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oltai Bernadett\Desktop\"/>
    </mc:Choice>
  </mc:AlternateContent>
  <bookViews>
    <workbookView xWindow="0" yWindow="0" windowWidth="28800" windowHeight="11880" tabRatio="727" firstSheet="19" activeTab="19"/>
  </bookViews>
  <sheets>
    <sheet name="ÖSSZEFÜGGÉSEK" sheetId="75" state="hidden" r:id="rId1"/>
    <sheet name="1.mell.1.tábl." sheetId="135" state="hidden" r:id="rId2"/>
    <sheet name="1.mell.2.tábl." sheetId="136" state="hidden" r:id="rId3"/>
    <sheet name="1.mell.3.tábl." sheetId="137" state="hidden" r:id="rId4"/>
    <sheet name="1.mell.4.tábl." sheetId="138" state="hidden" r:id="rId5"/>
    <sheet name="2.mell.1.tábl." sheetId="139" state="hidden" r:id="rId6"/>
    <sheet name="2.mell.2.tábl." sheetId="140" state="hidden" r:id="rId7"/>
    <sheet name="3.sz.mell.  " sheetId="133" state="hidden" r:id="rId8"/>
    <sheet name="ELLENŐRZÉS-1.sz.2.a.sz.2.b.sz." sheetId="76" state="hidden" r:id="rId9"/>
    <sheet name="4.sz.mell." sheetId="77" state="hidden" r:id="rId10"/>
    <sheet name="5.sz.mell." sheetId="78" state="hidden" r:id="rId11"/>
    <sheet name="6.mell." sheetId="141" state="hidden" r:id="rId12"/>
    <sheet name="7.mell." sheetId="142" state="hidden" r:id="rId13"/>
    <sheet name="6.sz.mell." sheetId="63" state="hidden" r:id="rId14"/>
    <sheet name="7.sz.mell." sheetId="64" state="hidden" r:id="rId15"/>
    <sheet name="8. sz. mell. " sheetId="71" state="hidden" r:id="rId16"/>
    <sheet name="9.mell.1.tábl." sheetId="143" state="hidden" r:id="rId17"/>
    <sheet name="9.mell.2.tábl." sheetId="144" state="hidden" r:id="rId18"/>
    <sheet name="9.mell.3.tábl." sheetId="145" state="hidden" r:id="rId19"/>
    <sheet name="9.mell.4.tábl." sheetId="146" r:id="rId20"/>
    <sheet name="9.mell.5.tábl." sheetId="147" state="hidden" r:id="rId21"/>
    <sheet name="9.mell.6.tábl." sheetId="148" state="hidden" r:id="rId22"/>
    <sheet name="9.mell.7.tábl." sheetId="149" state="hidden" r:id="rId23"/>
    <sheet name="9.mell.8.tábl." sheetId="150" state="hidden" r:id="rId24"/>
    <sheet name="10. sz. mell" sheetId="89" state="hidden" r:id="rId25"/>
    <sheet name="11. sz. mell" sheetId="87" state="hidden" r:id="rId26"/>
    <sheet name="12. sz. mell" sheetId="66" state="hidden" r:id="rId27"/>
    <sheet name="13. sz. mell" sheetId="88" state="hidden" r:id="rId28"/>
    <sheet name="14. sz. mell" sheetId="24" state="hidden" r:id="rId29"/>
    <sheet name="15. sz. mell" sheetId="2" state="hidden" r:id="rId30"/>
    <sheet name="16. sz. mell" sheetId="70" state="hidden" r:id="rId31"/>
    <sheet name="17. sz. mell" sheetId="128" state="hidden" r:id="rId32"/>
  </sheets>
  <externalReferences>
    <externalReference r:id="rId33"/>
    <externalReference r:id="rId34"/>
  </externalReferences>
  <definedNames>
    <definedName name="_xlnm.Print_Titles" localSheetId="16">'9.mell.1.tábl.'!$1:$6</definedName>
    <definedName name="_xlnm.Print_Titles" localSheetId="17">'9.mell.2.tábl.'!$1:$6</definedName>
    <definedName name="_xlnm.Print_Titles" localSheetId="18">'9.mell.3.tábl.'!$1:$6</definedName>
    <definedName name="_xlnm.Print_Titles" localSheetId="19">'9.mell.4.tábl.'!$1:$6</definedName>
    <definedName name="_xlnm.Print_Titles" localSheetId="20">'9.mell.5.tábl.'!$1:$6</definedName>
    <definedName name="_xlnm.Print_Titles" localSheetId="21">'9.mell.6.tábl.'!$1:$6</definedName>
    <definedName name="_xlnm.Print_Titles" localSheetId="22">'9.mell.7.tábl.'!$1:$6</definedName>
    <definedName name="_xlnm.Print_Titles" localSheetId="23">'9.mell.8.tábl.'!$1:$6</definedName>
    <definedName name="_xlnm.Print_Area" localSheetId="1">'1.mell.1.tábl.'!$A$1:$G$163</definedName>
    <definedName name="_xlnm.Print_Area" localSheetId="2">'1.mell.2.tábl.'!$A$1:$G$163</definedName>
    <definedName name="_xlnm.Print_Area" localSheetId="3">'1.mell.3.tábl.'!$A$1:$G$163</definedName>
    <definedName name="_xlnm.Print_Area" localSheetId="4">'1.mell.4.tábl.'!$A$1:$G$163</definedName>
    <definedName name="_xlnm.Print_Area" localSheetId="25">'11. sz. mell'!$A$1:$E$157</definedName>
    <definedName name="_xlnm.Print_Area" localSheetId="31">'17. sz. mell'!$A$1:$E$37</definedName>
    <definedName name="_xlnm.Print_Area" localSheetId="7">'3.sz.mell.  '!$A$1:$K$21</definedName>
    <definedName name="_xlnm.Print_Area" localSheetId="20">'9.mell.5.tábl.'!$A$1:$G$161</definedName>
  </definedNames>
  <calcPr calcId="162913"/>
</workbook>
</file>

<file path=xl/calcChain.xml><?xml version="1.0" encoding="utf-8"?>
<calcChain xmlns="http://schemas.openxmlformats.org/spreadsheetml/2006/main">
  <c r="C151" i="138" l="1"/>
  <c r="D151" i="138"/>
  <c r="E151" i="138"/>
  <c r="C152" i="138"/>
  <c r="C149" i="138" s="1"/>
  <c r="D152" i="138"/>
  <c r="E152" i="138"/>
  <c r="C153" i="138"/>
  <c r="D153" i="138"/>
  <c r="D149" i="138"/>
  <c r="E153" i="138"/>
  <c r="C154" i="138"/>
  <c r="D154" i="138"/>
  <c r="E154" i="138"/>
  <c r="D150" i="138"/>
  <c r="E150" i="138"/>
  <c r="C150" i="138"/>
  <c r="C146" i="138"/>
  <c r="D146" i="138"/>
  <c r="E146" i="138"/>
  <c r="C147" i="138"/>
  <c r="D147" i="138"/>
  <c r="E147" i="138"/>
  <c r="C148" i="138"/>
  <c r="D148" i="138"/>
  <c r="E148" i="138"/>
  <c r="D145" i="138"/>
  <c r="D144" i="138" s="1"/>
  <c r="E145" i="138"/>
  <c r="E144" i="138" s="1"/>
  <c r="C145" i="138"/>
  <c r="C139" i="138"/>
  <c r="D139" i="138"/>
  <c r="E139" i="138"/>
  <c r="C140" i="138"/>
  <c r="D140" i="138"/>
  <c r="E140" i="138"/>
  <c r="C141" i="138"/>
  <c r="D141" i="138"/>
  <c r="E141" i="138"/>
  <c r="C142" i="138"/>
  <c r="C137" i="138"/>
  <c r="D142" i="138"/>
  <c r="E142" i="138"/>
  <c r="C143" i="138"/>
  <c r="D143" i="138"/>
  <c r="E143" i="138"/>
  <c r="D138" i="138"/>
  <c r="E138" i="138"/>
  <c r="E137" i="138" s="1"/>
  <c r="C138" i="138"/>
  <c r="C135" i="138"/>
  <c r="D135" i="138"/>
  <c r="E135" i="138"/>
  <c r="C136" i="138"/>
  <c r="D136" i="138"/>
  <c r="E136" i="138"/>
  <c r="D134" i="138"/>
  <c r="E134" i="138"/>
  <c r="E133" i="138" s="1"/>
  <c r="C134" i="138"/>
  <c r="C120" i="138"/>
  <c r="D120" i="138"/>
  <c r="E120" i="138"/>
  <c r="C121" i="138"/>
  <c r="D121" i="138"/>
  <c r="E121" i="138"/>
  <c r="C122" i="138"/>
  <c r="D122" i="138"/>
  <c r="E122" i="138"/>
  <c r="C123" i="138"/>
  <c r="C118" i="138"/>
  <c r="D123" i="138"/>
  <c r="E123" i="138"/>
  <c r="C124" i="138"/>
  <c r="D124" i="138"/>
  <c r="E124" i="138"/>
  <c r="C125" i="138"/>
  <c r="D125" i="138"/>
  <c r="E125" i="138"/>
  <c r="C126" i="138"/>
  <c r="D126" i="138"/>
  <c r="E126" i="138"/>
  <c r="C127" i="138"/>
  <c r="D127" i="138"/>
  <c r="E127" i="138"/>
  <c r="C128" i="138"/>
  <c r="D128" i="138"/>
  <c r="E128" i="138"/>
  <c r="C129" i="138"/>
  <c r="D129" i="138"/>
  <c r="E129" i="138"/>
  <c r="C130" i="138"/>
  <c r="D130" i="138"/>
  <c r="E130" i="138"/>
  <c r="C131" i="138"/>
  <c r="D131" i="138"/>
  <c r="E131" i="138"/>
  <c r="D119" i="138"/>
  <c r="E119" i="138"/>
  <c r="C119" i="138"/>
  <c r="C99" i="138"/>
  <c r="D99" i="138"/>
  <c r="E99" i="138"/>
  <c r="C100" i="138"/>
  <c r="D100" i="138"/>
  <c r="E100" i="138"/>
  <c r="C101" i="138"/>
  <c r="D101" i="138"/>
  <c r="E101" i="138"/>
  <c r="C102" i="138"/>
  <c r="D102" i="138"/>
  <c r="E102" i="138"/>
  <c r="C103" i="138"/>
  <c r="D103" i="138"/>
  <c r="E103" i="138"/>
  <c r="C104" i="138"/>
  <c r="D104" i="138"/>
  <c r="E104" i="138"/>
  <c r="C105" i="138"/>
  <c r="D105" i="138"/>
  <c r="E105" i="138"/>
  <c r="C106" i="138"/>
  <c r="D106" i="138"/>
  <c r="E106" i="138"/>
  <c r="C107" i="138"/>
  <c r="D107" i="138"/>
  <c r="E107" i="138"/>
  <c r="C108" i="138"/>
  <c r="D108" i="138"/>
  <c r="E108" i="138"/>
  <c r="C109" i="138"/>
  <c r="D109" i="138"/>
  <c r="E109" i="138"/>
  <c r="C110" i="138"/>
  <c r="D110" i="138"/>
  <c r="E110" i="138"/>
  <c r="C111" i="138"/>
  <c r="D111" i="138"/>
  <c r="E111" i="138"/>
  <c r="C112" i="138"/>
  <c r="D112" i="138"/>
  <c r="E112" i="138"/>
  <c r="C113" i="138"/>
  <c r="D113" i="138"/>
  <c r="E113" i="138"/>
  <c r="C114" i="138"/>
  <c r="D114" i="138"/>
  <c r="E114" i="138"/>
  <c r="C115" i="138"/>
  <c r="D115" i="138"/>
  <c r="E115" i="138"/>
  <c r="C116" i="138"/>
  <c r="D116" i="138"/>
  <c r="E116" i="138"/>
  <c r="C117" i="138"/>
  <c r="D117" i="138"/>
  <c r="E117" i="138"/>
  <c r="D98" i="138"/>
  <c r="E98" i="138"/>
  <c r="C98" i="138"/>
  <c r="C84" i="138"/>
  <c r="D84" i="138"/>
  <c r="E84" i="138"/>
  <c r="C85" i="138"/>
  <c r="D85" i="138"/>
  <c r="E85" i="138"/>
  <c r="C86" i="138"/>
  <c r="D86" i="138"/>
  <c r="E86" i="138"/>
  <c r="D83" i="138"/>
  <c r="E83" i="138"/>
  <c r="C83" i="138"/>
  <c r="C80" i="138"/>
  <c r="D80" i="138"/>
  <c r="E80" i="138"/>
  <c r="C81" i="138"/>
  <c r="D81" i="138"/>
  <c r="E81" i="138"/>
  <c r="E78" i="138"/>
  <c r="D79" i="138"/>
  <c r="E79" i="138"/>
  <c r="C79" i="138"/>
  <c r="C77" i="138"/>
  <c r="D77" i="138"/>
  <c r="E77" i="138"/>
  <c r="D76" i="138"/>
  <c r="E76" i="138"/>
  <c r="C76" i="138"/>
  <c r="C72" i="138"/>
  <c r="D72" i="138"/>
  <c r="E72" i="138"/>
  <c r="C73" i="138"/>
  <c r="D73" i="138"/>
  <c r="E73" i="138"/>
  <c r="C74" i="138"/>
  <c r="D74" i="138"/>
  <c r="E74" i="138"/>
  <c r="D71" i="138"/>
  <c r="E71" i="138"/>
  <c r="C71" i="138"/>
  <c r="C68" i="138"/>
  <c r="D68" i="138"/>
  <c r="E68" i="138"/>
  <c r="C69" i="138"/>
  <c r="D69" i="138"/>
  <c r="E69" i="138"/>
  <c r="D67" i="138"/>
  <c r="E67" i="138"/>
  <c r="E66" i="138" s="1"/>
  <c r="C67" i="138"/>
  <c r="C62" i="138"/>
  <c r="D62" i="138"/>
  <c r="E62" i="138"/>
  <c r="C63" i="138"/>
  <c r="D63" i="138"/>
  <c r="E63" i="138"/>
  <c r="C64" i="138"/>
  <c r="D64" i="138"/>
  <c r="E64" i="138"/>
  <c r="D61" i="138"/>
  <c r="E61" i="138"/>
  <c r="C61" i="138"/>
  <c r="C57" i="138"/>
  <c r="D57" i="138"/>
  <c r="E57" i="138"/>
  <c r="C58" i="138"/>
  <c r="D58" i="138"/>
  <c r="E58" i="138"/>
  <c r="C59" i="138"/>
  <c r="D59" i="138"/>
  <c r="E59" i="138"/>
  <c r="D56" i="138"/>
  <c r="E56" i="138"/>
  <c r="E55" i="138" s="1"/>
  <c r="C56" i="138"/>
  <c r="C51" i="138"/>
  <c r="D51" i="138"/>
  <c r="E51" i="138"/>
  <c r="C52" i="138"/>
  <c r="D52" i="138"/>
  <c r="E52" i="138"/>
  <c r="C53" i="138"/>
  <c r="D53" i="138"/>
  <c r="D49" i="138" s="1"/>
  <c r="E53" i="138"/>
  <c r="C54" i="138"/>
  <c r="D54" i="138"/>
  <c r="E54" i="138"/>
  <c r="D50" i="138"/>
  <c r="E50" i="138"/>
  <c r="C50" i="138"/>
  <c r="C49" i="138" s="1"/>
  <c r="C39" i="138"/>
  <c r="D39" i="138"/>
  <c r="E39" i="138"/>
  <c r="C40" i="138"/>
  <c r="D40" i="138"/>
  <c r="E40" i="138"/>
  <c r="C41" i="138"/>
  <c r="D41" i="138"/>
  <c r="E41" i="138"/>
  <c r="C42" i="138"/>
  <c r="D42" i="138"/>
  <c r="E42" i="138"/>
  <c r="C43" i="138"/>
  <c r="D43" i="138"/>
  <c r="E43" i="138"/>
  <c r="C44" i="138"/>
  <c r="D44" i="138"/>
  <c r="E44" i="138"/>
  <c r="C45" i="138"/>
  <c r="D45" i="138"/>
  <c r="E45" i="138"/>
  <c r="C46" i="138"/>
  <c r="D46" i="138"/>
  <c r="E46" i="138"/>
  <c r="C47" i="138"/>
  <c r="D47" i="138"/>
  <c r="E47" i="138"/>
  <c r="C48" i="138"/>
  <c r="D48" i="138"/>
  <c r="E48" i="138"/>
  <c r="D38" i="138"/>
  <c r="E38" i="138"/>
  <c r="C38" i="138"/>
  <c r="C30" i="138"/>
  <c r="D30" i="138"/>
  <c r="E30" i="138"/>
  <c r="C31" i="138"/>
  <c r="D31" i="138"/>
  <c r="E31" i="138"/>
  <c r="C32" i="138"/>
  <c r="D32" i="138"/>
  <c r="E32" i="138"/>
  <c r="C33" i="138"/>
  <c r="D33" i="138"/>
  <c r="E33" i="138"/>
  <c r="C34" i="138"/>
  <c r="D34" i="138"/>
  <c r="E34" i="138"/>
  <c r="C35" i="138"/>
  <c r="D35" i="138"/>
  <c r="E35" i="138"/>
  <c r="C36" i="138"/>
  <c r="D36" i="138"/>
  <c r="E36" i="138"/>
  <c r="D29" i="138"/>
  <c r="D28" i="138" s="1"/>
  <c r="E29" i="138"/>
  <c r="C29" i="138"/>
  <c r="C8" i="138"/>
  <c r="D8" i="138"/>
  <c r="E8" i="138"/>
  <c r="C9" i="138"/>
  <c r="D9" i="138"/>
  <c r="E9" i="138"/>
  <c r="C10" i="138"/>
  <c r="D10" i="138"/>
  <c r="E10" i="138"/>
  <c r="F10" i="138"/>
  <c r="G10" i="138"/>
  <c r="C11" i="138"/>
  <c r="D11" i="138"/>
  <c r="E11" i="138"/>
  <c r="C12" i="138"/>
  <c r="D12" i="138"/>
  <c r="E12" i="138"/>
  <c r="C13" i="138"/>
  <c r="D13" i="138"/>
  <c r="E13" i="138"/>
  <c r="C8" i="137"/>
  <c r="D8" i="137"/>
  <c r="E8" i="137"/>
  <c r="C9" i="137"/>
  <c r="D9" i="137"/>
  <c r="E9" i="137"/>
  <c r="C10" i="137"/>
  <c r="D10" i="137"/>
  <c r="E10" i="137"/>
  <c r="F10" i="137"/>
  <c r="G10" i="137"/>
  <c r="C11" i="137"/>
  <c r="D11" i="137"/>
  <c r="E11" i="137"/>
  <c r="C12" i="137"/>
  <c r="D12" i="137"/>
  <c r="E12" i="137"/>
  <c r="C13" i="137"/>
  <c r="D13" i="137"/>
  <c r="E13" i="137"/>
  <c r="C10" i="136"/>
  <c r="D10" i="136"/>
  <c r="E10" i="136"/>
  <c r="C11" i="136"/>
  <c r="D11" i="136"/>
  <c r="E11" i="136"/>
  <c r="C12" i="136"/>
  <c r="D12" i="136"/>
  <c r="E12" i="136"/>
  <c r="C13" i="136"/>
  <c r="D13" i="136"/>
  <c r="E13" i="136"/>
  <c r="G12" i="147"/>
  <c r="C12" i="147"/>
  <c r="D12" i="147"/>
  <c r="E12" i="147"/>
  <c r="F12" i="147" s="1"/>
  <c r="C13" i="147"/>
  <c r="D13" i="147"/>
  <c r="E13" i="147"/>
  <c r="C14" i="147"/>
  <c r="D14" i="147"/>
  <c r="E14" i="147"/>
  <c r="C15" i="147"/>
  <c r="D15" i="147"/>
  <c r="E15" i="147"/>
  <c r="C23" i="138"/>
  <c r="D23" i="138"/>
  <c r="E23" i="138"/>
  <c r="C24" i="138"/>
  <c r="D24" i="138"/>
  <c r="E24" i="138"/>
  <c r="C25" i="138"/>
  <c r="D25" i="138"/>
  <c r="E25" i="138"/>
  <c r="C26" i="138"/>
  <c r="C21" i="138"/>
  <c r="D26" i="138"/>
  <c r="E26" i="138"/>
  <c r="C27" i="138"/>
  <c r="D27" i="138"/>
  <c r="E27" i="138"/>
  <c r="D22" i="138"/>
  <c r="D21" i="138" s="1"/>
  <c r="E22" i="138"/>
  <c r="E21" i="138" s="1"/>
  <c r="C22" i="138"/>
  <c r="C16" i="138"/>
  <c r="D16" i="138"/>
  <c r="E16" i="138"/>
  <c r="C17" i="138"/>
  <c r="D17" i="138"/>
  <c r="E17" i="138"/>
  <c r="C18" i="138"/>
  <c r="D18" i="138"/>
  <c r="E18" i="138"/>
  <c r="C19" i="138"/>
  <c r="D19" i="138"/>
  <c r="E19" i="138"/>
  <c r="C20" i="138"/>
  <c r="D20" i="138"/>
  <c r="E20" i="138"/>
  <c r="D15" i="138"/>
  <c r="E15" i="138"/>
  <c r="C15" i="138"/>
  <c r="D7" i="138"/>
  <c r="E7" i="138"/>
  <c r="C7" i="138"/>
  <c r="C151" i="137"/>
  <c r="D151" i="137"/>
  <c r="E151" i="137"/>
  <c r="C152" i="137"/>
  <c r="D152" i="137"/>
  <c r="E152" i="137"/>
  <c r="C153" i="137"/>
  <c r="D153" i="137"/>
  <c r="E153" i="137"/>
  <c r="C154" i="137"/>
  <c r="D154" i="137"/>
  <c r="E154" i="137"/>
  <c r="D150" i="137"/>
  <c r="E150" i="137"/>
  <c r="C150" i="137"/>
  <c r="C149" i="137" s="1"/>
  <c r="C146" i="137"/>
  <c r="D146" i="137"/>
  <c r="E146" i="137"/>
  <c r="E144" i="137" s="1"/>
  <c r="C147" i="137"/>
  <c r="D147" i="137"/>
  <c r="E147" i="137"/>
  <c r="C148" i="137"/>
  <c r="D148" i="137"/>
  <c r="E148" i="137"/>
  <c r="D145" i="137"/>
  <c r="E145" i="137"/>
  <c r="C145" i="137"/>
  <c r="C139" i="137"/>
  <c r="D139" i="137"/>
  <c r="E139" i="137"/>
  <c r="C140" i="137"/>
  <c r="D140" i="137"/>
  <c r="E140" i="137"/>
  <c r="C141" i="137"/>
  <c r="D141" i="137"/>
  <c r="E141" i="137"/>
  <c r="C142" i="137"/>
  <c r="D142" i="137"/>
  <c r="E142" i="137"/>
  <c r="C143" i="137"/>
  <c r="D143" i="137"/>
  <c r="E143" i="137"/>
  <c r="D138" i="137"/>
  <c r="E138" i="137"/>
  <c r="C138" i="137"/>
  <c r="C135" i="137"/>
  <c r="D135" i="137"/>
  <c r="E135" i="137"/>
  <c r="C136" i="137"/>
  <c r="D136" i="137"/>
  <c r="E136" i="137"/>
  <c r="D134" i="137"/>
  <c r="E134" i="137"/>
  <c r="C134" i="137"/>
  <c r="C133" i="137" s="1"/>
  <c r="C120" i="137"/>
  <c r="D120" i="137"/>
  <c r="E120" i="137"/>
  <c r="C121" i="137"/>
  <c r="D121" i="137"/>
  <c r="E121" i="137"/>
  <c r="C122" i="137"/>
  <c r="D122" i="137"/>
  <c r="E122" i="137"/>
  <c r="C123" i="137"/>
  <c r="D123" i="137"/>
  <c r="E123" i="137"/>
  <c r="C124" i="137"/>
  <c r="D124" i="137"/>
  <c r="E124" i="137"/>
  <c r="C125" i="137"/>
  <c r="D125" i="137"/>
  <c r="E125" i="137"/>
  <c r="C126" i="137"/>
  <c r="D126" i="137"/>
  <c r="E126" i="137"/>
  <c r="C127" i="137"/>
  <c r="D127" i="137"/>
  <c r="E127" i="137"/>
  <c r="C128" i="137"/>
  <c r="D128" i="137"/>
  <c r="E128" i="137"/>
  <c r="C129" i="137"/>
  <c r="D129" i="137"/>
  <c r="E129" i="137"/>
  <c r="C130" i="137"/>
  <c r="D130" i="137"/>
  <c r="E130" i="137"/>
  <c r="C131" i="137"/>
  <c r="D131" i="137"/>
  <c r="E131" i="137"/>
  <c r="D119" i="137"/>
  <c r="E119" i="137"/>
  <c r="C119" i="137"/>
  <c r="C99" i="137"/>
  <c r="D99" i="137"/>
  <c r="C100" i="137"/>
  <c r="D100" i="137"/>
  <c r="C101" i="137"/>
  <c r="D101" i="137"/>
  <c r="E101" i="137"/>
  <c r="C102" i="137"/>
  <c r="D102" i="137"/>
  <c r="E102" i="137"/>
  <c r="C103" i="137"/>
  <c r="D103" i="137"/>
  <c r="E103" i="137"/>
  <c r="C104" i="137"/>
  <c r="D104" i="137"/>
  <c r="E104" i="137"/>
  <c r="C105" i="137"/>
  <c r="D105" i="137"/>
  <c r="E105" i="137"/>
  <c r="C106" i="137"/>
  <c r="D106" i="137"/>
  <c r="E106" i="137"/>
  <c r="C107" i="137"/>
  <c r="D107" i="137"/>
  <c r="E107" i="137"/>
  <c r="C108" i="137"/>
  <c r="D108" i="137"/>
  <c r="E108" i="137"/>
  <c r="C109" i="137"/>
  <c r="D109" i="137"/>
  <c r="E109" i="137"/>
  <c r="C110" i="137"/>
  <c r="D110" i="137"/>
  <c r="E110" i="137"/>
  <c r="C111" i="137"/>
  <c r="D111" i="137"/>
  <c r="E111" i="137"/>
  <c r="C112" i="137"/>
  <c r="D112" i="137"/>
  <c r="E112" i="137"/>
  <c r="C113" i="137"/>
  <c r="D113" i="137"/>
  <c r="E113" i="137"/>
  <c r="C114" i="137"/>
  <c r="D114" i="137"/>
  <c r="E114" i="137"/>
  <c r="C115" i="137"/>
  <c r="D115" i="137"/>
  <c r="E115" i="137"/>
  <c r="C116" i="137"/>
  <c r="D116" i="137"/>
  <c r="E116" i="137"/>
  <c r="C117" i="137"/>
  <c r="D117" i="137"/>
  <c r="E117" i="137"/>
  <c r="D98" i="137"/>
  <c r="C98" i="137"/>
  <c r="C84" i="137"/>
  <c r="D84" i="137"/>
  <c r="E84" i="137"/>
  <c r="C85" i="137"/>
  <c r="D85" i="137"/>
  <c r="E85" i="137"/>
  <c r="C86" i="137"/>
  <c r="D86" i="137"/>
  <c r="E86" i="137"/>
  <c r="D83" i="137"/>
  <c r="E83" i="137"/>
  <c r="C83" i="137"/>
  <c r="C80" i="137"/>
  <c r="D80" i="137"/>
  <c r="E80" i="137"/>
  <c r="C81" i="137"/>
  <c r="C78" i="137"/>
  <c r="D81" i="137"/>
  <c r="E81" i="137"/>
  <c r="D79" i="137"/>
  <c r="E79" i="137"/>
  <c r="C79" i="137"/>
  <c r="C77" i="137"/>
  <c r="D77" i="137"/>
  <c r="E77" i="137"/>
  <c r="D76" i="137"/>
  <c r="E76" i="137"/>
  <c r="E75" i="137"/>
  <c r="C76" i="137"/>
  <c r="C72" i="137"/>
  <c r="D72" i="137"/>
  <c r="E72" i="137"/>
  <c r="C73" i="137"/>
  <c r="D73" i="137"/>
  <c r="E73" i="137"/>
  <c r="C74" i="137"/>
  <c r="D74" i="137"/>
  <c r="E74" i="137"/>
  <c r="D71" i="137"/>
  <c r="E71" i="137"/>
  <c r="C71" i="137"/>
  <c r="C70" i="137" s="1"/>
  <c r="C68" i="137"/>
  <c r="D68" i="137"/>
  <c r="E68" i="137"/>
  <c r="C69" i="137"/>
  <c r="D69" i="137"/>
  <c r="E69" i="137"/>
  <c r="D67" i="137"/>
  <c r="E67" i="137"/>
  <c r="C67" i="137"/>
  <c r="C66" i="137" s="1"/>
  <c r="C62" i="137"/>
  <c r="D62" i="137"/>
  <c r="E62" i="137"/>
  <c r="C63" i="137"/>
  <c r="D63" i="137"/>
  <c r="E63" i="137"/>
  <c r="C64" i="137"/>
  <c r="D64" i="137"/>
  <c r="E64" i="137"/>
  <c r="D61" i="137"/>
  <c r="D60" i="137" s="1"/>
  <c r="E61" i="137"/>
  <c r="C61" i="137"/>
  <c r="C60" i="137" s="1"/>
  <c r="C57" i="137"/>
  <c r="D57" i="137"/>
  <c r="E57" i="137"/>
  <c r="C58" i="137"/>
  <c r="D58" i="137"/>
  <c r="E58" i="137"/>
  <c r="C59" i="137"/>
  <c r="D59" i="137"/>
  <c r="E59" i="137"/>
  <c r="D56" i="137"/>
  <c r="D55" i="137" s="1"/>
  <c r="E56" i="137"/>
  <c r="C56" i="137"/>
  <c r="C51" i="137"/>
  <c r="D51" i="137"/>
  <c r="E51" i="137"/>
  <c r="C52" i="137"/>
  <c r="D52" i="137"/>
  <c r="E52" i="137"/>
  <c r="C53" i="137"/>
  <c r="D53" i="137"/>
  <c r="E53" i="137"/>
  <c r="C54" i="137"/>
  <c r="D54" i="137"/>
  <c r="E54" i="137"/>
  <c r="D50" i="137"/>
  <c r="E50" i="137"/>
  <c r="E49" i="137" s="1"/>
  <c r="C50" i="137"/>
  <c r="C39" i="137"/>
  <c r="D39" i="137"/>
  <c r="E39" i="137"/>
  <c r="C40" i="137"/>
  <c r="C37" i="137" s="1"/>
  <c r="D40" i="137"/>
  <c r="E40" i="137"/>
  <c r="C41" i="137"/>
  <c r="D41" i="137"/>
  <c r="E41" i="137"/>
  <c r="E37" i="137"/>
  <c r="C42" i="137"/>
  <c r="D42" i="137"/>
  <c r="E42" i="137"/>
  <c r="C43" i="137"/>
  <c r="D43" i="137"/>
  <c r="E43" i="137"/>
  <c r="C44" i="137"/>
  <c r="D44" i="137"/>
  <c r="E44" i="137"/>
  <c r="C45" i="137"/>
  <c r="D45" i="137"/>
  <c r="E45" i="137"/>
  <c r="C46" i="137"/>
  <c r="D46" i="137"/>
  <c r="E46" i="137"/>
  <c r="C47" i="137"/>
  <c r="D47" i="137"/>
  <c r="E47" i="137"/>
  <c r="C48" i="137"/>
  <c r="D48" i="137"/>
  <c r="E48" i="137"/>
  <c r="D38" i="137"/>
  <c r="D37" i="137" s="1"/>
  <c r="E38" i="137"/>
  <c r="C38" i="137"/>
  <c r="C30" i="137"/>
  <c r="D30" i="137"/>
  <c r="E30" i="137"/>
  <c r="C31" i="137"/>
  <c r="D31" i="137"/>
  <c r="E31" i="137"/>
  <c r="F31" i="137"/>
  <c r="G31" i="137"/>
  <c r="C32" i="137"/>
  <c r="D32" i="137"/>
  <c r="D28" i="137" s="1"/>
  <c r="E32" i="137"/>
  <c r="C33" i="137"/>
  <c r="D33" i="137"/>
  <c r="E33" i="137"/>
  <c r="C34" i="137"/>
  <c r="D34" i="137"/>
  <c r="E34" i="137"/>
  <c r="C35" i="137"/>
  <c r="D35" i="137"/>
  <c r="E35" i="137"/>
  <c r="C36" i="137"/>
  <c r="D36" i="137"/>
  <c r="E36" i="137"/>
  <c r="D29" i="137"/>
  <c r="E29" i="137"/>
  <c r="E28" i="137" s="1"/>
  <c r="C29" i="137"/>
  <c r="C23" i="137"/>
  <c r="C21" i="137" s="1"/>
  <c r="D23" i="137"/>
  <c r="E23" i="137"/>
  <c r="C24" i="137"/>
  <c r="D24" i="137"/>
  <c r="D21" i="137" s="1"/>
  <c r="E24" i="137"/>
  <c r="C25" i="137"/>
  <c r="D25" i="137"/>
  <c r="E25" i="137"/>
  <c r="C26" i="137"/>
  <c r="D26" i="137"/>
  <c r="E26" i="137"/>
  <c r="C27" i="137"/>
  <c r="D27" i="137"/>
  <c r="E27" i="137"/>
  <c r="D22" i="137"/>
  <c r="E22" i="137"/>
  <c r="C22" i="137"/>
  <c r="C16" i="137"/>
  <c r="D16" i="137"/>
  <c r="E16" i="137"/>
  <c r="C17" i="137"/>
  <c r="D17" i="137"/>
  <c r="E17" i="137"/>
  <c r="C18" i="137"/>
  <c r="D18" i="137"/>
  <c r="E18" i="137"/>
  <c r="C19" i="137"/>
  <c r="D19" i="137"/>
  <c r="E19" i="137"/>
  <c r="C20" i="137"/>
  <c r="D20" i="137"/>
  <c r="E20" i="137"/>
  <c r="D15" i="137"/>
  <c r="D14" i="137" s="1"/>
  <c r="E15" i="137"/>
  <c r="C15" i="137"/>
  <c r="D6" i="137"/>
  <c r="D7" i="137"/>
  <c r="E7" i="137"/>
  <c r="C7" i="137"/>
  <c r="C151" i="136"/>
  <c r="D151" i="136"/>
  <c r="E151" i="136"/>
  <c r="C152" i="136"/>
  <c r="D152" i="136"/>
  <c r="E152" i="136"/>
  <c r="F152" i="136"/>
  <c r="C153" i="136"/>
  <c r="D153" i="136"/>
  <c r="E153" i="136"/>
  <c r="C154" i="136"/>
  <c r="D154" i="136"/>
  <c r="E154" i="136"/>
  <c r="D150" i="136"/>
  <c r="E150" i="136"/>
  <c r="C150" i="136"/>
  <c r="C146" i="136"/>
  <c r="D146" i="136"/>
  <c r="E146" i="136"/>
  <c r="C147" i="136"/>
  <c r="D147" i="136"/>
  <c r="E147" i="136"/>
  <c r="C148" i="136"/>
  <c r="D148" i="136"/>
  <c r="E148" i="136"/>
  <c r="D145" i="136"/>
  <c r="E145" i="136"/>
  <c r="C145" i="136"/>
  <c r="C139" i="136"/>
  <c r="D139" i="136"/>
  <c r="E139" i="136"/>
  <c r="C140" i="136"/>
  <c r="D140" i="136"/>
  <c r="E140" i="136"/>
  <c r="C141" i="136"/>
  <c r="D141" i="136"/>
  <c r="E141" i="136"/>
  <c r="C142" i="136"/>
  <c r="D142" i="136"/>
  <c r="E142" i="136"/>
  <c r="C143" i="136"/>
  <c r="D143" i="136"/>
  <c r="E143" i="136"/>
  <c r="D138" i="136"/>
  <c r="E138" i="136"/>
  <c r="C138" i="136"/>
  <c r="C135" i="136"/>
  <c r="D135" i="136"/>
  <c r="E135" i="136"/>
  <c r="C136" i="136"/>
  <c r="D136" i="136"/>
  <c r="E136" i="136"/>
  <c r="D134" i="136"/>
  <c r="E134" i="136"/>
  <c r="E133" i="136"/>
  <c r="C134" i="136"/>
  <c r="C120" i="136"/>
  <c r="D120" i="136"/>
  <c r="E120" i="136"/>
  <c r="C121" i="136"/>
  <c r="D121" i="136"/>
  <c r="D118" i="136" s="1"/>
  <c r="E121" i="136"/>
  <c r="C122" i="136"/>
  <c r="D122" i="136"/>
  <c r="E122" i="136"/>
  <c r="C123" i="136"/>
  <c r="D123" i="136"/>
  <c r="E123" i="136"/>
  <c r="C124" i="136"/>
  <c r="D124" i="136"/>
  <c r="E124" i="136"/>
  <c r="C125" i="136"/>
  <c r="D125" i="136"/>
  <c r="E125" i="136"/>
  <c r="C126" i="136"/>
  <c r="D126" i="136"/>
  <c r="E126" i="136"/>
  <c r="C127" i="136"/>
  <c r="D127" i="136"/>
  <c r="E127" i="136"/>
  <c r="C128" i="136"/>
  <c r="D128" i="136"/>
  <c r="E128" i="136"/>
  <c r="C129" i="136"/>
  <c r="D129" i="136"/>
  <c r="E129" i="136"/>
  <c r="C130" i="136"/>
  <c r="D130" i="136"/>
  <c r="E130" i="136"/>
  <c r="C131" i="136"/>
  <c r="D131" i="136"/>
  <c r="E131" i="136"/>
  <c r="D119" i="136"/>
  <c r="C119" i="136"/>
  <c r="C99" i="136"/>
  <c r="D99" i="136"/>
  <c r="E99" i="136"/>
  <c r="C100" i="136"/>
  <c r="D100" i="136"/>
  <c r="C101" i="136"/>
  <c r="D101" i="136"/>
  <c r="E101" i="136"/>
  <c r="C102" i="136"/>
  <c r="D102" i="136"/>
  <c r="E102" i="136"/>
  <c r="C103" i="136"/>
  <c r="D103" i="136"/>
  <c r="E103" i="136"/>
  <c r="C104" i="136"/>
  <c r="D104" i="136"/>
  <c r="E104" i="136"/>
  <c r="C105" i="136"/>
  <c r="D105" i="136"/>
  <c r="E105" i="136"/>
  <c r="C106" i="136"/>
  <c r="D106" i="136"/>
  <c r="E106" i="136"/>
  <c r="C107" i="136"/>
  <c r="D107" i="136"/>
  <c r="E107" i="136"/>
  <c r="C108" i="136"/>
  <c r="D108" i="136"/>
  <c r="E108" i="136"/>
  <c r="C109" i="136"/>
  <c r="D109" i="136"/>
  <c r="E109" i="136"/>
  <c r="C110" i="136"/>
  <c r="D110" i="136"/>
  <c r="E110" i="136"/>
  <c r="C111" i="136"/>
  <c r="D111" i="136"/>
  <c r="E111" i="136"/>
  <c r="C112" i="136"/>
  <c r="D112" i="136"/>
  <c r="E112" i="136"/>
  <c r="C113" i="136"/>
  <c r="D113" i="136"/>
  <c r="E113" i="136"/>
  <c r="C114" i="136"/>
  <c r="D114" i="136"/>
  <c r="E114" i="136"/>
  <c r="C115" i="136"/>
  <c r="D115" i="136"/>
  <c r="C116" i="136"/>
  <c r="D116" i="136"/>
  <c r="C117" i="136"/>
  <c r="D117" i="136"/>
  <c r="E117" i="136"/>
  <c r="D98" i="136"/>
  <c r="E98" i="136"/>
  <c r="C98" i="136"/>
  <c r="C84" i="136"/>
  <c r="D84" i="136"/>
  <c r="E84" i="136"/>
  <c r="C85" i="136"/>
  <c r="D85" i="136"/>
  <c r="E85" i="136"/>
  <c r="C86" i="136"/>
  <c r="D86" i="136"/>
  <c r="E86" i="136"/>
  <c r="D83" i="136"/>
  <c r="D82" i="136"/>
  <c r="E83" i="136"/>
  <c r="C83" i="136"/>
  <c r="C80" i="136"/>
  <c r="D80" i="136"/>
  <c r="E80" i="136"/>
  <c r="C81" i="136"/>
  <c r="D81" i="136"/>
  <c r="E81" i="136"/>
  <c r="D79" i="136"/>
  <c r="E79" i="136"/>
  <c r="E78" i="136"/>
  <c r="C79" i="136"/>
  <c r="C77" i="136"/>
  <c r="D77" i="136"/>
  <c r="E77" i="136"/>
  <c r="D76" i="136"/>
  <c r="E76" i="136"/>
  <c r="C76" i="136"/>
  <c r="C72" i="136"/>
  <c r="D72" i="136"/>
  <c r="E72" i="136"/>
  <c r="C73" i="136"/>
  <c r="D73" i="136"/>
  <c r="E73" i="136"/>
  <c r="C74" i="136"/>
  <c r="D74" i="136"/>
  <c r="E74" i="136"/>
  <c r="D71" i="136"/>
  <c r="E71" i="136"/>
  <c r="C71" i="136"/>
  <c r="C70" i="136" s="1"/>
  <c r="C68" i="136"/>
  <c r="D68" i="136"/>
  <c r="E68" i="136"/>
  <c r="C69" i="136"/>
  <c r="D69" i="136"/>
  <c r="E69" i="136"/>
  <c r="D67" i="136"/>
  <c r="D66" i="136"/>
  <c r="E67" i="136"/>
  <c r="C67" i="136"/>
  <c r="C66" i="136" s="1"/>
  <c r="C62" i="136"/>
  <c r="D62" i="136"/>
  <c r="E62" i="136"/>
  <c r="C63" i="136"/>
  <c r="D63" i="136"/>
  <c r="E63" i="136"/>
  <c r="E60" i="136"/>
  <c r="C64" i="136"/>
  <c r="D64" i="136"/>
  <c r="E64" i="136"/>
  <c r="D61" i="136"/>
  <c r="E61" i="136"/>
  <c r="C61" i="136"/>
  <c r="C57" i="136"/>
  <c r="D57" i="136"/>
  <c r="E57" i="136"/>
  <c r="C58" i="136"/>
  <c r="D58" i="136"/>
  <c r="D55" i="136" s="1"/>
  <c r="E58" i="136"/>
  <c r="C59" i="136"/>
  <c r="D59" i="136"/>
  <c r="E59" i="136"/>
  <c r="D56" i="136"/>
  <c r="E56" i="136"/>
  <c r="E55" i="136" s="1"/>
  <c r="C56" i="136"/>
  <c r="C55" i="136" s="1"/>
  <c r="C51" i="136"/>
  <c r="D51" i="136"/>
  <c r="E51" i="136"/>
  <c r="C52" i="136"/>
  <c r="D52" i="136"/>
  <c r="E52" i="136"/>
  <c r="C53" i="136"/>
  <c r="D53" i="136"/>
  <c r="E53" i="136"/>
  <c r="C54" i="136"/>
  <c r="D54" i="136"/>
  <c r="E54" i="136"/>
  <c r="D50" i="136"/>
  <c r="D49" i="136" s="1"/>
  <c r="E50" i="136"/>
  <c r="C50" i="136"/>
  <c r="C39" i="136"/>
  <c r="D39" i="136"/>
  <c r="E39" i="136"/>
  <c r="C40" i="136"/>
  <c r="D40" i="136"/>
  <c r="E40" i="136"/>
  <c r="C41" i="136"/>
  <c r="D41" i="136"/>
  <c r="E41" i="136"/>
  <c r="C42" i="136"/>
  <c r="D42" i="136"/>
  <c r="E42" i="136"/>
  <c r="C43" i="136"/>
  <c r="D43" i="136"/>
  <c r="E43" i="136"/>
  <c r="C44" i="136"/>
  <c r="D44" i="136"/>
  <c r="E44" i="136"/>
  <c r="C45" i="136"/>
  <c r="D45" i="136"/>
  <c r="E45" i="136"/>
  <c r="C46" i="136"/>
  <c r="D46" i="136"/>
  <c r="E46" i="136"/>
  <c r="C47" i="136"/>
  <c r="D47" i="136"/>
  <c r="E47" i="136"/>
  <c r="C48" i="136"/>
  <c r="D48" i="136"/>
  <c r="E48" i="136"/>
  <c r="D38" i="136"/>
  <c r="E38" i="136"/>
  <c r="E37" i="136" s="1"/>
  <c r="C38" i="136"/>
  <c r="C30" i="136"/>
  <c r="D30" i="136"/>
  <c r="E30" i="136"/>
  <c r="C31" i="136"/>
  <c r="D31" i="136"/>
  <c r="E31" i="136"/>
  <c r="C32" i="136"/>
  <c r="D32" i="136"/>
  <c r="E32" i="136"/>
  <c r="C33" i="136"/>
  <c r="D33" i="136"/>
  <c r="E33" i="136"/>
  <c r="C34" i="136"/>
  <c r="D34" i="136"/>
  <c r="E34" i="136"/>
  <c r="C35" i="136"/>
  <c r="D35" i="136"/>
  <c r="E35" i="136"/>
  <c r="C36" i="136"/>
  <c r="D36" i="136"/>
  <c r="E36" i="136"/>
  <c r="D29" i="136"/>
  <c r="E29" i="136"/>
  <c r="E28" i="136" s="1"/>
  <c r="C29" i="136"/>
  <c r="C23" i="136"/>
  <c r="D23" i="136"/>
  <c r="E23" i="136"/>
  <c r="C24" i="136"/>
  <c r="D24" i="136"/>
  <c r="E24" i="136"/>
  <c r="E21" i="136"/>
  <c r="C25" i="136"/>
  <c r="D25" i="136"/>
  <c r="D21" i="136"/>
  <c r="E25" i="136"/>
  <c r="C26" i="136"/>
  <c r="D26" i="136"/>
  <c r="E26" i="136"/>
  <c r="E26" i="135" s="1"/>
  <c r="C27" i="136"/>
  <c r="D27" i="136"/>
  <c r="E27" i="136"/>
  <c r="D22" i="136"/>
  <c r="E22" i="136"/>
  <c r="C22" i="136"/>
  <c r="C16" i="136"/>
  <c r="D16" i="136"/>
  <c r="E16" i="136"/>
  <c r="C17" i="136"/>
  <c r="D17" i="136"/>
  <c r="E17" i="136"/>
  <c r="C18" i="136"/>
  <c r="D18" i="136"/>
  <c r="E18" i="136"/>
  <c r="C19" i="136"/>
  <c r="C14" i="136" s="1"/>
  <c r="D19" i="136"/>
  <c r="E19" i="136"/>
  <c r="E19" i="135" s="1"/>
  <c r="C20" i="136"/>
  <c r="D20" i="136"/>
  <c r="E20" i="136"/>
  <c r="D15" i="136"/>
  <c r="E15" i="136"/>
  <c r="E14" i="136" s="1"/>
  <c r="C15" i="136"/>
  <c r="C8" i="136"/>
  <c r="D8" i="136"/>
  <c r="E8" i="136"/>
  <c r="C9" i="136"/>
  <c r="D9" i="136"/>
  <c r="D7" i="136"/>
  <c r="E7" i="136"/>
  <c r="E7" i="135"/>
  <c r="C7" i="136"/>
  <c r="C160" i="143"/>
  <c r="D160" i="143"/>
  <c r="E160" i="143"/>
  <c r="D159" i="143"/>
  <c r="E159" i="143"/>
  <c r="C159" i="143"/>
  <c r="C150" i="143"/>
  <c r="D150" i="143"/>
  <c r="E150" i="143"/>
  <c r="C151" i="143"/>
  <c r="C148" i="143" s="1"/>
  <c r="D151" i="143"/>
  <c r="E151" i="143"/>
  <c r="C152" i="143"/>
  <c r="D152" i="143"/>
  <c r="E152" i="143"/>
  <c r="C153" i="143"/>
  <c r="D153" i="143"/>
  <c r="E153" i="143"/>
  <c r="D149" i="143"/>
  <c r="E149" i="143"/>
  <c r="C149" i="143"/>
  <c r="C144" i="143"/>
  <c r="D144" i="143"/>
  <c r="E144" i="143"/>
  <c r="C145" i="143"/>
  <c r="D145" i="143"/>
  <c r="E145" i="143"/>
  <c r="C146" i="143"/>
  <c r="D146" i="143"/>
  <c r="D142" i="143"/>
  <c r="E146" i="143"/>
  <c r="C147" i="143"/>
  <c r="D147" i="143"/>
  <c r="E147" i="143"/>
  <c r="D143" i="143"/>
  <c r="E143" i="143"/>
  <c r="C143" i="143"/>
  <c r="C137" i="143"/>
  <c r="D137" i="143"/>
  <c r="E137" i="143"/>
  <c r="C138" i="143"/>
  <c r="D138" i="143"/>
  <c r="E138" i="143"/>
  <c r="E135" i="143" s="1"/>
  <c r="C139" i="143"/>
  <c r="D139" i="143"/>
  <c r="E139" i="143"/>
  <c r="C140" i="143"/>
  <c r="D140" i="143"/>
  <c r="E140" i="143"/>
  <c r="C141" i="143"/>
  <c r="D141" i="143"/>
  <c r="E141" i="143"/>
  <c r="D136" i="143"/>
  <c r="E136" i="143"/>
  <c r="C136" i="143"/>
  <c r="C133" i="143"/>
  <c r="D133" i="143"/>
  <c r="E133" i="143"/>
  <c r="C134" i="143"/>
  <c r="D134" i="143"/>
  <c r="E134" i="143"/>
  <c r="D132" i="143"/>
  <c r="E132" i="143"/>
  <c r="C132" i="143"/>
  <c r="C118" i="143"/>
  <c r="D118" i="143"/>
  <c r="E118" i="143"/>
  <c r="C119" i="143"/>
  <c r="D119" i="143"/>
  <c r="E119" i="143"/>
  <c r="C120" i="143"/>
  <c r="D120" i="143"/>
  <c r="E120" i="143"/>
  <c r="C121" i="143"/>
  <c r="D121" i="143"/>
  <c r="E121" i="143"/>
  <c r="C122" i="143"/>
  <c r="D122" i="143"/>
  <c r="E122" i="143"/>
  <c r="C123" i="143"/>
  <c r="D123" i="143"/>
  <c r="E123" i="143"/>
  <c r="C124" i="143"/>
  <c r="D124" i="143"/>
  <c r="E124" i="143"/>
  <c r="C125" i="143"/>
  <c r="D125" i="143"/>
  <c r="E125" i="143"/>
  <c r="C126" i="143"/>
  <c r="D126" i="143"/>
  <c r="E126" i="143"/>
  <c r="C127" i="143"/>
  <c r="D127" i="143"/>
  <c r="E127" i="143"/>
  <c r="C128" i="143"/>
  <c r="D128" i="143"/>
  <c r="E128" i="143"/>
  <c r="C129" i="143"/>
  <c r="D129" i="143"/>
  <c r="E129" i="143"/>
  <c r="D117" i="143"/>
  <c r="C117" i="143"/>
  <c r="C97" i="143"/>
  <c r="D97" i="143"/>
  <c r="C98" i="143"/>
  <c r="D98" i="143"/>
  <c r="C99" i="143"/>
  <c r="D99" i="143"/>
  <c r="E99" i="143"/>
  <c r="C100" i="143"/>
  <c r="D100" i="143"/>
  <c r="E100" i="143"/>
  <c r="C101" i="143"/>
  <c r="D101" i="143"/>
  <c r="E101" i="143"/>
  <c r="C102" i="143"/>
  <c r="D102" i="143"/>
  <c r="E102" i="143"/>
  <c r="C103" i="143"/>
  <c r="D103" i="143"/>
  <c r="E103" i="143"/>
  <c r="C104" i="143"/>
  <c r="D104" i="143"/>
  <c r="E104" i="143"/>
  <c r="C105" i="143"/>
  <c r="D105" i="143"/>
  <c r="E105" i="143"/>
  <c r="C106" i="143"/>
  <c r="D106" i="143"/>
  <c r="E106" i="143"/>
  <c r="C107" i="143"/>
  <c r="D107" i="143"/>
  <c r="E107" i="143"/>
  <c r="C108" i="143"/>
  <c r="D108" i="143"/>
  <c r="E108" i="143"/>
  <c r="C109" i="143"/>
  <c r="D109" i="143"/>
  <c r="E109" i="143"/>
  <c r="C110" i="143"/>
  <c r="D110" i="143"/>
  <c r="E110" i="143"/>
  <c r="C111" i="143"/>
  <c r="D111" i="143"/>
  <c r="E111" i="143"/>
  <c r="C112" i="143"/>
  <c r="D112" i="143"/>
  <c r="E112" i="143"/>
  <c r="C113" i="143"/>
  <c r="D113" i="143"/>
  <c r="D95" i="143" s="1"/>
  <c r="C114" i="143"/>
  <c r="D114" i="143"/>
  <c r="C115" i="143"/>
  <c r="D115" i="143"/>
  <c r="E115" i="143"/>
  <c r="D96" i="143"/>
  <c r="C96" i="143"/>
  <c r="C86" i="143"/>
  <c r="D86" i="143"/>
  <c r="E86" i="143"/>
  <c r="C87" i="143"/>
  <c r="D87" i="143"/>
  <c r="E87" i="143"/>
  <c r="E84" i="143"/>
  <c r="C88" i="143"/>
  <c r="D88" i="143"/>
  <c r="E88" i="143"/>
  <c r="D85" i="143"/>
  <c r="D84" i="143" s="1"/>
  <c r="E85" i="143"/>
  <c r="C85" i="143"/>
  <c r="C82" i="143"/>
  <c r="D82" i="143"/>
  <c r="E82" i="143"/>
  <c r="C83" i="143"/>
  <c r="D83" i="143"/>
  <c r="E83" i="143"/>
  <c r="D81" i="143"/>
  <c r="E81" i="143"/>
  <c r="E80" i="143" s="1"/>
  <c r="C81" i="143"/>
  <c r="C79" i="143"/>
  <c r="D79" i="143"/>
  <c r="E79" i="143"/>
  <c r="E77" i="143" s="1"/>
  <c r="D78" i="143"/>
  <c r="E78" i="143"/>
  <c r="C78" i="143"/>
  <c r="C74" i="143"/>
  <c r="D74" i="143"/>
  <c r="E74" i="143"/>
  <c r="E72" i="143" s="1"/>
  <c r="C75" i="143"/>
  <c r="D75" i="143"/>
  <c r="E75" i="143"/>
  <c r="C76" i="143"/>
  <c r="D76" i="143"/>
  <c r="D72" i="143"/>
  <c r="E76" i="143"/>
  <c r="D73" i="143"/>
  <c r="E73" i="143"/>
  <c r="C73" i="143"/>
  <c r="C70" i="143"/>
  <c r="D70" i="143"/>
  <c r="E70" i="143"/>
  <c r="C71" i="143"/>
  <c r="D71" i="143"/>
  <c r="E71" i="143"/>
  <c r="D69" i="143"/>
  <c r="E69" i="143"/>
  <c r="C69" i="143"/>
  <c r="C64" i="143"/>
  <c r="D64" i="143"/>
  <c r="E64" i="143"/>
  <c r="C65" i="143"/>
  <c r="D65" i="143"/>
  <c r="E65" i="143"/>
  <c r="E62" i="143"/>
  <c r="C66" i="143"/>
  <c r="D66" i="143"/>
  <c r="E66" i="143"/>
  <c r="D63" i="143"/>
  <c r="E63" i="143"/>
  <c r="C63" i="143"/>
  <c r="C59" i="143"/>
  <c r="D59" i="143"/>
  <c r="E59" i="143"/>
  <c r="C60" i="143"/>
  <c r="D60" i="143"/>
  <c r="E60" i="143"/>
  <c r="C61" i="143"/>
  <c r="D61" i="143"/>
  <c r="E61" i="143"/>
  <c r="D58" i="143"/>
  <c r="E58" i="143"/>
  <c r="E57" i="143" s="1"/>
  <c r="C58" i="143"/>
  <c r="C53" i="143"/>
  <c r="D53" i="143"/>
  <c r="E53" i="143"/>
  <c r="C54" i="143"/>
  <c r="D54" i="143"/>
  <c r="D51" i="143"/>
  <c r="E54" i="143"/>
  <c r="C55" i="143"/>
  <c r="D55" i="143"/>
  <c r="E55" i="143"/>
  <c r="C56" i="143"/>
  <c r="D56" i="143"/>
  <c r="E56" i="143"/>
  <c r="D52" i="143"/>
  <c r="E52" i="143"/>
  <c r="C52" i="143"/>
  <c r="C41" i="143"/>
  <c r="D41" i="143"/>
  <c r="E41" i="143"/>
  <c r="C42" i="143"/>
  <c r="D42" i="143"/>
  <c r="E42" i="143"/>
  <c r="C43" i="143"/>
  <c r="D43" i="143"/>
  <c r="E43" i="143"/>
  <c r="C44" i="143"/>
  <c r="D44" i="143"/>
  <c r="E44" i="143"/>
  <c r="C45" i="143"/>
  <c r="D45" i="143"/>
  <c r="E45" i="143"/>
  <c r="C46" i="143"/>
  <c r="D46" i="143"/>
  <c r="E46" i="143"/>
  <c r="C47" i="143"/>
  <c r="D47" i="143"/>
  <c r="E47" i="143"/>
  <c r="C48" i="143"/>
  <c r="D48" i="143"/>
  <c r="E48" i="143"/>
  <c r="C49" i="143"/>
  <c r="D49" i="143"/>
  <c r="E49" i="143"/>
  <c r="C50" i="143"/>
  <c r="D50" i="143"/>
  <c r="E50" i="143"/>
  <c r="D40" i="143"/>
  <c r="D39" i="143" s="1"/>
  <c r="E40" i="143"/>
  <c r="C40" i="143"/>
  <c r="C32" i="143"/>
  <c r="D32" i="143"/>
  <c r="E32" i="143"/>
  <c r="C33" i="143"/>
  <c r="D33" i="143"/>
  <c r="E33" i="143"/>
  <c r="C34" i="143"/>
  <c r="D34" i="143"/>
  <c r="E34" i="143"/>
  <c r="C35" i="143"/>
  <c r="D35" i="143"/>
  <c r="E35" i="143"/>
  <c r="C36" i="143"/>
  <c r="D36" i="143"/>
  <c r="E36" i="143"/>
  <c r="C37" i="143"/>
  <c r="D37" i="143"/>
  <c r="E37" i="143"/>
  <c r="C38" i="143"/>
  <c r="D38" i="143"/>
  <c r="E38" i="143"/>
  <c r="D31" i="143"/>
  <c r="E31" i="143"/>
  <c r="C31" i="143"/>
  <c r="C30" i="143" s="1"/>
  <c r="C25" i="143"/>
  <c r="D25" i="143"/>
  <c r="E25" i="143"/>
  <c r="C26" i="143"/>
  <c r="D26" i="143"/>
  <c r="E26" i="143"/>
  <c r="C27" i="143"/>
  <c r="D27" i="143"/>
  <c r="E27" i="143"/>
  <c r="C28" i="143"/>
  <c r="D28" i="143"/>
  <c r="E28" i="143"/>
  <c r="C29" i="143"/>
  <c r="D29" i="143"/>
  <c r="E29" i="143"/>
  <c r="D24" i="143"/>
  <c r="D23" i="143" s="1"/>
  <c r="E24" i="143"/>
  <c r="C24" i="143"/>
  <c r="C18" i="143"/>
  <c r="D18" i="143"/>
  <c r="E18" i="143"/>
  <c r="C19" i="143"/>
  <c r="D19" i="143"/>
  <c r="E19" i="143"/>
  <c r="C20" i="143"/>
  <c r="D20" i="143"/>
  <c r="D16" i="143"/>
  <c r="E20" i="143"/>
  <c r="C21" i="143"/>
  <c r="D21" i="143"/>
  <c r="E21" i="143"/>
  <c r="C22" i="143"/>
  <c r="D22" i="143"/>
  <c r="E22" i="143"/>
  <c r="D17" i="143"/>
  <c r="E17" i="143"/>
  <c r="E16" i="143" s="1"/>
  <c r="C17" i="143"/>
  <c r="C10" i="143"/>
  <c r="D10" i="143"/>
  <c r="E10" i="143"/>
  <c r="C11" i="143"/>
  <c r="D11" i="143"/>
  <c r="C12" i="143"/>
  <c r="D12" i="143"/>
  <c r="E12" i="143"/>
  <c r="C13" i="143"/>
  <c r="D13" i="143"/>
  <c r="E13" i="143"/>
  <c r="C14" i="143"/>
  <c r="D14" i="143"/>
  <c r="E14" i="143"/>
  <c r="C15" i="143"/>
  <c r="D15" i="143"/>
  <c r="E15" i="143"/>
  <c r="D9" i="143"/>
  <c r="D8" i="143" s="1"/>
  <c r="E9" i="143"/>
  <c r="C9" i="143"/>
  <c r="E150" i="147"/>
  <c r="C161" i="147"/>
  <c r="D161" i="147"/>
  <c r="E161" i="147"/>
  <c r="D160" i="147"/>
  <c r="E160" i="147"/>
  <c r="C160" i="147"/>
  <c r="C151" i="147"/>
  <c r="D151" i="147"/>
  <c r="E151" i="147"/>
  <c r="C152" i="147"/>
  <c r="D152" i="147"/>
  <c r="E152" i="147"/>
  <c r="C153" i="147"/>
  <c r="D153" i="147"/>
  <c r="F153" i="147" s="1"/>
  <c r="E153" i="147"/>
  <c r="C154" i="147"/>
  <c r="D154" i="147"/>
  <c r="F154" i="147" s="1"/>
  <c r="E154" i="147"/>
  <c r="D150" i="147"/>
  <c r="F150" i="147"/>
  <c r="C150" i="147"/>
  <c r="C145" i="147"/>
  <c r="D145" i="147"/>
  <c r="E145" i="147"/>
  <c r="C146" i="147"/>
  <c r="D146" i="147"/>
  <c r="E146" i="147"/>
  <c r="F146" i="147" s="1"/>
  <c r="C147" i="147"/>
  <c r="D147" i="147"/>
  <c r="E147" i="147"/>
  <c r="C148" i="147"/>
  <c r="D148" i="147"/>
  <c r="E148" i="147"/>
  <c r="D144" i="147"/>
  <c r="F144" i="147"/>
  <c r="E144" i="147"/>
  <c r="C144" i="147"/>
  <c r="C138" i="147"/>
  <c r="D138" i="147"/>
  <c r="F138" i="147" s="1"/>
  <c r="E138" i="147"/>
  <c r="C139" i="147"/>
  <c r="D139" i="147"/>
  <c r="E139" i="147"/>
  <c r="C140" i="147"/>
  <c r="D140" i="147"/>
  <c r="E140" i="147"/>
  <c r="C141" i="147"/>
  <c r="D141" i="147"/>
  <c r="E141" i="147"/>
  <c r="C142" i="147"/>
  <c r="D142" i="147"/>
  <c r="F142" i="147" s="1"/>
  <c r="E142" i="147"/>
  <c r="D137" i="147"/>
  <c r="F137" i="147" s="1"/>
  <c r="E137" i="147"/>
  <c r="C137" i="147"/>
  <c r="C134" i="147"/>
  <c r="D134" i="147"/>
  <c r="E134" i="147"/>
  <c r="C135" i="147"/>
  <c r="D135" i="147"/>
  <c r="E135" i="147"/>
  <c r="D133" i="147"/>
  <c r="E133" i="147"/>
  <c r="C133" i="147"/>
  <c r="E119" i="147"/>
  <c r="E120" i="147"/>
  <c r="E121" i="147"/>
  <c r="E122" i="147"/>
  <c r="E123" i="147"/>
  <c r="E124" i="147"/>
  <c r="E125" i="147"/>
  <c r="E126" i="147"/>
  <c r="F126" i="147" s="1"/>
  <c r="G126" i="147" s="1"/>
  <c r="E127" i="147"/>
  <c r="E128" i="147"/>
  <c r="E129" i="147"/>
  <c r="E130" i="147"/>
  <c r="F130" i="147" s="1"/>
  <c r="D119" i="147"/>
  <c r="F119" i="147" s="1"/>
  <c r="D120" i="147"/>
  <c r="F120" i="147"/>
  <c r="D121" i="147"/>
  <c r="F121" i="147" s="1"/>
  <c r="D122" i="147"/>
  <c r="D123" i="147"/>
  <c r="F123" i="147" s="1"/>
  <c r="D124" i="147"/>
  <c r="F124" i="147"/>
  <c r="D125" i="147"/>
  <c r="F125" i="147" s="1"/>
  <c r="D126" i="147"/>
  <c r="D127" i="147"/>
  <c r="F127" i="147" s="1"/>
  <c r="D128" i="147"/>
  <c r="F128" i="147"/>
  <c r="D129" i="147"/>
  <c r="F129" i="147" s="1"/>
  <c r="D130" i="147"/>
  <c r="D118" i="147"/>
  <c r="F118" i="147" s="1"/>
  <c r="E118" i="147"/>
  <c r="C119" i="147"/>
  <c r="C120" i="147"/>
  <c r="C121" i="147"/>
  <c r="C122" i="147"/>
  <c r="C123" i="147"/>
  <c r="C124" i="147"/>
  <c r="C125" i="147"/>
  <c r="C126" i="147"/>
  <c r="C127" i="147"/>
  <c r="C128" i="147"/>
  <c r="C129" i="147"/>
  <c r="C130" i="147"/>
  <c r="C118" i="147"/>
  <c r="E116" i="147"/>
  <c r="E102" i="147"/>
  <c r="E103" i="147"/>
  <c r="E104" i="147"/>
  <c r="E105" i="147"/>
  <c r="E106" i="147"/>
  <c r="E107" i="147"/>
  <c r="E108" i="147"/>
  <c r="E109" i="147"/>
  <c r="E110" i="147"/>
  <c r="E111" i="147"/>
  <c r="E112" i="147"/>
  <c r="E113" i="147"/>
  <c r="E114" i="147"/>
  <c r="E115" i="147"/>
  <c r="D102" i="147"/>
  <c r="D103" i="147"/>
  <c r="F103" i="147"/>
  <c r="G103" i="147" s="1"/>
  <c r="D104" i="147"/>
  <c r="D105" i="147"/>
  <c r="F105" i="147" s="1"/>
  <c r="D106" i="147"/>
  <c r="D107" i="147"/>
  <c r="F107" i="147" s="1"/>
  <c r="G107" i="147" s="1"/>
  <c r="D108" i="147"/>
  <c r="D109" i="147"/>
  <c r="F109" i="147" s="1"/>
  <c r="D110" i="147"/>
  <c r="D111" i="147"/>
  <c r="F111" i="147"/>
  <c r="D112" i="147"/>
  <c r="D113" i="147"/>
  <c r="F113" i="147" s="1"/>
  <c r="D114" i="147"/>
  <c r="D115" i="147"/>
  <c r="F115" i="147" s="1"/>
  <c r="D116" i="147"/>
  <c r="F116" i="147"/>
  <c r="C102" i="147"/>
  <c r="C103" i="147"/>
  <c r="C104" i="147"/>
  <c r="C105" i="147"/>
  <c r="C106" i="147"/>
  <c r="C107" i="147"/>
  <c r="C108" i="147"/>
  <c r="C109" i="147"/>
  <c r="C110" i="147"/>
  <c r="C111" i="147"/>
  <c r="G111" i="147"/>
  <c r="C112" i="147"/>
  <c r="C113" i="147"/>
  <c r="C114" i="147"/>
  <c r="C115" i="147"/>
  <c r="G115" i="147" s="1"/>
  <c r="C116" i="147"/>
  <c r="E101" i="147"/>
  <c r="D101" i="147"/>
  <c r="E98" i="147"/>
  <c r="E99" i="147"/>
  <c r="E100" i="147"/>
  <c r="D98" i="147"/>
  <c r="D99" i="147"/>
  <c r="F99" i="147" s="1"/>
  <c r="D100" i="147"/>
  <c r="D97" i="147"/>
  <c r="F97" i="147" s="1"/>
  <c r="E97" i="147"/>
  <c r="C98" i="147"/>
  <c r="C99" i="147"/>
  <c r="C100" i="147"/>
  <c r="C101" i="147"/>
  <c r="C97" i="147"/>
  <c r="E87" i="147"/>
  <c r="E88" i="147"/>
  <c r="E89" i="147"/>
  <c r="D87" i="147"/>
  <c r="D88" i="147"/>
  <c r="D89" i="147"/>
  <c r="D86" i="147"/>
  <c r="E86" i="147"/>
  <c r="C87" i="147"/>
  <c r="C88" i="147"/>
  <c r="C89" i="147"/>
  <c r="C86" i="147"/>
  <c r="E83" i="147"/>
  <c r="E84" i="147"/>
  <c r="D83" i="147"/>
  <c r="F83" i="147"/>
  <c r="D84" i="147"/>
  <c r="D82" i="147"/>
  <c r="E82" i="147"/>
  <c r="C83" i="147"/>
  <c r="C84" i="147"/>
  <c r="C82" i="147"/>
  <c r="E79" i="147"/>
  <c r="E77" i="147"/>
  <c r="E80" i="147"/>
  <c r="D79" i="147"/>
  <c r="D80" i="147"/>
  <c r="F80" i="147"/>
  <c r="D78" i="147"/>
  <c r="E78" i="147"/>
  <c r="C79" i="147"/>
  <c r="C80" i="147"/>
  <c r="C78" i="147"/>
  <c r="E74" i="147"/>
  <c r="E75" i="147"/>
  <c r="E76" i="147"/>
  <c r="D74" i="147"/>
  <c r="D75" i="147"/>
  <c r="D76" i="147"/>
  <c r="F76" i="147"/>
  <c r="D73" i="147"/>
  <c r="E73" i="147"/>
  <c r="C74" i="147"/>
  <c r="C75" i="147"/>
  <c r="C76" i="147"/>
  <c r="C73" i="147"/>
  <c r="D71" i="147"/>
  <c r="E70" i="147"/>
  <c r="E71" i="147"/>
  <c r="D70" i="147"/>
  <c r="D69" i="147"/>
  <c r="E69" i="147"/>
  <c r="E68" i="147" s="1"/>
  <c r="C70" i="147"/>
  <c r="C71" i="147"/>
  <c r="C68" i="147"/>
  <c r="C69" i="147"/>
  <c r="C66" i="147"/>
  <c r="E64" i="147"/>
  <c r="E65" i="147"/>
  <c r="E66" i="147"/>
  <c r="D64" i="147"/>
  <c r="D65" i="147"/>
  <c r="D66" i="147"/>
  <c r="D63" i="147"/>
  <c r="E63" i="147"/>
  <c r="C64" i="147"/>
  <c r="C65" i="147"/>
  <c r="C63" i="147"/>
  <c r="E59" i="147"/>
  <c r="E60" i="147"/>
  <c r="E61" i="147"/>
  <c r="D59" i="147"/>
  <c r="D60" i="147"/>
  <c r="D61" i="147"/>
  <c r="D58" i="147"/>
  <c r="E58" i="147"/>
  <c r="C59" i="147"/>
  <c r="C60" i="147"/>
  <c r="C61" i="147"/>
  <c r="C58" i="147"/>
  <c r="E53" i="147"/>
  <c r="E54" i="147"/>
  <c r="E55" i="147"/>
  <c r="F55" i="147" s="1"/>
  <c r="E56" i="147"/>
  <c r="D53" i="147"/>
  <c r="F53" i="147"/>
  <c r="D54" i="147"/>
  <c r="F54" i="147" s="1"/>
  <c r="D55" i="147"/>
  <c r="D56" i="147"/>
  <c r="D52" i="147"/>
  <c r="F52" i="147" s="1"/>
  <c r="E52" i="147"/>
  <c r="C53" i="147"/>
  <c r="C54" i="147"/>
  <c r="C55" i="147"/>
  <c r="C56" i="147"/>
  <c r="C52" i="147"/>
  <c r="E41" i="147"/>
  <c r="E42" i="147"/>
  <c r="E43" i="147"/>
  <c r="E44" i="147"/>
  <c r="E45" i="147"/>
  <c r="E46" i="147"/>
  <c r="E47" i="147"/>
  <c r="E48" i="147"/>
  <c r="E49" i="147"/>
  <c r="E50" i="147"/>
  <c r="D41" i="147"/>
  <c r="F41" i="147"/>
  <c r="D42" i="147"/>
  <c r="D43" i="147"/>
  <c r="F43" i="147"/>
  <c r="D44" i="147"/>
  <c r="D45" i="147"/>
  <c r="F45" i="147" s="1"/>
  <c r="D46" i="147"/>
  <c r="D47" i="147"/>
  <c r="F47" i="147" s="1"/>
  <c r="D48" i="147"/>
  <c r="D49" i="147"/>
  <c r="F49" i="147"/>
  <c r="G49" i="147" s="1"/>
  <c r="D50" i="147"/>
  <c r="D40" i="147"/>
  <c r="E40" i="147"/>
  <c r="C41" i="147"/>
  <c r="G41" i="147" s="1"/>
  <c r="C42" i="147"/>
  <c r="C43" i="147"/>
  <c r="C44" i="147"/>
  <c r="C45" i="147"/>
  <c r="G45" i="147" s="1"/>
  <c r="C46" i="147"/>
  <c r="C47" i="147"/>
  <c r="C48" i="147"/>
  <c r="C49" i="147"/>
  <c r="C50" i="147"/>
  <c r="C40" i="147"/>
  <c r="E32" i="147"/>
  <c r="E33" i="147"/>
  <c r="E34" i="147"/>
  <c r="E35" i="147"/>
  <c r="E36" i="147"/>
  <c r="E37" i="147"/>
  <c r="E38" i="147"/>
  <c r="D32" i="147"/>
  <c r="D33" i="147"/>
  <c r="D34" i="147"/>
  <c r="D35" i="147"/>
  <c r="D36" i="147"/>
  <c r="D37" i="147"/>
  <c r="F37" i="147"/>
  <c r="D38" i="147"/>
  <c r="D31" i="147"/>
  <c r="E31" i="147"/>
  <c r="C32" i="147"/>
  <c r="C33" i="147"/>
  <c r="C34" i="147"/>
  <c r="C35" i="147"/>
  <c r="C36" i="147"/>
  <c r="C37" i="147"/>
  <c r="C38" i="147"/>
  <c r="C31" i="147"/>
  <c r="E25" i="147"/>
  <c r="E26" i="147"/>
  <c r="E27" i="147"/>
  <c r="E28" i="147"/>
  <c r="E29" i="147"/>
  <c r="D25" i="147"/>
  <c r="D26" i="147"/>
  <c r="D27" i="147"/>
  <c r="D28" i="147"/>
  <c r="D29" i="147"/>
  <c r="D24" i="147"/>
  <c r="E24" i="147"/>
  <c r="C25" i="147"/>
  <c r="C26" i="147"/>
  <c r="C27" i="147"/>
  <c r="C28" i="147"/>
  <c r="C29" i="147"/>
  <c r="C24" i="147"/>
  <c r="E18" i="147"/>
  <c r="E19" i="147"/>
  <c r="E20" i="147"/>
  <c r="E21" i="147"/>
  <c r="E22" i="147"/>
  <c r="D18" i="147"/>
  <c r="D19" i="147"/>
  <c r="D20" i="147"/>
  <c r="D21" i="147"/>
  <c r="D22" i="147"/>
  <c r="E17" i="147"/>
  <c r="D17" i="147"/>
  <c r="C18" i="147"/>
  <c r="C19" i="147"/>
  <c r="C20" i="147"/>
  <c r="C21" i="147"/>
  <c r="C22" i="147"/>
  <c r="C17" i="147"/>
  <c r="E10" i="147"/>
  <c r="E11" i="147"/>
  <c r="E9" i="147"/>
  <c r="D10" i="147"/>
  <c r="F10" i="147" s="1"/>
  <c r="D11" i="147"/>
  <c r="D9" i="147"/>
  <c r="C10" i="147"/>
  <c r="C11" i="147"/>
  <c r="C9" i="147"/>
  <c r="F156" i="150"/>
  <c r="G156" i="150" s="1"/>
  <c r="F155" i="150"/>
  <c r="G155" i="150"/>
  <c r="F154" i="150"/>
  <c r="G154" i="150" s="1"/>
  <c r="F153" i="150"/>
  <c r="G153" i="150"/>
  <c r="F152" i="150"/>
  <c r="G152" i="150" s="1"/>
  <c r="F151" i="150"/>
  <c r="G151" i="150"/>
  <c r="F150" i="150"/>
  <c r="E149" i="150"/>
  <c r="D149" i="150"/>
  <c r="C149" i="150"/>
  <c r="F148" i="150"/>
  <c r="G148" i="150" s="1"/>
  <c r="F147" i="150"/>
  <c r="G147" i="150" s="1"/>
  <c r="F146" i="150"/>
  <c r="G146" i="150" s="1"/>
  <c r="F145" i="150"/>
  <c r="G145" i="150" s="1"/>
  <c r="F144" i="150"/>
  <c r="G144" i="150"/>
  <c r="F143" i="150"/>
  <c r="E143" i="150"/>
  <c r="D143" i="150"/>
  <c r="C143" i="150"/>
  <c r="F142" i="150"/>
  <c r="G142" i="150" s="1"/>
  <c r="F141" i="150"/>
  <c r="G141" i="150"/>
  <c r="F140" i="150"/>
  <c r="G140" i="150" s="1"/>
  <c r="F139" i="150"/>
  <c r="G139" i="150"/>
  <c r="F138" i="150"/>
  <c r="G138" i="150" s="1"/>
  <c r="F137" i="150"/>
  <c r="G137" i="150"/>
  <c r="E136" i="150"/>
  <c r="D136" i="150"/>
  <c r="C136" i="150"/>
  <c r="G135" i="150"/>
  <c r="F135" i="150"/>
  <c r="F134" i="150"/>
  <c r="G134" i="150"/>
  <c r="G133" i="150"/>
  <c r="F133" i="150"/>
  <c r="F132" i="150" s="1"/>
  <c r="E132" i="150"/>
  <c r="D132" i="150"/>
  <c r="D157" i="150"/>
  <c r="C132" i="150"/>
  <c r="F130" i="150"/>
  <c r="G130" i="150"/>
  <c r="F129" i="150"/>
  <c r="G129" i="150" s="1"/>
  <c r="F128" i="150"/>
  <c r="G128" i="150"/>
  <c r="F127" i="150"/>
  <c r="G127" i="150" s="1"/>
  <c r="F126" i="150"/>
  <c r="G126" i="150"/>
  <c r="F125" i="150"/>
  <c r="G125" i="150" s="1"/>
  <c r="F124" i="150"/>
  <c r="G124" i="150"/>
  <c r="F123" i="150"/>
  <c r="G123" i="150" s="1"/>
  <c r="F122" i="150"/>
  <c r="G122" i="150"/>
  <c r="F121" i="150"/>
  <c r="G121" i="150" s="1"/>
  <c r="F120" i="150"/>
  <c r="G120" i="150"/>
  <c r="F119" i="150"/>
  <c r="G119" i="150" s="1"/>
  <c r="F118" i="150"/>
  <c r="E117" i="150"/>
  <c r="D117" i="150"/>
  <c r="D131" i="150" s="1"/>
  <c r="C117" i="150"/>
  <c r="F116" i="150"/>
  <c r="G116" i="150"/>
  <c r="F115" i="150"/>
  <c r="G115" i="150" s="1"/>
  <c r="F114" i="150"/>
  <c r="G114" i="150"/>
  <c r="F113" i="150"/>
  <c r="G113" i="150" s="1"/>
  <c r="F112" i="150"/>
  <c r="G112" i="150"/>
  <c r="F111" i="150"/>
  <c r="G111" i="150" s="1"/>
  <c r="F110" i="150"/>
  <c r="G110" i="150"/>
  <c r="F109" i="150"/>
  <c r="G109" i="150" s="1"/>
  <c r="F108" i="150"/>
  <c r="G108" i="150"/>
  <c r="F107" i="150"/>
  <c r="G107" i="150" s="1"/>
  <c r="F106" i="150"/>
  <c r="G106" i="150"/>
  <c r="F105" i="150"/>
  <c r="G105" i="150" s="1"/>
  <c r="F104" i="150"/>
  <c r="G104" i="150"/>
  <c r="F103" i="150"/>
  <c r="G103" i="150" s="1"/>
  <c r="F102" i="150"/>
  <c r="G102" i="150"/>
  <c r="F101" i="150"/>
  <c r="G101" i="150" s="1"/>
  <c r="F100" i="150"/>
  <c r="G100" i="150"/>
  <c r="F99" i="150"/>
  <c r="G99" i="150" s="1"/>
  <c r="F98" i="150"/>
  <c r="G98" i="150"/>
  <c r="F97" i="150"/>
  <c r="E96" i="150"/>
  <c r="E131" i="150" s="1"/>
  <c r="E158" i="150" s="1"/>
  <c r="D96" i="150"/>
  <c r="D158" i="150"/>
  <c r="C96" i="150"/>
  <c r="C131" i="150"/>
  <c r="F91" i="150"/>
  <c r="G91" i="150"/>
  <c r="F90" i="150"/>
  <c r="G90" i="150"/>
  <c r="F89" i="150"/>
  <c r="G89" i="150"/>
  <c r="F88" i="150"/>
  <c r="F87" i="150"/>
  <c r="G87" i="150"/>
  <c r="F86" i="150"/>
  <c r="G86" i="150" s="1"/>
  <c r="E85" i="150"/>
  <c r="D85" i="150"/>
  <c r="C85" i="150"/>
  <c r="F84" i="150"/>
  <c r="G84" i="150"/>
  <c r="F83" i="150"/>
  <c r="F81" i="150" s="1"/>
  <c r="F82" i="150"/>
  <c r="E81" i="150"/>
  <c r="D81" i="150"/>
  <c r="C81" i="150"/>
  <c r="F79" i="150"/>
  <c r="G79" i="150"/>
  <c r="F78" i="150"/>
  <c r="E77" i="150"/>
  <c r="D77" i="150"/>
  <c r="C77" i="150"/>
  <c r="F76" i="150"/>
  <c r="G76" i="150" s="1"/>
  <c r="F75" i="150"/>
  <c r="G75" i="150"/>
  <c r="F74" i="150"/>
  <c r="F73" i="150"/>
  <c r="G73" i="150"/>
  <c r="E72" i="150"/>
  <c r="D72" i="150"/>
  <c r="C72" i="150"/>
  <c r="F71" i="150"/>
  <c r="G71" i="150" s="1"/>
  <c r="F70" i="150"/>
  <c r="G70" i="150"/>
  <c r="F69" i="150"/>
  <c r="E68" i="150"/>
  <c r="E92" i="150"/>
  <c r="D68" i="150"/>
  <c r="C68" i="150"/>
  <c r="F66" i="150"/>
  <c r="G66" i="150" s="1"/>
  <c r="F65" i="150"/>
  <c r="G65" i="150" s="1"/>
  <c r="F64" i="150"/>
  <c r="G64" i="150" s="1"/>
  <c r="F63" i="150"/>
  <c r="E62" i="150"/>
  <c r="D62" i="150"/>
  <c r="C62" i="150"/>
  <c r="F61" i="150"/>
  <c r="G61" i="150" s="1"/>
  <c r="F60" i="150"/>
  <c r="G60" i="150" s="1"/>
  <c r="F59" i="150"/>
  <c r="G59" i="150" s="1"/>
  <c r="F58" i="150"/>
  <c r="E57" i="150"/>
  <c r="D57" i="150"/>
  <c r="C57" i="150"/>
  <c r="F56" i="150"/>
  <c r="G56" i="150" s="1"/>
  <c r="F55" i="150"/>
  <c r="G55" i="150" s="1"/>
  <c r="F54" i="150"/>
  <c r="G54" i="150" s="1"/>
  <c r="F53" i="150"/>
  <c r="G53" i="150" s="1"/>
  <c r="F52" i="150"/>
  <c r="F51" i="150" s="1"/>
  <c r="E51" i="150"/>
  <c r="D51" i="150"/>
  <c r="C51" i="150"/>
  <c r="F50" i="150"/>
  <c r="G50" i="150" s="1"/>
  <c r="F49" i="150"/>
  <c r="G49" i="150"/>
  <c r="F48" i="150"/>
  <c r="G48" i="150" s="1"/>
  <c r="F47" i="150"/>
  <c r="G47" i="150" s="1"/>
  <c r="F46" i="150"/>
  <c r="G46" i="150" s="1"/>
  <c r="F45" i="150"/>
  <c r="G45" i="150"/>
  <c r="F44" i="150"/>
  <c r="G44" i="150" s="1"/>
  <c r="F43" i="150"/>
  <c r="G43" i="150" s="1"/>
  <c r="F42" i="150"/>
  <c r="G42" i="150" s="1"/>
  <c r="F41" i="150"/>
  <c r="G41" i="150"/>
  <c r="F40" i="150"/>
  <c r="G40" i="150" s="1"/>
  <c r="F39" i="150"/>
  <c r="E39" i="150"/>
  <c r="D39" i="150"/>
  <c r="C39" i="150"/>
  <c r="F38" i="150"/>
  <c r="G38" i="150" s="1"/>
  <c r="F37" i="150"/>
  <c r="G37" i="150" s="1"/>
  <c r="F36" i="150"/>
  <c r="G36" i="150"/>
  <c r="F34" i="150"/>
  <c r="F32" i="138" s="1"/>
  <c r="F33" i="150"/>
  <c r="G33" i="150" s="1"/>
  <c r="F32" i="150"/>
  <c r="G32" i="150" s="1"/>
  <c r="F31" i="150"/>
  <c r="G31" i="150"/>
  <c r="E30" i="150"/>
  <c r="D30" i="150"/>
  <c r="C30" i="150"/>
  <c r="F29" i="150"/>
  <c r="G29" i="150" s="1"/>
  <c r="F28" i="150"/>
  <c r="G28" i="150"/>
  <c r="F27" i="150"/>
  <c r="G27" i="150" s="1"/>
  <c r="F26" i="150"/>
  <c r="G26" i="150" s="1"/>
  <c r="F25" i="150"/>
  <c r="F24" i="150"/>
  <c r="G24" i="150"/>
  <c r="E23" i="150"/>
  <c r="D23" i="150"/>
  <c r="C23" i="150"/>
  <c r="G22" i="150"/>
  <c r="F22" i="150"/>
  <c r="F21" i="150"/>
  <c r="G21" i="150" s="1"/>
  <c r="F20" i="150"/>
  <c r="G20" i="150" s="1"/>
  <c r="F19" i="150"/>
  <c r="G19" i="150" s="1"/>
  <c r="G18" i="150"/>
  <c r="F18" i="150"/>
  <c r="F17" i="150"/>
  <c r="F16" i="150" s="1"/>
  <c r="E16" i="150"/>
  <c r="D16" i="150"/>
  <c r="D67" i="150" s="1"/>
  <c r="C16" i="150"/>
  <c r="F15" i="150"/>
  <c r="G15" i="150"/>
  <c r="F14" i="150"/>
  <c r="G14" i="150" s="1"/>
  <c r="F13" i="150"/>
  <c r="G13" i="150"/>
  <c r="F11" i="150"/>
  <c r="G11" i="150" s="1"/>
  <c r="F10" i="150"/>
  <c r="G10" i="150"/>
  <c r="F9" i="150"/>
  <c r="E8" i="150"/>
  <c r="E67" i="150"/>
  <c r="D8" i="150"/>
  <c r="C8" i="150"/>
  <c r="C67" i="150"/>
  <c r="F156" i="149"/>
  <c r="G156" i="149"/>
  <c r="F155" i="149"/>
  <c r="G155" i="149"/>
  <c r="F154" i="149"/>
  <c r="G154" i="149"/>
  <c r="F153" i="149"/>
  <c r="G153" i="149"/>
  <c r="F152" i="149"/>
  <c r="G152" i="149"/>
  <c r="F151" i="149"/>
  <c r="G151" i="149"/>
  <c r="F150" i="149"/>
  <c r="E149" i="149"/>
  <c r="D149" i="149"/>
  <c r="C149" i="149"/>
  <c r="F148" i="149"/>
  <c r="G148" i="149"/>
  <c r="F147" i="149"/>
  <c r="G147" i="149" s="1"/>
  <c r="F146" i="149"/>
  <c r="G146" i="149"/>
  <c r="F145" i="149"/>
  <c r="G145" i="149" s="1"/>
  <c r="F144" i="149"/>
  <c r="E143" i="149"/>
  <c r="D143" i="149"/>
  <c r="C143" i="149"/>
  <c r="F142" i="149"/>
  <c r="G142" i="149"/>
  <c r="F141" i="149"/>
  <c r="G141" i="149"/>
  <c r="F140" i="149"/>
  <c r="G140" i="149"/>
  <c r="F139" i="149"/>
  <c r="F138" i="149"/>
  <c r="G138" i="149" s="1"/>
  <c r="F137" i="149"/>
  <c r="G137" i="149" s="1"/>
  <c r="E136" i="149"/>
  <c r="D136" i="149"/>
  <c r="C136" i="149"/>
  <c r="F135" i="149"/>
  <c r="G135" i="149"/>
  <c r="F134" i="149"/>
  <c r="G134" i="149" s="1"/>
  <c r="F133" i="149"/>
  <c r="E132" i="149"/>
  <c r="D132" i="149"/>
  <c r="D157" i="149"/>
  <c r="C132" i="149"/>
  <c r="F130" i="149"/>
  <c r="G130" i="149" s="1"/>
  <c r="G129" i="149"/>
  <c r="F129" i="149"/>
  <c r="F128" i="149"/>
  <c r="G128" i="149" s="1"/>
  <c r="G127" i="149"/>
  <c r="F127" i="149"/>
  <c r="F126" i="149"/>
  <c r="G126" i="149" s="1"/>
  <c r="G125" i="149"/>
  <c r="F125" i="149"/>
  <c r="F124" i="149"/>
  <c r="G124" i="149" s="1"/>
  <c r="G123" i="149"/>
  <c r="F123" i="149"/>
  <c r="F122" i="149"/>
  <c r="G122" i="149" s="1"/>
  <c r="G121" i="149"/>
  <c r="F121" i="149"/>
  <c r="F120" i="149"/>
  <c r="G120" i="149" s="1"/>
  <c r="G119" i="149"/>
  <c r="F119" i="149"/>
  <c r="G118" i="149"/>
  <c r="G117" i="149" s="1"/>
  <c r="F118" i="149"/>
  <c r="F117" i="149" s="1"/>
  <c r="E117" i="149"/>
  <c r="D117" i="149"/>
  <c r="C117" i="149"/>
  <c r="F116" i="149"/>
  <c r="G116" i="149"/>
  <c r="F115" i="149"/>
  <c r="G115" i="149" s="1"/>
  <c r="F114" i="149"/>
  <c r="G114" i="149"/>
  <c r="F113" i="149"/>
  <c r="G113" i="149" s="1"/>
  <c r="F112" i="149"/>
  <c r="G112" i="149"/>
  <c r="F111" i="149"/>
  <c r="G111" i="149" s="1"/>
  <c r="F110" i="149"/>
  <c r="G110" i="149"/>
  <c r="F109" i="149"/>
  <c r="G109" i="149" s="1"/>
  <c r="F108" i="149"/>
  <c r="G108" i="149"/>
  <c r="F107" i="149"/>
  <c r="G107" i="149" s="1"/>
  <c r="F106" i="149"/>
  <c r="G106" i="149"/>
  <c r="F105" i="149"/>
  <c r="G105" i="149" s="1"/>
  <c r="F104" i="149"/>
  <c r="G104" i="149"/>
  <c r="F103" i="149"/>
  <c r="G103" i="149" s="1"/>
  <c r="F102" i="149"/>
  <c r="G102" i="149"/>
  <c r="F101" i="149"/>
  <c r="G101" i="149" s="1"/>
  <c r="F100" i="149"/>
  <c r="G100" i="149"/>
  <c r="F99" i="149"/>
  <c r="G99" i="149" s="1"/>
  <c r="F98" i="149"/>
  <c r="G98" i="149"/>
  <c r="F97" i="149"/>
  <c r="G97" i="149" s="1"/>
  <c r="E96" i="149"/>
  <c r="E131" i="149" s="1"/>
  <c r="E158" i="149" s="1"/>
  <c r="D96" i="149"/>
  <c r="D131" i="149"/>
  <c r="D158" i="149" s="1"/>
  <c r="C96" i="149"/>
  <c r="C131" i="149" s="1"/>
  <c r="G91" i="149"/>
  <c r="F91" i="149"/>
  <c r="G90" i="149"/>
  <c r="F90" i="149"/>
  <c r="G89" i="149"/>
  <c r="F89" i="149"/>
  <c r="G88" i="149"/>
  <c r="F88" i="149"/>
  <c r="G87" i="149"/>
  <c r="F87" i="149"/>
  <c r="F86" i="149"/>
  <c r="E85" i="149"/>
  <c r="D85" i="149"/>
  <c r="C85" i="149"/>
  <c r="F84" i="149"/>
  <c r="G84" i="149" s="1"/>
  <c r="F83" i="149"/>
  <c r="G83" i="149" s="1"/>
  <c r="F82" i="149"/>
  <c r="F81" i="149" s="1"/>
  <c r="E81" i="149"/>
  <c r="D81" i="149"/>
  <c r="C81" i="149"/>
  <c r="F79" i="149"/>
  <c r="F78" i="149"/>
  <c r="E77" i="149"/>
  <c r="D77" i="149"/>
  <c r="C77" i="149"/>
  <c r="F76" i="149"/>
  <c r="G76" i="149" s="1"/>
  <c r="F75" i="149"/>
  <c r="G75" i="149" s="1"/>
  <c r="F74" i="149"/>
  <c r="G74" i="149" s="1"/>
  <c r="G72" i="149"/>
  <c r="F73" i="149"/>
  <c r="G73" i="149"/>
  <c r="E72" i="149"/>
  <c r="D72" i="149"/>
  <c r="C72" i="149"/>
  <c r="G71" i="149"/>
  <c r="F71" i="149"/>
  <c r="G70" i="149"/>
  <c r="F70" i="149"/>
  <c r="F69" i="149"/>
  <c r="F68" i="149" s="1"/>
  <c r="E68" i="149"/>
  <c r="D68" i="149"/>
  <c r="C68" i="149"/>
  <c r="G66" i="149"/>
  <c r="F66" i="149"/>
  <c r="G65" i="149"/>
  <c r="F65" i="149"/>
  <c r="G64" i="149"/>
  <c r="F64" i="149"/>
  <c r="G63" i="149"/>
  <c r="G62" i="149" s="1"/>
  <c r="F63" i="149"/>
  <c r="F62" i="149"/>
  <c r="E62" i="149"/>
  <c r="D62" i="149"/>
  <c r="C62" i="149"/>
  <c r="F61" i="149"/>
  <c r="G61" i="149"/>
  <c r="F60" i="149"/>
  <c r="G60" i="149"/>
  <c r="F59" i="149"/>
  <c r="G59" i="149"/>
  <c r="F58" i="149"/>
  <c r="F57" i="149"/>
  <c r="E57" i="149"/>
  <c r="D57" i="149"/>
  <c r="C57" i="149"/>
  <c r="G56" i="149"/>
  <c r="F56" i="149"/>
  <c r="G55" i="149"/>
  <c r="F55" i="149"/>
  <c r="G54" i="149"/>
  <c r="F54" i="149"/>
  <c r="G53" i="149"/>
  <c r="F53" i="149"/>
  <c r="G52" i="149"/>
  <c r="G51" i="149" s="1"/>
  <c r="F52" i="149"/>
  <c r="F51" i="149" s="1"/>
  <c r="E51" i="149"/>
  <c r="D51" i="149"/>
  <c r="C51" i="149"/>
  <c r="F50" i="149"/>
  <c r="G50" i="149"/>
  <c r="F49" i="149"/>
  <c r="G49" i="149"/>
  <c r="F48" i="149"/>
  <c r="G48" i="149"/>
  <c r="F47" i="149"/>
  <c r="G47" i="149"/>
  <c r="F46" i="149"/>
  <c r="G46" i="149"/>
  <c r="F45" i="149"/>
  <c r="G45" i="149"/>
  <c r="F44" i="149"/>
  <c r="G44" i="149"/>
  <c r="F43" i="149"/>
  <c r="G43" i="149"/>
  <c r="F42" i="149"/>
  <c r="G42" i="149"/>
  <c r="F41" i="149"/>
  <c r="G41" i="149"/>
  <c r="F40" i="149"/>
  <c r="E39" i="149"/>
  <c r="D39" i="149"/>
  <c r="C39" i="149"/>
  <c r="F38" i="149"/>
  <c r="G38" i="149"/>
  <c r="F37" i="149"/>
  <c r="G37" i="149"/>
  <c r="F36" i="149"/>
  <c r="G36" i="149"/>
  <c r="F35" i="149"/>
  <c r="G35" i="149"/>
  <c r="F34" i="149"/>
  <c r="G34" i="149"/>
  <c r="F32" i="149"/>
  <c r="G32" i="149"/>
  <c r="F31" i="149"/>
  <c r="G31" i="149" s="1"/>
  <c r="G30" i="149" s="1"/>
  <c r="E30" i="149"/>
  <c r="D30" i="149"/>
  <c r="C30" i="149"/>
  <c r="F29" i="149"/>
  <c r="G29" i="149"/>
  <c r="F28" i="149"/>
  <c r="G28" i="149" s="1"/>
  <c r="F27" i="149"/>
  <c r="G27" i="149"/>
  <c r="F26" i="149"/>
  <c r="G26" i="149" s="1"/>
  <c r="F25" i="149"/>
  <c r="G25" i="149"/>
  <c r="F24" i="149"/>
  <c r="E23" i="149"/>
  <c r="D23" i="149"/>
  <c r="C23" i="149"/>
  <c r="F22" i="149"/>
  <c r="G22" i="149"/>
  <c r="F21" i="149"/>
  <c r="G21" i="149"/>
  <c r="F20" i="149"/>
  <c r="G20" i="149"/>
  <c r="F19" i="149"/>
  <c r="G19" i="149"/>
  <c r="F18" i="149"/>
  <c r="G18" i="149"/>
  <c r="F17" i="149"/>
  <c r="E16" i="149"/>
  <c r="D16" i="149"/>
  <c r="C16" i="149"/>
  <c r="F15" i="149"/>
  <c r="G15" i="149" s="1"/>
  <c r="F14" i="149"/>
  <c r="G14" i="149"/>
  <c r="F13" i="149"/>
  <c r="G13" i="149" s="1"/>
  <c r="F11" i="149"/>
  <c r="G11" i="149"/>
  <c r="F10" i="149"/>
  <c r="G10" i="149" s="1"/>
  <c r="F9" i="149"/>
  <c r="E8" i="149"/>
  <c r="D8" i="149"/>
  <c r="D67" i="149"/>
  <c r="C8" i="149"/>
  <c r="C67" i="149"/>
  <c r="F160" i="148"/>
  <c r="G160" i="148"/>
  <c r="F156" i="148"/>
  <c r="G156" i="148"/>
  <c r="F155" i="148"/>
  <c r="G155" i="148"/>
  <c r="F154" i="148"/>
  <c r="G154" i="148"/>
  <c r="F153" i="148"/>
  <c r="G153" i="148"/>
  <c r="F152" i="148"/>
  <c r="G152" i="148"/>
  <c r="F151" i="148"/>
  <c r="G151" i="148"/>
  <c r="F150" i="148"/>
  <c r="F149" i="148"/>
  <c r="E149" i="148"/>
  <c r="D149" i="148"/>
  <c r="C149" i="148"/>
  <c r="F148" i="148"/>
  <c r="G148" i="148"/>
  <c r="F147" i="148"/>
  <c r="G147" i="148" s="1"/>
  <c r="F146" i="148"/>
  <c r="G146" i="148"/>
  <c r="F145" i="148"/>
  <c r="F144" i="148"/>
  <c r="E143" i="148"/>
  <c r="D143" i="148"/>
  <c r="C143" i="148"/>
  <c r="F142" i="148"/>
  <c r="G142" i="148" s="1"/>
  <c r="F141" i="148"/>
  <c r="G141" i="148" s="1"/>
  <c r="F140" i="148"/>
  <c r="G140" i="148" s="1"/>
  <c r="F139" i="148"/>
  <c r="G139" i="148" s="1"/>
  <c r="F138" i="148"/>
  <c r="G138" i="148" s="1"/>
  <c r="F137" i="148"/>
  <c r="E136" i="148"/>
  <c r="D136" i="148"/>
  <c r="C136" i="148"/>
  <c r="F135" i="148"/>
  <c r="G135" i="148"/>
  <c r="F134" i="148"/>
  <c r="G134" i="148" s="1"/>
  <c r="F133" i="148"/>
  <c r="E132" i="148"/>
  <c r="D132" i="148"/>
  <c r="D157" i="148" s="1"/>
  <c r="C132" i="148"/>
  <c r="F130" i="148"/>
  <c r="G130" i="148" s="1"/>
  <c r="F129" i="148"/>
  <c r="G129" i="148" s="1"/>
  <c r="F128" i="148"/>
  <c r="G128" i="148" s="1"/>
  <c r="F127" i="148"/>
  <c r="G127" i="148" s="1"/>
  <c r="F126" i="148"/>
  <c r="G126" i="148" s="1"/>
  <c r="F125" i="148"/>
  <c r="G125" i="148" s="1"/>
  <c r="F124" i="148"/>
  <c r="G124" i="148" s="1"/>
  <c r="F123" i="148"/>
  <c r="G123" i="148" s="1"/>
  <c r="F122" i="148"/>
  <c r="G122" i="148" s="1"/>
  <c r="F121" i="148"/>
  <c r="G121" i="148" s="1"/>
  <c r="F120" i="148"/>
  <c r="G120" i="148" s="1"/>
  <c r="F119" i="148"/>
  <c r="G119" i="148" s="1"/>
  <c r="F118" i="148"/>
  <c r="F117" i="148" s="1"/>
  <c r="E117" i="148"/>
  <c r="D117" i="148"/>
  <c r="C117" i="148"/>
  <c r="F116" i="148"/>
  <c r="G116" i="148"/>
  <c r="F115" i="148"/>
  <c r="G115" i="148"/>
  <c r="F114" i="148"/>
  <c r="G114" i="148"/>
  <c r="F113" i="148"/>
  <c r="G113" i="148"/>
  <c r="F112" i="148"/>
  <c r="G112" i="148"/>
  <c r="F111" i="148"/>
  <c r="G111" i="148"/>
  <c r="F110" i="148"/>
  <c r="G110" i="148"/>
  <c r="F109" i="148"/>
  <c r="G109" i="148"/>
  <c r="F108" i="148"/>
  <c r="G108" i="148"/>
  <c r="F107" i="148"/>
  <c r="G107" i="148"/>
  <c r="F106" i="148"/>
  <c r="G106" i="148"/>
  <c r="F105" i="148"/>
  <c r="G105" i="148"/>
  <c r="F104" i="148"/>
  <c r="G104" i="148"/>
  <c r="F103" i="148"/>
  <c r="G103" i="148"/>
  <c r="F102" i="148"/>
  <c r="G102" i="148"/>
  <c r="F101" i="148"/>
  <c r="G101" i="148"/>
  <c r="F100" i="148"/>
  <c r="G100" i="148"/>
  <c r="F99" i="148"/>
  <c r="G99" i="148"/>
  <c r="F98" i="148"/>
  <c r="G98" i="148"/>
  <c r="F97" i="148"/>
  <c r="E96" i="148"/>
  <c r="E131" i="148" s="1"/>
  <c r="E158" i="148" s="1"/>
  <c r="D96" i="148"/>
  <c r="D131" i="148"/>
  <c r="C96" i="148"/>
  <c r="C131" i="148"/>
  <c r="G91" i="148"/>
  <c r="F91" i="148"/>
  <c r="F90" i="148"/>
  <c r="G90" i="148" s="1"/>
  <c r="G89" i="148"/>
  <c r="F89" i="148"/>
  <c r="F88" i="148"/>
  <c r="G88" i="148" s="1"/>
  <c r="G87" i="148"/>
  <c r="F87" i="148"/>
  <c r="F86" i="148"/>
  <c r="E85" i="148"/>
  <c r="D85" i="148"/>
  <c r="C85" i="148"/>
  <c r="F84" i="148"/>
  <c r="G84" i="148" s="1"/>
  <c r="F83" i="148"/>
  <c r="G83" i="148" s="1"/>
  <c r="F82" i="148"/>
  <c r="E81" i="148"/>
  <c r="D81" i="148"/>
  <c r="C81" i="148"/>
  <c r="G80" i="148"/>
  <c r="F80" i="148"/>
  <c r="F79" i="148"/>
  <c r="G79" i="148" s="1"/>
  <c r="F78" i="148"/>
  <c r="G78" i="148" s="1"/>
  <c r="G77" i="148" s="1"/>
  <c r="E77" i="148"/>
  <c r="D77" i="148"/>
  <c r="C77" i="148"/>
  <c r="C92" i="148"/>
  <c r="F76" i="148"/>
  <c r="G76" i="148"/>
  <c r="F75" i="148"/>
  <c r="G75" i="148"/>
  <c r="F74" i="148"/>
  <c r="F73" i="148"/>
  <c r="G73" i="148" s="1"/>
  <c r="E72" i="148"/>
  <c r="D72" i="148"/>
  <c r="C72" i="148"/>
  <c r="F71" i="148"/>
  <c r="G71" i="148" s="1"/>
  <c r="F70" i="148"/>
  <c r="G70" i="148" s="1"/>
  <c r="F69" i="148"/>
  <c r="E68" i="148"/>
  <c r="E92" i="148" s="1"/>
  <c r="D68" i="148"/>
  <c r="C68" i="148"/>
  <c r="F66" i="148"/>
  <c r="G66" i="148" s="1"/>
  <c r="F65" i="148"/>
  <c r="G65" i="148" s="1"/>
  <c r="F64" i="148"/>
  <c r="G64" i="148" s="1"/>
  <c r="F63" i="148"/>
  <c r="E62" i="148"/>
  <c r="D62" i="148"/>
  <c r="C62" i="148"/>
  <c r="F61" i="148"/>
  <c r="G61" i="148" s="1"/>
  <c r="F60" i="148"/>
  <c r="G60" i="148"/>
  <c r="F59" i="148"/>
  <c r="G59" i="148"/>
  <c r="F58" i="148"/>
  <c r="F57" i="148"/>
  <c r="E57" i="148"/>
  <c r="D57" i="148"/>
  <c r="C57" i="148"/>
  <c r="F56" i="148"/>
  <c r="G56" i="148" s="1"/>
  <c r="F55" i="148"/>
  <c r="G55" i="148" s="1"/>
  <c r="F54" i="148"/>
  <c r="G54" i="148" s="1"/>
  <c r="F53" i="148"/>
  <c r="G53" i="148" s="1"/>
  <c r="F52" i="148"/>
  <c r="E51" i="148"/>
  <c r="D51" i="148"/>
  <c r="C51" i="148"/>
  <c r="F50" i="148"/>
  <c r="G50" i="148" s="1"/>
  <c r="F49" i="148"/>
  <c r="G49" i="148"/>
  <c r="F48" i="148"/>
  <c r="G48" i="148" s="1"/>
  <c r="F47" i="148"/>
  <c r="G47" i="148"/>
  <c r="F46" i="148"/>
  <c r="G46" i="148"/>
  <c r="F45" i="148"/>
  <c r="G45" i="148"/>
  <c r="F44" i="148"/>
  <c r="G44" i="148"/>
  <c r="F43" i="148"/>
  <c r="G43" i="148"/>
  <c r="F42" i="148"/>
  <c r="G42" i="148"/>
  <c r="F41" i="148"/>
  <c r="G41" i="148"/>
  <c r="F40" i="148"/>
  <c r="G40" i="148"/>
  <c r="E39" i="148"/>
  <c r="D39" i="148"/>
  <c r="C39" i="148"/>
  <c r="F38" i="148"/>
  <c r="G38" i="148" s="1"/>
  <c r="F37" i="148"/>
  <c r="G37" i="148"/>
  <c r="F36" i="148"/>
  <c r="G36" i="148" s="1"/>
  <c r="F35" i="148"/>
  <c r="G35" i="148"/>
  <c r="F34" i="148"/>
  <c r="F32" i="136" s="1"/>
  <c r="F32" i="148"/>
  <c r="G31" i="148"/>
  <c r="F31" i="148"/>
  <c r="E30" i="148"/>
  <c r="D30" i="148"/>
  <c r="C30" i="148"/>
  <c r="C67" i="148" s="1"/>
  <c r="C93" i="148" s="1"/>
  <c r="F29" i="148"/>
  <c r="G29" i="148"/>
  <c r="F28" i="148"/>
  <c r="G28" i="148"/>
  <c r="F27" i="148"/>
  <c r="G27" i="148"/>
  <c r="F26" i="148"/>
  <c r="G26" i="148"/>
  <c r="F25" i="148"/>
  <c r="G25" i="148"/>
  <c r="F24" i="148"/>
  <c r="E23" i="148"/>
  <c r="E67" i="148" s="1"/>
  <c r="D23" i="148"/>
  <c r="C23" i="148"/>
  <c r="F22" i="148"/>
  <c r="G22" i="148" s="1"/>
  <c r="F21" i="148"/>
  <c r="G21" i="148" s="1"/>
  <c r="F20" i="148"/>
  <c r="G20" i="148" s="1"/>
  <c r="F19" i="148"/>
  <c r="G19" i="148" s="1"/>
  <c r="F18" i="148"/>
  <c r="G18" i="148" s="1"/>
  <c r="F17" i="148"/>
  <c r="G17" i="148" s="1"/>
  <c r="G16" i="148" s="1"/>
  <c r="F16" i="148"/>
  <c r="E16" i="148"/>
  <c r="D16" i="148"/>
  <c r="C16" i="148"/>
  <c r="F15" i="148"/>
  <c r="G15" i="148"/>
  <c r="F14" i="148"/>
  <c r="G14" i="148"/>
  <c r="F13" i="148"/>
  <c r="G13" i="148"/>
  <c r="F11" i="148"/>
  <c r="G11" i="148"/>
  <c r="F10" i="148"/>
  <c r="G10" i="148"/>
  <c r="F9" i="148"/>
  <c r="F8" i="148"/>
  <c r="E8" i="148"/>
  <c r="D8" i="148"/>
  <c r="D67" i="148"/>
  <c r="C8" i="148"/>
  <c r="F156" i="147"/>
  <c r="G156" i="147"/>
  <c r="F155" i="147"/>
  <c r="G155" i="147"/>
  <c r="C117" i="147"/>
  <c r="F91" i="147"/>
  <c r="G91" i="147" s="1"/>
  <c r="F90" i="147"/>
  <c r="G90" i="147" s="1"/>
  <c r="E81" i="147"/>
  <c r="F155" i="146"/>
  <c r="G155" i="146"/>
  <c r="F154" i="146"/>
  <c r="G154" i="146"/>
  <c r="F153" i="146"/>
  <c r="G153" i="146"/>
  <c r="F152" i="146"/>
  <c r="F153" i="138" s="1"/>
  <c r="G152" i="146"/>
  <c r="G153" i="138" s="1"/>
  <c r="F151" i="146"/>
  <c r="G151" i="146"/>
  <c r="F150" i="146"/>
  <c r="F151" i="138" s="1"/>
  <c r="G150" i="146"/>
  <c r="G151" i="138" s="1"/>
  <c r="F149" i="146"/>
  <c r="G149" i="146"/>
  <c r="E148" i="146"/>
  <c r="D148" i="146"/>
  <c r="D156" i="146" s="1"/>
  <c r="C148" i="146"/>
  <c r="F147" i="146"/>
  <c r="G147" i="146" s="1"/>
  <c r="G146" i="146"/>
  <c r="G148" i="138" s="1"/>
  <c r="F146" i="146"/>
  <c r="F148" i="138" s="1"/>
  <c r="F145" i="146"/>
  <c r="F147" i="138" s="1"/>
  <c r="G144" i="146"/>
  <c r="G146" i="138" s="1"/>
  <c r="F144" i="146"/>
  <c r="F146" i="138" s="1"/>
  <c r="F143" i="146"/>
  <c r="F145" i="138" s="1"/>
  <c r="E142" i="146"/>
  <c r="D142" i="146"/>
  <c r="C142" i="146"/>
  <c r="F141" i="146"/>
  <c r="F143" i="138" s="1"/>
  <c r="G141" i="146"/>
  <c r="G143" i="138" s="1"/>
  <c r="F140" i="146"/>
  <c r="F142" i="138" s="1"/>
  <c r="G140" i="146"/>
  <c r="F139" i="146"/>
  <c r="F141" i="138" s="1"/>
  <c r="G139" i="146"/>
  <c r="G141" i="138" s="1"/>
  <c r="F138" i="146"/>
  <c r="F140" i="138" s="1"/>
  <c r="G138" i="146"/>
  <c r="G140" i="138" s="1"/>
  <c r="F137" i="146"/>
  <c r="G137" i="146"/>
  <c r="G139" i="138" s="1"/>
  <c r="F136" i="146"/>
  <c r="F138" i="138" s="1"/>
  <c r="F135" i="146"/>
  <c r="E135" i="146"/>
  <c r="D135" i="146"/>
  <c r="C135" i="146"/>
  <c r="F134" i="146"/>
  <c r="F133" i="146"/>
  <c r="F135" i="138" s="1"/>
  <c r="F132" i="146"/>
  <c r="E131" i="146"/>
  <c r="D131" i="146"/>
  <c r="C131" i="146"/>
  <c r="C156" i="146" s="1"/>
  <c r="G129" i="146"/>
  <c r="G131" i="138" s="1"/>
  <c r="F129" i="146"/>
  <c r="F131" i="138" s="1"/>
  <c r="F128" i="146"/>
  <c r="F127" i="146"/>
  <c r="F129" i="138" s="1"/>
  <c r="F126" i="146"/>
  <c r="F125" i="146"/>
  <c r="F127" i="138" s="1"/>
  <c r="F124" i="146"/>
  <c r="F123" i="146"/>
  <c r="F125" i="138" s="1"/>
  <c r="F122" i="146"/>
  <c r="G121" i="146"/>
  <c r="G123" i="138" s="1"/>
  <c r="F121" i="146"/>
  <c r="F123" i="138" s="1"/>
  <c r="F120" i="146"/>
  <c r="F119" i="146"/>
  <c r="F121" i="138" s="1"/>
  <c r="F118" i="146"/>
  <c r="F117" i="146"/>
  <c r="F119" i="138" s="1"/>
  <c r="E116" i="146"/>
  <c r="D116" i="146"/>
  <c r="C116" i="146"/>
  <c r="F115" i="146"/>
  <c r="F117" i="138" s="1"/>
  <c r="G115" i="146"/>
  <c r="G117" i="138" s="1"/>
  <c r="F114" i="146"/>
  <c r="G114" i="146"/>
  <c r="F113" i="146"/>
  <c r="F115" i="138" s="1"/>
  <c r="G113" i="146"/>
  <c r="G115" i="138" s="1"/>
  <c r="F112" i="146"/>
  <c r="F114" i="138" s="1"/>
  <c r="G112" i="146"/>
  <c r="G114" i="138" s="1"/>
  <c r="F111" i="146"/>
  <c r="F113" i="138" s="1"/>
  <c r="G111" i="146"/>
  <c r="G113" i="138" s="1"/>
  <c r="F110" i="146"/>
  <c r="F112" i="138" s="1"/>
  <c r="G110" i="146"/>
  <c r="G112" i="138" s="1"/>
  <c r="F109" i="146"/>
  <c r="F111" i="138" s="1"/>
  <c r="G109" i="146"/>
  <c r="G111" i="138" s="1"/>
  <c r="F108" i="146"/>
  <c r="F110" i="138" s="1"/>
  <c r="G108" i="146"/>
  <c r="G110" i="138" s="1"/>
  <c r="F107" i="146"/>
  <c r="F109" i="138" s="1"/>
  <c r="G107" i="146"/>
  <c r="G109" i="138" s="1"/>
  <c r="F106" i="146"/>
  <c r="G106" i="146"/>
  <c r="F105" i="146"/>
  <c r="F107" i="138" s="1"/>
  <c r="G105" i="146"/>
  <c r="G107" i="138" s="1"/>
  <c r="F104" i="146"/>
  <c r="F106" i="138" s="1"/>
  <c r="G104" i="146"/>
  <c r="G106" i="138" s="1"/>
  <c r="F103" i="146"/>
  <c r="F105" i="138" s="1"/>
  <c r="G103" i="146"/>
  <c r="G105" i="138" s="1"/>
  <c r="F102" i="146"/>
  <c r="F104" i="138" s="1"/>
  <c r="G102" i="146"/>
  <c r="G104" i="138" s="1"/>
  <c r="F101" i="146"/>
  <c r="F103" i="138" s="1"/>
  <c r="G101" i="146"/>
  <c r="G103" i="138" s="1"/>
  <c r="F100" i="146"/>
  <c r="F102" i="138" s="1"/>
  <c r="G100" i="146"/>
  <c r="G102" i="138" s="1"/>
  <c r="F99" i="146"/>
  <c r="F101" i="138" s="1"/>
  <c r="G99" i="146"/>
  <c r="G101" i="138" s="1"/>
  <c r="F98" i="146"/>
  <c r="G98" i="146"/>
  <c r="F97" i="146"/>
  <c r="F99" i="138" s="1"/>
  <c r="G97" i="146"/>
  <c r="G99" i="138" s="1"/>
  <c r="F96" i="146"/>
  <c r="F98" i="138" s="1"/>
  <c r="F95" i="146"/>
  <c r="G96" i="146"/>
  <c r="E95" i="146"/>
  <c r="D95" i="146"/>
  <c r="D130" i="146"/>
  <c r="D157" i="146" s="1"/>
  <c r="C95" i="146"/>
  <c r="C130" i="146" s="1"/>
  <c r="F90" i="146"/>
  <c r="G90" i="146"/>
  <c r="F89" i="146"/>
  <c r="G89" i="146"/>
  <c r="F88" i="146"/>
  <c r="F86" i="138" s="1"/>
  <c r="G88" i="146"/>
  <c r="G86" i="138" s="1"/>
  <c r="F87" i="146"/>
  <c r="F85" i="138" s="1"/>
  <c r="F86" i="146"/>
  <c r="F84" i="138" s="1"/>
  <c r="G86" i="146"/>
  <c r="G84" i="138" s="1"/>
  <c r="F85" i="146"/>
  <c r="E84" i="146"/>
  <c r="D84" i="146"/>
  <c r="C84" i="146"/>
  <c r="F83" i="146"/>
  <c r="F81" i="138" s="1"/>
  <c r="F82" i="146"/>
  <c r="F81" i="146"/>
  <c r="F79" i="138" s="1"/>
  <c r="E80" i="146"/>
  <c r="D80" i="146"/>
  <c r="C80" i="146"/>
  <c r="F79" i="146"/>
  <c r="F78" i="146"/>
  <c r="F76" i="138" s="1"/>
  <c r="G78" i="146"/>
  <c r="E77" i="146"/>
  <c r="D77" i="146"/>
  <c r="C77" i="146"/>
  <c r="F76" i="146"/>
  <c r="F75" i="146"/>
  <c r="F73" i="138" s="1"/>
  <c r="F74" i="146"/>
  <c r="F73" i="146"/>
  <c r="F71" i="138" s="1"/>
  <c r="E72" i="146"/>
  <c r="D72" i="146"/>
  <c r="C72" i="146"/>
  <c r="F71" i="146"/>
  <c r="F70" i="146"/>
  <c r="F68" i="138" s="1"/>
  <c r="F69" i="146"/>
  <c r="E68" i="146"/>
  <c r="D68" i="146"/>
  <c r="D91" i="146" s="1"/>
  <c r="C68" i="146"/>
  <c r="F66" i="146"/>
  <c r="G66" i="146"/>
  <c r="G64" i="138" s="1"/>
  <c r="F65" i="146"/>
  <c r="F63" i="138" s="1"/>
  <c r="G65" i="146"/>
  <c r="G63" i="138" s="1"/>
  <c r="F64" i="146"/>
  <c r="F62" i="138" s="1"/>
  <c r="G64" i="146"/>
  <c r="G62" i="138" s="1"/>
  <c r="F63" i="146"/>
  <c r="F61" i="138" s="1"/>
  <c r="E62" i="146"/>
  <c r="D62" i="146"/>
  <c r="C62" i="146"/>
  <c r="F61" i="146"/>
  <c r="F59" i="138" s="1"/>
  <c r="G61" i="146"/>
  <c r="G59" i="138" s="1"/>
  <c r="F60" i="146"/>
  <c r="G60" i="146"/>
  <c r="G58" i="138" s="1"/>
  <c r="F59" i="146"/>
  <c r="F57" i="138" s="1"/>
  <c r="G59" i="146"/>
  <c r="G57" i="138" s="1"/>
  <c r="F58" i="146"/>
  <c r="F56" i="138" s="1"/>
  <c r="F57" i="146"/>
  <c r="E57" i="146"/>
  <c r="D57" i="146"/>
  <c r="C57" i="146"/>
  <c r="C67" i="146" s="1"/>
  <c r="F56" i="146"/>
  <c r="G56" i="146"/>
  <c r="F55" i="146"/>
  <c r="F53" i="138" s="1"/>
  <c r="G55" i="146"/>
  <c r="G53" i="138" s="1"/>
  <c r="F54" i="146"/>
  <c r="F52" i="138" s="1"/>
  <c r="G54" i="146"/>
  <c r="G52" i="138" s="1"/>
  <c r="F53" i="146"/>
  <c r="F51" i="138" s="1"/>
  <c r="G53" i="146"/>
  <c r="G51" i="138" s="1"/>
  <c r="F52" i="146"/>
  <c r="G52" i="146" s="1"/>
  <c r="E51" i="146"/>
  <c r="D51" i="146"/>
  <c r="C51" i="146"/>
  <c r="F50" i="146"/>
  <c r="F49" i="146"/>
  <c r="F47" i="138" s="1"/>
  <c r="G49" i="146"/>
  <c r="G47" i="138" s="1"/>
  <c r="F48" i="146"/>
  <c r="F47" i="146"/>
  <c r="G47" i="146"/>
  <c r="F46" i="146"/>
  <c r="F44" i="138" s="1"/>
  <c r="G46" i="146"/>
  <c r="G44" i="138" s="1"/>
  <c r="F45" i="146"/>
  <c r="F43" i="138" s="1"/>
  <c r="G45" i="146"/>
  <c r="F44" i="146"/>
  <c r="F42" i="138" s="1"/>
  <c r="G44" i="146"/>
  <c r="G42" i="138" s="1"/>
  <c r="F43" i="146"/>
  <c r="F41" i="138" s="1"/>
  <c r="G43" i="146"/>
  <c r="F42" i="146"/>
  <c r="F40" i="138" s="1"/>
  <c r="G42" i="146"/>
  <c r="G40" i="138" s="1"/>
  <c r="F41" i="146"/>
  <c r="F39" i="138" s="1"/>
  <c r="G41" i="146"/>
  <c r="G39" i="138" s="1"/>
  <c r="F40" i="146"/>
  <c r="F38" i="138" s="1"/>
  <c r="G40" i="146"/>
  <c r="G38" i="138" s="1"/>
  <c r="E39" i="146"/>
  <c r="D39" i="146"/>
  <c r="C39" i="146"/>
  <c r="F38" i="146"/>
  <c r="F37" i="146"/>
  <c r="F35" i="138" s="1"/>
  <c r="F36" i="146"/>
  <c r="F35" i="146"/>
  <c r="F33" i="138" s="1"/>
  <c r="F33" i="146"/>
  <c r="F32" i="146"/>
  <c r="F30" i="138" s="1"/>
  <c r="G31" i="146"/>
  <c r="G29" i="138" s="1"/>
  <c r="F31" i="146"/>
  <c r="F29" i="138" s="1"/>
  <c r="E30" i="146"/>
  <c r="D30" i="146"/>
  <c r="C30" i="146"/>
  <c r="F29" i="146"/>
  <c r="F27" i="138" s="1"/>
  <c r="G29" i="146"/>
  <c r="G27" i="138" s="1"/>
  <c r="F28" i="146"/>
  <c r="F26" i="138" s="1"/>
  <c r="G28" i="146"/>
  <c r="F27" i="146"/>
  <c r="F25" i="138" s="1"/>
  <c r="G27" i="146"/>
  <c r="G25" i="138" s="1"/>
  <c r="F26" i="146"/>
  <c r="F24" i="138" s="1"/>
  <c r="G26" i="146"/>
  <c r="G24" i="138" s="1"/>
  <c r="F25" i="146"/>
  <c r="F23" i="138" s="1"/>
  <c r="G25" i="146"/>
  <c r="F24" i="146"/>
  <c r="F22" i="138" s="1"/>
  <c r="G24" i="146"/>
  <c r="G22" i="138" s="1"/>
  <c r="E23" i="146"/>
  <c r="D23" i="146"/>
  <c r="C23" i="146"/>
  <c r="F22" i="146"/>
  <c r="F20" i="138" s="1"/>
  <c r="F21" i="146"/>
  <c r="F20" i="146"/>
  <c r="F18" i="138" s="1"/>
  <c r="G20" i="146"/>
  <c r="G18" i="138" s="1"/>
  <c r="F19" i="146"/>
  <c r="F17" i="138" s="1"/>
  <c r="G19" i="146"/>
  <c r="G17" i="138" s="1"/>
  <c r="F18" i="146"/>
  <c r="F16" i="138" s="1"/>
  <c r="G18" i="146"/>
  <c r="G16" i="138" s="1"/>
  <c r="F17" i="146"/>
  <c r="F15" i="138" s="1"/>
  <c r="G17" i="146"/>
  <c r="E16" i="146"/>
  <c r="D16" i="146"/>
  <c r="D67" i="146" s="1"/>
  <c r="D92" i="146" s="1"/>
  <c r="C16" i="146"/>
  <c r="F15" i="146"/>
  <c r="F13" i="138" s="1"/>
  <c r="G15" i="146"/>
  <c r="G13" i="138" s="1"/>
  <c r="F14" i="146"/>
  <c r="G14" i="146"/>
  <c r="F13" i="146"/>
  <c r="F11" i="138" s="1"/>
  <c r="G13" i="146"/>
  <c r="G11" i="138" s="1"/>
  <c r="F11" i="146"/>
  <c r="F9" i="138" s="1"/>
  <c r="G11" i="146"/>
  <c r="G9" i="138" s="1"/>
  <c r="F10" i="146"/>
  <c r="F8" i="138" s="1"/>
  <c r="F8" i="146"/>
  <c r="F9" i="146"/>
  <c r="F7" i="138" s="1"/>
  <c r="E8" i="146"/>
  <c r="D8" i="146"/>
  <c r="C8" i="146"/>
  <c r="F155" i="145"/>
  <c r="G155" i="145" s="1"/>
  <c r="F154" i="145"/>
  <c r="G154" i="145" s="1"/>
  <c r="F153" i="145"/>
  <c r="F154" i="137" s="1"/>
  <c r="F152" i="145"/>
  <c r="F151" i="145"/>
  <c r="F152" i="137" s="1"/>
  <c r="F150" i="145"/>
  <c r="F149" i="145"/>
  <c r="F150" i="137" s="1"/>
  <c r="E148" i="145"/>
  <c r="D148" i="145"/>
  <c r="C148" i="145"/>
  <c r="F147" i="145"/>
  <c r="F146" i="145"/>
  <c r="G146" i="145"/>
  <c r="F145" i="145"/>
  <c r="F144" i="145"/>
  <c r="G144" i="145"/>
  <c r="F143" i="145"/>
  <c r="F145" i="137" s="1"/>
  <c r="E142" i="145"/>
  <c r="D142" i="145"/>
  <c r="C142" i="145"/>
  <c r="F141" i="145"/>
  <c r="F143" i="137" s="1"/>
  <c r="F140" i="145"/>
  <c r="F139" i="145"/>
  <c r="F141" i="137" s="1"/>
  <c r="F138" i="145"/>
  <c r="F137" i="145"/>
  <c r="G137" i="145" s="1"/>
  <c r="G139" i="137" s="1"/>
  <c r="F136" i="145"/>
  <c r="E135" i="145"/>
  <c r="D135" i="145"/>
  <c r="D156" i="145" s="1"/>
  <c r="C135" i="145"/>
  <c r="F134" i="145"/>
  <c r="F136" i="137" s="1"/>
  <c r="F133" i="145"/>
  <c r="F132" i="145"/>
  <c r="F134" i="137" s="1"/>
  <c r="E131" i="145"/>
  <c r="D131" i="145"/>
  <c r="C131" i="145"/>
  <c r="C156" i="145"/>
  <c r="F129" i="145"/>
  <c r="F128" i="145"/>
  <c r="F130" i="137" s="1"/>
  <c r="G128" i="145"/>
  <c r="G130" i="137" s="1"/>
  <c r="F127" i="145"/>
  <c r="F126" i="145"/>
  <c r="F128" i="137" s="1"/>
  <c r="G126" i="145"/>
  <c r="G128" i="137" s="1"/>
  <c r="F125" i="145"/>
  <c r="F124" i="145"/>
  <c r="F126" i="137" s="1"/>
  <c r="G124" i="145"/>
  <c r="G126" i="137" s="1"/>
  <c r="F123" i="145"/>
  <c r="F122" i="145"/>
  <c r="F124" i="137" s="1"/>
  <c r="G122" i="145"/>
  <c r="G124" i="137" s="1"/>
  <c r="F121" i="145"/>
  <c r="F120" i="145"/>
  <c r="F122" i="137" s="1"/>
  <c r="G120" i="145"/>
  <c r="G122" i="137" s="1"/>
  <c r="F119" i="145"/>
  <c r="F118" i="145"/>
  <c r="F120" i="137" s="1"/>
  <c r="G118" i="145"/>
  <c r="G120" i="137" s="1"/>
  <c r="F117" i="145"/>
  <c r="F119" i="137" s="1"/>
  <c r="E116" i="145"/>
  <c r="D116" i="145"/>
  <c r="C116" i="145"/>
  <c r="F115" i="145"/>
  <c r="F117" i="137" s="1"/>
  <c r="G115" i="145"/>
  <c r="G117" i="137" s="1"/>
  <c r="F114" i="145"/>
  <c r="F116" i="137" s="1"/>
  <c r="G114" i="145"/>
  <c r="F113" i="145"/>
  <c r="F115" i="137" s="1"/>
  <c r="G113" i="145"/>
  <c r="G115" i="137" s="1"/>
  <c r="F112" i="145"/>
  <c r="F114" i="137" s="1"/>
  <c r="G112" i="145"/>
  <c r="F111" i="145"/>
  <c r="F113" i="137" s="1"/>
  <c r="G111" i="145"/>
  <c r="G113" i="137" s="1"/>
  <c r="F110" i="145"/>
  <c r="F112" i="137" s="1"/>
  <c r="G110" i="145"/>
  <c r="F109" i="145"/>
  <c r="F111" i="137" s="1"/>
  <c r="G109" i="145"/>
  <c r="G111" i="137" s="1"/>
  <c r="F108" i="145"/>
  <c r="F110" i="137" s="1"/>
  <c r="G108" i="145"/>
  <c r="F107" i="145"/>
  <c r="F109" i="137" s="1"/>
  <c r="G107" i="145"/>
  <c r="G109" i="137" s="1"/>
  <c r="F106" i="145"/>
  <c r="F108" i="137" s="1"/>
  <c r="G106" i="145"/>
  <c r="F105" i="145"/>
  <c r="F107" i="137" s="1"/>
  <c r="G105" i="145"/>
  <c r="G107" i="137" s="1"/>
  <c r="F104" i="145"/>
  <c r="F106" i="137" s="1"/>
  <c r="G104" i="145"/>
  <c r="F103" i="145"/>
  <c r="F105" i="137" s="1"/>
  <c r="G103" i="145"/>
  <c r="G105" i="137" s="1"/>
  <c r="F102" i="145"/>
  <c r="F104" i="137" s="1"/>
  <c r="G102" i="145"/>
  <c r="F101" i="145"/>
  <c r="F103" i="137" s="1"/>
  <c r="G101" i="145"/>
  <c r="G103" i="137" s="1"/>
  <c r="F100" i="145"/>
  <c r="F102" i="137" s="1"/>
  <c r="G100" i="145"/>
  <c r="F99" i="145"/>
  <c r="F101" i="137" s="1"/>
  <c r="G99" i="145"/>
  <c r="G101" i="137" s="1"/>
  <c r="E98" i="145"/>
  <c r="E100" i="137" s="1"/>
  <c r="F98" i="145"/>
  <c r="F100" i="137" s="1"/>
  <c r="E97" i="145"/>
  <c r="E96" i="145"/>
  <c r="F96" i="145"/>
  <c r="F98" i="137" s="1"/>
  <c r="D95" i="145"/>
  <c r="D130" i="145" s="1"/>
  <c r="C95" i="145"/>
  <c r="C130" i="145"/>
  <c r="C157" i="145" s="1"/>
  <c r="F90" i="145"/>
  <c r="G90" i="145" s="1"/>
  <c r="F89" i="145"/>
  <c r="G89" i="145" s="1"/>
  <c r="F88" i="145"/>
  <c r="F86" i="137" s="1"/>
  <c r="F87" i="145"/>
  <c r="F86" i="145"/>
  <c r="F84" i="137" s="1"/>
  <c r="F85" i="145"/>
  <c r="F83" i="137" s="1"/>
  <c r="E84" i="145"/>
  <c r="D84" i="145"/>
  <c r="C84" i="145"/>
  <c r="F83" i="145"/>
  <c r="F82" i="145"/>
  <c r="G82" i="145" s="1"/>
  <c r="G80" i="137" s="1"/>
  <c r="F81" i="145"/>
  <c r="E80" i="145"/>
  <c r="D80" i="145"/>
  <c r="C80" i="145"/>
  <c r="F79" i="145"/>
  <c r="G79" i="145"/>
  <c r="F78" i="145"/>
  <c r="F76" i="137" s="1"/>
  <c r="E77" i="145"/>
  <c r="D77" i="145"/>
  <c r="C77" i="145"/>
  <c r="F76" i="145"/>
  <c r="F74" i="137" s="1"/>
  <c r="G76" i="145"/>
  <c r="G74" i="137" s="1"/>
  <c r="F75" i="145"/>
  <c r="G75" i="145"/>
  <c r="F74" i="145"/>
  <c r="F72" i="137" s="1"/>
  <c r="G74" i="145"/>
  <c r="G72" i="137" s="1"/>
  <c r="F73" i="145"/>
  <c r="F71" i="137" s="1"/>
  <c r="G73" i="145"/>
  <c r="G71" i="137" s="1"/>
  <c r="F72" i="145"/>
  <c r="E72" i="145"/>
  <c r="D72" i="145"/>
  <c r="C72" i="145"/>
  <c r="F71" i="145"/>
  <c r="F69" i="137" s="1"/>
  <c r="G71" i="145"/>
  <c r="G69" i="137" s="1"/>
  <c r="F70" i="145"/>
  <c r="F68" i="137" s="1"/>
  <c r="G70" i="145"/>
  <c r="F69" i="145"/>
  <c r="F67" i="137" s="1"/>
  <c r="F66" i="137" s="1"/>
  <c r="E68" i="145"/>
  <c r="E91" i="145" s="1"/>
  <c r="D68" i="145"/>
  <c r="D91" i="145" s="1"/>
  <c r="C68" i="145"/>
  <c r="C91" i="145" s="1"/>
  <c r="F66" i="145"/>
  <c r="F64" i="137" s="1"/>
  <c r="F65" i="145"/>
  <c r="F64" i="145"/>
  <c r="F62" i="137" s="1"/>
  <c r="F63" i="145"/>
  <c r="E62" i="145"/>
  <c r="D62" i="145"/>
  <c r="C62" i="145"/>
  <c r="F61" i="145"/>
  <c r="F60" i="145"/>
  <c r="F59" i="145"/>
  <c r="F58" i="145"/>
  <c r="E57" i="145"/>
  <c r="D57" i="145"/>
  <c r="C57" i="145"/>
  <c r="F56" i="145"/>
  <c r="F54" i="137" s="1"/>
  <c r="G56" i="145"/>
  <c r="G54" i="137" s="1"/>
  <c r="F55" i="145"/>
  <c r="F53" i="137" s="1"/>
  <c r="G55" i="145"/>
  <c r="G53" i="137" s="1"/>
  <c r="F54" i="145"/>
  <c r="F52" i="137" s="1"/>
  <c r="G54" i="145"/>
  <c r="G52" i="137" s="1"/>
  <c r="F53" i="145"/>
  <c r="F51" i="137" s="1"/>
  <c r="G53" i="145"/>
  <c r="G51" i="137" s="1"/>
  <c r="F52" i="145"/>
  <c r="F50" i="137" s="1"/>
  <c r="G52" i="145"/>
  <c r="G50" i="137" s="1"/>
  <c r="E51" i="145"/>
  <c r="D51" i="145"/>
  <c r="C51" i="145"/>
  <c r="F50" i="145"/>
  <c r="F49" i="145"/>
  <c r="F48" i="145"/>
  <c r="F47" i="145"/>
  <c r="G46" i="145"/>
  <c r="G44" i="137" s="1"/>
  <c r="F46" i="145"/>
  <c r="F44" i="137" s="1"/>
  <c r="F45" i="145"/>
  <c r="G44" i="145"/>
  <c r="G42" i="137" s="1"/>
  <c r="F44" i="145"/>
  <c r="F42" i="137" s="1"/>
  <c r="F43" i="145"/>
  <c r="G42" i="145"/>
  <c r="G40" i="137" s="1"/>
  <c r="F42" i="145"/>
  <c r="F40" i="137" s="1"/>
  <c r="F41" i="145"/>
  <c r="G40" i="145"/>
  <c r="F40" i="145"/>
  <c r="F38" i="137" s="1"/>
  <c r="F39" i="145"/>
  <c r="E39" i="145"/>
  <c r="D39" i="145"/>
  <c r="C39" i="145"/>
  <c r="F38" i="145"/>
  <c r="F37" i="145"/>
  <c r="F36" i="145"/>
  <c r="F35" i="145"/>
  <c r="F34" i="145"/>
  <c r="F32" i="145"/>
  <c r="F31" i="145"/>
  <c r="E30" i="145"/>
  <c r="D30" i="145"/>
  <c r="C30" i="145"/>
  <c r="F29" i="145"/>
  <c r="F27" i="137" s="1"/>
  <c r="G29" i="145"/>
  <c r="G27" i="137" s="1"/>
  <c r="F28" i="145"/>
  <c r="G28" i="145"/>
  <c r="G26" i="137" s="1"/>
  <c r="F27" i="145"/>
  <c r="F25" i="137" s="1"/>
  <c r="G27" i="145"/>
  <c r="G25" i="137" s="1"/>
  <c r="F26" i="145"/>
  <c r="G26" i="145"/>
  <c r="G24" i="137" s="1"/>
  <c r="F25" i="145"/>
  <c r="F23" i="137" s="1"/>
  <c r="G25" i="145"/>
  <c r="G23" i="137" s="1"/>
  <c r="F24" i="145"/>
  <c r="F22" i="137" s="1"/>
  <c r="G24" i="145"/>
  <c r="E23" i="145"/>
  <c r="D23" i="145"/>
  <c r="C23" i="145"/>
  <c r="F22" i="145"/>
  <c r="F21" i="145"/>
  <c r="F20" i="145"/>
  <c r="F19" i="145"/>
  <c r="F17" i="137" s="1"/>
  <c r="F18" i="145"/>
  <c r="F17" i="145"/>
  <c r="F15" i="137" s="1"/>
  <c r="G17" i="145"/>
  <c r="E16" i="145"/>
  <c r="D16" i="145"/>
  <c r="C16" i="145"/>
  <c r="F15" i="145"/>
  <c r="F14" i="145"/>
  <c r="F12" i="137" s="1"/>
  <c r="G14" i="145"/>
  <c r="G12" i="137" s="1"/>
  <c r="F13" i="145"/>
  <c r="F11" i="145"/>
  <c r="F9" i="137" s="1"/>
  <c r="F10" i="145"/>
  <c r="F9" i="145"/>
  <c r="F7" i="137" s="1"/>
  <c r="E8" i="145"/>
  <c r="E67" i="145" s="1"/>
  <c r="E92" i="145" s="1"/>
  <c r="D8" i="145"/>
  <c r="D67" i="145"/>
  <c r="C8" i="145"/>
  <c r="F160" i="144"/>
  <c r="F160" i="143" s="1"/>
  <c r="G160" i="144"/>
  <c r="G160" i="143" s="1"/>
  <c r="F159" i="144"/>
  <c r="F159" i="143" s="1"/>
  <c r="F155" i="144"/>
  <c r="G155" i="144"/>
  <c r="F154" i="144"/>
  <c r="G154" i="144" s="1"/>
  <c r="F153" i="144"/>
  <c r="G153" i="144"/>
  <c r="F152" i="144"/>
  <c r="F151" i="144"/>
  <c r="F151" i="143" s="1"/>
  <c r="G151" i="144"/>
  <c r="F150" i="144"/>
  <c r="F149" i="144"/>
  <c r="G149" i="144"/>
  <c r="F148" i="144"/>
  <c r="E148" i="144"/>
  <c r="D148" i="144"/>
  <c r="C148" i="144"/>
  <c r="F147" i="144"/>
  <c r="F147" i="143" s="1"/>
  <c r="F146" i="144"/>
  <c r="G146" i="144" s="1"/>
  <c r="F145" i="144"/>
  <c r="G145" i="144"/>
  <c r="F144" i="144"/>
  <c r="G144" i="144" s="1"/>
  <c r="F143" i="144"/>
  <c r="G143" i="144"/>
  <c r="E142" i="144"/>
  <c r="D142" i="144"/>
  <c r="C142" i="144"/>
  <c r="F141" i="144"/>
  <c r="F140" i="144"/>
  <c r="G140" i="144"/>
  <c r="F139" i="144"/>
  <c r="F138" i="144"/>
  <c r="G138" i="144"/>
  <c r="F137" i="144"/>
  <c r="F136" i="144"/>
  <c r="G136" i="144"/>
  <c r="E135" i="144"/>
  <c r="D135" i="144"/>
  <c r="C135" i="144"/>
  <c r="F134" i="144"/>
  <c r="G134" i="144"/>
  <c r="F133" i="144"/>
  <c r="G133" i="144" s="1"/>
  <c r="F132" i="144"/>
  <c r="E131" i="144"/>
  <c r="D131" i="144"/>
  <c r="C131" i="144"/>
  <c r="C156" i="144"/>
  <c r="F129" i="144"/>
  <c r="F128" i="144"/>
  <c r="G128" i="144"/>
  <c r="F127" i="144"/>
  <c r="F126" i="144"/>
  <c r="G126" i="144"/>
  <c r="F125" i="144"/>
  <c r="F124" i="144"/>
  <c r="G124" i="144"/>
  <c r="F123" i="144"/>
  <c r="F122" i="144"/>
  <c r="G122" i="144"/>
  <c r="F121" i="144"/>
  <c r="F123" i="136" s="1"/>
  <c r="F120" i="144"/>
  <c r="G120" i="144"/>
  <c r="G122" i="136" s="1"/>
  <c r="F119" i="144"/>
  <c r="F118" i="144"/>
  <c r="G118" i="144"/>
  <c r="E117" i="144"/>
  <c r="D116" i="144"/>
  <c r="C116" i="144"/>
  <c r="C130" i="144"/>
  <c r="F115" i="144"/>
  <c r="G115" i="144" s="1"/>
  <c r="E114" i="144"/>
  <c r="E113" i="144"/>
  <c r="F112" i="144"/>
  <c r="G112" i="144" s="1"/>
  <c r="F111" i="144"/>
  <c r="F111" i="143" s="1"/>
  <c r="G111" i="144"/>
  <c r="F110" i="144"/>
  <c r="G110" i="144" s="1"/>
  <c r="F109" i="144"/>
  <c r="G109" i="144"/>
  <c r="F108" i="144"/>
  <c r="G108" i="144" s="1"/>
  <c r="F107" i="144"/>
  <c r="G107" i="144"/>
  <c r="F106" i="144"/>
  <c r="G106" i="144" s="1"/>
  <c r="F105" i="144"/>
  <c r="G105" i="144"/>
  <c r="F104" i="144"/>
  <c r="G104" i="144" s="1"/>
  <c r="F103" i="144"/>
  <c r="G103" i="144"/>
  <c r="F102" i="144"/>
  <c r="G102" i="144" s="1"/>
  <c r="F101" i="144"/>
  <c r="G101" i="144"/>
  <c r="F100" i="144"/>
  <c r="G100" i="144" s="1"/>
  <c r="F99" i="144"/>
  <c r="G99" i="144"/>
  <c r="E98" i="144"/>
  <c r="F98" i="144" s="1"/>
  <c r="F97" i="144"/>
  <c r="G97" i="144"/>
  <c r="F96" i="144"/>
  <c r="G96" i="144" s="1"/>
  <c r="D95" i="144"/>
  <c r="D130" i="144"/>
  <c r="C95" i="144"/>
  <c r="F90" i="144"/>
  <c r="G90" i="144"/>
  <c r="F89" i="144"/>
  <c r="G89" i="144" s="1"/>
  <c r="F88" i="144"/>
  <c r="G88" i="144"/>
  <c r="F87" i="144"/>
  <c r="F86" i="144"/>
  <c r="G86" i="144" s="1"/>
  <c r="F85" i="144"/>
  <c r="G85" i="144"/>
  <c r="E84" i="144"/>
  <c r="D84" i="144"/>
  <c r="C84" i="144"/>
  <c r="F83" i="144"/>
  <c r="F82" i="144"/>
  <c r="G82" i="144"/>
  <c r="F81" i="144"/>
  <c r="F81" i="143" s="1"/>
  <c r="E80" i="144"/>
  <c r="D80" i="144"/>
  <c r="C80" i="144"/>
  <c r="F79" i="144"/>
  <c r="G79" i="144" s="1"/>
  <c r="F78" i="144"/>
  <c r="F77" i="144"/>
  <c r="E77" i="144"/>
  <c r="D77" i="144"/>
  <c r="C77" i="144"/>
  <c r="C91" i="144"/>
  <c r="F76" i="144"/>
  <c r="G76" i="144" s="1"/>
  <c r="F75" i="144"/>
  <c r="F73" i="136" s="1"/>
  <c r="G75" i="144"/>
  <c r="F74" i="144"/>
  <c r="G74" i="144" s="1"/>
  <c r="F73" i="144"/>
  <c r="G73" i="144"/>
  <c r="E72" i="144"/>
  <c r="D72" i="144"/>
  <c r="C72" i="144"/>
  <c r="F71" i="144"/>
  <c r="F70" i="144"/>
  <c r="G70" i="144"/>
  <c r="F69" i="144"/>
  <c r="E68" i="144"/>
  <c r="E91" i="144"/>
  <c r="D68" i="144"/>
  <c r="D91" i="144" s="1"/>
  <c r="C68" i="144"/>
  <c r="F66" i="144"/>
  <c r="G66" i="144"/>
  <c r="F65" i="144"/>
  <c r="G65" i="144" s="1"/>
  <c r="F64" i="144"/>
  <c r="G64" i="144"/>
  <c r="F63" i="144"/>
  <c r="F62" i="144" s="1"/>
  <c r="E62" i="144"/>
  <c r="D62" i="144"/>
  <c r="C62" i="144"/>
  <c r="F61" i="144"/>
  <c r="G61" i="144"/>
  <c r="F60" i="144"/>
  <c r="F59" i="144"/>
  <c r="G59" i="144"/>
  <c r="F58" i="144"/>
  <c r="E57" i="144"/>
  <c r="D57" i="144"/>
  <c r="C57" i="144"/>
  <c r="F56" i="144"/>
  <c r="G56" i="144" s="1"/>
  <c r="F55" i="144"/>
  <c r="G55" i="144"/>
  <c r="F54" i="144"/>
  <c r="G54" i="144" s="1"/>
  <c r="F53" i="144"/>
  <c r="G53" i="144"/>
  <c r="F52" i="144"/>
  <c r="E51" i="144"/>
  <c r="D51" i="144"/>
  <c r="C51" i="144"/>
  <c r="F50" i="144"/>
  <c r="G50" i="144" s="1"/>
  <c r="F49" i="144"/>
  <c r="G49" i="144"/>
  <c r="F48" i="144"/>
  <c r="G48" i="144" s="1"/>
  <c r="F47" i="144"/>
  <c r="G47" i="144"/>
  <c r="F46" i="144"/>
  <c r="G46" i="144" s="1"/>
  <c r="F45" i="144"/>
  <c r="G45" i="144"/>
  <c r="F44" i="144"/>
  <c r="G44" i="144" s="1"/>
  <c r="F43" i="144"/>
  <c r="G43" i="144"/>
  <c r="F42" i="144"/>
  <c r="G42" i="144" s="1"/>
  <c r="F41" i="144"/>
  <c r="G41" i="144"/>
  <c r="F40" i="144"/>
  <c r="G40" i="144" s="1"/>
  <c r="E39" i="144"/>
  <c r="D39" i="144"/>
  <c r="C39" i="144"/>
  <c r="F38" i="144"/>
  <c r="G38" i="144"/>
  <c r="F37" i="144"/>
  <c r="F36" i="144"/>
  <c r="G36" i="144"/>
  <c r="F35" i="144"/>
  <c r="G34" i="144"/>
  <c r="F33" i="144"/>
  <c r="G33" i="144"/>
  <c r="F32" i="144"/>
  <c r="G32" i="144" s="1"/>
  <c r="F31" i="144"/>
  <c r="F30" i="144"/>
  <c r="F28" i="136" s="1"/>
  <c r="E30" i="144"/>
  <c r="D30" i="144"/>
  <c r="C30" i="144"/>
  <c r="F29" i="144"/>
  <c r="F28" i="144"/>
  <c r="F27" i="144"/>
  <c r="G27" i="144"/>
  <c r="F26" i="144"/>
  <c r="F25" i="144"/>
  <c r="F23" i="136" s="1"/>
  <c r="G25" i="144"/>
  <c r="F24" i="144"/>
  <c r="E23" i="144"/>
  <c r="D23" i="144"/>
  <c r="C23" i="144"/>
  <c r="F22" i="144"/>
  <c r="F21" i="144"/>
  <c r="F20" i="144"/>
  <c r="F19" i="144"/>
  <c r="F18" i="144"/>
  <c r="G18" i="144" s="1"/>
  <c r="F17" i="144"/>
  <c r="F15" i="136" s="1"/>
  <c r="E16" i="144"/>
  <c r="D16" i="144"/>
  <c r="C16" i="144"/>
  <c r="F15" i="144"/>
  <c r="F14" i="144"/>
  <c r="F13" i="144"/>
  <c r="F11" i="136" s="1"/>
  <c r="F12" i="144"/>
  <c r="E11" i="144"/>
  <c r="F10" i="144"/>
  <c r="F9" i="144"/>
  <c r="D8" i="144"/>
  <c r="C8" i="144"/>
  <c r="F155" i="143"/>
  <c r="G155" i="143" s="1"/>
  <c r="F154" i="143"/>
  <c r="G154" i="143"/>
  <c r="D148" i="143"/>
  <c r="C131" i="143"/>
  <c r="D116" i="143"/>
  <c r="F90" i="143"/>
  <c r="G90" i="143" s="1"/>
  <c r="F89" i="143"/>
  <c r="G89" i="143"/>
  <c r="C84" i="143"/>
  <c r="D80" i="143"/>
  <c r="C80" i="143"/>
  <c r="D77" i="143"/>
  <c r="C77" i="143"/>
  <c r="C72" i="143"/>
  <c r="E68" i="143"/>
  <c r="D68" i="143"/>
  <c r="C68" i="143"/>
  <c r="D62" i="143"/>
  <c r="C62" i="143"/>
  <c r="D57" i="143"/>
  <c r="C57" i="143"/>
  <c r="E51" i="143"/>
  <c r="E39" i="143"/>
  <c r="E23" i="142"/>
  <c r="D23" i="142"/>
  <c r="B23" i="142"/>
  <c r="H22" i="142"/>
  <c r="I22" i="142"/>
  <c r="I21" i="142"/>
  <c r="H21" i="142"/>
  <c r="H20" i="142"/>
  <c r="I20" i="142"/>
  <c r="I19" i="142"/>
  <c r="H19" i="142"/>
  <c r="H18" i="142"/>
  <c r="I18" i="142"/>
  <c r="I17" i="142"/>
  <c r="H17" i="142"/>
  <c r="H16" i="142"/>
  <c r="I16" i="142"/>
  <c r="I15" i="142"/>
  <c r="H15" i="142"/>
  <c r="H14" i="142"/>
  <c r="I14" i="142"/>
  <c r="I13" i="142"/>
  <c r="H13" i="142"/>
  <c r="H12" i="142"/>
  <c r="I12" i="142"/>
  <c r="I11" i="142"/>
  <c r="H11" i="142"/>
  <c r="H10" i="142"/>
  <c r="I10" i="142"/>
  <c r="I9" i="142"/>
  <c r="H9" i="142"/>
  <c r="H8" i="142"/>
  <c r="I8" i="142"/>
  <c r="I7" i="142"/>
  <c r="H7" i="142"/>
  <c r="H6" i="142"/>
  <c r="I6" i="142"/>
  <c r="I5" i="142"/>
  <c r="H5" i="142"/>
  <c r="H23" i="142"/>
  <c r="E3" i="142"/>
  <c r="D3" i="142"/>
  <c r="F24" i="141"/>
  <c r="E24" i="141"/>
  <c r="D24" i="141"/>
  <c r="B24" i="141"/>
  <c r="H23" i="141"/>
  <c r="I23" i="141"/>
  <c r="H22" i="141"/>
  <c r="I22" i="141" s="1"/>
  <c r="H21" i="141"/>
  <c r="I21" i="141"/>
  <c r="G20" i="141"/>
  <c r="G24" i="141"/>
  <c r="H19" i="141"/>
  <c r="I19" i="141"/>
  <c r="H18" i="141"/>
  <c r="I18" i="141"/>
  <c r="H17" i="141"/>
  <c r="I17" i="141"/>
  <c r="H16" i="141"/>
  <c r="I16" i="141"/>
  <c r="H15" i="141"/>
  <c r="I15" i="141"/>
  <c r="H14" i="141"/>
  <c r="I14" i="141"/>
  <c r="H13" i="141"/>
  <c r="I13" i="141"/>
  <c r="H12" i="141"/>
  <c r="I12" i="141"/>
  <c r="H11" i="141"/>
  <c r="I11" i="141"/>
  <c r="H10" i="141"/>
  <c r="I10" i="141"/>
  <c r="H9" i="141"/>
  <c r="I9" i="141"/>
  <c r="H8" i="141"/>
  <c r="I8" i="141"/>
  <c r="H7" i="141"/>
  <c r="I7" i="141"/>
  <c r="H6" i="141"/>
  <c r="I6" i="141"/>
  <c r="H5" i="141"/>
  <c r="I5" i="141"/>
  <c r="E3" i="141"/>
  <c r="D3" i="141"/>
  <c r="H30" i="140"/>
  <c r="I29" i="140"/>
  <c r="E29" i="140"/>
  <c r="I28" i="140"/>
  <c r="E28" i="140"/>
  <c r="I27" i="140"/>
  <c r="E27" i="140"/>
  <c r="I26" i="140"/>
  <c r="E26" i="140"/>
  <c r="I25" i="140"/>
  <c r="C25" i="140"/>
  <c r="E25" i="140"/>
  <c r="E24" i="140" s="1"/>
  <c r="I24" i="140"/>
  <c r="D24" i="140"/>
  <c r="I23" i="140"/>
  <c r="E23" i="140"/>
  <c r="I22" i="140"/>
  <c r="E22" i="140"/>
  <c r="G21" i="140"/>
  <c r="E21" i="140"/>
  <c r="I20" i="140"/>
  <c r="E20" i="140"/>
  <c r="I19" i="140"/>
  <c r="E19" i="140"/>
  <c r="I18" i="140"/>
  <c r="D18" i="140"/>
  <c r="D30" i="140"/>
  <c r="C18" i="140"/>
  <c r="I16" i="140"/>
  <c r="E16" i="140"/>
  <c r="I15" i="140"/>
  <c r="E15" i="140"/>
  <c r="I14" i="140"/>
  <c r="E14" i="140"/>
  <c r="I13" i="140"/>
  <c r="E13" i="140"/>
  <c r="I12" i="140"/>
  <c r="E12" i="140"/>
  <c r="I11" i="140"/>
  <c r="E11" i="140"/>
  <c r="G10" i="140"/>
  <c r="I10" i="140"/>
  <c r="E10" i="140"/>
  <c r="I9" i="140"/>
  <c r="D9" i="140"/>
  <c r="G8" i="140"/>
  <c r="I8" i="140"/>
  <c r="D8" i="140"/>
  <c r="C8" i="140"/>
  <c r="H7" i="140"/>
  <c r="G7" i="140"/>
  <c r="D7" i="140"/>
  <c r="C7" i="140"/>
  <c r="H6" i="140"/>
  <c r="H17" i="140"/>
  <c r="H31" i="140" s="1"/>
  <c r="G6" i="140"/>
  <c r="C6" i="140"/>
  <c r="I4" i="140"/>
  <c r="H4" i="140"/>
  <c r="C4" i="140"/>
  <c r="G4" i="140"/>
  <c r="I30" i="139"/>
  <c r="E30" i="139"/>
  <c r="I29" i="139"/>
  <c r="D29" i="139"/>
  <c r="C29" i="139"/>
  <c r="I28" i="139"/>
  <c r="C28" i="139"/>
  <c r="E28" i="139"/>
  <c r="I27" i="139"/>
  <c r="D27" i="139"/>
  <c r="C27" i="139"/>
  <c r="I26" i="139"/>
  <c r="D26" i="139"/>
  <c r="H25" i="139"/>
  <c r="G25" i="139"/>
  <c r="I25" i="139"/>
  <c r="E25" i="139"/>
  <c r="H24" i="139"/>
  <c r="I24" i="139"/>
  <c r="E24" i="139"/>
  <c r="I23" i="139"/>
  <c r="E23" i="139"/>
  <c r="I22" i="139"/>
  <c r="D22" i="139"/>
  <c r="E22" i="139" s="1"/>
  <c r="E21" i="139" s="1"/>
  <c r="E31" i="139" s="1"/>
  <c r="D21" i="139"/>
  <c r="C22" i="139"/>
  <c r="H21" i="139"/>
  <c r="G21" i="139"/>
  <c r="C21" i="139"/>
  <c r="H19" i="139"/>
  <c r="H20" i="139" s="1"/>
  <c r="H32" i="139" s="1"/>
  <c r="G19" i="139"/>
  <c r="I19" i="139" s="1"/>
  <c r="H18" i="139"/>
  <c r="G18" i="139"/>
  <c r="E18" i="139"/>
  <c r="I17" i="139"/>
  <c r="E17" i="139"/>
  <c r="I16" i="139"/>
  <c r="E16" i="139"/>
  <c r="I15" i="139"/>
  <c r="I14" i="139"/>
  <c r="I13" i="139"/>
  <c r="E13" i="139"/>
  <c r="I12" i="139"/>
  <c r="E12" i="139"/>
  <c r="I11" i="139"/>
  <c r="D11" i="139"/>
  <c r="E11" i="139" s="1"/>
  <c r="C11" i="139"/>
  <c r="I10" i="139"/>
  <c r="D10" i="139"/>
  <c r="E10" i="139" s="1"/>
  <c r="C10" i="139"/>
  <c r="H9" i="139"/>
  <c r="G9" i="139"/>
  <c r="D9" i="139"/>
  <c r="C9" i="139"/>
  <c r="E9" i="139"/>
  <c r="H8" i="139"/>
  <c r="G8" i="139"/>
  <c r="D8" i="139"/>
  <c r="C8" i="139"/>
  <c r="E8" i="139"/>
  <c r="H7" i="139"/>
  <c r="G7" i="139"/>
  <c r="C7" i="139"/>
  <c r="H6" i="139"/>
  <c r="I6" i="139" s="1"/>
  <c r="G6" i="139"/>
  <c r="C6" i="139"/>
  <c r="I4" i="139"/>
  <c r="H4" i="139"/>
  <c r="C4" i="139"/>
  <c r="G4" i="139"/>
  <c r="G156" i="138"/>
  <c r="F156" i="138"/>
  <c r="F155" i="138"/>
  <c r="G155" i="138" s="1"/>
  <c r="C133" i="138"/>
  <c r="C94" i="138"/>
  <c r="F88" i="138"/>
  <c r="G88" i="138"/>
  <c r="F87" i="138"/>
  <c r="G87" i="138"/>
  <c r="C82" i="138"/>
  <c r="C75" i="138"/>
  <c r="E70" i="138"/>
  <c r="C70" i="138"/>
  <c r="D66" i="138"/>
  <c r="C66" i="138"/>
  <c r="C60" i="138"/>
  <c r="E60" i="138"/>
  <c r="D55" i="138"/>
  <c r="C3" i="138"/>
  <c r="G156" i="137"/>
  <c r="F156" i="137"/>
  <c r="F155" i="137"/>
  <c r="G155" i="137"/>
  <c r="C144" i="137"/>
  <c r="C118" i="137"/>
  <c r="C94" i="137"/>
  <c r="F88" i="137"/>
  <c r="G88" i="137" s="1"/>
  <c r="F87" i="137"/>
  <c r="G87" i="137"/>
  <c r="C82" i="137"/>
  <c r="E78" i="137"/>
  <c r="D75" i="137"/>
  <c r="E14" i="137"/>
  <c r="C3" i="137"/>
  <c r="G156" i="136"/>
  <c r="F156" i="136"/>
  <c r="F155" i="136"/>
  <c r="G155" i="136"/>
  <c r="E149" i="136"/>
  <c r="C133" i="136"/>
  <c r="C94" i="136"/>
  <c r="F88" i="136"/>
  <c r="G88" i="136" s="1"/>
  <c r="F87" i="136"/>
  <c r="G87" i="136"/>
  <c r="C82" i="136"/>
  <c r="E75" i="136"/>
  <c r="E66" i="136"/>
  <c r="D60" i="136"/>
  <c r="C3" i="136"/>
  <c r="G156" i="135"/>
  <c r="F156" i="135"/>
  <c r="F155" i="135"/>
  <c r="G155" i="135"/>
  <c r="E154" i="135"/>
  <c r="D154" i="135"/>
  <c r="C154" i="135"/>
  <c r="E153" i="135"/>
  <c r="D153" i="135"/>
  <c r="F153" i="135" s="1"/>
  <c r="C153" i="135"/>
  <c r="E152" i="87" s="1"/>
  <c r="E152" i="135"/>
  <c r="D152" i="135"/>
  <c r="F152" i="135"/>
  <c r="C152" i="135"/>
  <c r="G152" i="135" s="1"/>
  <c r="E151" i="87"/>
  <c r="E151" i="135"/>
  <c r="F151" i="135" s="1"/>
  <c r="D151" i="135"/>
  <c r="C151" i="135"/>
  <c r="E150" i="87"/>
  <c r="E150" i="135"/>
  <c r="E149" i="135" s="1"/>
  <c r="D150" i="135"/>
  <c r="C150" i="135"/>
  <c r="E149" i="87" s="1"/>
  <c r="E148" i="87" s="1"/>
  <c r="E148" i="135"/>
  <c r="D148" i="135"/>
  <c r="F148" i="135"/>
  <c r="C148" i="135"/>
  <c r="E147" i="87"/>
  <c r="E147" i="135"/>
  <c r="D147" i="135"/>
  <c r="F147" i="135" s="1"/>
  <c r="G147" i="135" s="1"/>
  <c r="C147" i="135"/>
  <c r="E146" i="87"/>
  <c r="E146" i="135"/>
  <c r="E144" i="135" s="1"/>
  <c r="D146" i="135"/>
  <c r="F146" i="135" s="1"/>
  <c r="C146" i="135"/>
  <c r="E145" i="87" s="1"/>
  <c r="E143" i="87" s="1"/>
  <c r="E145" i="135"/>
  <c r="D145" i="135"/>
  <c r="F145" i="135" s="1"/>
  <c r="C145" i="135"/>
  <c r="E144" i="87"/>
  <c r="E143" i="135"/>
  <c r="D143" i="135"/>
  <c r="C143" i="135"/>
  <c r="E142" i="87"/>
  <c r="E142" i="135"/>
  <c r="D142" i="135"/>
  <c r="C142" i="135"/>
  <c r="E141" i="87"/>
  <c r="E141" i="135"/>
  <c r="D141" i="135"/>
  <c r="C141" i="135"/>
  <c r="E140" i="87"/>
  <c r="F140" i="135"/>
  <c r="E140" i="135"/>
  <c r="D140" i="135"/>
  <c r="C140" i="135"/>
  <c r="E139" i="87"/>
  <c r="E139" i="135"/>
  <c r="D139" i="135"/>
  <c r="F139" i="135"/>
  <c r="C139" i="135"/>
  <c r="E138" i="135"/>
  <c r="D138" i="135"/>
  <c r="F138" i="135" s="1"/>
  <c r="G138" i="135" s="1"/>
  <c r="C138" i="135"/>
  <c r="E137" i="87" s="1"/>
  <c r="E136" i="87" s="1"/>
  <c r="E136" i="135"/>
  <c r="D136" i="135"/>
  <c r="C136" i="135"/>
  <c r="E135" i="87" s="1"/>
  <c r="E135" i="135"/>
  <c r="D135" i="135"/>
  <c r="C135" i="135"/>
  <c r="E134" i="87" s="1"/>
  <c r="E132" i="87" s="1"/>
  <c r="E156" i="87" s="1"/>
  <c r="E134" i="135"/>
  <c r="D134" i="135"/>
  <c r="D133" i="135" s="1"/>
  <c r="D157" i="135" s="1"/>
  <c r="D158" i="135" s="1"/>
  <c r="C134" i="135"/>
  <c r="E133" i="87"/>
  <c r="E131" i="135"/>
  <c r="D131" i="135"/>
  <c r="F131" i="135" s="1"/>
  <c r="G131" i="135" s="1"/>
  <c r="C131" i="135"/>
  <c r="E130" i="135"/>
  <c r="D130" i="135"/>
  <c r="F130" i="135" s="1"/>
  <c r="C130" i="135"/>
  <c r="E129" i="87" s="1"/>
  <c r="E129" i="135"/>
  <c r="D129" i="135"/>
  <c r="F129" i="135"/>
  <c r="G129" i="135" s="1"/>
  <c r="C129" i="135"/>
  <c r="E128" i="87"/>
  <c r="E128" i="135"/>
  <c r="D128" i="135"/>
  <c r="C128" i="135"/>
  <c r="E127" i="87"/>
  <c r="E127" i="135"/>
  <c r="D127" i="135"/>
  <c r="F127" i="135" s="1"/>
  <c r="G127" i="135" s="1"/>
  <c r="E126" i="87"/>
  <c r="E126" i="135"/>
  <c r="D126" i="135"/>
  <c r="F126" i="135"/>
  <c r="G126" i="135"/>
  <c r="C126" i="135"/>
  <c r="E125" i="87" s="1"/>
  <c r="E125" i="135"/>
  <c r="D125" i="135"/>
  <c r="F125" i="135" s="1"/>
  <c r="G125" i="135" s="1"/>
  <c r="C125" i="135"/>
  <c r="E124" i="87"/>
  <c r="E124" i="135"/>
  <c r="D124" i="135"/>
  <c r="F124" i="135" s="1"/>
  <c r="G124" i="135" s="1"/>
  <c r="C124" i="135"/>
  <c r="E123" i="87"/>
  <c r="E123" i="135"/>
  <c r="D123" i="135"/>
  <c r="F123" i="135"/>
  <c r="G123" i="135"/>
  <c r="C123" i="135"/>
  <c r="E122" i="87" s="1"/>
  <c r="E122" i="135"/>
  <c r="D122" i="135"/>
  <c r="C122" i="135"/>
  <c r="E121" i="87" s="1"/>
  <c r="E121" i="135"/>
  <c r="D121" i="135"/>
  <c r="F121" i="135" s="1"/>
  <c r="G121" i="135" s="1"/>
  <c r="C121" i="135"/>
  <c r="E120" i="87"/>
  <c r="E120" i="135"/>
  <c r="D120" i="135"/>
  <c r="F120" i="135" s="1"/>
  <c r="G120" i="135" s="1"/>
  <c r="C120" i="135"/>
  <c r="E119" i="87"/>
  <c r="E119" i="135"/>
  <c r="E118" i="135" s="1"/>
  <c r="E132" i="135" s="1"/>
  <c r="D119" i="135"/>
  <c r="C119" i="135"/>
  <c r="E117" i="135"/>
  <c r="D117" i="135"/>
  <c r="F117" i="135"/>
  <c r="C117" i="135"/>
  <c r="E116" i="87" s="1"/>
  <c r="E116" i="135"/>
  <c r="D116" i="135"/>
  <c r="F116" i="135"/>
  <c r="C116" i="135"/>
  <c r="G116" i="135" s="1"/>
  <c r="E115" i="135"/>
  <c r="D115" i="135"/>
  <c r="F115" i="135" s="1"/>
  <c r="C115" i="135"/>
  <c r="E114" i="87"/>
  <c r="E114" i="135"/>
  <c r="D114" i="135"/>
  <c r="F114" i="135"/>
  <c r="G114" i="135"/>
  <c r="C114" i="135"/>
  <c r="E113" i="87" s="1"/>
  <c r="E113" i="135"/>
  <c r="F113" i="135"/>
  <c r="D113" i="135"/>
  <c r="C113" i="135"/>
  <c r="E112" i="87"/>
  <c r="E112" i="135"/>
  <c r="D112" i="135"/>
  <c r="F112" i="135" s="1"/>
  <c r="C112" i="135"/>
  <c r="E111" i="87" s="1"/>
  <c r="E111" i="135"/>
  <c r="D111" i="135"/>
  <c r="F111" i="135"/>
  <c r="G111" i="135" s="1"/>
  <c r="C111" i="135"/>
  <c r="E110" i="87"/>
  <c r="E110" i="135"/>
  <c r="D110" i="135"/>
  <c r="F110" i="135" s="1"/>
  <c r="C110" i="135"/>
  <c r="E109" i="87" s="1"/>
  <c r="E109" i="135"/>
  <c r="D109" i="135"/>
  <c r="F109" i="135" s="1"/>
  <c r="G109" i="135" s="1"/>
  <c r="C109" i="135"/>
  <c r="E108" i="87" s="1"/>
  <c r="E108" i="135"/>
  <c r="D108" i="135"/>
  <c r="F108" i="135" s="1"/>
  <c r="G108" i="135" s="1"/>
  <c r="C108" i="135"/>
  <c r="E107" i="135"/>
  <c r="D107" i="135"/>
  <c r="C107" i="135"/>
  <c r="E106" i="87" s="1"/>
  <c r="E106" i="135"/>
  <c r="F106" i="135"/>
  <c r="D106" i="135"/>
  <c r="C106" i="135"/>
  <c r="G106" i="135" s="1"/>
  <c r="E105" i="87"/>
  <c r="E105" i="135"/>
  <c r="D105" i="135"/>
  <c r="C105" i="135"/>
  <c r="E104" i="87"/>
  <c r="E104" i="135"/>
  <c r="D104" i="135"/>
  <c r="F104" i="135"/>
  <c r="C104" i="135"/>
  <c r="E103" i="87" s="1"/>
  <c r="E103" i="135"/>
  <c r="D103" i="135"/>
  <c r="F103" i="135"/>
  <c r="C103" i="135"/>
  <c r="E102" i="87" s="1"/>
  <c r="E102" i="135"/>
  <c r="D102" i="135"/>
  <c r="C102" i="135"/>
  <c r="E101" i="87" s="1"/>
  <c r="E101" i="135"/>
  <c r="D101" i="135"/>
  <c r="C101" i="135"/>
  <c r="E100" i="87" s="1"/>
  <c r="E100" i="135"/>
  <c r="D100" i="135"/>
  <c r="F100" i="135" s="1"/>
  <c r="G100" i="135" s="1"/>
  <c r="C100" i="135"/>
  <c r="E99" i="135"/>
  <c r="D99" i="135"/>
  <c r="F99" i="135" s="1"/>
  <c r="G99" i="135" s="1"/>
  <c r="C99" i="135"/>
  <c r="E98" i="87"/>
  <c r="E98" i="135"/>
  <c r="D98" i="135"/>
  <c r="F98" i="135" s="1"/>
  <c r="G98" i="135" s="1"/>
  <c r="C98" i="135"/>
  <c r="E97" i="87"/>
  <c r="C94" i="135"/>
  <c r="F88" i="135"/>
  <c r="G88" i="135" s="1"/>
  <c r="F87" i="135"/>
  <c r="G87" i="135"/>
  <c r="E86" i="135"/>
  <c r="D86" i="135"/>
  <c r="F86" i="135"/>
  <c r="C86" i="135"/>
  <c r="E86" i="87" s="1"/>
  <c r="E85" i="135"/>
  <c r="D85" i="135"/>
  <c r="F85" i="135"/>
  <c r="C85" i="135"/>
  <c r="G85" i="135" s="1"/>
  <c r="E85" i="87"/>
  <c r="E84" i="135"/>
  <c r="D84" i="135"/>
  <c r="C84" i="135"/>
  <c r="E84" i="87" s="1"/>
  <c r="E83" i="135"/>
  <c r="E82" i="135" s="1"/>
  <c r="D83" i="135"/>
  <c r="F83" i="135" s="1"/>
  <c r="G83" i="135" s="1"/>
  <c r="C83" i="135"/>
  <c r="E83" i="87" s="1"/>
  <c r="E82" i="87" s="1"/>
  <c r="E81" i="135"/>
  <c r="D81" i="135"/>
  <c r="F81" i="135" s="1"/>
  <c r="E80" i="135"/>
  <c r="D80" i="135"/>
  <c r="F80" i="135" s="1"/>
  <c r="G80" i="135" s="1"/>
  <c r="C80" i="135"/>
  <c r="E80" i="87" s="1"/>
  <c r="E79" i="135"/>
  <c r="D79" i="135"/>
  <c r="C79" i="135"/>
  <c r="E79" i="87" s="1"/>
  <c r="E77" i="135"/>
  <c r="D77" i="135"/>
  <c r="C77" i="135"/>
  <c r="E77" i="87" s="1"/>
  <c r="E75" i="87" s="1"/>
  <c r="E76" i="135"/>
  <c r="D76" i="135"/>
  <c r="C76" i="135"/>
  <c r="E74" i="135"/>
  <c r="D74" i="135"/>
  <c r="C74" i="135"/>
  <c r="E73" i="135"/>
  <c r="F73" i="135" s="1"/>
  <c r="G73" i="135" s="1"/>
  <c r="E73" i="87" s="1"/>
  <c r="D73" i="135"/>
  <c r="C73" i="135"/>
  <c r="E72" i="135"/>
  <c r="F72" i="135" s="1"/>
  <c r="G72" i="135" s="1"/>
  <c r="E72" i="87" s="1"/>
  <c r="D72" i="135"/>
  <c r="C72" i="135"/>
  <c r="E71" i="135"/>
  <c r="D71" i="135"/>
  <c r="C71" i="135"/>
  <c r="E69" i="135"/>
  <c r="D69" i="135"/>
  <c r="F69" i="135" s="1"/>
  <c r="G69" i="135" s="1"/>
  <c r="C69" i="135"/>
  <c r="E69" i="87" s="1"/>
  <c r="E68" i="135"/>
  <c r="D68" i="135"/>
  <c r="C68" i="135"/>
  <c r="E68" i="87" s="1"/>
  <c r="E66" i="87" s="1"/>
  <c r="E67" i="135"/>
  <c r="E66" i="135" s="1"/>
  <c r="E89" i="135" s="1"/>
  <c r="D67" i="135"/>
  <c r="F67" i="135" s="1"/>
  <c r="C67" i="135"/>
  <c r="C66" i="135" s="1"/>
  <c r="E67" i="87"/>
  <c r="E64" i="135"/>
  <c r="D64" i="135"/>
  <c r="C64" i="135"/>
  <c r="E64" i="87" s="1"/>
  <c r="E63" i="135"/>
  <c r="D63" i="135"/>
  <c r="F63" i="135"/>
  <c r="C63" i="135"/>
  <c r="E63" i="87"/>
  <c r="E62" i="135"/>
  <c r="D62" i="135"/>
  <c r="F62" i="135" s="1"/>
  <c r="G62" i="135" s="1"/>
  <c r="C62" i="135"/>
  <c r="E62" i="87" s="1"/>
  <c r="E60" i="87" s="1"/>
  <c r="E61" i="135"/>
  <c r="E60" i="135" s="1"/>
  <c r="D61" i="135"/>
  <c r="E59" i="135"/>
  <c r="D59" i="135"/>
  <c r="F59" i="135" s="1"/>
  <c r="G59" i="135" s="1"/>
  <c r="C59" i="135"/>
  <c r="E59" i="87"/>
  <c r="E58" i="135"/>
  <c r="D58" i="135"/>
  <c r="F58" i="135" s="1"/>
  <c r="C58" i="135"/>
  <c r="E57" i="135"/>
  <c r="D57" i="135"/>
  <c r="C57" i="135"/>
  <c r="E57" i="87" s="1"/>
  <c r="E56" i="135"/>
  <c r="D56" i="135"/>
  <c r="D55" i="135" s="1"/>
  <c r="C56" i="135"/>
  <c r="E54" i="135"/>
  <c r="D54" i="135"/>
  <c r="F54" i="135" s="1"/>
  <c r="G54" i="135" s="1"/>
  <c r="C54" i="135"/>
  <c r="E54" i="87"/>
  <c r="E53" i="135"/>
  <c r="D53" i="135"/>
  <c r="C53" i="135"/>
  <c r="E52" i="135"/>
  <c r="D52" i="135"/>
  <c r="C52" i="135"/>
  <c r="E51" i="135"/>
  <c r="D51" i="135"/>
  <c r="F51" i="135" s="1"/>
  <c r="G51" i="135" s="1"/>
  <c r="C51" i="135"/>
  <c r="E50" i="135"/>
  <c r="E49" i="135"/>
  <c r="D50" i="135"/>
  <c r="C50" i="135"/>
  <c r="E50" i="87" s="1"/>
  <c r="E49" i="87" s="1"/>
  <c r="E48" i="135"/>
  <c r="D48" i="135"/>
  <c r="F48" i="135" s="1"/>
  <c r="G48" i="135" s="1"/>
  <c r="C48" i="135"/>
  <c r="E47" i="135"/>
  <c r="D47" i="135"/>
  <c r="F47" i="135" s="1"/>
  <c r="G47" i="135" s="1"/>
  <c r="C47" i="135"/>
  <c r="E47" i="87"/>
  <c r="E46" i="135"/>
  <c r="D46" i="135"/>
  <c r="F46" i="135" s="1"/>
  <c r="G46" i="135" s="1"/>
  <c r="C46" i="135"/>
  <c r="E46" i="87" s="1"/>
  <c r="E45" i="135"/>
  <c r="D45" i="135"/>
  <c r="F45" i="135" s="1"/>
  <c r="C45" i="135"/>
  <c r="E45" i="87" s="1"/>
  <c r="E44" i="135"/>
  <c r="D44" i="135"/>
  <c r="F44" i="135" s="1"/>
  <c r="C44" i="135"/>
  <c r="E44" i="87" s="1"/>
  <c r="E43" i="135"/>
  <c r="D43" i="135"/>
  <c r="F43" i="135"/>
  <c r="C43" i="135"/>
  <c r="E43" i="87"/>
  <c r="E42" i="135"/>
  <c r="D42" i="135"/>
  <c r="F42" i="135" s="1"/>
  <c r="G42" i="135" s="1"/>
  <c r="C42" i="135"/>
  <c r="E42" i="87" s="1"/>
  <c r="E41" i="135"/>
  <c r="D41" i="135"/>
  <c r="C41" i="135"/>
  <c r="E40" i="135"/>
  <c r="D40" i="135"/>
  <c r="F40" i="135" s="1"/>
  <c r="C40" i="135"/>
  <c r="E40" i="87"/>
  <c r="E39" i="135"/>
  <c r="D39" i="135"/>
  <c r="F39" i="135" s="1"/>
  <c r="C39" i="135"/>
  <c r="E39" i="87" s="1"/>
  <c r="E38" i="135"/>
  <c r="D38" i="135"/>
  <c r="F38" i="135"/>
  <c r="C38" i="135"/>
  <c r="E36" i="135"/>
  <c r="D36" i="135"/>
  <c r="F36" i="135" s="1"/>
  <c r="C36" i="135"/>
  <c r="E36" i="87" s="1"/>
  <c r="E35" i="135"/>
  <c r="D35" i="135"/>
  <c r="F35" i="135" s="1"/>
  <c r="G35" i="135" s="1"/>
  <c r="C35" i="135"/>
  <c r="E34" i="135"/>
  <c r="D34" i="135"/>
  <c r="F34" i="135" s="1"/>
  <c r="C34" i="135"/>
  <c r="E33" i="135"/>
  <c r="D33" i="135"/>
  <c r="F33" i="135" s="1"/>
  <c r="C33" i="135"/>
  <c r="E33" i="87" s="1"/>
  <c r="E32" i="135"/>
  <c r="D32" i="135"/>
  <c r="C32" i="135"/>
  <c r="E32" i="87" s="1"/>
  <c r="E31" i="135"/>
  <c r="D31" i="135"/>
  <c r="C31" i="135"/>
  <c r="E31" i="87" s="1"/>
  <c r="E30" i="135"/>
  <c r="D30" i="135"/>
  <c r="F30" i="135" s="1"/>
  <c r="G30" i="135" s="1"/>
  <c r="C30" i="135"/>
  <c r="E30" i="87"/>
  <c r="E29" i="135"/>
  <c r="D29" i="135"/>
  <c r="F29" i="135" s="1"/>
  <c r="C29" i="135"/>
  <c r="E29" i="87" s="1"/>
  <c r="E28" i="135"/>
  <c r="E27" i="135"/>
  <c r="D27" i="135"/>
  <c r="F27" i="135" s="1"/>
  <c r="G27" i="135" s="1"/>
  <c r="C27" i="135"/>
  <c r="E26" i="87" s="1"/>
  <c r="C26" i="135"/>
  <c r="E25" i="87" s="1"/>
  <c r="E25" i="135"/>
  <c r="D25" i="135"/>
  <c r="F25" i="135" s="1"/>
  <c r="G25" i="135" s="1"/>
  <c r="C25" i="135"/>
  <c r="E24" i="87"/>
  <c r="E24" i="135"/>
  <c r="D24" i="135"/>
  <c r="F24" i="135" s="1"/>
  <c r="G24" i="135" s="1"/>
  <c r="C24" i="135"/>
  <c r="E23" i="135"/>
  <c r="D23" i="135"/>
  <c r="F23" i="135" s="1"/>
  <c r="G23" i="135" s="1"/>
  <c r="C23" i="135"/>
  <c r="E22" i="87"/>
  <c r="E22" i="135"/>
  <c r="E21" i="135" s="1"/>
  <c r="D22" i="135"/>
  <c r="C22" i="135"/>
  <c r="E21" i="87"/>
  <c r="E20" i="135"/>
  <c r="F20" i="135"/>
  <c r="D20" i="135"/>
  <c r="C20" i="135"/>
  <c r="G20" i="135" s="1"/>
  <c r="E19" i="87" s="1"/>
  <c r="C19" i="135"/>
  <c r="E18" i="87" s="1"/>
  <c r="E18" i="135"/>
  <c r="D18" i="135"/>
  <c r="F18" i="135" s="1"/>
  <c r="C18" i="135"/>
  <c r="E17" i="135"/>
  <c r="D17" i="135"/>
  <c r="F17" i="135" s="1"/>
  <c r="C17" i="135"/>
  <c r="E16" i="135"/>
  <c r="D16" i="135"/>
  <c r="F16" i="135" s="1"/>
  <c r="C16" i="135"/>
  <c r="E15" i="135"/>
  <c r="E14" i="135" s="1"/>
  <c r="D15" i="135"/>
  <c r="F15" i="135"/>
  <c r="C15" i="135"/>
  <c r="G15" i="135"/>
  <c r="E14" i="87" s="1"/>
  <c r="D13" i="135"/>
  <c r="C13" i="135"/>
  <c r="E12" i="87" s="1"/>
  <c r="D12" i="135"/>
  <c r="C12" i="135"/>
  <c r="E11" i="87"/>
  <c r="C11" i="135"/>
  <c r="E10" i="87"/>
  <c r="C10" i="135"/>
  <c r="E9" i="87"/>
  <c r="C9" i="135"/>
  <c r="E8" i="87"/>
  <c r="C8" i="135"/>
  <c r="E7" i="87" s="1"/>
  <c r="C7" i="135"/>
  <c r="C6" i="135" s="1"/>
  <c r="C65" i="135" s="1"/>
  <c r="C3" i="135"/>
  <c r="C61" i="135"/>
  <c r="C9" i="140"/>
  <c r="E93" i="150"/>
  <c r="G39" i="150"/>
  <c r="G132" i="150"/>
  <c r="G136" i="150"/>
  <c r="G9" i="150"/>
  <c r="G8" i="150" s="1"/>
  <c r="G58" i="150"/>
  <c r="G57" i="150"/>
  <c r="G82" i="150"/>
  <c r="G17" i="150"/>
  <c r="G16" i="150"/>
  <c r="G52" i="150"/>
  <c r="G51" i="150" s="1"/>
  <c r="G63" i="150"/>
  <c r="G62" i="150"/>
  <c r="G9" i="149"/>
  <c r="G8" i="149"/>
  <c r="G58" i="149"/>
  <c r="G57" i="149" s="1"/>
  <c r="G82" i="149"/>
  <c r="G81" i="149"/>
  <c r="G39" i="148"/>
  <c r="D158" i="148"/>
  <c r="G9" i="148"/>
  <c r="G8" i="148" s="1"/>
  <c r="G58" i="148"/>
  <c r="G57" i="148"/>
  <c r="G74" i="148"/>
  <c r="G72" i="148" s="1"/>
  <c r="G97" i="148"/>
  <c r="G96" i="148"/>
  <c r="G131" i="148" s="1"/>
  <c r="G137" i="148"/>
  <c r="G136" i="148" s="1"/>
  <c r="G150" i="148"/>
  <c r="G149" i="148" s="1"/>
  <c r="G52" i="148"/>
  <c r="G51" i="148" s="1"/>
  <c r="G63" i="148"/>
  <c r="G62" i="148" s="1"/>
  <c r="G118" i="148"/>
  <c r="G117" i="148" s="1"/>
  <c r="G133" i="148"/>
  <c r="G132" i="148" s="1"/>
  <c r="G144" i="148"/>
  <c r="G95" i="146"/>
  <c r="G23" i="146"/>
  <c r="G148" i="146"/>
  <c r="F72" i="146"/>
  <c r="G9" i="146"/>
  <c r="G7" i="138" s="1"/>
  <c r="G63" i="146"/>
  <c r="G61" i="138" s="1"/>
  <c r="G62" i="146"/>
  <c r="G96" i="145"/>
  <c r="G98" i="137" s="1"/>
  <c r="C67" i="145"/>
  <c r="C92" i="145" s="1"/>
  <c r="F8" i="145"/>
  <c r="G9" i="145"/>
  <c r="G7" i="137" s="1"/>
  <c r="F16" i="145"/>
  <c r="G23" i="145"/>
  <c r="G31" i="145"/>
  <c r="G29" i="137" s="1"/>
  <c r="D92" i="145"/>
  <c r="F51" i="145"/>
  <c r="G69" i="145"/>
  <c r="G68" i="145"/>
  <c r="F68" i="145"/>
  <c r="G72" i="145"/>
  <c r="G78" i="145"/>
  <c r="G77" i="145"/>
  <c r="F77" i="145"/>
  <c r="F148" i="145"/>
  <c r="F23" i="145"/>
  <c r="G51" i="145"/>
  <c r="G85" i="145"/>
  <c r="F84" i="145"/>
  <c r="G58" i="145"/>
  <c r="G56" i="137" s="1"/>
  <c r="G81" i="145"/>
  <c r="G79" i="137" s="1"/>
  <c r="G17" i="144"/>
  <c r="G58" i="144"/>
  <c r="F114" i="144"/>
  <c r="F114" i="143" s="1"/>
  <c r="G24" i="144"/>
  <c r="G52" i="144"/>
  <c r="G63" i="144"/>
  <c r="E116" i="144"/>
  <c r="I23" i="142"/>
  <c r="H20" i="141"/>
  <c r="I20" i="141" s="1"/>
  <c r="H24" i="141"/>
  <c r="I6" i="140"/>
  <c r="I17" i="140" s="1"/>
  <c r="G20" i="139"/>
  <c r="H31" i="139"/>
  <c r="C20" i="139"/>
  <c r="G33" i="139" s="1"/>
  <c r="E37" i="138"/>
  <c r="E49" i="138"/>
  <c r="C55" i="138"/>
  <c r="D78" i="138"/>
  <c r="E97" i="138"/>
  <c r="D6" i="138"/>
  <c r="E28" i="138"/>
  <c r="D70" i="138"/>
  <c r="D75" i="138"/>
  <c r="D37" i="138"/>
  <c r="D133" i="138"/>
  <c r="E75" i="138"/>
  <c r="D118" i="138"/>
  <c r="F144" i="138"/>
  <c r="C28" i="138"/>
  <c r="E149" i="138"/>
  <c r="D137" i="137"/>
  <c r="D133" i="137"/>
  <c r="D118" i="137"/>
  <c r="D66" i="137"/>
  <c r="D70" i="137"/>
  <c r="C75" i="137"/>
  <c r="D78" i="137"/>
  <c r="D75" i="136"/>
  <c r="D78" i="136"/>
  <c r="D133" i="136"/>
  <c r="C78" i="136"/>
  <c r="C75" i="136"/>
  <c r="F52" i="135"/>
  <c r="G113" i="135"/>
  <c r="G117" i="135"/>
  <c r="D118" i="135"/>
  <c r="C28" i="135"/>
  <c r="F56" i="135"/>
  <c r="G56" i="135" s="1"/>
  <c r="F68" i="135"/>
  <c r="G68" i="135"/>
  <c r="D97" i="135"/>
  <c r="D132" i="135"/>
  <c r="F102" i="135"/>
  <c r="G102" i="135"/>
  <c r="C21" i="135"/>
  <c r="F53" i="135"/>
  <c r="D149" i="135"/>
  <c r="F150" i="135"/>
  <c r="F154" i="135"/>
  <c r="D9" i="88"/>
  <c r="C9" i="88"/>
  <c r="D119" i="87"/>
  <c r="D122" i="87"/>
  <c r="D101" i="87"/>
  <c r="D45" i="87"/>
  <c r="B15" i="71"/>
  <c r="D76" i="87"/>
  <c r="D118" i="87"/>
  <c r="D99" i="87"/>
  <c r="D98" i="87"/>
  <c r="D97" i="87"/>
  <c r="D96" i="87" s="1"/>
  <c r="D131" i="87" s="1"/>
  <c r="D157" i="87" s="1"/>
  <c r="D27" i="87"/>
  <c r="C13" i="87"/>
  <c r="D8" i="87"/>
  <c r="D5" i="87" s="1"/>
  <c r="D65" i="87" s="1"/>
  <c r="D90" i="87" s="1"/>
  <c r="A1" i="78"/>
  <c r="K21" i="133"/>
  <c r="J21" i="133"/>
  <c r="F21" i="133"/>
  <c r="E21" i="133"/>
  <c r="D21" i="133"/>
  <c r="C21" i="133"/>
  <c r="A2" i="133"/>
  <c r="B10" i="133"/>
  <c r="C10" i="133"/>
  <c r="D10" i="133"/>
  <c r="E10" i="133"/>
  <c r="F10" i="133"/>
  <c r="G10" i="133"/>
  <c r="H10" i="133"/>
  <c r="I10" i="133"/>
  <c r="J10" i="133"/>
  <c r="K10" i="133"/>
  <c r="B21" i="133"/>
  <c r="G21" i="133"/>
  <c r="H21" i="133"/>
  <c r="I21" i="133"/>
  <c r="D26" i="71"/>
  <c r="D36" i="71" s="1"/>
  <c r="C26" i="71"/>
  <c r="C36" i="71" s="1"/>
  <c r="B26" i="71"/>
  <c r="B36" i="71" s="1"/>
  <c r="I14" i="66"/>
  <c r="E12" i="66"/>
  <c r="D37" i="87"/>
  <c r="D13" i="87"/>
  <c r="F19" i="63"/>
  <c r="F18" i="63"/>
  <c r="F17" i="63"/>
  <c r="F16" i="63"/>
  <c r="F15" i="63"/>
  <c r="C27" i="87"/>
  <c r="A1" i="70"/>
  <c r="A1" i="24"/>
  <c r="D75" i="87"/>
  <c r="O21" i="24"/>
  <c r="C78" i="87"/>
  <c r="B4" i="71"/>
  <c r="B14" i="71" s="1"/>
  <c r="C4" i="71"/>
  <c r="C14" i="71"/>
  <c r="D4" i="71"/>
  <c r="D14" i="71" s="1"/>
  <c r="E5" i="71"/>
  <c r="E6" i="71"/>
  <c r="B12" i="71"/>
  <c r="E7" i="71"/>
  <c r="E8" i="71"/>
  <c r="E9" i="71"/>
  <c r="E10" i="71"/>
  <c r="E11" i="71"/>
  <c r="C12" i="71"/>
  <c r="D12" i="71"/>
  <c r="E15" i="71"/>
  <c r="E16" i="71"/>
  <c r="E17" i="71"/>
  <c r="E18" i="71"/>
  <c r="E19" i="71"/>
  <c r="E20" i="71"/>
  <c r="E21" i="71"/>
  <c r="B22" i="71"/>
  <c r="C22" i="71"/>
  <c r="D22" i="71"/>
  <c r="B34" i="71"/>
  <c r="D44" i="71"/>
  <c r="C44" i="71"/>
  <c r="B44" i="71"/>
  <c r="E43" i="71"/>
  <c r="E42" i="71"/>
  <c r="E41" i="71"/>
  <c r="E40" i="71"/>
  <c r="E39" i="71"/>
  <c r="E38" i="71"/>
  <c r="E37" i="71"/>
  <c r="D34" i="71"/>
  <c r="C34" i="71"/>
  <c r="E33" i="71"/>
  <c r="E32" i="71"/>
  <c r="E31" i="71"/>
  <c r="E30" i="71"/>
  <c r="E28" i="71"/>
  <c r="E27" i="71"/>
  <c r="C8" i="128"/>
  <c r="C20" i="128"/>
  <c r="C22" i="128"/>
  <c r="F3" i="64"/>
  <c r="E3" i="63"/>
  <c r="E3" i="64"/>
  <c r="E3" i="128"/>
  <c r="E26" i="128" s="1"/>
  <c r="C3" i="128"/>
  <c r="C26" i="128" s="1"/>
  <c r="D3" i="128"/>
  <c r="D26" i="128" s="1"/>
  <c r="E29" i="128"/>
  <c r="E33" i="128" s="1"/>
  <c r="E35" i="128" s="1"/>
  <c r="D29" i="128"/>
  <c r="D33" i="128"/>
  <c r="D35" i="128" s="1"/>
  <c r="C29" i="128"/>
  <c r="C33" i="128" s="1"/>
  <c r="C35" i="128" s="1"/>
  <c r="E8" i="128"/>
  <c r="E20" i="128"/>
  <c r="E22" i="128" s="1"/>
  <c r="D8" i="128"/>
  <c r="D20" i="128" s="1"/>
  <c r="D22" i="128" s="1"/>
  <c r="D117" i="87"/>
  <c r="D132" i="87"/>
  <c r="D136" i="87"/>
  <c r="D143" i="87"/>
  <c r="D148" i="87"/>
  <c r="C148" i="87"/>
  <c r="C143" i="87"/>
  <c r="C136" i="87"/>
  <c r="C132" i="87"/>
  <c r="C156" i="87" s="1"/>
  <c r="C117" i="87"/>
  <c r="C96" i="87"/>
  <c r="C131" i="87" s="1"/>
  <c r="C157" i="87" s="1"/>
  <c r="D20" i="87"/>
  <c r="D49" i="87"/>
  <c r="D55" i="87"/>
  <c r="D60" i="87"/>
  <c r="D66" i="87"/>
  <c r="D70" i="87"/>
  <c r="D78" i="87"/>
  <c r="D82" i="87"/>
  <c r="C82" i="87"/>
  <c r="C75" i="87"/>
  <c r="C70" i="87"/>
  <c r="C66" i="87"/>
  <c r="C60" i="87"/>
  <c r="C55" i="87"/>
  <c r="C49" i="87"/>
  <c r="C37" i="87"/>
  <c r="C20" i="87"/>
  <c r="C5" i="87"/>
  <c r="B3" i="2"/>
  <c r="A1" i="2"/>
  <c r="H4" i="66"/>
  <c r="G4" i="66"/>
  <c r="F4" i="66"/>
  <c r="E4" i="66"/>
  <c r="D3" i="66"/>
  <c r="C3" i="87"/>
  <c r="C94" i="87" s="1"/>
  <c r="D3" i="87"/>
  <c r="D94" i="87" s="1"/>
  <c r="A20" i="89"/>
  <c r="A46" i="71"/>
  <c r="F3" i="63"/>
  <c r="D3" i="63"/>
  <c r="D3" i="64"/>
  <c r="A12" i="75"/>
  <c r="A11" i="76"/>
  <c r="A4" i="76"/>
  <c r="H17" i="66"/>
  <c r="G17" i="66"/>
  <c r="F17" i="66"/>
  <c r="E17" i="66"/>
  <c r="D17" i="66"/>
  <c r="I17" i="66" s="1"/>
  <c r="H15" i="66"/>
  <c r="G15" i="66"/>
  <c r="F15" i="66"/>
  <c r="E15" i="66"/>
  <c r="D15" i="66"/>
  <c r="I15" i="66" s="1"/>
  <c r="I19" i="66" s="1"/>
  <c r="H12" i="66"/>
  <c r="G12" i="66"/>
  <c r="F12" i="66"/>
  <c r="D12" i="66"/>
  <c r="H9" i="66"/>
  <c r="G9" i="66"/>
  <c r="F9" i="66"/>
  <c r="E9" i="66"/>
  <c r="D9" i="66"/>
  <c r="H6" i="66"/>
  <c r="H19" i="66" s="1"/>
  <c r="G6" i="66"/>
  <c r="G19" i="66" s="1"/>
  <c r="F6" i="66"/>
  <c r="E6" i="66"/>
  <c r="D6" i="66"/>
  <c r="D19" i="66"/>
  <c r="D30" i="88"/>
  <c r="C30" i="88"/>
  <c r="E16" i="89"/>
  <c r="F16" i="89"/>
  <c r="D16" i="89"/>
  <c r="G16" i="89" s="1"/>
  <c r="C16" i="89"/>
  <c r="G15" i="89"/>
  <c r="G14" i="89"/>
  <c r="G13" i="89"/>
  <c r="G12" i="89"/>
  <c r="G11" i="89"/>
  <c r="G10" i="89"/>
  <c r="C8" i="78"/>
  <c r="C11" i="77"/>
  <c r="I18" i="66"/>
  <c r="O22" i="24"/>
  <c r="O9" i="24"/>
  <c r="D51" i="71"/>
  <c r="D38" i="70"/>
  <c r="I7" i="66"/>
  <c r="I8" i="66"/>
  <c r="I10" i="66"/>
  <c r="I11" i="66"/>
  <c r="I13" i="66"/>
  <c r="I16" i="66"/>
  <c r="F5" i="64"/>
  <c r="F6" i="64"/>
  <c r="F7" i="64"/>
  <c r="F8" i="64"/>
  <c r="F24" i="64" s="1"/>
  <c r="F9" i="64"/>
  <c r="F10" i="64"/>
  <c r="F11" i="64"/>
  <c r="F12" i="64"/>
  <c r="F13" i="64"/>
  <c r="F14" i="64"/>
  <c r="F15" i="64"/>
  <c r="F16" i="64"/>
  <c r="F17" i="64"/>
  <c r="F18" i="64"/>
  <c r="F19" i="64"/>
  <c r="F20" i="64"/>
  <c r="F21" i="64"/>
  <c r="F22" i="64"/>
  <c r="F23" i="64"/>
  <c r="B24" i="64"/>
  <c r="D24" i="64"/>
  <c r="E24" i="64"/>
  <c r="F5" i="63"/>
  <c r="F6" i="63"/>
  <c r="F8" i="63"/>
  <c r="F9" i="63"/>
  <c r="F10" i="63"/>
  <c r="F11" i="63"/>
  <c r="F12" i="63"/>
  <c r="F13" i="63"/>
  <c r="F14" i="63"/>
  <c r="F22" i="63"/>
  <c r="B23" i="63"/>
  <c r="D23" i="63"/>
  <c r="E23" i="63"/>
  <c r="O5" i="24"/>
  <c r="N14" i="24"/>
  <c r="N26" i="24"/>
  <c r="M14" i="24"/>
  <c r="M26" i="24"/>
  <c r="L14" i="24"/>
  <c r="L26" i="24"/>
  <c r="K14" i="24"/>
  <c r="K26" i="24"/>
  <c r="J14" i="24"/>
  <c r="I14" i="24"/>
  <c r="H14" i="24"/>
  <c r="G14" i="24"/>
  <c r="G26" i="24"/>
  <c r="F14" i="24"/>
  <c r="E14" i="24"/>
  <c r="E26" i="24"/>
  <c r="D14" i="24"/>
  <c r="C14" i="24"/>
  <c r="C26" i="24"/>
  <c r="O26" i="24" s="1"/>
  <c r="D26" i="24"/>
  <c r="F26" i="24"/>
  <c r="H26" i="24"/>
  <c r="I26" i="24"/>
  <c r="J26" i="24"/>
  <c r="O25" i="24"/>
  <c r="O24" i="24"/>
  <c r="O23" i="24"/>
  <c r="O20" i="24"/>
  <c r="O19" i="24"/>
  <c r="O18" i="24"/>
  <c r="O17" i="24"/>
  <c r="O16" i="24"/>
  <c r="O13" i="24"/>
  <c r="O12" i="24"/>
  <c r="O11" i="24"/>
  <c r="O10" i="24"/>
  <c r="O8" i="24"/>
  <c r="O7" i="24"/>
  <c r="O6" i="24"/>
  <c r="B23" i="2"/>
  <c r="E2" i="87"/>
  <c r="E93" i="87" s="1"/>
  <c r="E29" i="71"/>
  <c r="D156" i="87"/>
  <c r="C65" i="87"/>
  <c r="I9" i="66"/>
  <c r="F19" i="66"/>
  <c r="E94" i="87"/>
  <c r="E19" i="66"/>
  <c r="I6" i="66"/>
  <c r="C89" i="87"/>
  <c r="C90" i="87"/>
  <c r="I2" i="66"/>
  <c r="D2" i="88" s="1"/>
  <c r="O2" i="24" s="1"/>
  <c r="D89" i="87"/>
  <c r="I12" i="66"/>
  <c r="C2" i="77"/>
  <c r="C2" i="78" s="1"/>
  <c r="F2" i="63" s="1"/>
  <c r="F2" i="64" s="1"/>
  <c r="D3" i="71" s="1"/>
  <c r="C3" i="77"/>
  <c r="E22" i="71"/>
  <c r="E44" i="71"/>
  <c r="E34" i="71"/>
  <c r="E12" i="71"/>
  <c r="F23" i="63"/>
  <c r="B14" i="76"/>
  <c r="B7" i="76"/>
  <c r="O14" i="24"/>
  <c r="B13" i="76"/>
  <c r="B15" i="76"/>
  <c r="B8" i="76"/>
  <c r="B6" i="76"/>
  <c r="G114" i="144"/>
  <c r="F113" i="144"/>
  <c r="C33" i="139"/>
  <c r="D14" i="76"/>
  <c r="E14" i="76" s="1"/>
  <c r="D7" i="76"/>
  <c r="E7" i="76" s="1"/>
  <c r="G113" i="144"/>
  <c r="D13" i="76"/>
  <c r="E13" i="76" s="1"/>
  <c r="D15" i="76"/>
  <c r="E15" i="76"/>
  <c r="D6" i="76"/>
  <c r="E6" i="76" s="1"/>
  <c r="D8" i="76"/>
  <c r="E8" i="76"/>
  <c r="F23" i="144"/>
  <c r="F21" i="136" s="1"/>
  <c r="G63" i="135"/>
  <c r="C14" i="135"/>
  <c r="C82" i="135"/>
  <c r="C144" i="135"/>
  <c r="E118" i="138"/>
  <c r="G17" i="140"/>
  <c r="G31" i="135"/>
  <c r="G43" i="135"/>
  <c r="G86" i="135"/>
  <c r="C133" i="135"/>
  <c r="G139" i="135"/>
  <c r="C78" i="138"/>
  <c r="C144" i="138"/>
  <c r="G104" i="135"/>
  <c r="G140" i="135"/>
  <c r="D60" i="138"/>
  <c r="G31" i="139"/>
  <c r="G32" i="139" s="1"/>
  <c r="G34" i="139" s="1"/>
  <c r="I21" i="139"/>
  <c r="I31" i="139" s="1"/>
  <c r="E18" i="140"/>
  <c r="E30" i="140" s="1"/>
  <c r="G87" i="144"/>
  <c r="G132" i="144"/>
  <c r="G132" i="145"/>
  <c r="G10" i="146"/>
  <c r="G8" i="138" s="1"/>
  <c r="G8" i="146"/>
  <c r="F23" i="146"/>
  <c r="F39" i="146"/>
  <c r="F62" i="146"/>
  <c r="F80" i="146"/>
  <c r="G87" i="146"/>
  <c r="F131" i="146"/>
  <c r="F85" i="149"/>
  <c r="G86" i="149"/>
  <c r="G85" i="149" s="1"/>
  <c r="F16" i="146"/>
  <c r="F30" i="146"/>
  <c r="E91" i="146"/>
  <c r="G117" i="146"/>
  <c r="G82" i="148"/>
  <c r="G81" i="148" s="1"/>
  <c r="F81" i="148"/>
  <c r="F51" i="146"/>
  <c r="C91" i="146"/>
  <c r="C92" i="146"/>
  <c r="G143" i="146"/>
  <c r="G145" i="138" s="1"/>
  <c r="F148" i="146"/>
  <c r="G32" i="148"/>
  <c r="F30" i="148"/>
  <c r="G17" i="149"/>
  <c r="G16" i="149"/>
  <c r="F16" i="149"/>
  <c r="G24" i="148"/>
  <c r="G23" i="148"/>
  <c r="F23" i="148"/>
  <c r="G25" i="150"/>
  <c r="G23" i="150"/>
  <c r="F23" i="150"/>
  <c r="E93" i="148"/>
  <c r="F72" i="148"/>
  <c r="F96" i="148"/>
  <c r="F131" i="148"/>
  <c r="F158" i="148" s="1"/>
  <c r="F132" i="148"/>
  <c r="E67" i="149"/>
  <c r="F23" i="149"/>
  <c r="F30" i="149"/>
  <c r="F39" i="149"/>
  <c r="G40" i="149"/>
  <c r="G39" i="149" s="1"/>
  <c r="C92" i="149"/>
  <c r="C93" i="149"/>
  <c r="G69" i="149"/>
  <c r="G68" i="149" s="1"/>
  <c r="F72" i="149"/>
  <c r="G78" i="149"/>
  <c r="F77" i="148"/>
  <c r="F8" i="149"/>
  <c r="F67" i="149" s="1"/>
  <c r="G24" i="149"/>
  <c r="G23" i="149"/>
  <c r="G67" i="149" s="1"/>
  <c r="D92" i="149"/>
  <c r="D93" i="149" s="1"/>
  <c r="G96" i="149"/>
  <c r="G131" i="149"/>
  <c r="F149" i="149"/>
  <c r="C92" i="150"/>
  <c r="C93" i="150"/>
  <c r="F68" i="150"/>
  <c r="G69" i="150"/>
  <c r="G68" i="150"/>
  <c r="F85" i="150"/>
  <c r="G88" i="150"/>
  <c r="G85" i="150"/>
  <c r="F117" i="150"/>
  <c r="G118" i="150"/>
  <c r="G117" i="150"/>
  <c r="F136" i="149"/>
  <c r="G139" i="149"/>
  <c r="G136" i="149" s="1"/>
  <c r="D92" i="150"/>
  <c r="D93" i="150" s="1"/>
  <c r="C157" i="150"/>
  <c r="C158" i="150"/>
  <c r="F136" i="150"/>
  <c r="C157" i="149"/>
  <c r="C158" i="149"/>
  <c r="F132" i="149"/>
  <c r="G133" i="149"/>
  <c r="G132" i="149" s="1"/>
  <c r="G157" i="149" s="1"/>
  <c r="G158" i="149" s="1"/>
  <c r="F143" i="149"/>
  <c r="G144" i="149"/>
  <c r="G143" i="149" s="1"/>
  <c r="F77" i="150"/>
  <c r="G78" i="150"/>
  <c r="G77" i="150"/>
  <c r="G150" i="149"/>
  <c r="G149" i="149" s="1"/>
  <c r="F118" i="138"/>
  <c r="F67" i="146"/>
  <c r="G150" i="135"/>
  <c r="E41" i="87"/>
  <c r="E48" i="87"/>
  <c r="E51" i="87"/>
  <c r="C49" i="135"/>
  <c r="E99" i="87"/>
  <c r="C97" i="135"/>
  <c r="E61" i="87"/>
  <c r="C60" i="135"/>
  <c r="F134" i="135"/>
  <c r="F50" i="135"/>
  <c r="D49" i="135"/>
  <c r="E55" i="135"/>
  <c r="F77" i="135"/>
  <c r="G77" i="135"/>
  <c r="D75" i="135"/>
  <c r="D78" i="135"/>
  <c r="F79" i="135"/>
  <c r="F84" i="135"/>
  <c r="D82" i="135"/>
  <c r="F143" i="135"/>
  <c r="G143" i="135"/>
  <c r="D137" i="135"/>
  <c r="E52" i="87"/>
  <c r="G52" i="135"/>
  <c r="D70" i="135"/>
  <c r="F71" i="135"/>
  <c r="E35" i="87"/>
  <c r="F41" i="135"/>
  <c r="G41" i="135" s="1"/>
  <c r="E37" i="135"/>
  <c r="G53" i="135"/>
  <c r="E53" i="87"/>
  <c r="E56" i="87"/>
  <c r="C55" i="135"/>
  <c r="F61" i="135"/>
  <c r="F60" i="135" s="1"/>
  <c r="D60" i="135"/>
  <c r="D66" i="135"/>
  <c r="G71" i="135"/>
  <c r="C70" i="135"/>
  <c r="F74" i="135"/>
  <c r="G74" i="135" s="1"/>
  <c r="E74" i="87" s="1"/>
  <c r="F76" i="135"/>
  <c r="E75" i="135"/>
  <c r="E78" i="135"/>
  <c r="F105" i="135"/>
  <c r="F107" i="135"/>
  <c r="G107" i="135"/>
  <c r="E115" i="87"/>
  <c r="E118" i="87"/>
  <c r="E117" i="87" s="1"/>
  <c r="C118" i="135"/>
  <c r="E153" i="87"/>
  <c r="G154" i="135"/>
  <c r="C149" i="135"/>
  <c r="D144" i="135"/>
  <c r="F22" i="135"/>
  <c r="G22" i="135" s="1"/>
  <c r="D28" i="135"/>
  <c r="F32" i="135"/>
  <c r="E38" i="87"/>
  <c r="C37" i="135"/>
  <c r="G38" i="135"/>
  <c r="F57" i="135"/>
  <c r="F64" i="135"/>
  <c r="E97" i="135"/>
  <c r="F101" i="135"/>
  <c r="G101" i="135" s="1"/>
  <c r="G105" i="135"/>
  <c r="F122" i="135"/>
  <c r="E130" i="87"/>
  <c r="F141" i="135"/>
  <c r="F142" i="135"/>
  <c r="G142" i="135" s="1"/>
  <c r="E82" i="137"/>
  <c r="F135" i="135"/>
  <c r="G135" i="135"/>
  <c r="E133" i="135"/>
  <c r="E144" i="136"/>
  <c r="E9" i="140"/>
  <c r="C17" i="140"/>
  <c r="E23" i="87"/>
  <c r="G32" i="135"/>
  <c r="D37" i="135"/>
  <c r="G57" i="135"/>
  <c r="G64" i="135"/>
  <c r="E70" i="135"/>
  <c r="E76" i="87"/>
  <c r="C75" i="135"/>
  <c r="G103" i="135"/>
  <c r="E107" i="87"/>
  <c r="F119" i="135"/>
  <c r="G122" i="135"/>
  <c r="E137" i="135"/>
  <c r="E138" i="87"/>
  <c r="C137" i="135"/>
  <c r="C157" i="135" s="1"/>
  <c r="D11" i="135"/>
  <c r="F128" i="135"/>
  <c r="G128" i="135" s="1"/>
  <c r="F136" i="135"/>
  <c r="G136" i="135"/>
  <c r="G148" i="135"/>
  <c r="G30" i="140"/>
  <c r="G31" i="140"/>
  <c r="I21" i="140"/>
  <c r="D31" i="139"/>
  <c r="C26" i="139"/>
  <c r="C31" i="139" s="1"/>
  <c r="C32" i="139" s="1"/>
  <c r="E27" i="139"/>
  <c r="E26" i="139"/>
  <c r="E10" i="135"/>
  <c r="I18" i="139"/>
  <c r="I7" i="140"/>
  <c r="I30" i="140"/>
  <c r="I7" i="139"/>
  <c r="I8" i="139"/>
  <c r="I9" i="139"/>
  <c r="E29" i="139"/>
  <c r="E7" i="140"/>
  <c r="C24" i="140"/>
  <c r="C30" i="140" s="1"/>
  <c r="C31" i="140" s="1"/>
  <c r="D30" i="143"/>
  <c r="D7" i="135"/>
  <c r="D26" i="135"/>
  <c r="D21" i="135" s="1"/>
  <c r="G78" i="144"/>
  <c r="G76" i="136" s="1"/>
  <c r="F80" i="144"/>
  <c r="G9" i="144"/>
  <c r="C8" i="143"/>
  <c r="G15" i="144"/>
  <c r="G19" i="144"/>
  <c r="G21" i="144"/>
  <c r="G28" i="144"/>
  <c r="E95" i="144"/>
  <c r="E130" i="144" s="1"/>
  <c r="E157" i="144" s="1"/>
  <c r="D8" i="135"/>
  <c r="C157" i="144"/>
  <c r="F142" i="144"/>
  <c r="F39" i="144"/>
  <c r="C67" i="144"/>
  <c r="C92" i="144" s="1"/>
  <c r="D67" i="144"/>
  <c r="D92" i="144" s="1"/>
  <c r="G84" i="144"/>
  <c r="F16" i="144"/>
  <c r="F14" i="136" s="1"/>
  <c r="F68" i="144"/>
  <c r="E8" i="144"/>
  <c r="E67" i="144" s="1"/>
  <c r="E92" i="144" s="1"/>
  <c r="G14" i="144"/>
  <c r="G20" i="144"/>
  <c r="G31" i="144"/>
  <c r="G131" i="144"/>
  <c r="D156" i="144"/>
  <c r="D157" i="144"/>
  <c r="F11" i="144"/>
  <c r="C16" i="143"/>
  <c r="E30" i="143"/>
  <c r="E148" i="143"/>
  <c r="D131" i="143"/>
  <c r="C23" i="143"/>
  <c r="C116" i="143"/>
  <c r="G39" i="144"/>
  <c r="G72" i="144"/>
  <c r="G51" i="144"/>
  <c r="G12" i="144"/>
  <c r="F51" i="144"/>
  <c r="F72" i="144"/>
  <c r="F91" i="144" s="1"/>
  <c r="F84" i="144"/>
  <c r="F131" i="144"/>
  <c r="G147" i="144"/>
  <c r="G142" i="144"/>
  <c r="G11" i="144"/>
  <c r="G29" i="144"/>
  <c r="F135" i="144"/>
  <c r="G26" i="144"/>
  <c r="G23" i="144" s="1"/>
  <c r="G13" i="144"/>
  <c r="I31" i="140"/>
  <c r="C33" i="140"/>
  <c r="G33" i="140"/>
  <c r="E8" i="140"/>
  <c r="C32" i="140"/>
  <c r="G32" i="140"/>
  <c r="E157" i="135"/>
  <c r="E163" i="135" s="1"/>
  <c r="F49" i="135"/>
  <c r="G50" i="135"/>
  <c r="G49" i="135"/>
  <c r="G141" i="135"/>
  <c r="G137" i="135" s="1"/>
  <c r="F137" i="135"/>
  <c r="E158" i="135"/>
  <c r="G70" i="135"/>
  <c r="E71" i="87"/>
  <c r="E70" i="87" s="1"/>
  <c r="G84" i="135"/>
  <c r="G82" i="135" s="1"/>
  <c r="F82" i="135"/>
  <c r="I20" i="139"/>
  <c r="I32" i="139" s="1"/>
  <c r="F118" i="135"/>
  <c r="G119" i="135"/>
  <c r="G118" i="135" s="1"/>
  <c r="F75" i="135"/>
  <c r="G76" i="135"/>
  <c r="G75" i="135" s="1"/>
  <c r="G79" i="135"/>
  <c r="F78" i="135"/>
  <c r="G61" i="135"/>
  <c r="G60" i="135" s="1"/>
  <c r="F97" i="135"/>
  <c r="F132" i="135" s="1"/>
  <c r="D89" i="135"/>
  <c r="D163" i="135"/>
  <c r="F70" i="135"/>
  <c r="F133" i="135"/>
  <c r="G134" i="135"/>
  <c r="G133" i="135" s="1"/>
  <c r="C132" i="135"/>
  <c r="C158" i="135" s="1"/>
  <c r="C162" i="135"/>
  <c r="E157" i="138"/>
  <c r="C157" i="138"/>
  <c r="E132" i="138"/>
  <c r="C89" i="138"/>
  <c r="G60" i="138"/>
  <c r="E11" i="135"/>
  <c r="F38" i="147"/>
  <c r="F34" i="147"/>
  <c r="G34" i="147" s="1"/>
  <c r="F65" i="147"/>
  <c r="F73" i="147"/>
  <c r="G73" i="147"/>
  <c r="F82" i="147"/>
  <c r="G82" i="147" s="1"/>
  <c r="G81" i="147" s="1"/>
  <c r="F88" i="147"/>
  <c r="G38" i="147"/>
  <c r="E6" i="138"/>
  <c r="E65" i="138" s="1"/>
  <c r="F11" i="147"/>
  <c r="C30" i="147"/>
  <c r="F48" i="147"/>
  <c r="G53" i="147"/>
  <c r="E62" i="147"/>
  <c r="F79" i="147"/>
  <c r="F77" i="147" s="1"/>
  <c r="F92" i="147" s="1"/>
  <c r="G97" i="147"/>
  <c r="C143" i="147"/>
  <c r="C14" i="138"/>
  <c r="D14" i="138"/>
  <c r="E14" i="138"/>
  <c r="F9" i="147"/>
  <c r="F13" i="147"/>
  <c r="G13" i="147" s="1"/>
  <c r="F22" i="147"/>
  <c r="F18" i="147"/>
  <c r="G18" i="147" s="1"/>
  <c r="F27" i="147"/>
  <c r="G27" i="147" s="1"/>
  <c r="C62" i="147"/>
  <c r="D68" i="147"/>
  <c r="G22" i="147"/>
  <c r="F36" i="147"/>
  <c r="G36" i="147" s="1"/>
  <c r="F32" i="147"/>
  <c r="F40" i="147"/>
  <c r="G40" i="147" s="1"/>
  <c r="F59" i="147"/>
  <c r="G59" i="147" s="1"/>
  <c r="F71" i="147"/>
  <c r="G71" i="147" s="1"/>
  <c r="D72" i="147"/>
  <c r="F101" i="147"/>
  <c r="G101" i="147" s="1"/>
  <c r="F160" i="147"/>
  <c r="G160" i="147" s="1"/>
  <c r="E66" i="137"/>
  <c r="E70" i="137"/>
  <c r="D149" i="137"/>
  <c r="E149" i="137"/>
  <c r="F14" i="147"/>
  <c r="G50" i="147"/>
  <c r="F50" i="147"/>
  <c r="F46" i="147"/>
  <c r="G46" i="147" s="1"/>
  <c r="F42" i="147"/>
  <c r="G42" i="147" s="1"/>
  <c r="F44" i="147"/>
  <c r="G44" i="147" s="1"/>
  <c r="G52" i="147"/>
  <c r="F58" i="147"/>
  <c r="G58" i="147" s="1"/>
  <c r="G57" i="147" s="1"/>
  <c r="E96" i="147"/>
  <c r="E131" i="147" s="1"/>
  <c r="E158" i="147" s="1"/>
  <c r="G113" i="147"/>
  <c r="G116" i="147"/>
  <c r="F112" i="147"/>
  <c r="G112" i="147"/>
  <c r="F108" i="147"/>
  <c r="G108" i="147" s="1"/>
  <c r="F104" i="147"/>
  <c r="G104" i="147"/>
  <c r="G118" i="147"/>
  <c r="G127" i="147"/>
  <c r="G123" i="147"/>
  <c r="G119" i="147"/>
  <c r="E132" i="147"/>
  <c r="E136" i="147"/>
  <c r="E143" i="147"/>
  <c r="F152" i="147"/>
  <c r="G152" i="147" s="1"/>
  <c r="C6" i="137"/>
  <c r="E21" i="137"/>
  <c r="C28" i="137"/>
  <c r="D49" i="137"/>
  <c r="F49" i="137"/>
  <c r="E55" i="137"/>
  <c r="C97" i="137"/>
  <c r="D97" i="137"/>
  <c r="E133" i="137"/>
  <c r="D144" i="137"/>
  <c r="D157" i="137" s="1"/>
  <c r="D158" i="137" s="1"/>
  <c r="G11" i="147"/>
  <c r="F17" i="147"/>
  <c r="F29" i="147"/>
  <c r="G29" i="147" s="1"/>
  <c r="F25" i="147"/>
  <c r="G25" i="147" s="1"/>
  <c r="G37" i="147"/>
  <c r="G88" i="147"/>
  <c r="D82" i="137"/>
  <c r="D89" i="137" s="1"/>
  <c r="E118" i="137"/>
  <c r="C28" i="136"/>
  <c r="C97" i="136"/>
  <c r="C132" i="136" s="1"/>
  <c r="D96" i="147"/>
  <c r="F24" i="147"/>
  <c r="G24" i="147"/>
  <c r="F31" i="147"/>
  <c r="G31" i="147" s="1"/>
  <c r="F35" i="147"/>
  <c r="F61" i="147"/>
  <c r="G61" i="147" s="1"/>
  <c r="F66" i="147"/>
  <c r="G66" i="147" s="1"/>
  <c r="F74" i="147"/>
  <c r="G74" i="147" s="1"/>
  <c r="G72" i="147" s="1"/>
  <c r="F78" i="147"/>
  <c r="G78" i="147" s="1"/>
  <c r="G77" i="147" s="1"/>
  <c r="F145" i="147"/>
  <c r="G145" i="147" s="1"/>
  <c r="G143" i="147" s="1"/>
  <c r="F161" i="147"/>
  <c r="G161" i="147"/>
  <c r="C118" i="136"/>
  <c r="G109" i="147"/>
  <c r="G9" i="147"/>
  <c r="C57" i="147"/>
  <c r="D57" i="147"/>
  <c r="E57" i="147"/>
  <c r="G80" i="147"/>
  <c r="F114" i="147"/>
  <c r="G114" i="147" s="1"/>
  <c r="F110" i="147"/>
  <c r="G110" i="147" s="1"/>
  <c r="F106" i="147"/>
  <c r="F102" i="147"/>
  <c r="G102" i="147" s="1"/>
  <c r="G137" i="147"/>
  <c r="G153" i="147"/>
  <c r="C137" i="136"/>
  <c r="C157" i="136" s="1"/>
  <c r="D144" i="136"/>
  <c r="C89" i="136"/>
  <c r="C163" i="136" s="1"/>
  <c r="D28" i="136"/>
  <c r="D97" i="136"/>
  <c r="F15" i="147"/>
  <c r="G15" i="147" s="1"/>
  <c r="F19" i="147"/>
  <c r="G19" i="147" s="1"/>
  <c r="F20" i="147"/>
  <c r="E23" i="147"/>
  <c r="G32" i="147"/>
  <c r="G47" i="147"/>
  <c r="F60" i="147"/>
  <c r="E72" i="147"/>
  <c r="C81" i="147"/>
  <c r="F87" i="147"/>
  <c r="G87" i="147" s="1"/>
  <c r="F98" i="147"/>
  <c r="G98" i="147"/>
  <c r="G96" i="147" s="1"/>
  <c r="F133" i="147"/>
  <c r="G133" i="147" s="1"/>
  <c r="G142" i="147"/>
  <c r="F139" i="147"/>
  <c r="G139" i="147" s="1"/>
  <c r="G136" i="147" s="1"/>
  <c r="G138" i="147"/>
  <c r="F147" i="147"/>
  <c r="G147" i="147"/>
  <c r="G150" i="147"/>
  <c r="F151" i="147"/>
  <c r="G151" i="147" s="1"/>
  <c r="G149" i="147" s="1"/>
  <c r="C37" i="136"/>
  <c r="E70" i="136"/>
  <c r="D137" i="136"/>
  <c r="E137" i="136"/>
  <c r="E157" i="136" s="1"/>
  <c r="C144" i="136"/>
  <c r="C149" i="136"/>
  <c r="D149" i="136"/>
  <c r="E12" i="135"/>
  <c r="D9" i="135"/>
  <c r="E8" i="135"/>
  <c r="F64" i="147"/>
  <c r="G64" i="147" s="1"/>
  <c r="D62" i="147"/>
  <c r="C77" i="147"/>
  <c r="G79" i="147"/>
  <c r="F84" i="147"/>
  <c r="D81" i="147"/>
  <c r="F63" i="147"/>
  <c r="G63" i="147"/>
  <c r="G106" i="147"/>
  <c r="G146" i="147"/>
  <c r="G20" i="147"/>
  <c r="D23" i="147"/>
  <c r="F28" i="147"/>
  <c r="F33" i="147"/>
  <c r="G33" i="147" s="1"/>
  <c r="D30" i="147"/>
  <c r="G60" i="147"/>
  <c r="F75" i="147"/>
  <c r="G83" i="147"/>
  <c r="F86" i="147"/>
  <c r="G86" i="147" s="1"/>
  <c r="F69" i="147"/>
  <c r="G105" i="147"/>
  <c r="G129" i="147"/>
  <c r="G125" i="147"/>
  <c r="G121" i="147"/>
  <c r="F134" i="147"/>
  <c r="G134" i="147" s="1"/>
  <c r="D132" i="147"/>
  <c r="D136" i="147"/>
  <c r="F140" i="147"/>
  <c r="C136" i="147"/>
  <c r="G144" i="147"/>
  <c r="D143" i="147"/>
  <c r="F148" i="147"/>
  <c r="G148" i="147"/>
  <c r="G43" i="147"/>
  <c r="G76" i="147"/>
  <c r="G154" i="147"/>
  <c r="C85" i="147"/>
  <c r="D77" i="147"/>
  <c r="G14" i="147"/>
  <c r="G17" i="147"/>
  <c r="G35" i="147"/>
  <c r="G48" i="147"/>
  <c r="D39" i="147"/>
  <c r="G55" i="147"/>
  <c r="G65" i="147"/>
  <c r="F70" i="147"/>
  <c r="G70" i="147"/>
  <c r="G99" i="147"/>
  <c r="F100" i="147"/>
  <c r="G128" i="147"/>
  <c r="G124" i="147"/>
  <c r="G120" i="147"/>
  <c r="F135" i="147"/>
  <c r="G135" i="147"/>
  <c r="F141" i="147"/>
  <c r="G141" i="147" s="1"/>
  <c r="C23" i="147"/>
  <c r="E30" i="147"/>
  <c r="G28" i="147"/>
  <c r="C39" i="147"/>
  <c r="D51" i="147"/>
  <c r="E51" i="147"/>
  <c r="F56" i="147"/>
  <c r="F51" i="147" s="1"/>
  <c r="D117" i="147"/>
  <c r="D131" i="147" s="1"/>
  <c r="D158" i="147" s="1"/>
  <c r="E117" i="147"/>
  <c r="D149" i="147"/>
  <c r="C149" i="147"/>
  <c r="F122" i="147"/>
  <c r="F117" i="147"/>
  <c r="E149" i="147"/>
  <c r="D16" i="147"/>
  <c r="E39" i="147"/>
  <c r="D85" i="147"/>
  <c r="D92" i="147" s="1"/>
  <c r="E85" i="147"/>
  <c r="F89" i="147"/>
  <c r="G89" i="147" s="1"/>
  <c r="C132" i="147"/>
  <c r="C16" i="147"/>
  <c r="E16" i="147"/>
  <c r="F21" i="147"/>
  <c r="G21" i="147" s="1"/>
  <c r="C51" i="147"/>
  <c r="C72" i="147"/>
  <c r="C96" i="147"/>
  <c r="C131" i="147" s="1"/>
  <c r="C158" i="147" s="1"/>
  <c r="D65" i="138"/>
  <c r="D132" i="137"/>
  <c r="C132" i="137"/>
  <c r="E89" i="137"/>
  <c r="C89" i="137"/>
  <c r="C49" i="137"/>
  <c r="G49" i="137"/>
  <c r="D65" i="137"/>
  <c r="E13" i="135"/>
  <c r="E6" i="137"/>
  <c r="D157" i="136"/>
  <c r="D158" i="136" s="1"/>
  <c r="D132" i="136"/>
  <c r="D10" i="135"/>
  <c r="D6" i="135" s="1"/>
  <c r="E131" i="143"/>
  <c r="D130" i="143"/>
  <c r="C91" i="143"/>
  <c r="D91" i="143"/>
  <c r="E91" i="143"/>
  <c r="D67" i="143"/>
  <c r="E92" i="147"/>
  <c r="C92" i="147"/>
  <c r="E158" i="138"/>
  <c r="C163" i="138"/>
  <c r="F72" i="147"/>
  <c r="F81" i="147"/>
  <c r="F57" i="147"/>
  <c r="F96" i="147"/>
  <c r="F149" i="147"/>
  <c r="F39" i="147"/>
  <c r="G84" i="147"/>
  <c r="F30" i="147"/>
  <c r="C157" i="147"/>
  <c r="D157" i="147"/>
  <c r="F143" i="147"/>
  <c r="G75" i="147"/>
  <c r="F131" i="147"/>
  <c r="F158" i="147" s="1"/>
  <c r="G100" i="147"/>
  <c r="F136" i="147"/>
  <c r="G140" i="147"/>
  <c r="G122" i="147"/>
  <c r="G117" i="147" s="1"/>
  <c r="F68" i="147"/>
  <c r="G56" i="147"/>
  <c r="F85" i="147"/>
  <c r="G69" i="147"/>
  <c r="G68" i="147" s="1"/>
  <c r="F62" i="147"/>
  <c r="D162" i="137"/>
  <c r="D92" i="143"/>
  <c r="D14" i="136"/>
  <c r="D19" i="135"/>
  <c r="D14" i="135" s="1"/>
  <c r="G62" i="147" l="1"/>
  <c r="G30" i="147"/>
  <c r="C158" i="136"/>
  <c r="G16" i="147"/>
  <c r="D163" i="137"/>
  <c r="D90" i="137"/>
  <c r="E162" i="138"/>
  <c r="G85" i="147"/>
  <c r="G92" i="147" s="1"/>
  <c r="G132" i="147"/>
  <c r="G157" i="147" s="1"/>
  <c r="G39" i="147"/>
  <c r="D65" i="135"/>
  <c r="G131" i="147"/>
  <c r="G158" i="147" s="1"/>
  <c r="F16" i="147"/>
  <c r="F132" i="147"/>
  <c r="F8" i="147"/>
  <c r="G11" i="136"/>
  <c r="G27" i="136"/>
  <c r="G29" i="143"/>
  <c r="G18" i="135"/>
  <c r="E17" i="87" s="1"/>
  <c r="G34" i="135"/>
  <c r="F66" i="135"/>
  <c r="F89" i="135" s="1"/>
  <c r="E96" i="87"/>
  <c r="E131" i="87" s="1"/>
  <c r="E157" i="87" s="1"/>
  <c r="G46" i="143"/>
  <c r="G44" i="136"/>
  <c r="G56" i="143"/>
  <c r="G54" i="136"/>
  <c r="G63" i="136"/>
  <c r="G62" i="144"/>
  <c r="G72" i="136"/>
  <c r="F100" i="136"/>
  <c r="F98" i="143"/>
  <c r="G98" i="144"/>
  <c r="F95" i="144"/>
  <c r="G108" i="136"/>
  <c r="G106" i="143"/>
  <c r="G115" i="143"/>
  <c r="G117" i="136"/>
  <c r="G135" i="136"/>
  <c r="G144" i="143"/>
  <c r="C34" i="139"/>
  <c r="G9" i="136"/>
  <c r="F11" i="143"/>
  <c r="F9" i="136"/>
  <c r="F9" i="135" s="1"/>
  <c r="G9" i="135" s="1"/>
  <c r="F8" i="144"/>
  <c r="G29" i="136"/>
  <c r="G31" i="143"/>
  <c r="E2" i="128"/>
  <c r="E25" i="128" s="1"/>
  <c r="C3" i="70"/>
  <c r="I24" i="141"/>
  <c r="G17" i="135"/>
  <c r="E16" i="87" s="1"/>
  <c r="G29" i="135"/>
  <c r="F28" i="135"/>
  <c r="E37" i="87"/>
  <c r="G40" i="135"/>
  <c r="G16" i="136"/>
  <c r="G16" i="144"/>
  <c r="G42" i="136"/>
  <c r="G44" i="143"/>
  <c r="G52" i="136"/>
  <c r="G54" i="143"/>
  <c r="G98" i="136"/>
  <c r="G96" i="143"/>
  <c r="G95" i="144"/>
  <c r="G106" i="136"/>
  <c r="G104" i="143"/>
  <c r="G114" i="136"/>
  <c r="G112" i="143"/>
  <c r="G24" i="136"/>
  <c r="G26" i="143"/>
  <c r="G10" i="136"/>
  <c r="G12" i="143"/>
  <c r="G18" i="136"/>
  <c r="E20" i="87"/>
  <c r="F55" i="135"/>
  <c r="G16" i="135"/>
  <c r="G39" i="135"/>
  <c r="F37" i="135"/>
  <c r="G58" i="135"/>
  <c r="G55" i="135" s="1"/>
  <c r="G115" i="135"/>
  <c r="G97" i="135" s="1"/>
  <c r="G132" i="135" s="1"/>
  <c r="G30" i="136"/>
  <c r="G40" i="136"/>
  <c r="G42" i="143"/>
  <c r="G48" i="136"/>
  <c r="G77" i="136"/>
  <c r="G77" i="144"/>
  <c r="G104" i="136"/>
  <c r="G102" i="143"/>
  <c r="G110" i="143"/>
  <c r="G112" i="136"/>
  <c r="F144" i="135"/>
  <c r="F157" i="135" s="1"/>
  <c r="G145" i="135"/>
  <c r="F149" i="135"/>
  <c r="G151" i="135"/>
  <c r="G38" i="136"/>
  <c r="G40" i="143"/>
  <c r="G46" i="136"/>
  <c r="G74" i="136"/>
  <c r="G84" i="136"/>
  <c r="G100" i="143"/>
  <c r="G102" i="136"/>
  <c r="G110" i="136"/>
  <c r="G108" i="143"/>
  <c r="G148" i="136"/>
  <c r="G146" i="143"/>
  <c r="G12" i="136"/>
  <c r="G14" i="143"/>
  <c r="G19" i="136"/>
  <c r="G75" i="136"/>
  <c r="G115" i="136"/>
  <c r="G113" i="143"/>
  <c r="G116" i="136"/>
  <c r="G114" i="143"/>
  <c r="G61" i="136"/>
  <c r="G44" i="135"/>
  <c r="E58" i="87"/>
  <c r="E55" i="87" s="1"/>
  <c r="G67" i="135"/>
  <c r="G66" i="135" s="1"/>
  <c r="G112" i="135"/>
  <c r="G130" i="135"/>
  <c r="G153" i="135"/>
  <c r="F10" i="143"/>
  <c r="F8" i="136"/>
  <c r="F12" i="136"/>
  <c r="F14" i="143"/>
  <c r="F17" i="136"/>
  <c r="F19" i="143"/>
  <c r="F22" i="143"/>
  <c r="F20" i="136"/>
  <c r="F24" i="143"/>
  <c r="F22" i="136"/>
  <c r="G25" i="136"/>
  <c r="G27" i="143"/>
  <c r="G31" i="136"/>
  <c r="F33" i="136"/>
  <c r="F35" i="143"/>
  <c r="F35" i="136"/>
  <c r="F37" i="143"/>
  <c r="G39" i="136"/>
  <c r="G41" i="136"/>
  <c r="G43" i="136"/>
  <c r="G45" i="136"/>
  <c r="G47" i="136"/>
  <c r="G51" i="136"/>
  <c r="G53" i="143"/>
  <c r="G53" i="136"/>
  <c r="G55" i="143"/>
  <c r="F58" i="143"/>
  <c r="F56" i="136"/>
  <c r="F58" i="136"/>
  <c r="F60" i="143"/>
  <c r="G62" i="136"/>
  <c r="G64" i="136"/>
  <c r="F67" i="136"/>
  <c r="F69" i="143"/>
  <c r="F69" i="136"/>
  <c r="F71" i="143"/>
  <c r="G71" i="136"/>
  <c r="G70" i="136" s="1"/>
  <c r="G73" i="136"/>
  <c r="F81" i="136"/>
  <c r="F83" i="143"/>
  <c r="F85" i="136"/>
  <c r="F87" i="143"/>
  <c r="G99" i="136"/>
  <c r="G101" i="136"/>
  <c r="G99" i="143"/>
  <c r="G101" i="143"/>
  <c r="G103" i="136"/>
  <c r="G105" i="136"/>
  <c r="G103" i="143"/>
  <c r="G107" i="136"/>
  <c r="G105" i="143"/>
  <c r="G109" i="136"/>
  <c r="G107" i="143"/>
  <c r="G111" i="136"/>
  <c r="G109" i="143"/>
  <c r="G113" i="136"/>
  <c r="G111" i="143"/>
  <c r="E115" i="136"/>
  <c r="E113" i="143"/>
  <c r="E119" i="136"/>
  <c r="E118" i="136" s="1"/>
  <c r="E117" i="143"/>
  <c r="E116" i="143" s="1"/>
  <c r="F121" i="136"/>
  <c r="F119" i="143"/>
  <c r="F125" i="136"/>
  <c r="F123" i="143"/>
  <c r="F127" i="136"/>
  <c r="F125" i="143"/>
  <c r="F129" i="136"/>
  <c r="F127" i="143"/>
  <c r="F131" i="136"/>
  <c r="F129" i="143"/>
  <c r="G136" i="136"/>
  <c r="F139" i="136"/>
  <c r="F137" i="143"/>
  <c r="F141" i="136"/>
  <c r="F139" i="143"/>
  <c r="F143" i="136"/>
  <c r="F141" i="143"/>
  <c r="G145" i="136"/>
  <c r="G147" i="136"/>
  <c r="F151" i="136"/>
  <c r="F150" i="143"/>
  <c r="F153" i="136"/>
  <c r="F152" i="143"/>
  <c r="F11" i="137"/>
  <c r="F11" i="135" s="1"/>
  <c r="G11" i="135" s="1"/>
  <c r="G13" i="145"/>
  <c r="G11" i="137" s="1"/>
  <c r="G15" i="137"/>
  <c r="F32" i="137"/>
  <c r="F34" i="143"/>
  <c r="G34" i="145"/>
  <c r="G32" i="137" s="1"/>
  <c r="F36" i="137"/>
  <c r="G38" i="145"/>
  <c r="G36" i="137" s="1"/>
  <c r="F45" i="137"/>
  <c r="G47" i="145"/>
  <c r="G45" i="137" s="1"/>
  <c r="F56" i="137"/>
  <c r="F57" i="145"/>
  <c r="F79" i="137"/>
  <c r="F80" i="145"/>
  <c r="F91" i="145" s="1"/>
  <c r="F85" i="137"/>
  <c r="F82" i="137" s="1"/>
  <c r="G87" i="145"/>
  <c r="G85" i="137" s="1"/>
  <c r="F140" i="137"/>
  <c r="G138" i="145"/>
  <c r="G140" i="137" s="1"/>
  <c r="F34" i="138"/>
  <c r="G36" i="146"/>
  <c r="G34" i="138" s="1"/>
  <c r="F69" i="138"/>
  <c r="G71" i="146"/>
  <c r="G69" i="138" s="1"/>
  <c r="F126" i="138"/>
  <c r="G124" i="146"/>
  <c r="G126" i="138" s="1"/>
  <c r="F130" i="138"/>
  <c r="G128" i="146"/>
  <c r="G130" i="138" s="1"/>
  <c r="F136" i="138"/>
  <c r="G134" i="146"/>
  <c r="G136" i="138" s="1"/>
  <c r="G69" i="148"/>
  <c r="G68" i="148" s="1"/>
  <c r="F68" i="148"/>
  <c r="F77" i="149"/>
  <c r="F92" i="149" s="1"/>
  <c r="F93" i="149" s="1"/>
  <c r="G79" i="149"/>
  <c r="G77" i="149" s="1"/>
  <c r="G92" i="149" s="1"/>
  <c r="G93" i="149" s="1"/>
  <c r="F121" i="143"/>
  <c r="F79" i="136"/>
  <c r="G7" i="136"/>
  <c r="G9" i="143"/>
  <c r="G85" i="138"/>
  <c r="G134" i="137"/>
  <c r="G52" i="143"/>
  <c r="G51" i="143" s="1"/>
  <c r="G50" i="136"/>
  <c r="G49" i="136" s="1"/>
  <c r="G56" i="136"/>
  <c r="E34" i="87"/>
  <c r="E27" i="87" s="1"/>
  <c r="G110" i="135"/>
  <c r="G146" i="135"/>
  <c r="E9" i="136"/>
  <c r="E11" i="143"/>
  <c r="E8" i="143" s="1"/>
  <c r="F13" i="136"/>
  <c r="F15" i="143"/>
  <c r="F18" i="136"/>
  <c r="F20" i="143"/>
  <c r="G25" i="143"/>
  <c r="G23" i="136"/>
  <c r="F25" i="136"/>
  <c r="F27" i="143"/>
  <c r="F29" i="136"/>
  <c r="F31" i="143"/>
  <c r="F31" i="136"/>
  <c r="F33" i="143"/>
  <c r="G34" i="136"/>
  <c r="G36" i="136"/>
  <c r="F39" i="136"/>
  <c r="F41" i="143"/>
  <c r="F41" i="136"/>
  <c r="F43" i="143"/>
  <c r="F43" i="136"/>
  <c r="F45" i="143"/>
  <c r="F47" i="143"/>
  <c r="F45" i="136"/>
  <c r="F47" i="136"/>
  <c r="F49" i="143"/>
  <c r="F51" i="136"/>
  <c r="F53" i="143"/>
  <c r="F53" i="136"/>
  <c r="F55" i="143"/>
  <c r="G57" i="136"/>
  <c r="G59" i="136"/>
  <c r="F62" i="136"/>
  <c r="F64" i="143"/>
  <c r="F64" i="136"/>
  <c r="F66" i="143"/>
  <c r="G68" i="136"/>
  <c r="F73" i="143"/>
  <c r="F71" i="136"/>
  <c r="F76" i="136"/>
  <c r="F78" i="143"/>
  <c r="G80" i="136"/>
  <c r="F83" i="136"/>
  <c r="F85" i="143"/>
  <c r="G86" i="136"/>
  <c r="F99" i="136"/>
  <c r="F101" i="136"/>
  <c r="F99" i="143"/>
  <c r="F103" i="136"/>
  <c r="F101" i="143"/>
  <c r="F105" i="136"/>
  <c r="F103" i="143"/>
  <c r="F107" i="136"/>
  <c r="F105" i="143"/>
  <c r="F109" i="136"/>
  <c r="F107" i="143"/>
  <c r="F111" i="136"/>
  <c r="F109" i="143"/>
  <c r="E116" i="136"/>
  <c r="E114" i="143"/>
  <c r="G120" i="136"/>
  <c r="G124" i="136"/>
  <c r="G126" i="136"/>
  <c r="G124" i="143"/>
  <c r="G128" i="136"/>
  <c r="G130" i="136"/>
  <c r="G128" i="143"/>
  <c r="F134" i="136"/>
  <c r="F132" i="143"/>
  <c r="F134" i="143"/>
  <c r="F136" i="136"/>
  <c r="G138" i="136"/>
  <c r="G140" i="136"/>
  <c r="G138" i="143"/>
  <c r="G142" i="136"/>
  <c r="F145" i="136"/>
  <c r="F143" i="143"/>
  <c r="F147" i="136"/>
  <c r="F145" i="143"/>
  <c r="G150" i="136"/>
  <c r="G152" i="136"/>
  <c r="F8" i="137"/>
  <c r="G10" i="145"/>
  <c r="F18" i="137"/>
  <c r="G20" i="145"/>
  <c r="G18" i="137" s="1"/>
  <c r="F33" i="137"/>
  <c r="G35" i="145"/>
  <c r="G33" i="137" s="1"/>
  <c r="F43" i="137"/>
  <c r="G45" i="145"/>
  <c r="G43" i="137" s="1"/>
  <c r="F46" i="137"/>
  <c r="G48" i="145"/>
  <c r="G46" i="137" s="1"/>
  <c r="F57" i="137"/>
  <c r="G59" i="145"/>
  <c r="G59" i="143" s="1"/>
  <c r="F63" i="137"/>
  <c r="G65" i="145"/>
  <c r="G63" i="137" s="1"/>
  <c r="E99" i="137"/>
  <c r="E97" i="143"/>
  <c r="F97" i="145"/>
  <c r="F135" i="137"/>
  <c r="F133" i="137" s="1"/>
  <c r="G133" i="145"/>
  <c r="G133" i="143" s="1"/>
  <c r="F153" i="137"/>
  <c r="G152" i="145"/>
  <c r="G153" i="137" s="1"/>
  <c r="G23" i="138"/>
  <c r="F48" i="138"/>
  <c r="G50" i="146"/>
  <c r="G48" i="138" s="1"/>
  <c r="G50" i="138"/>
  <c r="G51" i="146"/>
  <c r="F72" i="138"/>
  <c r="G74" i="146"/>
  <c r="F120" i="138"/>
  <c r="G118" i="146"/>
  <c r="G120" i="138" s="1"/>
  <c r="F39" i="148"/>
  <c r="F62" i="148"/>
  <c r="D92" i="148"/>
  <c r="D93" i="148" s="1"/>
  <c r="G86" i="148"/>
  <c r="G85" i="148" s="1"/>
  <c r="F85" i="148"/>
  <c r="F136" i="148"/>
  <c r="E92" i="149"/>
  <c r="E93" i="149" s="1"/>
  <c r="F57" i="150"/>
  <c r="G150" i="150"/>
  <c r="G149" i="150" s="1"/>
  <c r="F149" i="150"/>
  <c r="G10" i="147"/>
  <c r="G8" i="147" s="1"/>
  <c r="F17" i="143"/>
  <c r="G17" i="136"/>
  <c r="G134" i="136"/>
  <c r="G133" i="136" s="1"/>
  <c r="G22" i="136"/>
  <c r="G24" i="143"/>
  <c r="G15" i="136"/>
  <c r="G14" i="136" s="1"/>
  <c r="G17" i="143"/>
  <c r="G33" i="135"/>
  <c r="G36" i="135"/>
  <c r="G45" i="135"/>
  <c r="F9" i="143"/>
  <c r="F7" i="136"/>
  <c r="F10" i="136"/>
  <c r="F10" i="135" s="1"/>
  <c r="G10" i="135" s="1"/>
  <c r="F12" i="143"/>
  <c r="F21" i="143"/>
  <c r="F19" i="136"/>
  <c r="F26" i="136"/>
  <c r="F28" i="143"/>
  <c r="G34" i="143"/>
  <c r="F34" i="136"/>
  <c r="F36" i="143"/>
  <c r="F38" i="143"/>
  <c r="F36" i="136"/>
  <c r="F57" i="136"/>
  <c r="F59" i="143"/>
  <c r="F59" i="136"/>
  <c r="F61" i="143"/>
  <c r="F68" i="136"/>
  <c r="F70" i="143"/>
  <c r="F80" i="136"/>
  <c r="F82" i="143"/>
  <c r="F80" i="143" s="1"/>
  <c r="F86" i="136"/>
  <c r="F88" i="143"/>
  <c r="F120" i="136"/>
  <c r="F118" i="143"/>
  <c r="F120" i="143"/>
  <c r="F122" i="136"/>
  <c r="F124" i="136"/>
  <c r="F122" i="143"/>
  <c r="F126" i="136"/>
  <c r="F124" i="143"/>
  <c r="F128" i="136"/>
  <c r="F126" i="143"/>
  <c r="F130" i="136"/>
  <c r="F128" i="143"/>
  <c r="F138" i="136"/>
  <c r="F136" i="143"/>
  <c r="F138" i="143"/>
  <c r="F140" i="136"/>
  <c r="F142" i="136"/>
  <c r="F140" i="143"/>
  <c r="F150" i="136"/>
  <c r="F149" i="143"/>
  <c r="G11" i="145"/>
  <c r="G9" i="137" s="1"/>
  <c r="F16" i="137"/>
  <c r="G18" i="145"/>
  <c r="G16" i="137" s="1"/>
  <c r="F19" i="137"/>
  <c r="G21" i="145"/>
  <c r="G19" i="137" s="1"/>
  <c r="F29" i="137"/>
  <c r="F30" i="145"/>
  <c r="F34" i="137"/>
  <c r="G36" i="145"/>
  <c r="G34" i="137" s="1"/>
  <c r="G38" i="137"/>
  <c r="F41" i="137"/>
  <c r="G43" i="145"/>
  <c r="G41" i="137" s="1"/>
  <c r="F47" i="137"/>
  <c r="G49" i="145"/>
  <c r="G47" i="137" s="1"/>
  <c r="F58" i="137"/>
  <c r="G60" i="145"/>
  <c r="G58" i="137" s="1"/>
  <c r="F81" i="137"/>
  <c r="G83" i="145"/>
  <c r="D157" i="145"/>
  <c r="F138" i="137"/>
  <c r="G136" i="145"/>
  <c r="G136" i="143" s="1"/>
  <c r="F135" i="145"/>
  <c r="F142" i="137"/>
  <c r="G140" i="145"/>
  <c r="G142" i="137" s="1"/>
  <c r="F142" i="145"/>
  <c r="G147" i="145"/>
  <c r="G147" i="143" s="1"/>
  <c r="F19" i="138"/>
  <c r="F14" i="138" s="1"/>
  <c r="G21" i="146"/>
  <c r="G19" i="138" s="1"/>
  <c r="F31" i="138"/>
  <c r="G33" i="146"/>
  <c r="G31" i="138" s="1"/>
  <c r="F36" i="138"/>
  <c r="G38" i="146"/>
  <c r="G36" i="138" s="1"/>
  <c r="F46" i="138"/>
  <c r="G48" i="146"/>
  <c r="F67" i="138"/>
  <c r="F66" i="138" s="1"/>
  <c r="F68" i="146"/>
  <c r="G69" i="146"/>
  <c r="F77" i="138"/>
  <c r="F75" i="138" s="1"/>
  <c r="F77" i="146"/>
  <c r="G79" i="146"/>
  <c r="C157" i="146"/>
  <c r="E130" i="146"/>
  <c r="E157" i="146" s="1"/>
  <c r="F124" i="138"/>
  <c r="G122" i="146"/>
  <c r="G124" i="138" s="1"/>
  <c r="F128" i="138"/>
  <c r="G126" i="146"/>
  <c r="G128" i="138" s="1"/>
  <c r="F134" i="138"/>
  <c r="F133" i="138" s="1"/>
  <c r="G132" i="146"/>
  <c r="G143" i="150"/>
  <c r="G157" i="150" s="1"/>
  <c r="G130" i="147"/>
  <c r="F13" i="143"/>
  <c r="F75" i="143"/>
  <c r="G78" i="143"/>
  <c r="G154" i="136"/>
  <c r="G26" i="136"/>
  <c r="G28" i="143"/>
  <c r="G13" i="136"/>
  <c r="G119" i="138"/>
  <c r="G85" i="136"/>
  <c r="G87" i="143"/>
  <c r="F115" i="136"/>
  <c r="F113" i="143"/>
  <c r="G83" i="137"/>
  <c r="G76" i="137"/>
  <c r="G67" i="137"/>
  <c r="E6" i="87"/>
  <c r="E5" i="87" s="1"/>
  <c r="G10" i="144"/>
  <c r="F16" i="136"/>
  <c r="F18" i="143"/>
  <c r="G22" i="144"/>
  <c r="F26" i="143"/>
  <c r="F24" i="136"/>
  <c r="F29" i="143"/>
  <c r="F27" i="136"/>
  <c r="F30" i="136"/>
  <c r="F32" i="143"/>
  <c r="G35" i="144"/>
  <c r="G37" i="144"/>
  <c r="F38" i="136"/>
  <c r="F40" i="143"/>
  <c r="F40" i="136"/>
  <c r="F42" i="143"/>
  <c r="F44" i="143"/>
  <c r="F42" i="136"/>
  <c r="F44" i="136"/>
  <c r="F46" i="143"/>
  <c r="F46" i="136"/>
  <c r="F48" i="143"/>
  <c r="F48" i="136"/>
  <c r="F50" i="143"/>
  <c r="F52" i="143"/>
  <c r="F50" i="136"/>
  <c r="F52" i="136"/>
  <c r="F54" i="143"/>
  <c r="F56" i="143"/>
  <c r="F54" i="136"/>
  <c r="F57" i="144"/>
  <c r="G60" i="144"/>
  <c r="G57" i="144" s="1"/>
  <c r="F63" i="143"/>
  <c r="F62" i="143" s="1"/>
  <c r="F61" i="136"/>
  <c r="F60" i="136" s="1"/>
  <c r="F63" i="136"/>
  <c r="F65" i="143"/>
  <c r="G69" i="144"/>
  <c r="G71" i="144"/>
  <c r="F72" i="136"/>
  <c r="F74" i="143"/>
  <c r="F74" i="136"/>
  <c r="F76" i="143"/>
  <c r="F77" i="136"/>
  <c r="F79" i="143"/>
  <c r="G81" i="144"/>
  <c r="G83" i="144"/>
  <c r="F84" i="136"/>
  <c r="F86" i="143"/>
  <c r="F98" i="136"/>
  <c r="F96" i="143"/>
  <c r="E100" i="136"/>
  <c r="E98" i="143"/>
  <c r="F102" i="136"/>
  <c r="F100" i="143"/>
  <c r="F102" i="143"/>
  <c r="F104" i="136"/>
  <c r="F106" i="136"/>
  <c r="F104" i="143"/>
  <c r="F108" i="136"/>
  <c r="F106" i="143"/>
  <c r="F110" i="136"/>
  <c r="F108" i="143"/>
  <c r="F112" i="136"/>
  <c r="F110" i="143"/>
  <c r="F114" i="136"/>
  <c r="F112" i="143"/>
  <c r="F117" i="136"/>
  <c r="F115" i="143"/>
  <c r="F117" i="144"/>
  <c r="G119" i="144"/>
  <c r="G121" i="144"/>
  <c r="G123" i="144"/>
  <c r="G125" i="144"/>
  <c r="G127" i="144"/>
  <c r="G129" i="144"/>
  <c r="F135" i="136"/>
  <c r="F133" i="143"/>
  <c r="G137" i="144"/>
  <c r="G139" i="144"/>
  <c r="G141" i="144"/>
  <c r="F146" i="136"/>
  <c r="F144" i="143"/>
  <c r="F148" i="136"/>
  <c r="F146" i="143"/>
  <c r="G150" i="144"/>
  <c r="G152" i="144"/>
  <c r="G159" i="144"/>
  <c r="G159" i="143" s="1"/>
  <c r="F13" i="137"/>
  <c r="G15" i="145"/>
  <c r="G13" i="137" s="1"/>
  <c r="G16" i="145"/>
  <c r="G19" i="145"/>
  <c r="G17" i="137" s="1"/>
  <c r="F20" i="137"/>
  <c r="G22" i="145"/>
  <c r="G20" i="137" s="1"/>
  <c r="G22" i="137"/>
  <c r="G21" i="137" s="1"/>
  <c r="F30" i="137"/>
  <c r="G32" i="145"/>
  <c r="G32" i="143" s="1"/>
  <c r="F35" i="137"/>
  <c r="G37" i="145"/>
  <c r="G35" i="137" s="1"/>
  <c r="F39" i="137"/>
  <c r="G41" i="145"/>
  <c r="G41" i="143" s="1"/>
  <c r="F48" i="137"/>
  <c r="G50" i="145"/>
  <c r="G48" i="137" s="1"/>
  <c r="F59" i="137"/>
  <c r="G61" i="145"/>
  <c r="G59" i="137" s="1"/>
  <c r="F61" i="137"/>
  <c r="F60" i="137" s="1"/>
  <c r="F62" i="145"/>
  <c r="G63" i="145"/>
  <c r="G77" i="137"/>
  <c r="F147" i="137"/>
  <c r="G145" i="145"/>
  <c r="G147" i="137" s="1"/>
  <c r="F151" i="137"/>
  <c r="F149" i="137" s="1"/>
  <c r="G150" i="145"/>
  <c r="G151" i="137" s="1"/>
  <c r="E67" i="146"/>
  <c r="E92" i="146" s="1"/>
  <c r="F74" i="138"/>
  <c r="G76" i="146"/>
  <c r="G74" i="138" s="1"/>
  <c r="F80" i="138"/>
  <c r="F78" i="138" s="1"/>
  <c r="G82" i="146"/>
  <c r="G80" i="138" s="1"/>
  <c r="F122" i="138"/>
  <c r="G120" i="146"/>
  <c r="G122" i="138" s="1"/>
  <c r="F51" i="148"/>
  <c r="C157" i="148"/>
  <c r="C158" i="148" s="1"/>
  <c r="F143" i="148"/>
  <c r="G145" i="148"/>
  <c r="G146" i="136" s="1"/>
  <c r="F25" i="143"/>
  <c r="F116" i="136"/>
  <c r="F113" i="136"/>
  <c r="F24" i="137"/>
  <c r="F21" i="137" s="1"/>
  <c r="F26" i="137"/>
  <c r="F37" i="137"/>
  <c r="G64" i="145"/>
  <c r="G62" i="137" s="1"/>
  <c r="G66" i="145"/>
  <c r="G64" i="137" s="1"/>
  <c r="G86" i="145"/>
  <c r="G86" i="143" s="1"/>
  <c r="G88" i="145"/>
  <c r="G86" i="137" s="1"/>
  <c r="E98" i="137"/>
  <c r="E97" i="137" s="1"/>
  <c r="E132" i="137" s="1"/>
  <c r="E96" i="143"/>
  <c r="E95" i="143" s="1"/>
  <c r="E130" i="143" s="1"/>
  <c r="E157" i="143" s="1"/>
  <c r="G98" i="145"/>
  <c r="G100" i="137" s="1"/>
  <c r="F116" i="145"/>
  <c r="F131" i="145"/>
  <c r="G134" i="145"/>
  <c r="G136" i="137" s="1"/>
  <c r="G139" i="145"/>
  <c r="G141" i="137" s="1"/>
  <c r="G141" i="145"/>
  <c r="G143" i="137" s="1"/>
  <c r="G143" i="145"/>
  <c r="G149" i="145"/>
  <c r="G151" i="145"/>
  <c r="G152" i="137" s="1"/>
  <c r="G153" i="145"/>
  <c r="G154" i="137" s="1"/>
  <c r="G22" i="146"/>
  <c r="G20" i="138" s="1"/>
  <c r="G32" i="146"/>
  <c r="G35" i="146"/>
  <c r="G33" i="138" s="1"/>
  <c r="G37" i="146"/>
  <c r="G35" i="138" s="1"/>
  <c r="F55" i="138"/>
  <c r="F58" i="138"/>
  <c r="F64" i="138"/>
  <c r="G73" i="146"/>
  <c r="G73" i="143" s="1"/>
  <c r="G75" i="146"/>
  <c r="G73" i="138" s="1"/>
  <c r="G76" i="138"/>
  <c r="G81" i="146"/>
  <c r="G83" i="146"/>
  <c r="G81" i="138" s="1"/>
  <c r="F116" i="146"/>
  <c r="F130" i="146" s="1"/>
  <c r="F157" i="146" s="1"/>
  <c r="G119" i="146"/>
  <c r="G123" i="146"/>
  <c r="G125" i="138" s="1"/>
  <c r="G125" i="146"/>
  <c r="G127" i="138" s="1"/>
  <c r="G127" i="146"/>
  <c r="G129" i="138" s="1"/>
  <c r="G133" i="146"/>
  <c r="G135" i="138" s="1"/>
  <c r="G136" i="146"/>
  <c r="F139" i="138"/>
  <c r="F142" i="146"/>
  <c r="G145" i="146"/>
  <c r="G147" i="138" s="1"/>
  <c r="G144" i="138" s="1"/>
  <c r="F96" i="149"/>
  <c r="F131" i="149" s="1"/>
  <c r="F158" i="149" s="1"/>
  <c r="F62" i="150"/>
  <c r="G83" i="150"/>
  <c r="G81" i="150" s="1"/>
  <c r="F96" i="150"/>
  <c r="F131" i="150" s="1"/>
  <c r="F158" i="150" s="1"/>
  <c r="G97" i="150"/>
  <c r="G96" i="150" s="1"/>
  <c r="G131" i="150" s="1"/>
  <c r="G158" i="150" s="1"/>
  <c r="F26" i="147"/>
  <c r="G54" i="147"/>
  <c r="G51" i="147" s="1"/>
  <c r="E23" i="143"/>
  <c r="C39" i="143"/>
  <c r="C67" i="143" s="1"/>
  <c r="C92" i="143" s="1"/>
  <c r="C51" i="143"/>
  <c r="C135" i="143"/>
  <c r="G68" i="137"/>
  <c r="G73" i="137"/>
  <c r="G70" i="137" s="1"/>
  <c r="F80" i="137"/>
  <c r="G102" i="137"/>
  <c r="G104" i="137"/>
  <c r="G106" i="137"/>
  <c r="G108" i="137"/>
  <c r="G110" i="137"/>
  <c r="G112" i="137"/>
  <c r="G114" i="137"/>
  <c r="G116" i="137"/>
  <c r="F121" i="137"/>
  <c r="F123" i="137"/>
  <c r="F125" i="137"/>
  <c r="F127" i="137"/>
  <c r="F129" i="137"/>
  <c r="F131" i="137"/>
  <c r="F139" i="137"/>
  <c r="G146" i="137"/>
  <c r="G148" i="137"/>
  <c r="G12" i="138"/>
  <c r="G6" i="138" s="1"/>
  <c r="G15" i="138"/>
  <c r="G14" i="138" s="1"/>
  <c r="G16" i="146"/>
  <c r="G26" i="138"/>
  <c r="G41" i="138"/>
  <c r="G43" i="138"/>
  <c r="G45" i="138"/>
  <c r="F50" i="138"/>
  <c r="G54" i="138"/>
  <c r="F83" i="138"/>
  <c r="F82" i="138" s="1"/>
  <c r="F84" i="146"/>
  <c r="G100" i="138"/>
  <c r="G108" i="138"/>
  <c r="G116" i="138"/>
  <c r="G142" i="138"/>
  <c r="G150" i="138"/>
  <c r="G152" i="138"/>
  <c r="G154" i="138"/>
  <c r="F8" i="150"/>
  <c r="F67" i="150" s="1"/>
  <c r="C95" i="143"/>
  <c r="C130" i="143" s="1"/>
  <c r="C142" i="143"/>
  <c r="C49" i="136"/>
  <c r="F154" i="136"/>
  <c r="F153" i="143"/>
  <c r="F73" i="137"/>
  <c r="F70" i="137" s="1"/>
  <c r="F77" i="137"/>
  <c r="F75" i="137" s="1"/>
  <c r="E95" i="145"/>
  <c r="E130" i="145" s="1"/>
  <c r="E157" i="145" s="1"/>
  <c r="G117" i="145"/>
  <c r="G119" i="145"/>
  <c r="G121" i="137" s="1"/>
  <c r="G121" i="145"/>
  <c r="G123" i="137" s="1"/>
  <c r="G123" i="145"/>
  <c r="G125" i="137" s="1"/>
  <c r="G125" i="145"/>
  <c r="G127" i="137" s="1"/>
  <c r="G127" i="145"/>
  <c r="G129" i="137" s="1"/>
  <c r="G129" i="145"/>
  <c r="G131" i="137" s="1"/>
  <c r="F146" i="137"/>
  <c r="F148" i="137"/>
  <c r="F144" i="137" s="1"/>
  <c r="F12" i="138"/>
  <c r="F6" i="138" s="1"/>
  <c r="F21" i="138"/>
  <c r="F28" i="138"/>
  <c r="F45" i="138"/>
  <c r="F37" i="138" s="1"/>
  <c r="F54" i="138"/>
  <c r="G58" i="146"/>
  <c r="F60" i="138"/>
  <c r="G70" i="146"/>
  <c r="G68" i="138" s="1"/>
  <c r="G85" i="146"/>
  <c r="F97" i="138"/>
  <c r="F132" i="138" s="1"/>
  <c r="F100" i="138"/>
  <c r="F108" i="138"/>
  <c r="F116" i="138"/>
  <c r="F137" i="138"/>
  <c r="F150" i="138"/>
  <c r="F152" i="138"/>
  <c r="F154" i="138"/>
  <c r="G34" i="148"/>
  <c r="G30" i="148" s="1"/>
  <c r="G67" i="148" s="1"/>
  <c r="F30" i="150"/>
  <c r="G74" i="150"/>
  <c r="G72" i="150" s="1"/>
  <c r="G92" i="150" s="1"/>
  <c r="F72" i="150"/>
  <c r="F92" i="150" s="1"/>
  <c r="D135" i="143"/>
  <c r="D156" i="143" s="1"/>
  <c r="D157" i="143" s="1"/>
  <c r="E142" i="143"/>
  <c r="C137" i="137"/>
  <c r="C157" i="137" s="1"/>
  <c r="C163" i="137" s="1"/>
  <c r="C6" i="136"/>
  <c r="C65" i="136" s="1"/>
  <c r="D37" i="136"/>
  <c r="D70" i="136"/>
  <c r="D89" i="136" s="1"/>
  <c r="D163" i="136" s="1"/>
  <c r="E82" i="136"/>
  <c r="E89" i="136" s="1"/>
  <c r="E163" i="136" s="1"/>
  <c r="G34" i="150"/>
  <c r="C8" i="147"/>
  <c r="C67" i="147" s="1"/>
  <c r="C93" i="147" s="1"/>
  <c r="D8" i="147"/>
  <c r="D67" i="147" s="1"/>
  <c r="D93" i="147" s="1"/>
  <c r="E8" i="147"/>
  <c r="E67" i="147" s="1"/>
  <c r="E93" i="147" s="1"/>
  <c r="D6" i="136"/>
  <c r="D65" i="136" s="1"/>
  <c r="C21" i="136"/>
  <c r="C60" i="136"/>
  <c r="E97" i="136"/>
  <c r="E132" i="136" s="1"/>
  <c r="E158" i="136" s="1"/>
  <c r="E49" i="136"/>
  <c r="C14" i="137"/>
  <c r="C65" i="137" s="1"/>
  <c r="C55" i="137"/>
  <c r="E137" i="137"/>
  <c r="E157" i="137" s="1"/>
  <c r="E163" i="137" s="1"/>
  <c r="E60" i="137"/>
  <c r="E65" i="137" s="1"/>
  <c r="C81" i="135"/>
  <c r="E82" i="138"/>
  <c r="E89" i="138" s="1"/>
  <c r="E163" i="138" s="1"/>
  <c r="C6" i="138"/>
  <c r="C37" i="138"/>
  <c r="C97" i="138"/>
  <c r="C132" i="138" s="1"/>
  <c r="C158" i="138" s="1"/>
  <c r="D82" i="138"/>
  <c r="D89" i="138" s="1"/>
  <c r="D97" i="138"/>
  <c r="D132" i="138" s="1"/>
  <c r="D162" i="138" s="1"/>
  <c r="D137" i="138"/>
  <c r="D157" i="138" s="1"/>
  <c r="C162" i="137" l="1"/>
  <c r="C90" i="137"/>
  <c r="G157" i="135"/>
  <c r="G158" i="135" s="1"/>
  <c r="F158" i="135"/>
  <c r="D163" i="138"/>
  <c r="D90" i="138"/>
  <c r="E81" i="87"/>
  <c r="E78" i="87" s="1"/>
  <c r="E89" i="87" s="1"/>
  <c r="G81" i="135"/>
  <c r="G78" i="135" s="1"/>
  <c r="C78" i="135"/>
  <c r="C89" i="135" s="1"/>
  <c r="G56" i="138"/>
  <c r="G55" i="138" s="1"/>
  <c r="G57" i="146"/>
  <c r="F93" i="150"/>
  <c r="F23" i="147"/>
  <c r="G26" i="147"/>
  <c r="G23" i="147" s="1"/>
  <c r="G67" i="147" s="1"/>
  <c r="G93" i="147" s="1"/>
  <c r="G98" i="138"/>
  <c r="G97" i="138" s="1"/>
  <c r="G30" i="138"/>
  <c r="G30" i="146"/>
  <c r="G67" i="146" s="1"/>
  <c r="G92" i="146" s="1"/>
  <c r="G150" i="137"/>
  <c r="G149" i="137" s="1"/>
  <c r="G148" i="145"/>
  <c r="G61" i="137"/>
  <c r="G60" i="137" s="1"/>
  <c r="G62" i="145"/>
  <c r="G141" i="136"/>
  <c r="G139" i="143"/>
  <c r="G131" i="136"/>
  <c r="G129" i="143"/>
  <c r="G123" i="136"/>
  <c r="G121" i="143"/>
  <c r="G33" i="136"/>
  <c r="G35" i="143"/>
  <c r="G30" i="144"/>
  <c r="G66" i="137"/>
  <c r="G134" i="138"/>
  <c r="G133" i="138" s="1"/>
  <c r="G131" i="146"/>
  <c r="G77" i="138"/>
  <c r="G77" i="146"/>
  <c r="F91" i="146"/>
  <c r="F92" i="146" s="1"/>
  <c r="F137" i="137"/>
  <c r="F148" i="143"/>
  <c r="G132" i="143"/>
  <c r="G49" i="138"/>
  <c r="G97" i="145"/>
  <c r="F99" i="137"/>
  <c r="F97" i="137" s="1"/>
  <c r="F95" i="145"/>
  <c r="F130" i="145" s="1"/>
  <c r="F157" i="145" s="1"/>
  <c r="F6" i="137"/>
  <c r="G149" i="143"/>
  <c r="F142" i="143"/>
  <c r="G118" i="143"/>
  <c r="F97" i="143"/>
  <c r="F84" i="143"/>
  <c r="F77" i="143"/>
  <c r="G70" i="143"/>
  <c r="G38" i="143"/>
  <c r="E67" i="143"/>
  <c r="E92" i="143" s="1"/>
  <c r="F78" i="137"/>
  <c r="G144" i="136"/>
  <c r="F68" i="143"/>
  <c r="F55" i="136"/>
  <c r="G47" i="143"/>
  <c r="G43" i="143"/>
  <c r="G33" i="143"/>
  <c r="F8" i="135"/>
  <c r="G8" i="135" s="1"/>
  <c r="G142" i="146"/>
  <c r="G48" i="143"/>
  <c r="G149" i="135"/>
  <c r="G79" i="143"/>
  <c r="G65" i="143"/>
  <c r="F67" i="147"/>
  <c r="F93" i="147" s="1"/>
  <c r="E90" i="137"/>
  <c r="E162" i="137"/>
  <c r="D90" i="136"/>
  <c r="D162" i="136"/>
  <c r="G32" i="138"/>
  <c r="G30" i="150"/>
  <c r="G67" i="150" s="1"/>
  <c r="G93" i="150" s="1"/>
  <c r="C162" i="136"/>
  <c r="C90" i="136"/>
  <c r="G83" i="138"/>
  <c r="G82" i="138" s="1"/>
  <c r="G84" i="146"/>
  <c r="G138" i="138"/>
  <c r="G137" i="138" s="1"/>
  <c r="G135" i="146"/>
  <c r="G71" i="138"/>
  <c r="G72" i="146"/>
  <c r="G145" i="137"/>
  <c r="G144" i="137" s="1"/>
  <c r="G142" i="145"/>
  <c r="E158" i="137"/>
  <c r="G152" i="143"/>
  <c r="G153" i="136"/>
  <c r="G139" i="136"/>
  <c r="G137" i="143"/>
  <c r="G135" i="143" s="1"/>
  <c r="G135" i="144"/>
  <c r="G129" i="136"/>
  <c r="G127" i="143"/>
  <c r="G119" i="143"/>
  <c r="G121" i="136"/>
  <c r="F95" i="143"/>
  <c r="G83" i="143"/>
  <c r="G81" i="136"/>
  <c r="G69" i="136"/>
  <c r="G71" i="143"/>
  <c r="F49" i="136"/>
  <c r="F39" i="143"/>
  <c r="G75" i="137"/>
  <c r="G15" i="143"/>
  <c r="F67" i="145"/>
  <c r="F92" i="145" s="1"/>
  <c r="F149" i="136"/>
  <c r="F26" i="135"/>
  <c r="G23" i="143"/>
  <c r="G19" i="143"/>
  <c r="G72" i="138"/>
  <c r="G57" i="137"/>
  <c r="G55" i="137" s="1"/>
  <c r="G57" i="145"/>
  <c r="G153" i="143"/>
  <c r="G149" i="136"/>
  <c r="F144" i="136"/>
  <c r="F82" i="136"/>
  <c r="F75" i="136"/>
  <c r="E9" i="135"/>
  <c r="E6" i="135" s="1"/>
  <c r="E65" i="135" s="1"/>
  <c r="E6" i="136"/>
  <c r="E65" i="136" s="1"/>
  <c r="G58" i="143"/>
  <c r="F78" i="136"/>
  <c r="G145" i="143"/>
  <c r="G85" i="143"/>
  <c r="F66" i="136"/>
  <c r="G64" i="143"/>
  <c r="F57" i="143"/>
  <c r="F23" i="143"/>
  <c r="G37" i="135"/>
  <c r="G18" i="143"/>
  <c r="G74" i="143"/>
  <c r="G72" i="143" s="1"/>
  <c r="G143" i="148"/>
  <c r="G157" i="148" s="1"/>
  <c r="G158" i="148" s="1"/>
  <c r="G13" i="143"/>
  <c r="D158" i="138"/>
  <c r="C65" i="138"/>
  <c r="F89" i="137"/>
  <c r="G121" i="138"/>
  <c r="G118" i="138" s="1"/>
  <c r="G116" i="146"/>
  <c r="G130" i="146" s="1"/>
  <c r="G79" i="138"/>
  <c r="G78" i="138" s="1"/>
  <c r="G80" i="146"/>
  <c r="G151" i="136"/>
  <c r="G150" i="143"/>
  <c r="G148" i="144"/>
  <c r="G127" i="136"/>
  <c r="G125" i="143"/>
  <c r="F119" i="136"/>
  <c r="F118" i="136" s="1"/>
  <c r="F117" i="143"/>
  <c r="F116" i="143" s="1"/>
  <c r="F116" i="144"/>
  <c r="F130" i="144" s="1"/>
  <c r="F157" i="144" s="1"/>
  <c r="G117" i="144"/>
  <c r="F97" i="136"/>
  <c r="F132" i="136" s="1"/>
  <c r="G79" i="136"/>
  <c r="G78" i="136" s="1"/>
  <c r="G80" i="144"/>
  <c r="G81" i="143"/>
  <c r="G67" i="136"/>
  <c r="G66" i="136" s="1"/>
  <c r="G69" i="143"/>
  <c r="G68" i="143" s="1"/>
  <c r="G68" i="144"/>
  <c r="G91" i="144" s="1"/>
  <c r="F51" i="143"/>
  <c r="F37" i="136"/>
  <c r="G10" i="143"/>
  <c r="G8" i="136"/>
  <c r="G6" i="136" s="1"/>
  <c r="G8" i="144"/>
  <c r="G67" i="144" s="1"/>
  <c r="G77" i="143"/>
  <c r="G46" i="138"/>
  <c r="G37" i="138" s="1"/>
  <c r="G39" i="146"/>
  <c r="G81" i="137"/>
  <c r="G78" i="137" s="1"/>
  <c r="G80" i="145"/>
  <c r="F28" i="137"/>
  <c r="F14" i="137"/>
  <c r="F135" i="143"/>
  <c r="F19" i="135"/>
  <c r="F7" i="135"/>
  <c r="F6" i="136"/>
  <c r="F65" i="136" s="1"/>
  <c r="G21" i="136"/>
  <c r="F67" i="148"/>
  <c r="F70" i="138"/>
  <c r="F89" i="138" s="1"/>
  <c r="G135" i="137"/>
  <c r="G133" i="137" s="1"/>
  <c r="G131" i="145"/>
  <c r="G151" i="143"/>
  <c r="G140" i="143"/>
  <c r="F131" i="143"/>
  <c r="G126" i="143"/>
  <c r="G122" i="143"/>
  <c r="G88" i="143"/>
  <c r="F70" i="136"/>
  <c r="G36" i="143"/>
  <c r="G30" i="143" s="1"/>
  <c r="F30" i="143"/>
  <c r="G120" i="143"/>
  <c r="F92" i="148"/>
  <c r="F55" i="137"/>
  <c r="G14" i="137"/>
  <c r="G83" i="136"/>
  <c r="G82" i="136" s="1"/>
  <c r="G75" i="143"/>
  <c r="G66" i="143"/>
  <c r="G49" i="143"/>
  <c r="G45" i="143"/>
  <c r="G39" i="143" s="1"/>
  <c r="G89" i="135"/>
  <c r="G163" i="135" s="1"/>
  <c r="G63" i="143"/>
  <c r="G62" i="143" s="1"/>
  <c r="G21" i="143"/>
  <c r="G76" i="143"/>
  <c r="G144" i="135"/>
  <c r="G50" i="143"/>
  <c r="E15" i="87"/>
  <c r="E13" i="87" s="1"/>
  <c r="G28" i="135"/>
  <c r="G28" i="136"/>
  <c r="G100" i="136"/>
  <c r="G98" i="143"/>
  <c r="D90" i="135"/>
  <c r="D162" i="135"/>
  <c r="E90" i="138"/>
  <c r="C158" i="137"/>
  <c r="F149" i="138"/>
  <c r="F157" i="138" s="1"/>
  <c r="G119" i="137"/>
  <c r="G118" i="137" s="1"/>
  <c r="G116" i="145"/>
  <c r="G149" i="138"/>
  <c r="F49" i="138"/>
  <c r="F65" i="138" s="1"/>
  <c r="F118" i="137"/>
  <c r="C156" i="143"/>
  <c r="C157" i="143" s="1"/>
  <c r="G75" i="138"/>
  <c r="G84" i="137"/>
  <c r="G82" i="137" s="1"/>
  <c r="G84" i="145"/>
  <c r="G39" i="137"/>
  <c r="G37" i="137" s="1"/>
  <c r="G39" i="145"/>
  <c r="G30" i="137"/>
  <c r="G28" i="137" s="1"/>
  <c r="G30" i="145"/>
  <c r="G143" i="136"/>
  <c r="G141" i="143"/>
  <c r="G125" i="136"/>
  <c r="G123" i="143"/>
  <c r="G58" i="136"/>
  <c r="G55" i="136" s="1"/>
  <c r="G60" i="143"/>
  <c r="G37" i="143"/>
  <c r="G35" i="136"/>
  <c r="G20" i="136"/>
  <c r="G22" i="143"/>
  <c r="E65" i="87"/>
  <c r="E90" i="87" s="1"/>
  <c r="G67" i="138"/>
  <c r="G66" i="138" s="1"/>
  <c r="G68" i="146"/>
  <c r="G91" i="146" s="1"/>
  <c r="G138" i="137"/>
  <c r="G137" i="137" s="1"/>
  <c r="G135" i="145"/>
  <c r="F137" i="136"/>
  <c r="G32" i="136"/>
  <c r="F8" i="143"/>
  <c r="F67" i="143" s="1"/>
  <c r="F16" i="143"/>
  <c r="G21" i="138"/>
  <c r="F157" i="137"/>
  <c r="G157" i="137" s="1"/>
  <c r="G8" i="137"/>
  <c r="G6" i="137" s="1"/>
  <c r="G8" i="145"/>
  <c r="G137" i="136"/>
  <c r="F133" i="136"/>
  <c r="F157" i="136" s="1"/>
  <c r="G157" i="136" s="1"/>
  <c r="G82" i="143"/>
  <c r="F72" i="143"/>
  <c r="G61" i="143"/>
  <c r="F13" i="135"/>
  <c r="G13" i="135" s="1"/>
  <c r="G8" i="143"/>
  <c r="G92" i="148"/>
  <c r="G93" i="148" s="1"/>
  <c r="G143" i="143"/>
  <c r="G142" i="143" s="1"/>
  <c r="G134" i="143"/>
  <c r="F12" i="135"/>
  <c r="G12" i="135" s="1"/>
  <c r="G60" i="136"/>
  <c r="G37" i="136"/>
  <c r="G20" i="143"/>
  <c r="G16" i="143" s="1"/>
  <c r="G97" i="136"/>
  <c r="F67" i="144"/>
  <c r="F92" i="144" s="1"/>
  <c r="G11" i="143"/>
  <c r="F163" i="135"/>
  <c r="F90" i="138" l="1"/>
  <c r="F162" i="138"/>
  <c r="G157" i="138"/>
  <c r="F158" i="138"/>
  <c r="F163" i="138"/>
  <c r="G65" i="136"/>
  <c r="G67" i="145"/>
  <c r="F93" i="148"/>
  <c r="G19" i="135"/>
  <c r="G14" i="135" s="1"/>
  <c r="F14" i="135"/>
  <c r="D7" i="139" s="1"/>
  <c r="E7" i="139" s="1"/>
  <c r="C90" i="138"/>
  <c r="C162" i="138"/>
  <c r="G84" i="143"/>
  <c r="G57" i="143"/>
  <c r="G70" i="138"/>
  <c r="G89" i="138" s="1"/>
  <c r="G163" i="138" s="1"/>
  <c r="F65" i="137"/>
  <c r="G67" i="143"/>
  <c r="G65" i="137"/>
  <c r="G156" i="145"/>
  <c r="G91" i="145"/>
  <c r="E162" i="136"/>
  <c r="E90" i="136"/>
  <c r="F21" i="135"/>
  <c r="D6" i="140" s="1"/>
  <c r="G26" i="135"/>
  <c r="G21" i="135" s="1"/>
  <c r="G131" i="143"/>
  <c r="G28" i="138"/>
  <c r="G65" i="138" s="1"/>
  <c r="C90" i="135"/>
  <c r="C163" i="135"/>
  <c r="F162" i="136"/>
  <c r="G89" i="136"/>
  <c r="G163" i="136" s="1"/>
  <c r="F158" i="136"/>
  <c r="F163" i="137"/>
  <c r="E162" i="135"/>
  <c r="E90" i="135"/>
  <c r="F130" i="143"/>
  <c r="F157" i="143" s="1"/>
  <c r="F132" i="137"/>
  <c r="F158" i="137" s="1"/>
  <c r="G89" i="137"/>
  <c r="G163" i="137" s="1"/>
  <c r="G132" i="138"/>
  <c r="G158" i="138" s="1"/>
  <c r="F6" i="135"/>
  <c r="G7" i="135"/>
  <c r="G6" i="135" s="1"/>
  <c r="G65" i="135" s="1"/>
  <c r="G92" i="144"/>
  <c r="G80" i="143"/>
  <c r="G91" i="143" s="1"/>
  <c r="G119" i="136"/>
  <c r="G118" i="136" s="1"/>
  <c r="G132" i="136" s="1"/>
  <c r="G158" i="136" s="1"/>
  <c r="G117" i="143"/>
  <c r="G116" i="143" s="1"/>
  <c r="G116" i="144"/>
  <c r="G130" i="144" s="1"/>
  <c r="G157" i="144" s="1"/>
  <c r="F89" i="136"/>
  <c r="F163" i="136" s="1"/>
  <c r="G156" i="144"/>
  <c r="F91" i="143"/>
  <c r="F92" i="143" s="1"/>
  <c r="G148" i="143"/>
  <c r="G99" i="137"/>
  <c r="G97" i="137" s="1"/>
  <c r="G132" i="137" s="1"/>
  <c r="G158" i="137" s="1"/>
  <c r="G95" i="145"/>
  <c r="G130" i="145" s="1"/>
  <c r="G157" i="145" s="1"/>
  <c r="G97" i="143"/>
  <c r="G95" i="143" s="1"/>
  <c r="G130" i="143" s="1"/>
  <c r="G156" i="146"/>
  <c r="G157" i="146" s="1"/>
  <c r="G90" i="138" l="1"/>
  <c r="G162" i="138"/>
  <c r="G92" i="143"/>
  <c r="G92" i="145"/>
  <c r="G162" i="135"/>
  <c r="G90" i="135"/>
  <c r="F90" i="136"/>
  <c r="D17" i="140"/>
  <c r="E6" i="140"/>
  <c r="E17" i="140" s="1"/>
  <c r="F162" i="137"/>
  <c r="F90" i="137"/>
  <c r="G90" i="136"/>
  <c r="G162" i="136"/>
  <c r="D6" i="139"/>
  <c r="F65" i="135"/>
  <c r="G156" i="143"/>
  <c r="G157" i="143" s="1"/>
  <c r="G90" i="137"/>
  <c r="G162" i="137"/>
  <c r="F90" i="135" l="1"/>
  <c r="F162" i="135"/>
  <c r="D20" i="139"/>
  <c r="E6" i="139"/>
  <c r="E20" i="139" s="1"/>
  <c r="E31" i="140"/>
  <c r="E32" i="140"/>
  <c r="I32" i="140"/>
  <c r="H32" i="140"/>
  <c r="D32" i="140"/>
  <c r="D31" i="140"/>
  <c r="E32" i="139" l="1"/>
  <c r="I33" i="139"/>
  <c r="E33" i="139"/>
  <c r="D33" i="139"/>
  <c r="H33" i="139"/>
  <c r="D32" i="139"/>
  <c r="D33" i="140"/>
  <c r="H33" i="140"/>
  <c r="E33" i="140"/>
  <c r="I33" i="140"/>
  <c r="H34" i="139" l="1"/>
  <c r="D34" i="139"/>
  <c r="E34" i="139"/>
  <c r="I34" i="139"/>
</calcChain>
</file>

<file path=xl/sharedStrings.xml><?xml version="1.0" encoding="utf-8"?>
<sst xmlns="http://schemas.openxmlformats.org/spreadsheetml/2006/main" count="4936" uniqueCount="643">
  <si>
    <t>Beruházási (felhalmozási) kiadások előirányzata beruházásonként</t>
  </si>
  <si>
    <t>Felújítási kiadások előirányzata felújításonként</t>
  </si>
  <si>
    <t>Adatszolgáltatás 
az elismert tartozásállományról</t>
  </si>
  <si>
    <t>Többéves kihatással járó döntések számszerűsítése évenkénti bontásban és összesítve célok szerint</t>
  </si>
  <si>
    <t>Működési célú finanszírozási kiadások
(hiteltörlesztés, értékpapír vásárlás, stb.)</t>
  </si>
  <si>
    <t>Felhalmozási célú finanszírozási kiadások
(hiteltörlesztés, értékpapír vásárlás, stb.)</t>
  </si>
  <si>
    <t>Az önkormányzat által adott közvetett támogatások
(kedvezmények)</t>
  </si>
  <si>
    <t>Eszközök hasznosítása utáni kedvezmény, mentesség</t>
  </si>
  <si>
    <t>Helyiségek hasznosítása utáni kedvezmény, mentesség</t>
  </si>
  <si>
    <t>Felhalmozási bevételek</t>
  </si>
  <si>
    <t>Finanszírozási bevételek</t>
  </si>
  <si>
    <t>Finanszírozási kiadások</t>
  </si>
  <si>
    <t>Támogatás összge</t>
  </si>
  <si>
    <t>B E V É T E L E K</t>
  </si>
  <si>
    <t>Sor-szám</t>
  </si>
  <si>
    <t>Bevételi jogcím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</si>
  <si>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</si>
  <si>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</si>
  <si>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</si>
  <si>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</si>
  <si>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</si>
  <si>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</si>
  <si>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</si>
  <si>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</si>
  <si>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</si>
  <si>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</si>
  <si>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</si>
  <si>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</si>
  <si>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</si>
  <si>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</si>
  <si>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</si>
  <si>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</si>
  <si>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</si>
  <si>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</si>
  <si>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</si>
  <si>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</si>
  <si>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</si>
  <si>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</si>
  <si>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</si>
  <si>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</si>
  <si>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</si>
  <si>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</si>
  <si>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</si>
  <si>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</si>
  <si>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</si>
  <si>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K I A D Á S O K</t>
  </si>
  <si>
    <t>Kiadási jogcímek</t>
  </si>
  <si>
    <t>Személyi  juttatások</t>
  </si>
  <si>
    <t>Tartalékok</t>
  </si>
  <si>
    <t>Összesen</t>
  </si>
  <si>
    <t>Jogcím</t>
  </si>
  <si>
    <t>Összesen:</t>
  </si>
  <si>
    <t>01</t>
  </si>
  <si>
    <t>Bevételek</t>
  </si>
  <si>
    <t>Kiadások</t>
  </si>
  <si>
    <t>02</t>
  </si>
  <si>
    <t>Megnevezés</t>
  </si>
  <si>
    <t>Személyi juttatások</t>
  </si>
  <si>
    <t>ÖSSZESEN:</t>
  </si>
  <si>
    <t>Beruházás  megnevezése</t>
  </si>
  <si>
    <t>Teljes költség</t>
  </si>
  <si>
    <t>Kivitelezés kezdési és befejezési éve</t>
  </si>
  <si>
    <t>Felújítás  megnevezése</t>
  </si>
  <si>
    <t>Kiadás vonzata évenként</t>
  </si>
  <si>
    <t>Sor-
szám</t>
  </si>
  <si>
    <t>............................</t>
  </si>
  <si>
    <t>Kedvezmény nélkül elérhető bevétel</t>
  </si>
  <si>
    <t>Kedvezmények összege</t>
  </si>
  <si>
    <t>Január</t>
  </si>
  <si>
    <t>Február</t>
  </si>
  <si>
    <t>Március</t>
  </si>
  <si>
    <t>Április</t>
  </si>
  <si>
    <t>Május</t>
  </si>
  <si>
    <t>Június</t>
  </si>
  <si>
    <t>Július</t>
  </si>
  <si>
    <t>Auguszt.</t>
  </si>
  <si>
    <t>Szept.</t>
  </si>
  <si>
    <t>Okt.</t>
  </si>
  <si>
    <t>Nov.</t>
  </si>
  <si>
    <t>Dec.</t>
  </si>
  <si>
    <t>Kötelezettség jogcíme</t>
  </si>
  <si>
    <t>Köt. váll.
 éve</t>
  </si>
  <si>
    <t>3.1.</t>
  </si>
  <si>
    <t>3.2.</t>
  </si>
  <si>
    <t>3.3.</t>
  </si>
  <si>
    <t>3.4.</t>
  </si>
  <si>
    <t>5.1.</t>
  </si>
  <si>
    <t>5.2.</t>
  </si>
  <si>
    <t>5.3.</t>
  </si>
  <si>
    <t>6.1.</t>
  </si>
  <si>
    <t>6.2.</t>
  </si>
  <si>
    <t>7.1.</t>
  </si>
  <si>
    <t>7.2.</t>
  </si>
  <si>
    <t>1.1.</t>
  </si>
  <si>
    <t>1.2.</t>
  </si>
  <si>
    <t>1.3.</t>
  </si>
  <si>
    <t>1.4.</t>
  </si>
  <si>
    <t>1.6.</t>
  </si>
  <si>
    <t>1.7.</t>
  </si>
  <si>
    <t>2.1.</t>
  </si>
  <si>
    <t>2.2.</t>
  </si>
  <si>
    <t>2.3.</t>
  </si>
  <si>
    <t>2.4.</t>
  </si>
  <si>
    <t>2.5.</t>
  </si>
  <si>
    <t>Bevételek összesen:</t>
  </si>
  <si>
    <t>Kiadások összesen:</t>
  </si>
  <si>
    <t>1.5</t>
  </si>
  <si>
    <t>1.8.</t>
  </si>
  <si>
    <t>1.9.</t>
  </si>
  <si>
    <t>1.10.</t>
  </si>
  <si>
    <t>1.11.</t>
  </si>
  <si>
    <t>2.6.</t>
  </si>
  <si>
    <t>1.12.</t>
  </si>
  <si>
    <t>2.7.</t>
  </si>
  <si>
    <t>Lakosság részére lakásépítéshez nyújtott kölcsön elengedése</t>
  </si>
  <si>
    <t>Lakosság részére lakásfelújításhoz nyújtott kölcsön elengedése</t>
  </si>
  <si>
    <t>Gépjárműadóból biztosított kedvezmény, mentesség</t>
  </si>
  <si>
    <t>Egyéb kedvezmény</t>
  </si>
  <si>
    <t>Egyéb kölcsön elengedése</t>
  </si>
  <si>
    <t>Támogatott szervezet neve</t>
  </si>
  <si>
    <t>Támogatás célja</t>
  </si>
  <si>
    <t>30.</t>
  </si>
  <si>
    <t>31.</t>
  </si>
  <si>
    <t>32.</t>
  </si>
  <si>
    <t>33.</t>
  </si>
  <si>
    <t>Források</t>
  </si>
  <si>
    <t>Saját erő</t>
  </si>
  <si>
    <t>Hitel</t>
  </si>
  <si>
    <t>Egyéb forrás</t>
  </si>
  <si>
    <t>Kiadások, költségek</t>
  </si>
  <si>
    <t>Források összesen:</t>
  </si>
  <si>
    <t>EU-s projekt neve, azonosítója:</t>
  </si>
  <si>
    <t>Támogatott neve</t>
  </si>
  <si>
    <t>Dologi  kiadások</t>
  </si>
  <si>
    <t>Személyi jellegű</t>
  </si>
  <si>
    <t>Beruházások, beszerzések</t>
  </si>
  <si>
    <t>Szolgáltatások igénybe vétele</t>
  </si>
  <si>
    <t>Adminisztratív költségek</t>
  </si>
  <si>
    <t>- saját erőből központi támogatás</t>
  </si>
  <si>
    <t>Társfinanszírozás</t>
  </si>
  <si>
    <t>1.5.</t>
  </si>
  <si>
    <t>11.1.</t>
  </si>
  <si>
    <t>11.2.</t>
  </si>
  <si>
    <t>Költségvetési rendelet űrlapjainak összefüggései:</t>
  </si>
  <si>
    <t>1. sz. táblázat</t>
  </si>
  <si>
    <t>2. sz. táblázat</t>
  </si>
  <si>
    <t>ELTÉRÉS</t>
  </si>
  <si>
    <t>Rövid lejáratú hitelek törlesztése</t>
  </si>
  <si>
    <t>Hosszú lejáratú hitelek törlesztése</t>
  </si>
  <si>
    <t>Helyi adóból biztosított kedvezmény, mentesség összesen</t>
  </si>
  <si>
    <t xml:space="preserve">-ebből:            Építményadó </t>
  </si>
  <si>
    <t xml:space="preserve">Telekadó </t>
  </si>
  <si>
    <t xml:space="preserve">Magánszemélyek kommunális adója </t>
  </si>
  <si>
    <t xml:space="preserve">Idegenforgalmi adó tartózkodás után </t>
  </si>
  <si>
    <t xml:space="preserve">Idegenforgalmi adó épület után </t>
  </si>
  <si>
    <t xml:space="preserve">Iparűzési adó állandó jelleggel végzett iparűzési tevékenység után </t>
  </si>
  <si>
    <t>Ellátottak térítési díjának méltányosságból történő elengedése</t>
  </si>
  <si>
    <t>Ellátottak kártérítésének méltányosságból történő elengedése</t>
  </si>
  <si>
    <t>Költségvetési hiány:</t>
  </si>
  <si>
    <t>Költségvetési többlet:</t>
  </si>
  <si>
    <t>3.5.</t>
  </si>
  <si>
    <t>3.6.</t>
  </si>
  <si>
    <t xml:space="preserve">4. </t>
  </si>
  <si>
    <t>Közhatalmi bevételek</t>
  </si>
  <si>
    <t>5.4.</t>
  </si>
  <si>
    <t>5.5.</t>
  </si>
  <si>
    <t>5.6.</t>
  </si>
  <si>
    <t>5.7.</t>
  </si>
  <si>
    <t>5.8.</t>
  </si>
  <si>
    <t xml:space="preserve">7. </t>
  </si>
  <si>
    <t>8.1.</t>
  </si>
  <si>
    <t>8.2.</t>
  </si>
  <si>
    <t>Munkaadókat terhelő járulékok és szociális hozzájárulási adó</t>
  </si>
  <si>
    <t>Ellátottak pénzbeli juttatásai</t>
  </si>
  <si>
    <t>Egyéb működési célú kiadások</t>
  </si>
  <si>
    <t>1.13.</t>
  </si>
  <si>
    <t>Felújítások</t>
  </si>
  <si>
    <t>2.8.</t>
  </si>
  <si>
    <t>2.9.</t>
  </si>
  <si>
    <t>2.10.</t>
  </si>
  <si>
    <t>Értékpapír vásárlása, visszavásárlása</t>
  </si>
  <si>
    <t>Forgatási célú belföldi, külföldi értékpapírok vásárlása</t>
  </si>
  <si>
    <t>Betét elhelyezése</t>
  </si>
  <si>
    <t>Hitelek törlesztése</t>
  </si>
  <si>
    <t>Befektetési célú belföldi, külföldi értékpapírok vásárlása</t>
  </si>
  <si>
    <t>Bevételi jogcímek</t>
  </si>
  <si>
    <t>SAJÁT BEVÉTELEK ÖSSZESEN*</t>
  </si>
  <si>
    <t>Fejlesztési cél leírása</t>
  </si>
  <si>
    <t>ADÓSSÁGOT KELETKEZTETŐ ÜGYLETEK VÁRHATÓ EGYÜTTES ÖSSZEGE</t>
  </si>
  <si>
    <t>Feladat megnevezése</t>
  </si>
  <si>
    <t>Száma</t>
  </si>
  <si>
    <t>Közfoglalkoztatottak létszáma (fő)</t>
  </si>
  <si>
    <t>Beruházási kiadások beruházásonként</t>
  </si>
  <si>
    <t>Felújítási kiadások felújításonként</t>
  </si>
  <si>
    <t>Egyéb (Pl.: garancia és kezességvállalás, stb.)</t>
  </si>
  <si>
    <t>Költségvetési szerv neve:</t>
  </si>
  <si>
    <t>Költségvetési szerv számlaszáma:</t>
  </si>
  <si>
    <t>30 napon túli elismert tartozásállomány összesen: ……………… Ft</t>
  </si>
  <si>
    <t xml:space="preserve">Tartozásállomány megnevezése </t>
  </si>
  <si>
    <t>30 nap 
alatti
állomány</t>
  </si>
  <si>
    <t>30-60 nap 
közötti 
állomány</t>
  </si>
  <si>
    <t>60 napon 
túli 
állomány</t>
  </si>
  <si>
    <t>Át-ütemezett</t>
  </si>
  <si>
    <t>Állammal szembeni tartozások</t>
  </si>
  <si>
    <t>Központi költségvetéssel szemben fennálló tartozás</t>
  </si>
  <si>
    <t>Elkülönített állami pénzalapokkal szembeni tartozás</t>
  </si>
  <si>
    <t>TB alapokkal szembeni tartozás</t>
  </si>
  <si>
    <t>Tartozásállomány önkormányzatok és intézmények felé</t>
  </si>
  <si>
    <t>Egyéb tartozásállomány</t>
  </si>
  <si>
    <t>költségvetési szerv vezetője</t>
  </si>
  <si>
    <t>Fejlesztés várható kiadása</t>
  </si>
  <si>
    <t>*Az adósságot keletkeztető ügyletekhez történő hozzájárulás részletes szabályairól szóló 353/2011. (XII.31.) Korm. Rendelet 2.§ (1) bekezdése alapján.</t>
  </si>
  <si>
    <t xml:space="preserve">   Költségvetési maradvány igénybevétele </t>
  </si>
  <si>
    <t xml:space="preserve">   Vállalkozási maradvány igénybevétele </t>
  </si>
  <si>
    <t>Beruházások</t>
  </si>
  <si>
    <t>8.3.</t>
  </si>
  <si>
    <t>Egyéb felhalmozási kiadások</t>
  </si>
  <si>
    <t xml:space="preserve">   Betét visszavonásából származó bevétel </t>
  </si>
  <si>
    <t xml:space="preserve">   Egyéb belső finanszírozási bevételek</t>
  </si>
  <si>
    <t xml:space="preserve">Dologi kiadások </t>
  </si>
  <si>
    <t>Kölcsön törlesztése</t>
  </si>
  <si>
    <t>Költségvetési maradvány igénybevétele</t>
  </si>
  <si>
    <t xml:space="preserve">Vállalkozási maradvány igénybevétele </t>
  </si>
  <si>
    <t xml:space="preserve">Betét visszavonásából származó bevétel </t>
  </si>
  <si>
    <t>Értékpapír értékesítése</t>
  </si>
  <si>
    <t>Egyéb belső finanszírozási bevételek</t>
  </si>
  <si>
    <t>Hiány külső finanszírozásának bevételei (20+…+24 )</t>
  </si>
  <si>
    <t>Hosszú lejáratú hitelek, kölcsönök felvétele</t>
  </si>
  <si>
    <t>Likviditási célú hitelek, kölcsönök felvétele</t>
  </si>
  <si>
    <t>Rövid lejáratú hitelek, kölcsönök felvétele</t>
  </si>
  <si>
    <t>Értékpapírok kibocsátása</t>
  </si>
  <si>
    <t>Egyéb külső finanszírozási bevételek</t>
  </si>
  <si>
    <t>Hiány belső finanszírozás bevételei ( 14+…+18)</t>
  </si>
  <si>
    <t>Az önkormányzati vagyon és az önkormányzatot megillető vagyoni értékű jog értékesítéséből és hasznosításából származó bevétel</t>
  </si>
  <si>
    <t>Bírság-, pótlék- és díjbevétel</t>
  </si>
  <si>
    <t>Tárgyi eszköz és az immateriális jószág, részvény, részesedés, vállalat értékesítéséből vagy privatizációból származó bevétel</t>
  </si>
  <si>
    <t>Önkormányzat működési támogatásai (1.1.+…+.1.6.)</t>
  </si>
  <si>
    <t>Helyi önkormányzatok működésének általános támogatása</t>
  </si>
  <si>
    <t>Önkormányzatok kulturális feladatainak támogatása</t>
  </si>
  <si>
    <t>Működési célú támogatások államháztartáson belülről (2.1.+…+.2.5.)</t>
  </si>
  <si>
    <t>Elvonások és befizetések bevételei</t>
  </si>
  <si>
    <t xml:space="preserve">Működési célú garancia- és kezességvállalásból megtérülések </t>
  </si>
  <si>
    <t xml:space="preserve">Egyéb működési célú támogatások bevételei </t>
  </si>
  <si>
    <t>2.5.-ből EU-s támogatás</t>
  </si>
  <si>
    <t>Felhalmozási célú támogatások államháztartáson belülről (3.1.+…+3.5.)</t>
  </si>
  <si>
    <t>Felhalmozási célú önkormányzati támogatások</t>
  </si>
  <si>
    <t>Felhalmozási célú garancia- és kezességvállalásból megtérülések</t>
  </si>
  <si>
    <t>Egyéb felhalmozási célú támogatások bevételei</t>
  </si>
  <si>
    <t>3.5.-ből EU-s támogatás</t>
  </si>
  <si>
    <t>Közhatalmi bevételek (4.1.+4.2.+4.3.+4.4.)</t>
  </si>
  <si>
    <t>4.1.</t>
  </si>
  <si>
    <t>4.2.</t>
  </si>
  <si>
    <t>4.3.</t>
  </si>
  <si>
    <t>4.4.</t>
  </si>
  <si>
    <t>Gépjárműadó</t>
  </si>
  <si>
    <t>Egyéb áruhasználati és szolgáltatási adók</t>
  </si>
  <si>
    <t>Egyéb közhatalmi bevételek</t>
  </si>
  <si>
    <t>5.9.</t>
  </si>
  <si>
    <t>5.10.</t>
  </si>
  <si>
    <t>Készletértékesítés ellenértéke</t>
  </si>
  <si>
    <t>Szolgáltatások ellenértéke</t>
  </si>
  <si>
    <t>Közvetített szolgáltatások értéke</t>
  </si>
  <si>
    <t>Tulajdonosi bevételek</t>
  </si>
  <si>
    <t>Ellátási díjak</t>
  </si>
  <si>
    <t xml:space="preserve">Kiszámlázott általános forgalmi adó </t>
  </si>
  <si>
    <t>Általános forgalmi adó visszatérítése</t>
  </si>
  <si>
    <t>Egyéb pénzügyi műveletek bevételei</t>
  </si>
  <si>
    <t>Egyéb működési bevételek</t>
  </si>
  <si>
    <t>Felhalmozási bevételek (6.1.+…+6.5.)</t>
  </si>
  <si>
    <t>6.3.</t>
  </si>
  <si>
    <t>6.4.</t>
  </si>
  <si>
    <t>6.5.</t>
  </si>
  <si>
    <t>Immateriális javak értékesítése</t>
  </si>
  <si>
    <t>Ingatlanok értékesítése</t>
  </si>
  <si>
    <t>Egyéb tárgyi eszközök értékesítése</t>
  </si>
  <si>
    <t>Részesedések értékesítése</t>
  </si>
  <si>
    <t>Részesedések megszűnéséhez kapcsolódó bevételek</t>
  </si>
  <si>
    <t>Működési célú átvett pénzeszközök (7.1. + … + 7.3.)</t>
  </si>
  <si>
    <t>Működési célú garancia- és kezességvállalásból megtérülések ÁH-n kívülről</t>
  </si>
  <si>
    <t>Egyéb működési célú átvett pénzeszköz</t>
  </si>
  <si>
    <t>7.3.-ból EU-s támogatás (közvetlen)</t>
  </si>
  <si>
    <t>7.3.</t>
  </si>
  <si>
    <t>7.4.</t>
  </si>
  <si>
    <t>Felhalmozási célú átvett pénzeszközök (8.1.+8.2.+8.3.)</t>
  </si>
  <si>
    <t>8.4.</t>
  </si>
  <si>
    <t>Felhalm. célú garancia- és kezességvállalásból megtérülések ÁH-n kívülről</t>
  </si>
  <si>
    <t>Egyéb felhalmozási célú átvett pénzeszköz</t>
  </si>
  <si>
    <t>8.3.-ból EU-s támogatás (közvetlen)</t>
  </si>
  <si>
    <t>KÖLTSÉGVETÉSI BEVÉTELEK ÖSSZESEN: (1+…+8)</t>
  </si>
  <si>
    <t xml:space="preserve">   10.</t>
  </si>
  <si>
    <t>Hitel-, kölcsönfelvétel államháztartáson kívülről  (10.1.+10.3.)</t>
  </si>
  <si>
    <t>Hosszú lejáratú  hitelek, kölcsönök felvétele</t>
  </si>
  <si>
    <t>Likviditási célú  hitelek, kölcsönök felvétele pénzügyi vállalkozástól</t>
  </si>
  <si>
    <t xml:space="preserve">    Rövid lejáratú  hitelek, kölcsönök felvétele</t>
  </si>
  <si>
    <t xml:space="preserve">   11.</t>
  </si>
  <si>
    <t>Belföldi értékpapírok bevételei (11.1. +…+ 11.4.)</t>
  </si>
  <si>
    <t>Forgatási célú belföldi értékpapírok beváltása,  értékesítése</t>
  </si>
  <si>
    <t>Befektetési célú belföldi értékpapírok beváltása,  értékesítése</t>
  </si>
  <si>
    <t xml:space="preserve">    12.</t>
  </si>
  <si>
    <t>Maradvány igénybevétele (12.1. + 12.2.)</t>
  </si>
  <si>
    <t>Előző év költségvetési maradványának igénybevétele</t>
  </si>
  <si>
    <t>Előző év vállalkozási maradványának igénybevétele</t>
  </si>
  <si>
    <t xml:space="preserve">    13.</t>
  </si>
  <si>
    <t>Belföldi finanszírozás bevételei (13.1. + … + 13.3.)</t>
  </si>
  <si>
    <t>Államháztartáson belüli megelőlegezések</t>
  </si>
  <si>
    <t>Államháztartáson belüli megelőlegezések törlesztése</t>
  </si>
  <si>
    <t xml:space="preserve">    14.</t>
  </si>
  <si>
    <t xml:space="preserve">    14.1.</t>
  </si>
  <si>
    <t>Forgatási célú külföldi értékpapírok beváltása,  értékesítése</t>
  </si>
  <si>
    <t xml:space="preserve">    14.2.</t>
  </si>
  <si>
    <t>Befektetési célú külföldi értékpapírok beváltása,  értékesítése</t>
  </si>
  <si>
    <t xml:space="preserve">    14.3.</t>
  </si>
  <si>
    <t>Külföldi értékpapírok kibocsátása</t>
  </si>
  <si>
    <t xml:space="preserve">    14.4.</t>
  </si>
  <si>
    <t>Külföldi hitelek, kölcsönök felvétele</t>
  </si>
  <si>
    <t xml:space="preserve">    15.</t>
  </si>
  <si>
    <t>Adóssághoz nem kapcsolódó származékos ügyletek bevételei</t>
  </si>
  <si>
    <t xml:space="preserve">    16.</t>
  </si>
  <si>
    <t>10.1.</t>
  </si>
  <si>
    <t>11.3.</t>
  </si>
  <si>
    <t>11.4.</t>
  </si>
  <si>
    <t>12.1.</t>
  </si>
  <si>
    <t>12.2.</t>
  </si>
  <si>
    <t>13.1.</t>
  </si>
  <si>
    <t>13.2.</t>
  </si>
  <si>
    <t>13.3.</t>
  </si>
  <si>
    <t>Külföldi finanszírozás bevételei (14.1.+…14.4.)</t>
  </si>
  <si>
    <t>10.2.</t>
  </si>
  <si>
    <t>10.3.</t>
  </si>
  <si>
    <t xml:space="preserve">    17.</t>
  </si>
  <si>
    <t>1.14.</t>
  </si>
  <si>
    <t>1.15.</t>
  </si>
  <si>
    <t xml:space="preserve">   - Garancia- és kezességvállalásból kifizetés ÁH-n belülre</t>
  </si>
  <si>
    <t xml:space="preserve">   -Visszatérítendő támogatások, kölcsönök nyújtása ÁH-n belülre</t>
  </si>
  <si>
    <t xml:space="preserve">   - Visszatérítendő támogatások, kölcsönök törlesztése ÁH-n belülre</t>
  </si>
  <si>
    <t xml:space="preserve">   - Egyéb működési célú támogatások ÁH-n belülre</t>
  </si>
  <si>
    <t xml:space="preserve">   - Garancia és kezességvállalásból kifizetés ÁH-n kívülre</t>
  </si>
  <si>
    <t xml:space="preserve">   - Visszatérítendő támogatások, kölcsönök nyújtása ÁH-n kívülre</t>
  </si>
  <si>
    <t xml:space="preserve">   - Árkiegészítések, ártámogatások</t>
  </si>
  <si>
    <t xml:space="preserve">   - Kamattámogatások</t>
  </si>
  <si>
    <t xml:space="preserve">   - Egyéb működési célú támogatások államháztartáson kívülre</t>
  </si>
  <si>
    <r>
      <t xml:space="preserve">   Felhalmozási költségvetés kiadásai </t>
    </r>
    <r>
      <rPr>
        <sz val="8"/>
        <rFont val="Times New Roman CE"/>
        <charset val="238"/>
      </rPr>
      <t>(2.1.+2.3.+2.5.)</t>
    </r>
  </si>
  <si>
    <t>2.11.</t>
  </si>
  <si>
    <t>2.12.</t>
  </si>
  <si>
    <t>2.13.</t>
  </si>
  <si>
    <t>2.1.-ből EU-s forrásból megvalósuló beruházás</t>
  </si>
  <si>
    <t>2.3.-ból EU-s forrásból megvalósuló felújítás</t>
  </si>
  <si>
    <t xml:space="preserve">   - Egyéb felhalmozási célú támogatások államháztartáson kívülre</t>
  </si>
  <si>
    <t xml:space="preserve">   - Lakástámogatás</t>
  </si>
  <si>
    <t xml:space="preserve">   - Garancia- és kezességvállalásból kifizetés ÁH-n kívülre</t>
  </si>
  <si>
    <t xml:space="preserve">   - Egyéb felhalmozási célú támogatások ÁH-n belülre</t>
  </si>
  <si>
    <t xml:space="preserve">   - Visszatérítendő támogatások, kölcsönök nyújtása ÁH-n belülre</t>
  </si>
  <si>
    <t>Államháztartáson belüli megelőlegezések folyósítása</t>
  </si>
  <si>
    <t>Államháztartáson belüli megelőlegezések visszafizetése</t>
  </si>
  <si>
    <t>Önkormányzatok működési támogatásai</t>
  </si>
  <si>
    <t>Működési célú támogatások államháztartáson belülről</t>
  </si>
  <si>
    <t>Működési célú átvett pénzeszközök</t>
  </si>
  <si>
    <t xml:space="preserve">   Likviditási célú hitelek, kölcsönök felvétele</t>
  </si>
  <si>
    <t xml:space="preserve">   Értékpapírok bevételei</t>
  </si>
  <si>
    <t>Likviditási célú hitelek törlesztése</t>
  </si>
  <si>
    <t>Felhalmozási célú támogatások államháztartáson belülről</t>
  </si>
  <si>
    <t>1.-ből EU-s támogatás</t>
  </si>
  <si>
    <t>Felhalmozási célú átvett pénzeszközök átvétele</t>
  </si>
  <si>
    <t>4.-ből EU-s támogatás (közvetlen)</t>
  </si>
  <si>
    <t>Egyéb felhalmozási célú bevételek</t>
  </si>
  <si>
    <t>Felhalmozási célú finanszírozási bevételek összesen (13.+19.)</t>
  </si>
  <si>
    <t>1.-ből EU-s forrásból megvalósuló beruházás</t>
  </si>
  <si>
    <t>3.-ból EU-s forrásból megvalósuló felújítás</t>
  </si>
  <si>
    <t>Pénzügyi lízing kiadásai</t>
  </si>
  <si>
    <t>Felhalmozási célú finanszírozási kiadások összesen
(13.+...+24.)</t>
  </si>
  <si>
    <t>BEVÉTEL ÖSSZESEN (12+25)</t>
  </si>
  <si>
    <t>KIADÁSOK ÖSSZESEN (12+25)</t>
  </si>
  <si>
    <t xml:space="preserve"> 10.</t>
  </si>
  <si>
    <t>2.-ból EU-s támogatás</t>
  </si>
  <si>
    <t>Költségvetési bevételek összesen: (1.+3.+4.+6.+…+11.)</t>
  </si>
  <si>
    <t>Költségvetési kiadások összesen: (1.+3.+5.+...+11.)</t>
  </si>
  <si>
    <t>Összes bevétel, kiadás</t>
  </si>
  <si>
    <t>Felhalmozási célú átvett pénzeszközök</t>
  </si>
  <si>
    <t>Működési célú támogatások ÁH-on belül</t>
  </si>
  <si>
    <t>Felhalmozási célú támogatások ÁH-on belül</t>
  </si>
  <si>
    <t>Működési bevételek</t>
  </si>
  <si>
    <t xml:space="preserve">Működési célú visszatérítendő támogatások, kölcsönök visszatérülése </t>
  </si>
  <si>
    <t>Működési célú visszatérítendő támogatások, kölcsönök igénybevétele</t>
  </si>
  <si>
    <t>Felhalmozási célú visszatérítendő támogatások, kölcsönök visszatérülése</t>
  </si>
  <si>
    <t>Felhalmozási célú visszatérítendő támogatások, kölcsönök igénybevétele</t>
  </si>
  <si>
    <t>Működési célú visszatérítendő támogatások, kölcsönök visszatér. ÁH-n kívülről</t>
  </si>
  <si>
    <t>Felhalm. célú visszatérítendő támogatások, kölcsönök visszatér. ÁH-n kívülről</t>
  </si>
  <si>
    <t>2.5.-ből        - Garancia- és kezességvállalásból kifizetés ÁH-n belülre</t>
  </si>
  <si>
    <t xml:space="preserve">Működési célú kvi támogatások és kiegészítő támogatások </t>
  </si>
  <si>
    <t>Elszámolásból származó bevételek</t>
  </si>
  <si>
    <t>Működési bevételek (5.1.+…+ 5.11.)</t>
  </si>
  <si>
    <t>5.11.</t>
  </si>
  <si>
    <t>Biztosító által fizetett kártérítés</t>
  </si>
  <si>
    <r>
      <t xml:space="preserve">   Működési költségvetés kiadásai </t>
    </r>
    <r>
      <rPr>
        <sz val="8"/>
        <rFont val="Times New Roman CE"/>
        <charset val="238"/>
      </rPr>
      <t>(1.1+…+1.5.+1.18.)</t>
    </r>
  </si>
  <si>
    <t>1.16.</t>
  </si>
  <si>
    <t>1.17.</t>
  </si>
  <si>
    <t xml:space="preserve">   - Elvonások és befizetések</t>
  </si>
  <si>
    <t xml:space="preserve">   - Törvényi előíráson alapuló befizetések</t>
  </si>
  <si>
    <t xml:space="preserve"> - az 1.5-ből: - Előző évi elszámolásból származó befizetések</t>
  </si>
  <si>
    <t>1.18.</t>
  </si>
  <si>
    <t>1.19.</t>
  </si>
  <si>
    <t>1.20.</t>
  </si>
  <si>
    <t xml:space="preserve"> - az 1.18-ból: - Általános tartalék</t>
  </si>
  <si>
    <t xml:space="preserve">   - Céltartalék</t>
  </si>
  <si>
    <t>KÖLTSÉGVETÉSI KIADÁSOK ÖSSZESEN (1+2)</t>
  </si>
  <si>
    <t>Hitel-, kölcsöntörlesztés államháztartáson kívülre (4.1. + … + 4.3.)</t>
  </si>
  <si>
    <t>Belföldi értékpapírok kiadásai (5.1. + … + 5.6.)</t>
  </si>
  <si>
    <t>Befektetési célú belföldi értékpapírok vásárlása</t>
  </si>
  <si>
    <t>Kincstárjegyek beváltása</t>
  </si>
  <si>
    <t>Éven belüli lejáratú belföldi értékpapírok beváltása</t>
  </si>
  <si>
    <t>Belföldi kötvények beváltása</t>
  </si>
  <si>
    <t>Éven túli lejáratú belföldi értékpapírok beváltása</t>
  </si>
  <si>
    <t>Hosszú lejáratú hitelek, kölcsönök törlesztése pénzügyi vállalkozásnak</t>
  </si>
  <si>
    <t>Likviditási célú hitelek, kölcsönök törlesztése pénzügyi vállalkozásnak</t>
  </si>
  <si>
    <t>Rövid lejáratú hitelek, kölcsönök törlesztése pénzügyi vállalkozásnak</t>
  </si>
  <si>
    <t>Forgatási célú belföldi értékpapírok vásárlása</t>
  </si>
  <si>
    <t>Forgatási célú külföldi értékpapírok vásárlása</t>
  </si>
  <si>
    <t xml:space="preserve">   Rövid lejáratú  hitelek, kölcsönök felvétele</t>
  </si>
  <si>
    <t>Külföldi értékpapírok beváltása</t>
  </si>
  <si>
    <t>Belföldi finanszírozás kiadásai (6.1. + … + 6.4.)</t>
  </si>
  <si>
    <t>Pénzeszközök lekötött betétként elhelyezése</t>
  </si>
  <si>
    <t>Külföldi finanszírozás kiadásai (7.1. + … + 7.5.)</t>
  </si>
  <si>
    <t>7.5.</t>
  </si>
  <si>
    <t>Befektetési célú külföldi értékpapírok vásárlása</t>
  </si>
  <si>
    <t>Hitelek, kölcsönök törlesztése külföldi kormányoknak nemz. Szervezeteknek</t>
  </si>
  <si>
    <t>Hitelek, kölcsönök törlesztése külföldi pénzintézeteknek</t>
  </si>
  <si>
    <t>Adóssághoz nem kapcsolódó származékos ügyletek</t>
  </si>
  <si>
    <t>Váltókiadások</t>
  </si>
  <si>
    <t>KIADÁSOK ÖSSZESEN: (3.+10.)</t>
  </si>
  <si>
    <t>FINANSZÍROZÁSI KIADÁSOK ÖSSZESEN: (4.+…+9.)</t>
  </si>
  <si>
    <t>Költségvetési hiány, többlet ( költségvetési bevételek 9. sor - költségvetési kiadások 3. sor) (+/-)</t>
  </si>
  <si>
    <t>Váltóbevételek</t>
  </si>
  <si>
    <t xml:space="preserve">   9.</t>
  </si>
  <si>
    <t xml:space="preserve">    18.</t>
  </si>
  <si>
    <t>FINANSZÍROZÁSI BEVÉTELEK ÖSSZESEN: (10. + … +16.)</t>
  </si>
  <si>
    <t>KÖLTSÉGVETÉSI ÉS FINANSZÍROZÁSI BEVÉTELEK ÖSSZESEN: (9+17)</t>
  </si>
  <si>
    <t>Finanszírozási bevételek, kiadások egyenlege (finanszírozási bevételek 17. sor - finanszírozási kiadások 10. sor)
 (+/-)</t>
  </si>
  <si>
    <t>6.-ból EU-s támogatás (közvetlen)</t>
  </si>
  <si>
    <t xml:space="preserve">2.1. számú melléklet C. oszlop 13. sor + 2.2. számú melléklet C. oszlop 12. sor </t>
  </si>
  <si>
    <t xml:space="preserve">2.1. számú melléklet C. oszlop 24. sor + 2.2. számú melléklet C. oszlop 25. sor </t>
  </si>
  <si>
    <t xml:space="preserve">2.1. számú melléklet C. oszlop 25. sor + 2.2. számú melléklet C. oszlop 26. sor </t>
  </si>
  <si>
    <t xml:space="preserve">2.1. számú melléklet E. oszlop 13. sor + 2.2. számú melléklet E. oszlop 12. sor </t>
  </si>
  <si>
    <t xml:space="preserve">2.1. számú melléklet E. oszlop 24. sor + 2.2. számú melléklet E. oszlop 25. sor </t>
  </si>
  <si>
    <t xml:space="preserve">2.1. számú melléklet E. oszlop 25. sor + 2.2. számú melléklet E. oszlop 26. sor </t>
  </si>
  <si>
    <t>A</t>
  </si>
  <si>
    <t>B</t>
  </si>
  <si>
    <t>C</t>
  </si>
  <si>
    <t>E</t>
  </si>
  <si>
    <t>D</t>
  </si>
  <si>
    <t>F</t>
  </si>
  <si>
    <t>G</t>
  </si>
  <si>
    <t>H</t>
  </si>
  <si>
    <t>I=(D+E+F+G+H)</t>
  </si>
  <si>
    <t>Helyi adóból és a települési adóból származó bevétel</t>
  </si>
  <si>
    <t>Osztalék, koncessziós díj és hozambevétel</t>
  </si>
  <si>
    <t>Kezesség-, illetve garanciavállalással kapcsolatos megtérülés</t>
  </si>
  <si>
    <t>Működési célú kvi támogatások és kiegészítő támogatások</t>
  </si>
  <si>
    <t xml:space="preserve">   16.</t>
  </si>
  <si>
    <t xml:space="preserve">   17.</t>
  </si>
  <si>
    <t xml:space="preserve">   18.</t>
  </si>
  <si>
    <t>BEVÉTELEK ÖSSZESEN: (9+17)</t>
  </si>
  <si>
    <t xml:space="preserve"> az 1.5-ből: - Előző évi elszámolásból származó befizetések</t>
  </si>
  <si>
    <t xml:space="preserve"> az 1.18-ból: - Általános tartalék</t>
  </si>
  <si>
    <t xml:space="preserve">     - Céltartalék</t>
  </si>
  <si>
    <r>
      <t xml:space="preserve">   Működési költségvetés kiadásai </t>
    </r>
    <r>
      <rPr>
        <sz val="8"/>
        <rFont val="Times New Roman CE"/>
        <charset val="238"/>
      </rPr>
      <t>(1.1+…+1.5+1.18.)</t>
    </r>
  </si>
  <si>
    <t>Éven belüli lejáatú belföldi értékpapírok beváltása</t>
  </si>
  <si>
    <t>Rövid lejáratú hitelek, kölcsönök törlesztése</t>
  </si>
  <si>
    <t>Hosszú lejáratú hitelek, kölcsönök törlesztése</t>
  </si>
  <si>
    <t>Hitelek, kölcsönök törlesztése külföldi kormányoknak nemz. szervezeteknek</t>
  </si>
  <si>
    <t>Éves tervezett létszám előirányzat (fő)</t>
  </si>
  <si>
    <t>Önkormányzat működési támogatásai</t>
  </si>
  <si>
    <t xml:space="preserve">Felhalmozási célú átvett pénzeszközök </t>
  </si>
  <si>
    <t xml:space="preserve">Működési célú átvett pénzeszközök </t>
  </si>
  <si>
    <t xml:space="preserve">Működési bevételek </t>
  </si>
  <si>
    <t xml:space="preserve">FINANSZÍROZÁSI BEVÉTELEK ÖSSZESEN: </t>
  </si>
  <si>
    <t>KÖLTSÉGVETÉSI ÉS FINANSZÍROZÁSI BEVÉTELEK ÖSSZESEN: (9+10)</t>
  </si>
  <si>
    <t xml:space="preserve">   Működési költségvetés kiadásai </t>
  </si>
  <si>
    <t>FINANSZÍROZÁSI KIADÁSOK ÖSSZESEN:</t>
  </si>
  <si>
    <t>KIADÁSOK ÖSSZESEN: (3.+4.)</t>
  </si>
  <si>
    <t>Központi, irányító szervi támogatás</t>
  </si>
  <si>
    <t>Belföldi finanszírozás kiadásai (6.1. + … + 6.5.)</t>
  </si>
  <si>
    <t xml:space="preserve">   Felhalmozási költségvetés kiadásai (2.1.+2.2.+2.3.)</t>
  </si>
  <si>
    <t>Hitel-, kölcsönfelvétel államháztartáson kívülről  (10.1.+…+10.3.)</t>
  </si>
  <si>
    <t>1.1. sz. melléklet Bevételek táblázat C. oszlop 9 sora =</t>
  </si>
  <si>
    <t>1.1. sz. melléklet Bevételek táblázat C. oszlop 17 sora =</t>
  </si>
  <si>
    <t>1.1. sz. melléklet Bevételek táblázat C. oszlop 18 sora =</t>
  </si>
  <si>
    <t>1.1. sz. melléklet Kiadások táblázat C. oszlop 3 sora =</t>
  </si>
  <si>
    <t>1.1. sz. melléklet Kiadások táblázat C. oszlop 10 sora =</t>
  </si>
  <si>
    <t>1.1. sz. melléklet Kiadások táblázat C. oszlop 11 sora =</t>
  </si>
  <si>
    <t>4.5.</t>
  </si>
  <si>
    <t>4.6.</t>
  </si>
  <si>
    <t>4.7.</t>
  </si>
  <si>
    <t>Építményadó</t>
  </si>
  <si>
    <t>Iparűzési adó</t>
  </si>
  <si>
    <t>Talajterhelési díj</t>
  </si>
  <si>
    <t>Kamatbevételek és más nyereségjellegű bevételek</t>
  </si>
  <si>
    <t>Közhatalmi bevételek (4.1.+...+4.7.)</t>
  </si>
  <si>
    <t>F=(B-D-E)</t>
  </si>
  <si>
    <t>Kiemelt előirányzat, előirányzat megnevezése</t>
  </si>
  <si>
    <t>Hozzájárulás  (Ft)</t>
  </si>
  <si>
    <t>Bruttó  hiány:</t>
  </si>
  <si>
    <t>Bruttó  többlet:</t>
  </si>
  <si>
    <t>Éven belüli lejáratú belföldi értékpapírok kibocsátása</t>
  </si>
  <si>
    <t>Éven túli lejáratú belföldi értékpapírok kibocsátása</t>
  </si>
  <si>
    <t>Lekötött betétek megszüntetése</t>
  </si>
  <si>
    <t xml:space="preserve">   Elszámolásból származó bevételek</t>
  </si>
  <si>
    <t>Forintban</t>
  </si>
  <si>
    <t>SÁGVÁR KÖZSÉG ÖNKORMÁNYZAT saját bevételeinek részletezése az adósságot keletkeztető ügyletből származó tárgyévi fizetési kötelezettség megállapításához</t>
  </si>
  <si>
    <t>Telekadó</t>
  </si>
  <si>
    <t>Magánszemélyek kommunális adója</t>
  </si>
  <si>
    <t>4.8.</t>
  </si>
  <si>
    <t>Óvodapedagógusok és az óvodapedagógusok nevelő munkáját közvetlenül segítők bértámogatása</t>
  </si>
  <si>
    <t>Óvodaműködtetés támogatás</t>
  </si>
  <si>
    <t>Társulás által fenntartott óvodákba bejáró gyermekek utaztatásának támogatása</t>
  </si>
  <si>
    <t>Települési önkormányzatok szociális feladatainak egyéb támogatása</t>
  </si>
  <si>
    <t>Gyermekétkeztetés támogatása</t>
  </si>
  <si>
    <t>Rászoruló gyermekek szünidei étkeztetésének támogatása</t>
  </si>
  <si>
    <t>Bölcsöde támogatása</t>
  </si>
  <si>
    <t>Könyvtári, közművelődési és múzeumi feladatok támogatása</t>
  </si>
  <si>
    <t>Kisértékű tárgyi eszköz beszerzés</t>
  </si>
  <si>
    <t>Járda /Fő u./</t>
  </si>
  <si>
    <t>Kamatbevételek</t>
  </si>
  <si>
    <t>Irányító szervi (önkormányzati) támogatás (intézményfinanszírozás)</t>
  </si>
  <si>
    <t>Kötelező feladatok bevételei, kiadásai</t>
  </si>
  <si>
    <t>Önként vállalt feladatok bevételei, kiadásai</t>
  </si>
  <si>
    <t>Államigazgatási feladatok bevételei, kiadásai</t>
  </si>
  <si>
    <t>Magánszermélyek kommunális adója</t>
  </si>
  <si>
    <t>Tartalék</t>
  </si>
  <si>
    <t>EU-s forrás, pénzmaradvány</t>
  </si>
  <si>
    <t>Közösen a jövőnkért komplex program humán közszolgáltatások fejlesztésére EFOP-1.5.2-16-2017-00006</t>
  </si>
  <si>
    <t>Ingatlan vásárlás /Kis u./</t>
  </si>
  <si>
    <t>Ságvári Bóbita Óvoda és Bölcsőde tetőcserép</t>
  </si>
  <si>
    <t>Magánszemélyek jövedelemadói</t>
  </si>
  <si>
    <t>4.9.</t>
  </si>
  <si>
    <t>Közhatalmi bevételek (4.1.+4.2.+4.3.+4.4.+…+4.9.)</t>
  </si>
  <si>
    <t>Kerítés építés /temető/</t>
  </si>
  <si>
    <t>Ravatalozó terasz bukolás</t>
  </si>
  <si>
    <t>Játszótéri eszközök</t>
  </si>
  <si>
    <t>Ságvári Bóbita Óvoda és Bölcsőde riasztó</t>
  </si>
  <si>
    <t>Buszváró/ Fő u./</t>
  </si>
  <si>
    <t>a) születési támogatás</t>
  </si>
  <si>
    <t>b) óvodáztatási támogatás</t>
  </si>
  <si>
    <t>c) iskolakezdési támogatás</t>
  </si>
  <si>
    <t>d) időskorúak támogatása</t>
  </si>
  <si>
    <t>e) eseti támogatás</t>
  </si>
  <si>
    <t>f) temetési támogatás</t>
  </si>
  <si>
    <t>g) krízistámogatás</t>
  </si>
  <si>
    <t>h) köztemetés</t>
  </si>
  <si>
    <t>Egyéb tárgyi eszköz beszerzés</t>
  </si>
  <si>
    <t xml:space="preserve">Polgárőr Egyesület </t>
  </si>
  <si>
    <t>működési támogatás</t>
  </si>
  <si>
    <t>Összesen (1+4+7+10+12)</t>
  </si>
  <si>
    <t>külföldi hitelintézetek által, származékos műveletek különbözeteként az Államadósság Kezelő Központ Zrt.-nél elhelyezett fedezeti betétek, és azok összege.</t>
  </si>
  <si>
    <t>legalább háromszázhatvanöt nap időtartamú halasztott fizetés, részletfizetés, és a még ki nem fizetett ellenérték</t>
  </si>
  <si>
    <t xml:space="preserve">adásvételi szerződés  megkötése a visszavásárlási kötelezettség kikötésével </t>
  </si>
  <si>
    <t xml:space="preserve">pénzügyi lízingből eredő fizetési kötelezettség </t>
  </si>
  <si>
    <t xml:space="preserve">adott váltóból eredő fizetési  kötelezettség </t>
  </si>
  <si>
    <t xml:space="preserve">hitelviszonyt megtestesítő értékpapírból eredő fizetési kötelezettség </t>
  </si>
  <si>
    <t xml:space="preserve">hitelből, kölcsönből eredő fizetés kötelezettség </t>
  </si>
  <si>
    <t>Adósságot keletkeztető ügyletek</t>
  </si>
  <si>
    <t>a kezességvállalással kapcsolatos megtérülés.</t>
  </si>
  <si>
    <t>bírság-, pótlék- és díjbevétel</t>
  </si>
  <si>
    <t>a tárgyi eszköz és az immateriális jószág, részvény, részesedés, vállalat értékesítéséből vagy privatizációból származó bevétel</t>
  </si>
  <si>
    <t>az osztalék, a koncessziós díj és a hozambevétel</t>
  </si>
  <si>
    <t>az önkormányzati vagyon és az önkormányzatot megillető vagyoni értékű jog értékesítéséből és hasznosításából származó bevétel</t>
  </si>
  <si>
    <t>a helyi adóból származó bevétel</t>
  </si>
  <si>
    <t xml:space="preserve"> Saját bevételek</t>
  </si>
  <si>
    <t>SÁGVÁR KÖZSÉG ÖNKORMÁNYZAT adósságot keletkeztető ügyletekből és kezességvállalásokból fennálló kötelezettségei</t>
  </si>
  <si>
    <t>2021. évi előirányzat BEVÉTELEK</t>
  </si>
  <si>
    <t>Települési önkormányzatok egyes köznevelési feladatainak támogatása</t>
  </si>
  <si>
    <t>Települési ónkormányzatok egyes szociális és gyermekjóléti feladatainak támogatása</t>
  </si>
  <si>
    <t>Települési önkormányzatok gyermekétkeztetési feladatainak  támogatása</t>
  </si>
  <si>
    <t>Ságvárért Egyesület</t>
  </si>
  <si>
    <t>Települési önkormányzatok működésének általános  támogatása</t>
  </si>
  <si>
    <t>Szociális és gyermekjóléti feladatok támogatása</t>
  </si>
  <si>
    <t>Önkormányzati feladatellátást szolgáló fejlesztés</t>
  </si>
  <si>
    <t>2021</t>
  </si>
  <si>
    <t>Intelligens gyalogosátkelő rendszer kiépítés /okos zebra/</t>
  </si>
  <si>
    <t>2019-2021</t>
  </si>
  <si>
    <t>Szerver számítógép</t>
  </si>
  <si>
    <t>Smart city mikro cső kiépítés</t>
  </si>
  <si>
    <t>2020-2021</t>
  </si>
  <si>
    <t>Vis maior út helyreállítás</t>
  </si>
  <si>
    <t>Laptop vásárlás + MS windows program + MS office program</t>
  </si>
  <si>
    <t>Ságvár Község Önkormányzata</t>
  </si>
  <si>
    <t>50800245-15377076-00000000</t>
  </si>
  <si>
    <t>Éves eredeti kiadási előirányzat: 541.881.543 Ft</t>
  </si>
  <si>
    <t>Eredeti
előirányzat</t>
  </si>
  <si>
    <t xml:space="preserve">Korábbi módosítások </t>
  </si>
  <si>
    <t xml:space="preserve">1. sz. módosítás </t>
  </si>
  <si>
    <t>Módosítások összesen</t>
  </si>
  <si>
    <t>1.számú módosítás utáni előirányzat</t>
  </si>
  <si>
    <t>F=(D+…+E)</t>
  </si>
  <si>
    <t>G=(C+F)</t>
  </si>
  <si>
    <t>Önkormányzatok egyes köznevelési feladatainak támogatása</t>
  </si>
  <si>
    <t>Önkormányzatok szociális és gyermekjóléti feladatainak támogatása</t>
  </si>
  <si>
    <t>Önkormányzatok gyermekétkeztetési feladatainak támogatása</t>
  </si>
  <si>
    <t>Lejötött betétek megszüntetése</t>
  </si>
  <si>
    <t>Kiadási jogcím</t>
  </si>
  <si>
    <t>Hitel-, kölcsöntörlesztés államházt-on kívülre (4.1. + … + 4.3.)</t>
  </si>
  <si>
    <t>E=C±D</t>
  </si>
  <si>
    <t xml:space="preserve">F </t>
  </si>
  <si>
    <t>I=G±H</t>
  </si>
  <si>
    <t>Költségvetési bevételek összesen (1.+2.+4.+5.+6.+8.+…+12.)</t>
  </si>
  <si>
    <t>Költségvetési kiadások összesen (1.+...+12.)</t>
  </si>
  <si>
    <t>Hiány belső finanszírozásának bevételei (15.+…+18. )</t>
  </si>
  <si>
    <t xml:space="preserve">Hiány külső finanszírozásának bevételei (20.+…+21.) </t>
  </si>
  <si>
    <t>Működési célú finanszírozási bevételek összesen (14.+19.+22.+23.)</t>
  </si>
  <si>
    <t>Működési célú finanszírozási kiadások összesen (14.+...+23.)</t>
  </si>
  <si>
    <t>BEVÉTEL ÖSSZESEN (13.+24.)</t>
  </si>
  <si>
    <t>KIADÁSOK ÖSSZESEN (13.+24.)</t>
  </si>
  <si>
    <t>Eddigi módosítások összege 2021-ben</t>
  </si>
  <si>
    <t>1.sz. módosítás</t>
  </si>
  <si>
    <t>Módosítások összesen 2021.05.27.-ig</t>
  </si>
  <si>
    <t>1. számú módosítás utáni előirányzat</t>
  </si>
  <si>
    <t>H=(F+G)</t>
  </si>
  <si>
    <t>I=(E+H)</t>
  </si>
  <si>
    <t xml:space="preserve">Intelligens gyalogosátkelő rendszer kiépítési /okos zebra/ </t>
  </si>
  <si>
    <t>2019-2020</t>
  </si>
  <si>
    <t>Ravatalozó terasz burkolás</t>
  </si>
  <si>
    <t>Buszváró/Fő u./</t>
  </si>
  <si>
    <t>Közfoglalkoztatás/2021.03.22-2022.02.28/</t>
  </si>
  <si>
    <t>1. sz. módosítás</t>
  </si>
  <si>
    <t>Módosítások összesen 2020.06.28.-ig</t>
  </si>
  <si>
    <t>Vis maior út helyreállítása</t>
  </si>
  <si>
    <t>SÁGVÁR KÖZSÉG ÖNKORMÁNYZAT</t>
  </si>
  <si>
    <t>SÁGVÁRI KÖZÖS ÖNKORMÁNYZATI HIVATAL</t>
  </si>
  <si>
    <t>12.3.</t>
  </si>
  <si>
    <t>2021.évi előirányzat</t>
  </si>
  <si>
    <t>1.1 B E V É T E L E K</t>
  </si>
  <si>
    <t>1.2. K I A D Á S O K</t>
  </si>
  <si>
    <t>1.3. KÖLTSÉGVETÉSI, FINANSZÍROZÁSI BEVÉTELEK ÉS KIADÁSOK EGYENLEGE</t>
  </si>
  <si>
    <t>2.1. B E V É T E L E K</t>
  </si>
  <si>
    <t>2.2. K I A D Á S O K</t>
  </si>
  <si>
    <t>2.3. KÖLTSÉGVETÉSI, FINANSZÍROZÁSI BEVÉTELEK ÉS KIADÁSOK EGYENLEGE</t>
  </si>
  <si>
    <t>3.1. B E V É T E L E K</t>
  </si>
  <si>
    <t>3.2. K I A D Á S O K</t>
  </si>
  <si>
    <t>3.3. KÖLTSÉGVETÉSI, FINANSZÍROZÁSI BEVÉTELEK ÉS KIADÁSOK EGYENLEGE</t>
  </si>
  <si>
    <t>4.1. B E V É T E L E K</t>
  </si>
  <si>
    <t>4.2. K I A D Á S O K</t>
  </si>
  <si>
    <t>4.3. KÖLTSÉGVETÉSI, FINANSZÍROZÁSI BEVÉTELEK ÉS KIADÁSOK EGYENLEGE</t>
  </si>
  <si>
    <t>1. Működési célú bevételek és kiadások mérlege
(Önkormányzati szinten)</t>
  </si>
  <si>
    <t>2. Felhalmozási célú bevételek és kiadások mérlege
(Önkormányzati szinten)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</si>
</sst>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F_t_-;\-* #,##0.00\ _F_t_-;_-* &quot;-&quot;??\ _F_t_-;_-@_-"/>
    <numFmt numFmtId="164" formatCode="#,###"/>
    <numFmt numFmtId="165" formatCode="_-* #,##0\ _F_t_-;\-* #,##0\ _F_t_-;_-* &quot;-&quot;??\ _F_t_-;_-@_-"/>
  </numFmts>
  <fonts count="68" x14ac:knownFonts="1">
    <font>
      <sz val="10"/>
      <name val="Times New Roman CE"/>
      <charset val="238"/>
    </font>
    <font>
      <sz val="10"/>
      <name val="Times New Roman CE"/>
      <charset val="238"/>
    </font>
    <font>
      <sz val="11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9"/>
      <name val="Times New Roman CE"/>
      <family val="1"/>
      <charset val="238"/>
    </font>
    <font>
      <i/>
      <sz val="10"/>
      <name val="Times New Roman CE"/>
      <family val="1"/>
      <charset val="238"/>
    </font>
    <font>
      <i/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sz val="12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sz val="10"/>
      <name val="Times New Roman CE"/>
      <family val="1"/>
      <charset val="238"/>
    </font>
    <font>
      <b/>
      <sz val="12"/>
      <name val="Times New Roman"/>
      <family val="1"/>
      <charset val="238"/>
    </font>
    <font>
      <sz val="10"/>
      <name val="Times New Roman CE"/>
      <charset val="238"/>
    </font>
    <font>
      <i/>
      <sz val="10"/>
      <name val="Times New Roman CE"/>
      <charset val="238"/>
    </font>
    <font>
      <sz val="9"/>
      <name val="Times New Roman CE"/>
      <family val="1"/>
      <charset val="238"/>
    </font>
    <font>
      <b/>
      <sz val="8"/>
      <name val="Times New Roman CE"/>
      <family val="1"/>
      <charset val="238"/>
    </font>
    <font>
      <b/>
      <i/>
      <sz val="9"/>
      <name val="Times New Roman CE"/>
      <family val="1"/>
      <charset val="238"/>
    </font>
    <font>
      <sz val="8"/>
      <name val="Times New Roman CE"/>
      <family val="1"/>
      <charset val="238"/>
    </font>
    <font>
      <b/>
      <i/>
      <sz val="8"/>
      <name val="Times New Roman CE"/>
      <family val="1"/>
      <charset val="238"/>
    </font>
    <font>
      <b/>
      <sz val="12"/>
      <name val="Times New Roman CE"/>
      <charset val="238"/>
    </font>
    <font>
      <b/>
      <sz val="12"/>
      <color indexed="10"/>
      <name val="Times New Roman CE"/>
      <charset val="238"/>
    </font>
    <font>
      <b/>
      <sz val="9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name val="Times New Roman CE"/>
      <charset val="238"/>
    </font>
    <font>
      <sz val="8"/>
      <name val="Times New Roman CE"/>
      <charset val="238"/>
    </font>
    <font>
      <b/>
      <sz val="9"/>
      <name val="Times New Roman CE"/>
      <charset val="238"/>
    </font>
    <font>
      <b/>
      <sz val="10"/>
      <name val="Times New Roman CE"/>
      <charset val="238"/>
    </font>
    <font>
      <b/>
      <i/>
      <sz val="10"/>
      <name val="Times New Roman CE"/>
      <charset val="238"/>
    </font>
    <font>
      <i/>
      <sz val="8"/>
      <name val="Times New Roman CE"/>
      <charset val="238"/>
    </font>
    <font>
      <b/>
      <sz val="8"/>
      <name val="Times New Roman"/>
      <family val="1"/>
    </font>
    <font>
      <b/>
      <sz val="11"/>
      <name val="Times New Roman CE"/>
      <charset val="238"/>
    </font>
    <font>
      <b/>
      <i/>
      <sz val="9"/>
      <name val="Times New Roman CE"/>
      <charset val="238"/>
    </font>
    <font>
      <b/>
      <sz val="14"/>
      <name val="Times New Roman CE"/>
      <charset val="238"/>
    </font>
    <font>
      <sz val="9"/>
      <name val="Times New Roman CE"/>
      <charset val="238"/>
    </font>
    <font>
      <sz val="9"/>
      <name val="Times New Roman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 CE"/>
      <charset val="238"/>
    </font>
    <font>
      <sz val="9"/>
      <color indexed="17"/>
      <name val="Times New Roman CE"/>
      <charset val="238"/>
    </font>
    <font>
      <sz val="10"/>
      <color indexed="17"/>
      <name val="Times New Roman CE"/>
      <charset val="238"/>
    </font>
    <font>
      <b/>
      <i/>
      <sz val="11"/>
      <name val="Times New Roman CE"/>
      <charset val="238"/>
    </font>
    <font>
      <sz val="7"/>
      <name val="Times New Roman CE"/>
      <family val="1"/>
      <charset val="238"/>
    </font>
    <font>
      <sz val="6"/>
      <name val="Times New Roman CE"/>
      <family val="1"/>
      <charset val="238"/>
    </font>
    <font>
      <b/>
      <sz val="6"/>
      <name val="Times New Roman CE"/>
      <family val="1"/>
      <charset val="238"/>
    </font>
    <font>
      <sz val="7"/>
      <name val="Times New Roman CE"/>
      <charset val="238"/>
    </font>
    <font>
      <b/>
      <sz val="7"/>
      <name val="Times New Roman CE"/>
      <charset val="238"/>
    </font>
    <font>
      <b/>
      <i/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7"/>
      <name val="Times New Roman"/>
      <family val="1"/>
      <charset val="238"/>
    </font>
    <font>
      <b/>
      <sz val="10"/>
      <name val="Times New Roman"/>
      <family val="1"/>
      <charset val="238"/>
    </font>
    <font>
      <sz val="7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9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  <font>
      <b/>
      <sz val="9"/>
      <color theme="1"/>
      <name val="Times New Roman CE"/>
      <family val="1"/>
      <charset val="238"/>
    </font>
    <font>
      <b/>
      <sz val="8"/>
      <color theme="1"/>
      <name val="Times New Roman CE"/>
      <family val="1"/>
      <charset val="238"/>
    </font>
    <font>
      <b/>
      <sz val="9"/>
      <color rgb="FF000000"/>
      <name val="Times New Roman CE"/>
      <family val="1"/>
      <charset val="238"/>
    </font>
    <font>
      <b/>
      <sz val="8"/>
      <color rgb="FF000000"/>
      <name val="Times New Roman CE"/>
      <family val="1"/>
      <charset val="238"/>
    </font>
    <font>
      <b/>
      <sz val="10"/>
      <color theme="1"/>
      <name val="Times New Roman CE"/>
      <family val="1"/>
      <charset val="238"/>
    </font>
    <font>
      <b/>
      <sz val="14"/>
      <color rgb="FFFF0000"/>
      <name val="Times New Roman CE"/>
      <charset val="238"/>
    </font>
  </fonts>
  <fills count="4">
    <fill>
      <patternFill patternType="none"/>
    </fill>
    <fill>
      <patternFill patternType="gray125"/>
    </fill>
    <fill>
      <patternFill patternType="lightHorizontal"/>
    </fill>
    <fill>
      <patternFill patternType="darkHorizontal"/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60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52" fillId="0" borderId="0"/>
    <xf numFmtId="0" fontId="12" fillId="0" borderId="0"/>
    <xf numFmtId="0" fontId="12" fillId="0" borderId="0"/>
  </cellStyleXfs>
  <cellXfs count="846">
    <xf numFmtId="0" fontId="0" fillId="0" borderId="0" xfId="0"/>
    <xf numFmtId="0" fontId="15" fillId="0" borderId="0" xfId="6" applyFont="1" applyFill="1"/>
    <xf numFmtId="164" fontId="3" fillId="0" borderId="0" xfId="0" applyNumberFormat="1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6" fillId="0" borderId="0" xfId="0" applyFont="1" applyFill="1" applyAlignment="1">
      <alignment horizontal="right"/>
    </xf>
    <xf numFmtId="0" fontId="7" fillId="0" borderId="0" xfId="6" applyFont="1" applyFill="1" applyBorder="1" applyAlignment="1" applyProtection="1">
      <alignment horizontal="center" vertical="center" wrapText="1"/>
    </xf>
    <xf numFmtId="0" fontId="7" fillId="0" borderId="0" xfId="6" applyFont="1" applyFill="1" applyBorder="1" applyAlignment="1" applyProtection="1">
      <alignment vertical="center" wrapText="1"/>
    </xf>
    <xf numFmtId="0" fontId="22" fillId="0" borderId="1" xfId="6" applyFont="1" applyFill="1" applyBorder="1" applyAlignment="1" applyProtection="1">
      <alignment horizontal="left" vertical="center" wrapText="1" indent="1"/>
    </xf>
    <xf numFmtId="0" fontId="22" fillId="0" borderId="2" xfId="6" applyFont="1" applyFill="1" applyBorder="1" applyAlignment="1" applyProtection="1">
      <alignment horizontal="left" vertical="center" wrapText="1" indent="1"/>
    </xf>
    <xf numFmtId="0" fontId="22" fillId="0" borderId="3" xfId="6" applyFont="1" applyFill="1" applyBorder="1" applyAlignment="1" applyProtection="1">
      <alignment horizontal="left" vertical="center" wrapText="1" indent="1"/>
    </xf>
    <xf numFmtId="0" fontId="22" fillId="0" borderId="4" xfId="6" applyFont="1" applyFill="1" applyBorder="1" applyAlignment="1" applyProtection="1">
      <alignment horizontal="left" vertical="center" wrapText="1" indent="1"/>
    </xf>
    <xf numFmtId="0" fontId="22" fillId="0" borderId="5" xfId="6" applyFont="1" applyFill="1" applyBorder="1" applyAlignment="1" applyProtection="1">
      <alignment horizontal="left" vertical="center" wrapText="1" indent="1"/>
    </xf>
    <xf numFmtId="0" fontId="22" fillId="0" borderId="6" xfId="6" applyFont="1" applyFill="1" applyBorder="1" applyAlignment="1" applyProtection="1">
      <alignment horizontal="left" vertical="center" wrapText="1" indent="1"/>
    </xf>
    <xf numFmtId="49" fontId="22" fillId="0" borderId="7" xfId="6" applyNumberFormat="1" applyFont="1" applyFill="1" applyBorder="1" applyAlignment="1" applyProtection="1">
      <alignment horizontal="left" vertical="center" wrapText="1" indent="1"/>
    </xf>
    <xf numFmtId="49" fontId="22" fillId="0" borderId="8" xfId="6" applyNumberFormat="1" applyFont="1" applyFill="1" applyBorder="1" applyAlignment="1" applyProtection="1">
      <alignment horizontal="left" vertical="center" wrapText="1" indent="1"/>
    </xf>
    <xf numFmtId="49" fontId="22" fillId="0" borderId="9" xfId="6" applyNumberFormat="1" applyFont="1" applyFill="1" applyBorder="1" applyAlignment="1" applyProtection="1">
      <alignment horizontal="left" vertical="center" wrapText="1" indent="1"/>
    </xf>
    <xf numFmtId="49" fontId="22" fillId="0" borderId="10" xfId="6" applyNumberFormat="1" applyFont="1" applyFill="1" applyBorder="1" applyAlignment="1" applyProtection="1">
      <alignment horizontal="left" vertical="center" wrapText="1" indent="1"/>
    </xf>
    <xf numFmtId="49" fontId="22" fillId="0" borderId="11" xfId="6" applyNumberFormat="1" applyFont="1" applyFill="1" applyBorder="1" applyAlignment="1" applyProtection="1">
      <alignment horizontal="left" vertical="center" wrapText="1" indent="1"/>
    </xf>
    <xf numFmtId="49" fontId="22" fillId="0" borderId="12" xfId="6" applyNumberFormat="1" applyFont="1" applyFill="1" applyBorder="1" applyAlignment="1" applyProtection="1">
      <alignment horizontal="left" vertical="center" wrapText="1" indent="1"/>
    </xf>
    <xf numFmtId="0" fontId="22" fillId="0" borderId="0" xfId="6" applyFont="1" applyFill="1" applyBorder="1" applyAlignment="1" applyProtection="1">
      <alignment horizontal="left" vertical="center" wrapText="1" indent="1"/>
    </xf>
    <xf numFmtId="0" fontId="20" fillId="0" borderId="13" xfId="6" applyFont="1" applyFill="1" applyBorder="1" applyAlignment="1" applyProtection="1">
      <alignment horizontal="left" vertical="center" wrapText="1" indent="1"/>
    </xf>
    <xf numFmtId="0" fontId="20" fillId="0" borderId="14" xfId="6" applyFont="1" applyFill="1" applyBorder="1" applyAlignment="1" applyProtection="1">
      <alignment horizontal="left" vertical="center" wrapText="1" indent="1"/>
    </xf>
    <xf numFmtId="0" fontId="20" fillId="0" borderId="15" xfId="6" applyFont="1" applyFill="1" applyBorder="1" applyAlignment="1" applyProtection="1">
      <alignment horizontal="left" vertical="center" wrapText="1" indent="1"/>
    </xf>
    <xf numFmtId="0" fontId="8" fillId="0" borderId="13" xfId="6" applyFont="1" applyFill="1" applyBorder="1" applyAlignment="1" applyProtection="1">
      <alignment horizontal="center" vertical="center" wrapText="1"/>
    </xf>
    <xf numFmtId="0" fontId="8" fillId="0" borderId="14" xfId="6" applyFont="1" applyFill="1" applyBorder="1" applyAlignment="1" applyProtection="1">
      <alignment horizontal="center" vertical="center" wrapText="1"/>
    </xf>
    <xf numFmtId="164" fontId="22" fillId="0" borderId="2" xfId="0" applyNumberFormat="1" applyFont="1" applyFill="1" applyBorder="1" applyAlignment="1" applyProtection="1">
      <alignment vertical="center" wrapText="1"/>
      <protection locked="0"/>
    </xf>
    <xf numFmtId="0" fontId="20" fillId="0" borderId="14" xfId="6" applyFont="1" applyFill="1" applyBorder="1" applyAlignment="1" applyProtection="1">
      <alignment vertical="center" wrapText="1"/>
    </xf>
    <xf numFmtId="0" fontId="20" fillId="0" borderId="16" xfId="6" applyFont="1" applyFill="1" applyBorder="1" applyAlignment="1" applyProtection="1">
      <alignment vertical="center" wrapText="1"/>
    </xf>
    <xf numFmtId="0" fontId="30" fillId="0" borderId="4" xfId="0" applyFont="1" applyBorder="1" applyAlignment="1" applyProtection="1">
      <alignment horizontal="left" vertical="center" indent="1"/>
      <protection locked="0"/>
    </xf>
    <xf numFmtId="0" fontId="30" fillId="0" borderId="2" xfId="0" applyFont="1" applyBorder="1" applyAlignment="1" applyProtection="1">
      <alignment horizontal="left" vertical="center" indent="1"/>
      <protection locked="0"/>
    </xf>
    <xf numFmtId="0" fontId="30" fillId="0" borderId="6" xfId="0" applyFont="1" applyBorder="1" applyAlignment="1" applyProtection="1">
      <alignment horizontal="left" vertical="center" indent="1"/>
      <protection locked="0"/>
    </xf>
    <xf numFmtId="0" fontId="20" fillId="0" borderId="13" xfId="6" applyFont="1" applyFill="1" applyBorder="1" applyAlignment="1" applyProtection="1">
      <alignment horizontal="center" vertical="center" wrapText="1"/>
    </xf>
    <xf numFmtId="0" fontId="20" fillId="0" borderId="14" xfId="6" applyFont="1" applyFill="1" applyBorder="1" applyAlignment="1" applyProtection="1">
      <alignment horizontal="center" vertical="center" wrapText="1"/>
    </xf>
    <xf numFmtId="0" fontId="26" fillId="0" borderId="13" xfId="0" applyFont="1" applyFill="1" applyBorder="1" applyAlignment="1" applyProtection="1">
      <alignment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9" fillId="0" borderId="13" xfId="0" applyFont="1" applyFill="1" applyBorder="1" applyAlignment="1">
      <alignment horizontal="center" vertical="center" wrapText="1"/>
    </xf>
    <xf numFmtId="0" fontId="12" fillId="0" borderId="0" xfId="6" applyFill="1"/>
    <xf numFmtId="0" fontId="22" fillId="0" borderId="0" xfId="6" applyFont="1" applyFill="1"/>
    <xf numFmtId="0" fontId="25" fillId="0" borderId="0" xfId="6" applyFont="1" applyFill="1"/>
    <xf numFmtId="164" fontId="0" fillId="0" borderId="0" xfId="0" applyNumberFormat="1" applyFill="1" applyAlignment="1">
      <alignment vertical="center" wrapText="1"/>
    </xf>
    <xf numFmtId="164" fontId="0" fillId="0" borderId="0" xfId="0" applyNumberFormat="1" applyFill="1" applyAlignment="1">
      <alignment horizontal="center" vertical="center" wrapText="1"/>
    </xf>
    <xf numFmtId="164" fontId="6" fillId="0" borderId="0" xfId="0" applyNumberFormat="1" applyFont="1" applyFill="1" applyAlignment="1">
      <alignment horizontal="right" vertical="center"/>
    </xf>
    <xf numFmtId="164" fontId="4" fillId="0" borderId="0" xfId="0" applyNumberFormat="1" applyFont="1" applyFill="1" applyAlignment="1">
      <alignment horizontal="center" vertical="center" wrapText="1"/>
    </xf>
    <xf numFmtId="164" fontId="22" fillId="0" borderId="8" xfId="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0" xfId="0" applyFill="1"/>
    <xf numFmtId="0" fontId="0" fillId="0" borderId="0" xfId="0" applyFill="1" applyAlignment="1"/>
    <xf numFmtId="0" fontId="18" fillId="0" borderId="0" xfId="0" applyFont="1" applyFill="1" applyAlignment="1">
      <alignment vertical="center"/>
    </xf>
    <xf numFmtId="164" fontId="28" fillId="0" borderId="17" xfId="0" applyNumberFormat="1" applyFont="1" applyFill="1" applyBorder="1" applyAlignment="1" applyProtection="1">
      <alignment horizontal="right" vertical="center" wrapText="1"/>
    </xf>
    <xf numFmtId="0" fontId="0" fillId="0" borderId="0" xfId="0" applyFill="1" applyAlignment="1" applyProtection="1">
      <alignment vertical="center"/>
    </xf>
    <xf numFmtId="164" fontId="6" fillId="0" borderId="0" xfId="0" applyNumberFormat="1" applyFont="1" applyFill="1" applyAlignment="1" applyProtection="1">
      <alignment horizontal="right" wrapText="1"/>
    </xf>
    <xf numFmtId="164" fontId="8" fillId="0" borderId="17" xfId="0" applyNumberFormat="1" applyFont="1" applyFill="1" applyBorder="1" applyAlignment="1" applyProtection="1">
      <alignment horizontal="center" vertical="center" wrapText="1"/>
    </xf>
    <xf numFmtId="164" fontId="20" fillId="0" borderId="18" xfId="0" applyNumberFormat="1" applyFont="1" applyFill="1" applyBorder="1" applyAlignment="1" applyProtection="1">
      <alignment horizontal="center" vertical="center" wrapText="1"/>
    </xf>
    <xf numFmtId="164" fontId="20" fillId="0" borderId="19" xfId="0" applyNumberFormat="1" applyFont="1" applyFill="1" applyBorder="1" applyAlignment="1" applyProtection="1">
      <alignment horizontal="center" vertical="center" wrapText="1"/>
    </xf>
    <xf numFmtId="164" fontId="0" fillId="0" borderId="0" xfId="0" applyNumberFormat="1" applyFill="1" applyAlignment="1" applyProtection="1">
      <alignment vertical="center" wrapText="1"/>
    </xf>
    <xf numFmtId="164" fontId="22" fillId="0" borderId="20" xfId="0" applyNumberFormat="1" applyFont="1" applyFill="1" applyBorder="1" applyAlignment="1" applyProtection="1">
      <alignment vertical="center" wrapText="1"/>
    </xf>
    <xf numFmtId="164" fontId="22" fillId="0" borderId="10" xfId="0" applyNumberFormat="1" applyFont="1" applyFill="1" applyBorder="1" applyAlignment="1" applyProtection="1">
      <alignment horizontal="left" vertical="center" wrapText="1" indent="1"/>
      <protection locked="0"/>
    </xf>
    <xf numFmtId="164" fontId="20" fillId="0" borderId="14" xfId="0" applyNumberFormat="1" applyFont="1" applyFill="1" applyBorder="1" applyAlignment="1" applyProtection="1">
      <alignment vertical="center" wrapText="1"/>
    </xf>
    <xf numFmtId="164" fontId="20" fillId="0" borderId="17" xfId="0" applyNumberFormat="1" applyFont="1" applyFill="1" applyBorder="1" applyAlignment="1" applyProtection="1">
      <alignment vertical="center" wrapText="1"/>
    </xf>
    <xf numFmtId="164" fontId="4" fillId="0" borderId="0" xfId="0" applyNumberFormat="1" applyFont="1" applyFill="1" applyAlignment="1">
      <alignment vertical="center" wrapText="1"/>
    </xf>
    <xf numFmtId="164" fontId="19" fillId="0" borderId="8" xfId="0" applyNumberFormat="1" applyFont="1" applyFill="1" applyBorder="1" applyAlignment="1" applyProtection="1">
      <alignment horizontal="left" vertical="center" wrapText="1" indent="1"/>
      <protection locked="0"/>
    </xf>
    <xf numFmtId="164" fontId="19" fillId="0" borderId="2" xfId="0" applyNumberFormat="1" applyFont="1" applyFill="1" applyBorder="1" applyAlignment="1" applyProtection="1">
      <alignment vertical="center" wrapText="1"/>
      <protection locked="0"/>
    </xf>
    <xf numFmtId="164" fontId="19" fillId="0" borderId="20" xfId="0" applyNumberFormat="1" applyFont="1" applyFill="1" applyBorder="1" applyAlignment="1" applyProtection="1">
      <alignment vertical="center" wrapText="1"/>
    </xf>
    <xf numFmtId="164" fontId="19" fillId="0" borderId="10" xfId="0" applyNumberFormat="1" applyFont="1" applyFill="1" applyBorder="1" applyAlignment="1" applyProtection="1">
      <alignment horizontal="left" vertical="center" wrapText="1" indent="1"/>
      <protection locked="0"/>
    </xf>
    <xf numFmtId="164" fontId="19" fillId="0" borderId="6" xfId="0" applyNumberFormat="1" applyFont="1" applyFill="1" applyBorder="1" applyAlignment="1" applyProtection="1">
      <alignment vertical="center" wrapText="1"/>
      <protection locked="0"/>
    </xf>
    <xf numFmtId="164" fontId="19" fillId="0" borderId="21" xfId="0" applyNumberFormat="1" applyFont="1" applyFill="1" applyBorder="1" applyAlignment="1" applyProtection="1">
      <alignment vertical="center" wrapText="1"/>
    </xf>
    <xf numFmtId="164" fontId="8" fillId="0" borderId="17" xfId="0" applyNumberFormat="1" applyFont="1" applyFill="1" applyBorder="1" applyAlignment="1" applyProtection="1">
      <alignment vertical="center" wrapText="1"/>
    </xf>
    <xf numFmtId="0" fontId="7" fillId="0" borderId="0" xfId="0" applyFont="1" applyFill="1" applyAlignment="1">
      <alignment horizontal="center" vertical="center" wrapText="1"/>
    </xf>
    <xf numFmtId="164" fontId="22" fillId="0" borderId="22" xfId="0" applyNumberFormat="1" applyFont="1" applyFill="1" applyBorder="1" applyAlignment="1" applyProtection="1">
      <alignment vertical="center" wrapText="1"/>
    </xf>
    <xf numFmtId="164" fontId="22" fillId="0" borderId="23" xfId="0" applyNumberFormat="1" applyFont="1" applyFill="1" applyBorder="1" applyAlignment="1" applyProtection="1">
      <alignment horizontal="left" vertical="center" wrapText="1" indent="1"/>
      <protection locked="0"/>
    </xf>
    <xf numFmtId="164" fontId="22" fillId="0" borderId="24" xfId="0" applyNumberFormat="1" applyFont="1" applyFill="1" applyBorder="1" applyAlignment="1" applyProtection="1">
      <alignment horizontal="left" vertical="center" wrapText="1" indent="1"/>
      <protection locked="0"/>
    </xf>
    <xf numFmtId="164" fontId="22" fillId="0" borderId="25" xfId="0" applyNumberFormat="1" applyFont="1" applyFill="1" applyBorder="1" applyAlignment="1" applyProtection="1">
      <alignment horizontal="left" vertical="center" wrapText="1" indent="1"/>
      <protection locked="0"/>
    </xf>
    <xf numFmtId="164" fontId="10" fillId="0" borderId="0" xfId="0" applyNumberFormat="1" applyFont="1" applyFill="1" applyAlignment="1">
      <alignment horizontal="center" vertical="center" wrapText="1"/>
    </xf>
    <xf numFmtId="164" fontId="10" fillId="0" borderId="0" xfId="0" applyNumberFormat="1" applyFont="1" applyFill="1" applyAlignment="1">
      <alignment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64" fontId="30" fillId="0" borderId="26" xfId="0" applyNumberFormat="1" applyFont="1" applyFill="1" applyBorder="1" applyAlignment="1" applyProtection="1">
      <alignment horizontal="right" vertical="center" wrapText="1" indent="1"/>
      <protection locked="0"/>
    </xf>
    <xf numFmtId="0" fontId="30" fillId="0" borderId="8" xfId="0" applyFont="1" applyFill="1" applyBorder="1" applyAlignment="1">
      <alignment horizontal="center" vertical="center" wrapText="1"/>
    </xf>
    <xf numFmtId="164" fontId="30" fillId="0" borderId="2" xfId="0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20" xfId="0" applyNumberFormat="1" applyFont="1" applyFill="1" applyBorder="1" applyAlignment="1" applyProtection="1">
      <alignment horizontal="right" vertical="center" wrapText="1" indent="1"/>
      <protection locked="0"/>
    </xf>
    <xf numFmtId="0" fontId="30" fillId="0" borderId="2" xfId="0" applyFont="1" applyFill="1" applyBorder="1" applyAlignment="1" applyProtection="1">
      <alignment vertical="center" wrapText="1"/>
      <protection locked="0"/>
    </xf>
    <xf numFmtId="0" fontId="30" fillId="0" borderId="27" xfId="0" applyFont="1" applyFill="1" applyBorder="1" applyAlignment="1" applyProtection="1">
      <alignment vertical="center" wrapText="1"/>
      <protection locked="0"/>
    </xf>
    <xf numFmtId="164" fontId="30" fillId="0" borderId="27" xfId="0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28" xfId="0" applyNumberFormat="1" applyFont="1" applyFill="1" applyBorder="1" applyAlignment="1" applyProtection="1">
      <alignment horizontal="right" vertical="center" wrapText="1" indent="1"/>
      <protection locked="0"/>
    </xf>
    <xf numFmtId="0" fontId="0" fillId="0" borderId="0" xfId="0" applyFill="1" applyAlignment="1">
      <alignment horizontal="right" vertical="center" wrapText="1"/>
    </xf>
    <xf numFmtId="0" fontId="0" fillId="0" borderId="0" xfId="0" applyFill="1" applyAlignment="1">
      <alignment horizontal="center" vertical="center" wrapText="1"/>
    </xf>
    <xf numFmtId="0" fontId="24" fillId="0" borderId="0" xfId="0" applyFont="1" applyFill="1"/>
    <xf numFmtId="3" fontId="30" fillId="0" borderId="4" xfId="0" applyNumberFormat="1" applyFont="1" applyFill="1" applyBorder="1" applyAlignment="1" applyProtection="1">
      <alignment vertical="center"/>
      <protection locked="0"/>
    </xf>
    <xf numFmtId="3" fontId="34" fillId="0" borderId="2" xfId="0" applyNumberFormat="1" applyFont="1" applyFill="1" applyBorder="1" applyAlignment="1" applyProtection="1">
      <alignment vertical="center"/>
      <protection locked="0"/>
    </xf>
    <xf numFmtId="3" fontId="30" fillId="0" borderId="2" xfId="0" applyNumberFormat="1" applyFont="1" applyFill="1" applyBorder="1" applyAlignment="1" applyProtection="1">
      <alignment vertical="center"/>
      <protection locked="0"/>
    </xf>
    <xf numFmtId="49" fontId="30" fillId="0" borderId="10" xfId="0" applyNumberFormat="1" applyFont="1" applyFill="1" applyBorder="1" applyAlignment="1" applyProtection="1">
      <alignment vertical="center"/>
      <protection locked="0"/>
    </xf>
    <xf numFmtId="3" fontId="30" fillId="0" borderId="6" xfId="0" applyNumberFormat="1" applyFont="1" applyFill="1" applyBorder="1" applyAlignment="1" applyProtection="1">
      <alignment vertical="center"/>
      <protection locked="0"/>
    </xf>
    <xf numFmtId="49" fontId="30" fillId="0" borderId="8" xfId="0" applyNumberFormat="1" applyFont="1" applyFill="1" applyBorder="1" applyAlignment="1" applyProtection="1">
      <alignment vertical="center"/>
      <protection locked="0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0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31" fillId="0" borderId="15" xfId="7" applyFont="1" applyFill="1" applyBorder="1" applyAlignment="1" applyProtection="1">
      <alignment horizontal="center" vertical="center" wrapText="1"/>
    </xf>
    <xf numFmtId="0" fontId="31" fillId="0" borderId="16" xfId="7" applyFont="1" applyFill="1" applyBorder="1" applyAlignment="1" applyProtection="1">
      <alignment horizontal="center" vertical="center"/>
    </xf>
    <xf numFmtId="0" fontId="31" fillId="0" borderId="29" xfId="7" applyFont="1" applyFill="1" applyBorder="1" applyAlignment="1" applyProtection="1">
      <alignment horizontal="center" vertical="center"/>
    </xf>
    <xf numFmtId="0" fontId="12" fillId="0" borderId="0" xfId="7" applyFill="1" applyProtection="1"/>
    <xf numFmtId="0" fontId="22" fillId="0" borderId="13" xfId="7" applyFont="1" applyFill="1" applyBorder="1" applyAlignment="1" applyProtection="1">
      <alignment horizontal="left" vertical="center" indent="1"/>
    </xf>
    <xf numFmtId="0" fontId="12" fillId="0" borderId="0" xfId="7" applyFill="1" applyAlignment="1" applyProtection="1">
      <alignment vertical="center"/>
    </xf>
    <xf numFmtId="0" fontId="22" fillId="0" borderId="7" xfId="7" applyFont="1" applyFill="1" applyBorder="1" applyAlignment="1" applyProtection="1">
      <alignment horizontal="left" vertical="center" indent="1"/>
    </xf>
    <xf numFmtId="0" fontId="22" fillId="0" borderId="8" xfId="7" applyFont="1" applyFill="1" applyBorder="1" applyAlignment="1" applyProtection="1">
      <alignment horizontal="left" vertical="center" indent="1"/>
    </xf>
    <xf numFmtId="0" fontId="12" fillId="0" borderId="0" xfId="7" applyFill="1" applyAlignment="1" applyProtection="1">
      <alignment vertical="center"/>
      <protection locked="0"/>
    </xf>
    <xf numFmtId="0" fontId="22" fillId="0" borderId="9" xfId="7" applyFont="1" applyFill="1" applyBorder="1" applyAlignment="1" applyProtection="1">
      <alignment horizontal="left" vertical="center" indent="1"/>
    </xf>
    <xf numFmtId="0" fontId="20" fillId="0" borderId="13" xfId="7" applyFont="1" applyFill="1" applyBorder="1" applyAlignment="1" applyProtection="1">
      <alignment horizontal="left" vertical="center" indent="1"/>
    </xf>
    <xf numFmtId="0" fontId="12" fillId="0" borderId="0" xfId="7" applyFill="1" applyProtection="1">
      <protection locked="0"/>
    </xf>
    <xf numFmtId="0" fontId="15" fillId="0" borderId="0" xfId="7" applyFont="1" applyFill="1" applyProtection="1"/>
    <xf numFmtId="0" fontId="36" fillId="0" borderId="0" xfId="7" applyFont="1" applyFill="1" applyProtection="1">
      <protection locked="0"/>
    </xf>
    <xf numFmtId="0" fontId="24" fillId="0" borderId="0" xfId="7" applyFont="1" applyFill="1" applyProtection="1">
      <protection locked="0"/>
    </xf>
    <xf numFmtId="0" fontId="27" fillId="0" borderId="30" xfId="0" applyFont="1" applyFill="1" applyBorder="1" applyAlignment="1" applyProtection="1">
      <alignment horizontal="left" vertical="center" wrapText="1"/>
      <protection locked="0"/>
    </xf>
    <xf numFmtId="0" fontId="27" fillId="0" borderId="31" xfId="0" applyFont="1" applyFill="1" applyBorder="1" applyAlignment="1" applyProtection="1">
      <alignment horizontal="left" vertical="center" wrapText="1"/>
      <protection locked="0"/>
    </xf>
    <xf numFmtId="164" fontId="20" fillId="2" borderId="14" xfId="0" applyNumberFormat="1" applyFont="1" applyFill="1" applyBorder="1" applyAlignment="1" applyProtection="1">
      <alignment vertical="center" wrapText="1"/>
    </xf>
    <xf numFmtId="164" fontId="8" fillId="2" borderId="14" xfId="0" applyNumberFormat="1" applyFont="1" applyFill="1" applyBorder="1" applyAlignment="1" applyProtection="1">
      <alignment vertical="center" wrapText="1"/>
    </xf>
    <xf numFmtId="164" fontId="22" fillId="0" borderId="9" xfId="0" applyNumberFormat="1" applyFont="1" applyFill="1" applyBorder="1" applyAlignment="1" applyProtection="1">
      <alignment horizontal="left" vertical="center" wrapText="1" indent="1"/>
      <protection locked="0"/>
    </xf>
    <xf numFmtId="0" fontId="30" fillId="0" borderId="3" xfId="0" applyFont="1" applyFill="1" applyBorder="1" applyAlignment="1" applyProtection="1">
      <alignment vertical="center" wrapText="1"/>
      <protection locked="0"/>
    </xf>
    <xf numFmtId="0" fontId="29" fillId="0" borderId="14" xfId="6" applyFont="1" applyFill="1" applyBorder="1" applyAlignment="1" applyProtection="1">
      <alignment horizontal="left" vertical="center" wrapText="1" indent="1"/>
    </xf>
    <xf numFmtId="0" fontId="24" fillId="0" borderId="0" xfId="6" applyFont="1" applyFill="1"/>
    <xf numFmtId="164" fontId="29" fillId="0" borderId="13" xfId="0" applyNumberFormat="1" applyFont="1" applyFill="1" applyBorder="1" applyAlignment="1" applyProtection="1">
      <alignment horizontal="left" vertical="center" wrapText="1" indent="1"/>
    </xf>
    <xf numFmtId="0" fontId="38" fillId="0" borderId="0" xfId="0" applyFont="1"/>
    <xf numFmtId="0" fontId="39" fillId="0" borderId="0" xfId="0" applyFont="1"/>
    <xf numFmtId="0" fontId="39" fillId="0" borderId="0" xfId="0" applyFont="1" applyAlignment="1">
      <alignment horizontal="right" indent="1"/>
    </xf>
    <xf numFmtId="0" fontId="25" fillId="0" borderId="0" xfId="0" applyFont="1" applyAlignment="1">
      <alignment horizontal="center"/>
    </xf>
    <xf numFmtId="0" fontId="29" fillId="0" borderId="14" xfId="6" applyFont="1" applyFill="1" applyBorder="1" applyAlignment="1" applyProtection="1">
      <alignment horizontal="left" vertical="center" wrapText="1"/>
    </xf>
    <xf numFmtId="164" fontId="30" fillId="0" borderId="32" xfId="0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5" xfId="0" applyNumberFormat="1" applyFont="1" applyFill="1" applyBorder="1" applyAlignment="1" applyProtection="1">
      <alignment horizontal="right" vertical="center" wrapText="1" indent="1"/>
      <protection locked="0"/>
    </xf>
    <xf numFmtId="0" fontId="30" fillId="0" borderId="11" xfId="0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 wrapText="1"/>
    </xf>
    <xf numFmtId="0" fontId="39" fillId="0" borderId="0" xfId="0" applyFont="1" applyFill="1"/>
    <xf numFmtId="3" fontId="39" fillId="0" borderId="0" xfId="0" applyNumberFormat="1" applyFont="1" applyFill="1" applyAlignment="1">
      <alignment horizontal="right" indent="1"/>
    </xf>
    <xf numFmtId="3" fontId="31" fillId="0" borderId="0" xfId="0" applyNumberFormat="1" applyFont="1" applyFill="1" applyAlignment="1">
      <alignment horizontal="right" indent="1"/>
    </xf>
    <xf numFmtId="0" fontId="39" fillId="0" borderId="0" xfId="0" applyFont="1" applyFill="1" applyAlignment="1">
      <alignment horizontal="right" indent="1"/>
    </xf>
    <xf numFmtId="0" fontId="6" fillId="0" borderId="33" xfId="0" applyFont="1" applyFill="1" applyBorder="1" applyAlignment="1" applyProtection="1">
      <alignment horizontal="right"/>
    </xf>
    <xf numFmtId="164" fontId="37" fillId="0" borderId="33" xfId="6" applyNumberFormat="1" applyFont="1" applyFill="1" applyBorder="1" applyAlignment="1" applyProtection="1">
      <alignment horizontal="left" vertical="center"/>
    </xf>
    <xf numFmtId="0" fontId="22" fillId="0" borderId="2" xfId="6" applyFont="1" applyFill="1" applyBorder="1" applyAlignment="1" applyProtection="1">
      <alignment horizontal="left" indent="6"/>
    </xf>
    <xf numFmtId="0" fontId="22" fillId="0" borderId="2" xfId="6" applyFont="1" applyFill="1" applyBorder="1" applyAlignment="1" applyProtection="1">
      <alignment horizontal="left" vertical="center" wrapText="1" indent="6"/>
    </xf>
    <xf numFmtId="0" fontId="22" fillId="0" borderId="6" xfId="6" applyFont="1" applyFill="1" applyBorder="1" applyAlignment="1" applyProtection="1">
      <alignment horizontal="left" vertical="center" wrapText="1" indent="6"/>
    </xf>
    <xf numFmtId="0" fontId="22" fillId="0" borderId="27" xfId="6" applyFont="1" applyFill="1" applyBorder="1" applyAlignment="1" applyProtection="1">
      <alignment horizontal="left" vertical="center" wrapText="1" indent="6"/>
    </xf>
    <xf numFmtId="0" fontId="43" fillId="0" borderId="0" xfId="0" applyFont="1" applyFill="1"/>
    <xf numFmtId="0" fontId="44" fillId="0" borderId="0" xfId="0" applyFont="1"/>
    <xf numFmtId="0" fontId="15" fillId="0" borderId="0" xfId="6" applyFont="1" applyFill="1" applyBorder="1"/>
    <xf numFmtId="0" fontId="2" fillId="0" borderId="0" xfId="6" applyFont="1" applyFill="1"/>
    <xf numFmtId="164" fontId="5" fillId="0" borderId="0" xfId="6" applyNumberFormat="1" applyFont="1" applyFill="1" applyBorder="1" applyAlignment="1" applyProtection="1">
      <alignment horizontal="centerContinuous" vertical="center"/>
    </xf>
    <xf numFmtId="0" fontId="11" fillId="0" borderId="0" xfId="0" applyFont="1" applyFill="1" applyBorder="1" applyAlignment="1" applyProtection="1"/>
    <xf numFmtId="0" fontId="23" fillId="0" borderId="0" xfId="0" applyFont="1" applyFill="1" applyBorder="1" applyAlignment="1" applyProtection="1">
      <alignment horizontal="right"/>
    </xf>
    <xf numFmtId="0" fontId="8" fillId="0" borderId="34" xfId="6" applyFont="1" applyFill="1" applyBorder="1" applyAlignment="1" applyProtection="1">
      <alignment horizontal="center" vertical="center" wrapText="1"/>
    </xf>
    <xf numFmtId="0" fontId="41" fillId="0" borderId="0" xfId="0" applyFont="1" applyFill="1" applyProtection="1"/>
    <xf numFmtId="0" fontId="3" fillId="0" borderId="0" xfId="0" applyFont="1" applyFill="1" applyProtection="1"/>
    <xf numFmtId="0" fontId="3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42" fillId="0" borderId="0" xfId="0" applyFont="1" applyFill="1"/>
    <xf numFmtId="164" fontId="30" fillId="0" borderId="3" xfId="0" applyNumberFormat="1" applyFont="1" applyFill="1" applyBorder="1" applyAlignment="1" applyProtection="1">
      <alignment vertical="center"/>
      <protection locked="0"/>
    </xf>
    <xf numFmtId="164" fontId="30" fillId="0" borderId="2" xfId="0" applyNumberFormat="1" applyFont="1" applyFill="1" applyBorder="1" applyAlignment="1" applyProtection="1">
      <alignment vertical="center"/>
      <protection locked="0"/>
    </xf>
    <xf numFmtId="164" fontId="30" fillId="0" borderId="6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/>
    <xf numFmtId="0" fontId="0" fillId="0" borderId="0" xfId="0" applyFill="1" applyBorder="1"/>
    <xf numFmtId="0" fontId="6" fillId="0" borderId="0" xfId="0" applyFont="1" applyFill="1" applyBorder="1" applyAlignment="1">
      <alignment horizontal="center"/>
    </xf>
    <xf numFmtId="0" fontId="29" fillId="0" borderId="11" xfId="6" applyFont="1" applyFill="1" applyBorder="1" applyAlignment="1" applyProtection="1">
      <alignment horizontal="center" vertical="center" wrapText="1"/>
    </xf>
    <xf numFmtId="0" fontId="29" fillId="0" borderId="4" xfId="6" applyFont="1" applyFill="1" applyBorder="1" applyAlignment="1" applyProtection="1">
      <alignment horizontal="center" vertical="center" wrapText="1"/>
    </xf>
    <xf numFmtId="0" fontId="29" fillId="0" borderId="35" xfId="6" applyFont="1" applyFill="1" applyBorder="1" applyAlignment="1" applyProtection="1">
      <alignment horizontal="center" vertical="center" wrapText="1"/>
    </xf>
    <xf numFmtId="0" fontId="30" fillId="0" borderId="13" xfId="6" applyFont="1" applyFill="1" applyBorder="1" applyAlignment="1" applyProtection="1">
      <alignment horizontal="center" vertical="center"/>
    </xf>
    <xf numFmtId="0" fontId="30" fillId="0" borderId="11" xfId="6" applyFont="1" applyFill="1" applyBorder="1" applyAlignment="1" applyProtection="1">
      <alignment horizontal="center" vertical="center"/>
    </xf>
    <xf numFmtId="0" fontId="30" fillId="0" borderId="8" xfId="6" applyFont="1" applyFill="1" applyBorder="1" applyAlignment="1" applyProtection="1">
      <alignment horizontal="center" vertical="center"/>
    </xf>
    <xf numFmtId="0" fontId="30" fillId="0" borderId="10" xfId="6" applyFont="1" applyFill="1" applyBorder="1" applyAlignment="1" applyProtection="1">
      <alignment horizontal="center" vertical="center"/>
    </xf>
    <xf numFmtId="165" fontId="29" fillId="0" borderId="17" xfId="1" applyNumberFormat="1" applyFont="1" applyFill="1" applyBorder="1" applyProtection="1"/>
    <xf numFmtId="165" fontId="30" fillId="0" borderId="35" xfId="1" applyNumberFormat="1" applyFont="1" applyFill="1" applyBorder="1" applyProtection="1">
      <protection locked="0"/>
    </xf>
    <xf numFmtId="165" fontId="30" fillId="0" borderId="20" xfId="1" applyNumberFormat="1" applyFont="1" applyFill="1" applyBorder="1" applyProtection="1">
      <protection locked="0"/>
    </xf>
    <xf numFmtId="165" fontId="30" fillId="0" borderId="21" xfId="1" applyNumberFormat="1" applyFont="1" applyFill="1" applyBorder="1" applyProtection="1">
      <protection locked="0"/>
    </xf>
    <xf numFmtId="0" fontId="30" fillId="0" borderId="2" xfId="6" applyFont="1" applyFill="1" applyBorder="1" applyProtection="1">
      <protection locked="0"/>
    </xf>
    <xf numFmtId="0" fontId="30" fillId="0" borderId="6" xfId="6" applyFont="1" applyFill="1" applyBorder="1" applyProtection="1">
      <protection locked="0"/>
    </xf>
    <xf numFmtId="0" fontId="35" fillId="0" borderId="13" xfId="0" applyFont="1" applyFill="1" applyBorder="1" applyAlignment="1" applyProtection="1">
      <alignment horizontal="center" vertical="center" wrapText="1"/>
    </xf>
    <xf numFmtId="0" fontId="35" fillId="0" borderId="17" xfId="0" applyFont="1" applyFill="1" applyBorder="1" applyAlignment="1" applyProtection="1">
      <alignment horizontal="center" vertical="center" wrapText="1"/>
    </xf>
    <xf numFmtId="164" fontId="0" fillId="0" borderId="0" xfId="0" applyNumberFormat="1" applyFill="1" applyAlignment="1" applyProtection="1">
      <alignment horizontal="center" vertical="center" wrapText="1"/>
    </xf>
    <xf numFmtId="164" fontId="8" fillId="0" borderId="13" xfId="0" applyNumberFormat="1" applyFont="1" applyFill="1" applyBorder="1" applyAlignment="1" applyProtection="1">
      <alignment horizontal="center" vertical="center" wrapText="1"/>
    </xf>
    <xf numFmtId="164" fontId="8" fillId="0" borderId="14" xfId="0" applyNumberFormat="1" applyFont="1" applyFill="1" applyBorder="1" applyAlignment="1" applyProtection="1">
      <alignment horizontal="center" vertical="center" wrapText="1"/>
    </xf>
    <xf numFmtId="164" fontId="8" fillId="0" borderId="13" xfId="0" applyNumberFormat="1" applyFont="1" applyFill="1" applyBorder="1" applyAlignment="1" applyProtection="1">
      <alignment horizontal="left" vertical="center" wrapText="1"/>
    </xf>
    <xf numFmtId="164" fontId="8" fillId="0" borderId="14" xfId="0" applyNumberFormat="1" applyFont="1" applyFill="1" applyBorder="1" applyAlignment="1" applyProtection="1">
      <alignment vertical="center" wrapText="1"/>
    </xf>
    <xf numFmtId="0" fontId="8" fillId="0" borderId="13" xfId="0" applyFont="1" applyFill="1" applyBorder="1" applyAlignment="1" applyProtection="1">
      <alignment horizontal="center" vertical="center" wrapText="1"/>
    </xf>
    <xf numFmtId="0" fontId="8" fillId="0" borderId="14" xfId="0" applyFont="1" applyFill="1" applyBorder="1" applyAlignment="1" applyProtection="1">
      <alignment horizontal="center" vertical="center" wrapText="1"/>
    </xf>
    <xf numFmtId="0" fontId="8" fillId="0" borderId="17" xfId="0" applyFont="1" applyFill="1" applyBorder="1" applyAlignment="1" applyProtection="1">
      <alignment horizontal="center" vertical="center" wrapText="1"/>
    </xf>
    <xf numFmtId="0" fontId="20" fillId="0" borderId="13" xfId="0" applyFont="1" applyFill="1" applyBorder="1" applyAlignment="1" applyProtection="1">
      <alignment horizontal="center" vertical="center" wrapText="1"/>
    </xf>
    <xf numFmtId="0" fontId="20" fillId="0" borderId="14" xfId="0" applyFont="1" applyFill="1" applyBorder="1" applyAlignment="1" applyProtection="1">
      <alignment horizontal="center" vertical="center" wrapText="1"/>
    </xf>
    <xf numFmtId="0" fontId="20" fillId="0" borderId="17" xfId="0" applyFont="1" applyFill="1" applyBorder="1" applyAlignment="1" applyProtection="1">
      <alignment horizontal="center" vertical="center" wrapText="1"/>
    </xf>
    <xf numFmtId="0" fontId="27" fillId="0" borderId="32" xfId="0" applyFont="1" applyFill="1" applyBorder="1" applyAlignment="1" applyProtection="1">
      <alignment horizontal="left" vertical="center" wrapText="1" indent="1"/>
    </xf>
    <xf numFmtId="0" fontId="27" fillId="0" borderId="5" xfId="0" applyFont="1" applyFill="1" applyBorder="1" applyAlignment="1" applyProtection="1">
      <alignment horizontal="left" vertical="center" wrapText="1" indent="1"/>
    </xf>
    <xf numFmtId="0" fontId="27" fillId="0" borderId="5" xfId="0" applyFont="1" applyFill="1" applyBorder="1" applyAlignment="1" applyProtection="1">
      <alignment horizontal="left" vertical="center" wrapText="1" indent="8"/>
    </xf>
    <xf numFmtId="0" fontId="30" fillId="0" borderId="3" xfId="0" applyFont="1" applyFill="1" applyBorder="1" applyAlignment="1" applyProtection="1">
      <alignment vertical="center" wrapText="1"/>
    </xf>
    <xf numFmtId="0" fontId="30" fillId="0" borderId="2" xfId="0" applyFont="1" applyFill="1" applyBorder="1" applyAlignment="1" applyProtection="1">
      <alignment vertical="center" wrapText="1"/>
    </xf>
    <xf numFmtId="0" fontId="31" fillId="0" borderId="19" xfId="0" applyFont="1" applyFill="1" applyBorder="1" applyAlignment="1" applyProtection="1">
      <alignment vertical="center" wrapText="1"/>
    </xf>
    <xf numFmtId="164" fontId="29" fillId="0" borderId="19" xfId="0" applyNumberFormat="1" applyFont="1" applyFill="1" applyBorder="1" applyAlignment="1" applyProtection="1">
      <alignment vertical="center" wrapText="1"/>
    </xf>
    <xf numFmtId="164" fontId="29" fillId="0" borderId="36" xfId="0" applyNumberFormat="1" applyFont="1" applyFill="1" applyBorder="1" applyAlignment="1" applyProtection="1">
      <alignment vertical="center" wrapText="1"/>
    </xf>
    <xf numFmtId="0" fontId="0" fillId="0" borderId="0" xfId="0" applyProtection="1"/>
    <xf numFmtId="0" fontId="30" fillId="0" borderId="11" xfId="0" applyFont="1" applyBorder="1" applyAlignment="1" applyProtection="1">
      <alignment horizontal="right" vertical="center" indent="1"/>
    </xf>
    <xf numFmtId="0" fontId="30" fillId="0" borderId="8" xfId="0" applyFont="1" applyBorder="1" applyAlignment="1" applyProtection="1">
      <alignment horizontal="right" vertical="center" indent="1"/>
    </xf>
    <xf numFmtId="0" fontId="30" fillId="0" borderId="10" xfId="0" applyFont="1" applyBorder="1" applyAlignment="1" applyProtection="1">
      <alignment horizontal="right" vertical="center" indent="1"/>
    </xf>
    <xf numFmtId="164" fontId="15" fillId="3" borderId="22" xfId="0" applyNumberFormat="1" applyFont="1" applyFill="1" applyBorder="1" applyAlignment="1" applyProtection="1">
      <alignment horizontal="left" vertical="center" wrapText="1" indent="2"/>
    </xf>
    <xf numFmtId="0" fontId="0" fillId="0" borderId="0" xfId="0" applyFill="1" applyProtection="1"/>
    <xf numFmtId="0" fontId="31" fillId="0" borderId="15" xfId="0" applyFont="1" applyFill="1" applyBorder="1" applyAlignment="1" applyProtection="1">
      <alignment vertical="center"/>
    </xf>
    <xf numFmtId="0" fontId="31" fillId="0" borderId="16" xfId="0" applyFont="1" applyFill="1" applyBorder="1" applyAlignment="1" applyProtection="1">
      <alignment horizontal="center" vertical="center"/>
    </xf>
    <xf numFmtId="0" fontId="31" fillId="0" borderId="29" xfId="0" applyFont="1" applyFill="1" applyBorder="1" applyAlignment="1" applyProtection="1">
      <alignment horizontal="center" vertical="center"/>
    </xf>
    <xf numFmtId="49" fontId="30" fillId="0" borderId="11" xfId="0" applyNumberFormat="1" applyFont="1" applyFill="1" applyBorder="1" applyAlignment="1" applyProtection="1">
      <alignment vertical="center"/>
    </xf>
    <xf numFmtId="3" fontId="30" fillId="0" borderId="35" xfId="0" applyNumberFormat="1" applyFont="1" applyFill="1" applyBorder="1" applyAlignment="1" applyProtection="1">
      <alignment vertical="center"/>
    </xf>
    <xf numFmtId="49" fontId="34" fillId="0" borderId="8" xfId="0" quotePrefix="1" applyNumberFormat="1" applyFont="1" applyFill="1" applyBorder="1" applyAlignment="1" applyProtection="1">
      <alignment horizontal="left" vertical="center" indent="1"/>
    </xf>
    <xf numFmtId="3" fontId="34" fillId="0" borderId="20" xfId="0" applyNumberFormat="1" applyFont="1" applyFill="1" applyBorder="1" applyAlignment="1" applyProtection="1">
      <alignment vertical="center"/>
    </xf>
    <xf numFmtId="49" fontId="30" fillId="0" borderId="8" xfId="0" applyNumberFormat="1" applyFont="1" applyFill="1" applyBorder="1" applyAlignment="1" applyProtection="1">
      <alignment vertical="center"/>
    </xf>
    <xf numFmtId="3" fontId="30" fillId="0" borderId="20" xfId="0" applyNumberFormat="1" applyFont="1" applyFill="1" applyBorder="1" applyAlignment="1" applyProtection="1">
      <alignment vertical="center"/>
    </xf>
    <xf numFmtId="49" fontId="31" fillId="0" borderId="13" xfId="0" applyNumberFormat="1" applyFont="1" applyFill="1" applyBorder="1" applyAlignment="1" applyProtection="1">
      <alignment vertical="center"/>
    </xf>
    <xf numFmtId="3" fontId="30" fillId="0" borderId="14" xfId="0" applyNumberFormat="1" applyFont="1" applyFill="1" applyBorder="1" applyAlignment="1" applyProtection="1">
      <alignment vertical="center"/>
    </xf>
    <xf numFmtId="3" fontId="30" fillId="0" borderId="17" xfId="0" applyNumberFormat="1" applyFont="1" applyFill="1" applyBorder="1" applyAlignment="1" applyProtection="1">
      <alignment vertical="center"/>
    </xf>
    <xf numFmtId="49" fontId="30" fillId="0" borderId="8" xfId="0" applyNumberFormat="1" applyFont="1" applyFill="1" applyBorder="1" applyAlignment="1" applyProtection="1">
      <alignment horizontal="left" vertical="center"/>
    </xf>
    <xf numFmtId="164" fontId="3" fillId="0" borderId="0" xfId="0" applyNumberFormat="1" applyFont="1" applyFill="1" applyAlignment="1" applyProtection="1">
      <alignment horizontal="left" vertical="center" wrapText="1"/>
    </xf>
    <xf numFmtId="164" fontId="19" fillId="0" borderId="0" xfId="0" applyNumberFormat="1" applyFont="1" applyFill="1" applyAlignment="1" applyProtection="1">
      <alignment vertical="center" wrapText="1"/>
    </xf>
    <xf numFmtId="0" fontId="8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horizontal="right"/>
    </xf>
    <xf numFmtId="0" fontId="8" fillId="0" borderId="16" xfId="0" applyFont="1" applyFill="1" applyBorder="1" applyAlignment="1" applyProtection="1">
      <alignment horizontal="center" vertical="center" wrapText="1"/>
    </xf>
    <xf numFmtId="0" fontId="22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left" vertical="center" wrapText="1" indent="1"/>
    </xf>
    <xf numFmtId="0" fontId="4" fillId="0" borderId="13" xfId="0" applyFont="1" applyFill="1" applyBorder="1" applyAlignment="1" applyProtection="1">
      <alignment horizontal="left" vertical="center"/>
    </xf>
    <xf numFmtId="0" fontId="4" fillId="0" borderId="37" xfId="0" applyFont="1" applyFill="1" applyBorder="1" applyAlignment="1" applyProtection="1">
      <alignment vertical="center" wrapText="1"/>
    </xf>
    <xf numFmtId="16" fontId="0" fillId="0" borderId="0" xfId="0" applyNumberFormat="1" applyFill="1" applyAlignment="1">
      <alignment vertical="center" wrapText="1"/>
    </xf>
    <xf numFmtId="0" fontId="42" fillId="0" borderId="0" xfId="0" applyFont="1" applyFill="1" applyProtection="1"/>
    <xf numFmtId="0" fontId="30" fillId="0" borderId="9" xfId="0" applyFont="1" applyFill="1" applyBorder="1" applyAlignment="1" applyProtection="1">
      <alignment horizontal="center" vertical="center"/>
    </xf>
    <xf numFmtId="164" fontId="29" fillId="0" borderId="26" xfId="0" applyNumberFormat="1" applyFont="1" applyFill="1" applyBorder="1" applyAlignment="1" applyProtection="1">
      <alignment vertical="center"/>
    </xf>
    <xf numFmtId="0" fontId="30" fillId="0" borderId="8" xfId="0" applyFont="1" applyFill="1" applyBorder="1" applyAlignment="1" applyProtection="1">
      <alignment horizontal="center" vertical="center"/>
    </xf>
    <xf numFmtId="164" fontId="29" fillId="0" borderId="20" xfId="0" applyNumberFormat="1" applyFont="1" applyFill="1" applyBorder="1" applyAlignment="1" applyProtection="1">
      <alignment vertical="center"/>
    </xf>
    <xf numFmtId="0" fontId="30" fillId="0" borderId="10" xfId="0" applyFont="1" applyFill="1" applyBorder="1" applyAlignment="1" applyProtection="1">
      <alignment horizontal="center" vertical="center"/>
    </xf>
    <xf numFmtId="0" fontId="30" fillId="0" borderId="6" xfId="0" applyFont="1" applyFill="1" applyBorder="1" applyAlignment="1" applyProtection="1">
      <alignment vertical="center" wrapText="1"/>
    </xf>
    <xf numFmtId="164" fontId="29" fillId="0" borderId="21" xfId="0" applyNumberFormat="1" applyFont="1" applyFill="1" applyBorder="1" applyAlignment="1" applyProtection="1">
      <alignment vertical="center"/>
    </xf>
    <xf numFmtId="0" fontId="29" fillId="0" borderId="13" xfId="0" applyFont="1" applyFill="1" applyBorder="1" applyAlignment="1" applyProtection="1">
      <alignment horizontal="center" vertical="center"/>
    </xf>
    <xf numFmtId="0" fontId="31" fillId="0" borderId="14" xfId="0" applyFont="1" applyFill="1" applyBorder="1" applyAlignment="1" applyProtection="1">
      <alignment vertical="center" wrapText="1"/>
    </xf>
    <xf numFmtId="164" fontId="29" fillId="0" borderId="14" xfId="0" applyNumberFormat="1" applyFont="1" applyFill="1" applyBorder="1" applyAlignment="1" applyProtection="1">
      <alignment vertical="center"/>
    </xf>
    <xf numFmtId="164" fontId="29" fillId="0" borderId="17" xfId="0" applyNumberFormat="1" applyFont="1" applyFill="1" applyBorder="1" applyAlignment="1" applyProtection="1">
      <alignment vertical="center"/>
    </xf>
    <xf numFmtId="0" fontId="0" fillId="0" borderId="38" xfId="0" applyFill="1" applyBorder="1" applyProtection="1"/>
    <xf numFmtId="0" fontId="6" fillId="0" borderId="38" xfId="0" applyFont="1" applyFill="1" applyBorder="1" applyAlignment="1" applyProtection="1">
      <alignment horizontal="center"/>
    </xf>
    <xf numFmtId="0" fontId="42" fillId="0" borderId="0" xfId="0" applyFont="1" applyFill="1" applyProtection="1">
      <protection locked="0"/>
    </xf>
    <xf numFmtId="0" fontId="36" fillId="0" borderId="0" xfId="0" applyFont="1" applyFill="1" applyProtection="1">
      <protection locked="0"/>
    </xf>
    <xf numFmtId="164" fontId="20" fillId="0" borderId="34" xfId="6" applyNumberFormat="1" applyFont="1" applyFill="1" applyBorder="1" applyAlignment="1" applyProtection="1">
      <alignment horizontal="right" vertical="center" wrapText="1" indent="1"/>
    </xf>
    <xf numFmtId="164" fontId="22" fillId="0" borderId="39" xfId="6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40" xfId="6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41" xfId="6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42" xfId="0" applyNumberFormat="1" applyFont="1" applyFill="1" applyBorder="1" applyAlignment="1" applyProtection="1">
      <alignment horizontal="center" vertical="center"/>
    </xf>
    <xf numFmtId="164" fontId="8" fillId="0" borderId="28" xfId="0" applyNumberFormat="1" applyFont="1" applyFill="1" applyBorder="1" applyAlignment="1" applyProtection="1">
      <alignment horizontal="center" vertical="center" wrapText="1"/>
    </xf>
    <xf numFmtId="164" fontId="20" fillId="0" borderId="43" xfId="0" applyNumberFormat="1" applyFont="1" applyFill="1" applyBorder="1" applyAlignment="1" applyProtection="1">
      <alignment horizontal="center" vertical="center" wrapText="1"/>
    </xf>
    <xf numFmtId="164" fontId="20" fillId="0" borderId="22" xfId="0" applyNumberFormat="1" applyFont="1" applyFill="1" applyBorder="1" applyAlignment="1" applyProtection="1">
      <alignment horizontal="center" vertical="center" wrapText="1"/>
    </xf>
    <xf numFmtId="164" fontId="20" fillId="0" borderId="44" xfId="0" applyNumberFormat="1" applyFont="1" applyFill="1" applyBorder="1" applyAlignment="1" applyProtection="1">
      <alignment horizontal="center" vertical="center" wrapText="1"/>
    </xf>
    <xf numFmtId="164" fontId="20" fillId="0" borderId="17" xfId="0" applyNumberFormat="1" applyFont="1" applyFill="1" applyBorder="1" applyAlignment="1" applyProtection="1">
      <alignment horizontal="center" vertical="center" wrapText="1"/>
    </xf>
    <xf numFmtId="164" fontId="20" fillId="0" borderId="45" xfId="0" applyNumberFormat="1" applyFont="1" applyFill="1" applyBorder="1" applyAlignment="1" applyProtection="1">
      <alignment horizontal="center" vertical="center" wrapText="1"/>
    </xf>
    <xf numFmtId="164" fontId="20" fillId="0" borderId="13" xfId="0" applyNumberFormat="1" applyFont="1" applyFill="1" applyBorder="1" applyAlignment="1" applyProtection="1">
      <alignment horizontal="center" vertical="center" wrapText="1"/>
    </xf>
    <xf numFmtId="164" fontId="20" fillId="0" borderId="22" xfId="0" applyNumberFormat="1" applyFont="1" applyFill="1" applyBorder="1" applyAlignment="1" applyProtection="1">
      <alignment horizontal="left" vertical="center" wrapText="1" indent="1"/>
    </xf>
    <xf numFmtId="164" fontId="20" fillId="0" borderId="8" xfId="0" applyNumberFormat="1" applyFont="1" applyFill="1" applyBorder="1" applyAlignment="1" applyProtection="1">
      <alignment horizontal="center" vertical="center" wrapText="1"/>
    </xf>
    <xf numFmtId="164" fontId="22" fillId="0" borderId="23" xfId="0" applyNumberFormat="1" applyFont="1" applyFill="1" applyBorder="1" applyAlignment="1" applyProtection="1">
      <alignment vertical="center" wrapText="1"/>
    </xf>
    <xf numFmtId="164" fontId="22" fillId="0" borderId="24" xfId="0" applyNumberFormat="1" applyFont="1" applyFill="1" applyBorder="1" applyAlignment="1" applyProtection="1">
      <alignment vertical="center" wrapText="1"/>
    </xf>
    <xf numFmtId="164" fontId="29" fillId="0" borderId="22" xfId="0" applyNumberFormat="1" applyFont="1" applyFill="1" applyBorder="1" applyAlignment="1" applyProtection="1">
      <alignment horizontal="left" vertical="center" wrapText="1" indent="1"/>
    </xf>
    <xf numFmtId="164" fontId="22" fillId="0" borderId="45" xfId="0" applyNumberFormat="1" applyFont="1" applyFill="1" applyBorder="1" applyAlignment="1" applyProtection="1">
      <alignment vertical="center" wrapText="1"/>
    </xf>
    <xf numFmtId="0" fontId="26" fillId="0" borderId="15" xfId="0" applyFont="1" applyFill="1" applyBorder="1" applyAlignment="1" applyProtection="1">
      <alignment horizontal="center" vertical="center" wrapText="1"/>
    </xf>
    <xf numFmtId="0" fontId="28" fillId="0" borderId="14" xfId="0" applyFont="1" applyBorder="1" applyAlignment="1" applyProtection="1">
      <alignment horizontal="left" vertical="center" wrapText="1" indent="1"/>
    </xf>
    <xf numFmtId="0" fontId="27" fillId="0" borderId="2" xfId="0" applyFont="1" applyBorder="1" applyAlignment="1" applyProtection="1">
      <alignment horizontal="left" vertical="center" wrapText="1" indent="1"/>
    </xf>
    <xf numFmtId="0" fontId="27" fillId="0" borderId="6" xfId="0" applyFont="1" applyBorder="1" applyAlignment="1" applyProtection="1">
      <alignment horizontal="left" vertical="center" wrapText="1" indent="1"/>
    </xf>
    <xf numFmtId="0" fontId="28" fillId="0" borderId="18" xfId="0" applyFont="1" applyBorder="1" applyAlignment="1" applyProtection="1">
      <alignment horizontal="left" vertical="center" wrapText="1" indent="1"/>
    </xf>
    <xf numFmtId="164" fontId="20" fillId="0" borderId="29" xfId="6" applyNumberFormat="1" applyFont="1" applyFill="1" applyBorder="1" applyAlignment="1" applyProtection="1">
      <alignment horizontal="right" vertical="center" wrapText="1" indent="1"/>
    </xf>
    <xf numFmtId="164" fontId="20" fillId="0" borderId="17" xfId="6" applyNumberFormat="1" applyFont="1" applyFill="1" applyBorder="1" applyAlignment="1" applyProtection="1">
      <alignment horizontal="right" vertical="center" wrapText="1" indent="1"/>
    </xf>
    <xf numFmtId="164" fontId="22" fillId="0" borderId="35" xfId="6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20" xfId="6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26" xfId="6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21" xfId="6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20" xfId="6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17" xfId="6" applyNumberFormat="1" applyFont="1" applyFill="1" applyBorder="1" applyAlignment="1" applyProtection="1">
      <alignment horizontal="right" vertical="center" wrapText="1" indent="1"/>
    </xf>
    <xf numFmtId="164" fontId="7" fillId="0" borderId="0" xfId="6" applyNumberFormat="1" applyFont="1" applyFill="1" applyBorder="1" applyAlignment="1" applyProtection="1">
      <alignment horizontal="right" vertical="center" wrapText="1" indent="1"/>
    </xf>
    <xf numFmtId="164" fontId="22" fillId="0" borderId="28" xfId="6" applyNumberFormat="1" applyFont="1" applyFill="1" applyBorder="1" applyAlignment="1" applyProtection="1">
      <alignment horizontal="right" vertical="center" wrapText="1" indent="1"/>
      <protection locked="0"/>
    </xf>
    <xf numFmtId="164" fontId="28" fillId="0" borderId="17" xfId="0" applyNumberFormat="1" applyFont="1" applyBorder="1" applyAlignment="1" applyProtection="1">
      <alignment horizontal="right" vertical="center" wrapText="1" indent="1"/>
    </xf>
    <xf numFmtId="0" fontId="6" fillId="0" borderId="33" xfId="0" applyFont="1" applyFill="1" applyBorder="1" applyAlignment="1" applyProtection="1">
      <alignment horizontal="right" vertical="center"/>
    </xf>
    <xf numFmtId="164" fontId="22" fillId="0" borderId="3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2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46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6" xfId="0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14" xfId="0" applyNumberFormat="1" applyFont="1" applyFill="1" applyBorder="1" applyAlignment="1" applyProtection="1">
      <alignment horizontal="right" vertical="center" wrapText="1" indent="1"/>
    </xf>
    <xf numFmtId="164" fontId="30" fillId="0" borderId="1" xfId="0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17" xfId="0" applyNumberFormat="1" applyFont="1" applyFill="1" applyBorder="1" applyAlignment="1" applyProtection="1">
      <alignment horizontal="right" vertical="center" wrapText="1" indent="1"/>
    </xf>
    <xf numFmtId="164" fontId="7" fillId="0" borderId="0" xfId="0" applyNumberFormat="1" applyFont="1" applyFill="1" applyAlignment="1" applyProtection="1">
      <alignment horizontal="centerContinuous" vertical="center" wrapText="1"/>
    </xf>
    <xf numFmtId="164" fontId="0" fillId="0" borderId="0" xfId="0" applyNumberFormat="1" applyFill="1" applyAlignment="1" applyProtection="1">
      <alignment horizontal="centerContinuous" vertical="center"/>
    </xf>
    <xf numFmtId="164" fontId="6" fillId="0" borderId="0" xfId="0" applyNumberFormat="1" applyFont="1" applyFill="1" applyAlignment="1" applyProtection="1">
      <alignment horizontal="right" vertical="center"/>
    </xf>
    <xf numFmtId="164" fontId="8" fillId="0" borderId="13" xfId="0" applyNumberFormat="1" applyFont="1" applyFill="1" applyBorder="1" applyAlignment="1" applyProtection="1">
      <alignment horizontal="centerContinuous" vertical="center" wrapText="1"/>
    </xf>
    <xf numFmtId="164" fontId="8" fillId="0" borderId="14" xfId="0" applyNumberFormat="1" applyFont="1" applyFill="1" applyBorder="1" applyAlignment="1" applyProtection="1">
      <alignment horizontal="centerContinuous" vertical="center" wrapText="1"/>
    </xf>
    <xf numFmtId="164" fontId="8" fillId="0" borderId="17" xfId="0" applyNumberFormat="1" applyFont="1" applyFill="1" applyBorder="1" applyAlignment="1" applyProtection="1">
      <alignment horizontal="centerContinuous" vertical="center" wrapText="1"/>
    </xf>
    <xf numFmtId="164" fontId="4" fillId="0" borderId="0" xfId="0" applyNumberFormat="1" applyFont="1" applyFill="1" applyAlignment="1" applyProtection="1">
      <alignment horizontal="center" vertical="center" wrapText="1"/>
    </xf>
    <xf numFmtId="164" fontId="29" fillId="0" borderId="22" xfId="0" applyNumberFormat="1" applyFont="1" applyFill="1" applyBorder="1" applyAlignment="1" applyProtection="1">
      <alignment horizontal="center" vertical="center" wrapText="1"/>
    </xf>
    <xf numFmtId="164" fontId="29" fillId="0" borderId="13" xfId="0" applyNumberFormat="1" applyFont="1" applyFill="1" applyBorder="1" applyAlignment="1" applyProtection="1">
      <alignment horizontal="center" vertical="center" wrapText="1"/>
    </xf>
    <xf numFmtId="164" fontId="29" fillId="0" borderId="14" xfId="0" applyNumberFormat="1" applyFont="1" applyFill="1" applyBorder="1" applyAlignment="1" applyProtection="1">
      <alignment horizontal="center" vertical="center" wrapText="1"/>
    </xf>
    <xf numFmtId="164" fontId="29" fillId="0" borderId="17" xfId="0" applyNumberFormat="1" applyFont="1" applyFill="1" applyBorder="1" applyAlignment="1" applyProtection="1">
      <alignment horizontal="center" vertical="center" wrapText="1"/>
    </xf>
    <xf numFmtId="164" fontId="29" fillId="0" borderId="0" xfId="0" applyNumberFormat="1" applyFont="1" applyFill="1" applyAlignment="1" applyProtection="1">
      <alignment horizontal="center" vertical="center" wrapText="1"/>
    </xf>
    <xf numFmtId="164" fontId="0" fillId="0" borderId="25" xfId="0" applyNumberFormat="1" applyFill="1" applyBorder="1" applyAlignment="1" applyProtection="1">
      <alignment horizontal="left" vertical="center" wrapText="1" indent="1"/>
    </xf>
    <xf numFmtId="164" fontId="22" fillId="0" borderId="9" xfId="0" applyNumberFormat="1" applyFont="1" applyFill="1" applyBorder="1" applyAlignment="1" applyProtection="1">
      <alignment horizontal="left" vertical="center" wrapText="1" indent="1"/>
    </xf>
    <xf numFmtId="164" fontId="0" fillId="0" borderId="23" xfId="0" applyNumberFormat="1" applyFill="1" applyBorder="1" applyAlignment="1" applyProtection="1">
      <alignment horizontal="left" vertical="center" wrapText="1" indent="1"/>
    </xf>
    <xf numFmtId="164" fontId="22" fillId="0" borderId="8" xfId="0" applyNumberFormat="1" applyFont="1" applyFill="1" applyBorder="1" applyAlignment="1" applyProtection="1">
      <alignment horizontal="left" vertical="center" wrapText="1" indent="1"/>
    </xf>
    <xf numFmtId="164" fontId="22" fillId="0" borderId="47" xfId="0" applyNumberFormat="1" applyFont="1" applyFill="1" applyBorder="1" applyAlignment="1" applyProtection="1">
      <alignment horizontal="left" vertical="center" wrapText="1" indent="1"/>
    </xf>
    <xf numFmtId="164" fontId="32" fillId="0" borderId="22" xfId="0" applyNumberFormat="1" applyFont="1" applyFill="1" applyBorder="1" applyAlignment="1" applyProtection="1">
      <alignment horizontal="left" vertical="center" wrapText="1" indent="1"/>
    </xf>
    <xf numFmtId="164" fontId="30" fillId="0" borderId="7" xfId="0" applyNumberFormat="1" applyFont="1" applyFill="1" applyBorder="1" applyAlignment="1" applyProtection="1">
      <alignment horizontal="left" vertical="center" wrapText="1" indent="1"/>
    </xf>
    <xf numFmtId="164" fontId="30" fillId="0" borderId="8" xfId="0" applyNumberFormat="1" applyFont="1" applyFill="1" applyBorder="1" applyAlignment="1" applyProtection="1">
      <alignment horizontal="left" vertical="center" wrapText="1" indent="1"/>
    </xf>
    <xf numFmtId="164" fontId="32" fillId="0" borderId="13" xfId="0" applyNumberFormat="1" applyFont="1" applyFill="1" applyBorder="1" applyAlignment="1" applyProtection="1">
      <alignment horizontal="left" vertical="center" wrapText="1" indent="1"/>
    </xf>
    <xf numFmtId="164" fontId="30" fillId="0" borderId="9" xfId="0" applyNumberFormat="1" applyFont="1" applyFill="1" applyBorder="1" applyAlignment="1" applyProtection="1">
      <alignment horizontal="left" vertical="center" wrapText="1" indent="1"/>
      <protection locked="0"/>
    </xf>
    <xf numFmtId="164" fontId="30" fillId="0" borderId="8" xfId="0" applyNumberFormat="1" applyFont="1" applyFill="1" applyBorder="1" applyAlignment="1" applyProtection="1">
      <alignment horizontal="left" vertical="center" wrapText="1" indent="2"/>
    </xf>
    <xf numFmtId="164" fontId="30" fillId="0" borderId="2" xfId="0" applyNumberFormat="1" applyFont="1" applyFill="1" applyBorder="1" applyAlignment="1" applyProtection="1">
      <alignment horizontal="left" vertical="center" wrapText="1" indent="2"/>
    </xf>
    <xf numFmtId="164" fontId="30" fillId="0" borderId="9" xfId="0" applyNumberFormat="1" applyFont="1" applyFill="1" applyBorder="1" applyAlignment="1" applyProtection="1">
      <alignment horizontal="left" vertical="center" wrapText="1" indent="1"/>
    </xf>
    <xf numFmtId="164" fontId="22" fillId="0" borderId="9" xfId="0" applyNumberFormat="1" applyFont="1" applyFill="1" applyBorder="1" applyAlignment="1" applyProtection="1">
      <alignment horizontal="left" vertical="center" wrapText="1" indent="2"/>
    </xf>
    <xf numFmtId="164" fontId="22" fillId="0" borderId="10" xfId="0" applyNumberFormat="1" applyFont="1" applyFill="1" applyBorder="1" applyAlignment="1" applyProtection="1">
      <alignment horizontal="left" vertical="center" wrapText="1" indent="2"/>
    </xf>
    <xf numFmtId="164" fontId="34" fillId="0" borderId="3" xfId="0" applyNumberFormat="1" applyFont="1" applyFill="1" applyBorder="1" applyAlignment="1" applyProtection="1">
      <alignment horizontal="right" vertical="center" wrapText="1" indent="1"/>
    </xf>
    <xf numFmtId="165" fontId="30" fillId="0" borderId="48" xfId="1" applyNumberFormat="1" applyFont="1" applyFill="1" applyBorder="1" applyProtection="1">
      <protection locked="0"/>
    </xf>
    <xf numFmtId="165" fontId="30" fillId="0" borderId="39" xfId="1" applyNumberFormat="1" applyFont="1" applyFill="1" applyBorder="1" applyProtection="1">
      <protection locked="0"/>
    </xf>
    <xf numFmtId="165" fontId="30" fillId="0" borderId="41" xfId="1" applyNumberFormat="1" applyFont="1" applyFill="1" applyBorder="1" applyProtection="1">
      <protection locked="0"/>
    </xf>
    <xf numFmtId="0" fontId="30" fillId="0" borderId="3" xfId="6" applyFont="1" applyFill="1" applyBorder="1" applyProtection="1"/>
    <xf numFmtId="164" fontId="20" fillId="0" borderId="0" xfId="0" applyNumberFormat="1" applyFont="1" applyFill="1" applyBorder="1" applyAlignment="1" applyProtection="1">
      <alignment horizontal="right" vertical="center" wrapText="1" indent="1"/>
    </xf>
    <xf numFmtId="0" fontId="7" fillId="0" borderId="49" xfId="6" applyFont="1" applyFill="1" applyBorder="1" applyAlignment="1" applyProtection="1">
      <alignment horizontal="center" vertical="center" wrapText="1"/>
    </xf>
    <xf numFmtId="0" fontId="7" fillId="0" borderId="49" xfId="6" applyFont="1" applyFill="1" applyBorder="1" applyAlignment="1" applyProtection="1">
      <alignment vertical="center" wrapText="1"/>
    </xf>
    <xf numFmtId="164" fontId="7" fillId="0" borderId="49" xfId="6" applyNumberFormat="1" applyFont="1" applyFill="1" applyBorder="1" applyAlignment="1" applyProtection="1">
      <alignment horizontal="right" vertical="center" wrapText="1" indent="1"/>
    </xf>
    <xf numFmtId="0" fontId="22" fillId="0" borderId="49" xfId="6" applyFont="1" applyFill="1" applyBorder="1" applyAlignment="1" applyProtection="1">
      <alignment horizontal="right" vertical="center" wrapText="1" indent="1"/>
      <protection locked="0"/>
    </xf>
    <xf numFmtId="0" fontId="16" fillId="0" borderId="0" xfId="0" applyFont="1" applyAlignment="1">
      <alignment horizontal="center" wrapText="1"/>
    </xf>
    <xf numFmtId="0" fontId="24" fillId="0" borderId="0" xfId="0" applyFont="1" applyAlignment="1">
      <alignment horizontal="center" wrapText="1"/>
    </xf>
    <xf numFmtId="0" fontId="16" fillId="0" borderId="0" xfId="0" applyFont="1" applyFill="1" applyBorder="1" applyAlignment="1" applyProtection="1">
      <alignment horizontal="center" vertical="center"/>
    </xf>
    <xf numFmtId="0" fontId="32" fillId="0" borderId="15" xfId="0" applyFont="1" applyBorder="1" applyAlignment="1" applyProtection="1">
      <alignment horizontal="center" vertical="center" wrapText="1"/>
    </xf>
    <xf numFmtId="0" fontId="32" fillId="0" borderId="16" xfId="0" applyFont="1" applyBorder="1" applyAlignment="1" applyProtection="1">
      <alignment horizontal="center" vertical="center"/>
    </xf>
    <xf numFmtId="0" fontId="32" fillId="0" borderId="29" xfId="0" applyFont="1" applyBorder="1" applyAlignment="1" applyProtection="1">
      <alignment horizontal="center" vertical="center" wrapText="1"/>
    </xf>
    <xf numFmtId="0" fontId="26" fillId="0" borderId="19" xfId="0" applyFont="1" applyBorder="1" applyAlignment="1" applyProtection="1">
      <alignment horizontal="left" vertical="center" wrapText="1" indent="1"/>
    </xf>
    <xf numFmtId="0" fontId="12" fillId="0" borderId="0" xfId="6" applyFont="1" applyFill="1" applyProtection="1"/>
    <xf numFmtId="0" fontId="12" fillId="0" borderId="0" xfId="6" applyFont="1" applyFill="1" applyAlignment="1" applyProtection="1">
      <alignment horizontal="right" vertical="center" indent="1"/>
    </xf>
    <xf numFmtId="0" fontId="12" fillId="0" borderId="0" xfId="6" applyFont="1" applyFill="1"/>
    <xf numFmtId="0" fontId="12" fillId="0" borderId="0" xfId="6" applyFont="1" applyFill="1" applyAlignment="1">
      <alignment horizontal="right" vertical="center" indent="1"/>
    </xf>
    <xf numFmtId="0" fontId="40" fillId="0" borderId="2" xfId="0" applyFont="1" applyBorder="1" applyAlignment="1">
      <alignment horizontal="justify" wrapText="1"/>
    </xf>
    <xf numFmtId="0" fontId="40" fillId="0" borderId="2" xfId="0" applyFont="1" applyBorder="1" applyAlignment="1">
      <alignment wrapText="1"/>
    </xf>
    <xf numFmtId="0" fontId="40" fillId="0" borderId="27" xfId="0" applyFont="1" applyBorder="1" applyAlignment="1">
      <alignment wrapText="1"/>
    </xf>
    <xf numFmtId="0" fontId="17" fillId="0" borderId="0" xfId="0" applyFont="1" applyFill="1" applyAlignment="1" applyProtection="1">
      <alignment horizontal="left" vertical="center" wrapText="1"/>
    </xf>
    <xf numFmtId="0" fontId="17" fillId="0" borderId="0" xfId="0" applyFont="1" applyFill="1" applyAlignment="1" applyProtection="1">
      <alignment vertical="center" wrapText="1"/>
    </xf>
    <xf numFmtId="0" fontId="17" fillId="0" borderId="0" xfId="0" applyFont="1" applyFill="1" applyAlignment="1" applyProtection="1">
      <alignment horizontal="right" vertical="center" wrapText="1" indent="1"/>
    </xf>
    <xf numFmtId="164" fontId="0" fillId="0" borderId="45" xfId="0" applyNumberFormat="1" applyFill="1" applyBorder="1" applyAlignment="1" applyProtection="1">
      <alignment horizontal="left" vertical="center" wrapText="1" indent="1"/>
    </xf>
    <xf numFmtId="164" fontId="22" fillId="0" borderId="7" xfId="0" applyNumberFormat="1" applyFont="1" applyFill="1" applyBorder="1" applyAlignment="1" applyProtection="1">
      <alignment horizontal="left" vertical="center" wrapText="1" indent="1"/>
    </xf>
    <xf numFmtId="164" fontId="22" fillId="0" borderId="50" xfId="0" applyNumberFormat="1" applyFont="1" applyFill="1" applyBorder="1" applyAlignment="1" applyProtection="1">
      <alignment horizontal="right" vertical="center" wrapText="1" indent="1"/>
      <protection locked="0"/>
    </xf>
    <xf numFmtId="164" fontId="20" fillId="0" borderId="16" xfId="6" applyNumberFormat="1" applyFont="1" applyFill="1" applyBorder="1" applyAlignment="1" applyProtection="1">
      <alignment horizontal="right" vertical="center" wrapText="1" indent="1"/>
    </xf>
    <xf numFmtId="164" fontId="20" fillId="0" borderId="14" xfId="6" applyNumberFormat="1" applyFont="1" applyFill="1" applyBorder="1" applyAlignment="1" applyProtection="1">
      <alignment horizontal="right" vertical="center" wrapText="1" indent="1"/>
    </xf>
    <xf numFmtId="164" fontId="22" fillId="0" borderId="2" xfId="6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3" xfId="6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6" xfId="6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2" xfId="6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6" xfId="6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14" xfId="6" applyNumberFormat="1" applyFont="1" applyFill="1" applyBorder="1" applyAlignment="1" applyProtection="1">
      <alignment horizontal="right" vertical="center" wrapText="1" indent="1"/>
    </xf>
    <xf numFmtId="0" fontId="8" fillId="0" borderId="37" xfId="6" applyFont="1" applyFill="1" applyBorder="1" applyAlignment="1" applyProtection="1">
      <alignment horizontal="center" vertical="center" wrapText="1"/>
    </xf>
    <xf numFmtId="164" fontId="27" fillId="0" borderId="51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43" xfId="0" applyFont="1" applyFill="1" applyBorder="1" applyAlignment="1" applyProtection="1">
      <alignment horizontal="center" vertical="center" wrapText="1"/>
    </xf>
    <xf numFmtId="0" fontId="20" fillId="0" borderId="15" xfId="6" applyFont="1" applyFill="1" applyBorder="1" applyAlignment="1" applyProtection="1">
      <alignment horizontal="center" vertical="center" wrapText="1"/>
    </xf>
    <xf numFmtId="0" fontId="20" fillId="0" borderId="16" xfId="6" applyFont="1" applyFill="1" applyBorder="1" applyAlignment="1" applyProtection="1">
      <alignment horizontal="center" vertical="center" wrapText="1"/>
    </xf>
    <xf numFmtId="164" fontId="22" fillId="0" borderId="26" xfId="6" applyNumberFormat="1" applyFont="1" applyFill="1" applyBorder="1" applyAlignment="1" applyProtection="1">
      <alignment horizontal="right" vertical="center" wrapText="1" indent="1"/>
    </xf>
    <xf numFmtId="0" fontId="22" fillId="0" borderId="3" xfId="6" applyFont="1" applyFill="1" applyBorder="1" applyAlignment="1" applyProtection="1">
      <alignment horizontal="left" vertical="center" wrapText="1" indent="6"/>
    </xf>
    <xf numFmtId="0" fontId="12" fillId="0" borderId="0" xfId="6" applyFill="1" applyProtection="1"/>
    <xf numFmtId="0" fontId="22" fillId="0" borderId="0" xfId="6" applyFont="1" applyFill="1" applyProtection="1"/>
    <xf numFmtId="0" fontId="15" fillId="0" borderId="0" xfId="6" applyFont="1" applyFill="1" applyProtection="1"/>
    <xf numFmtId="0" fontId="27" fillId="0" borderId="3" xfId="0" applyFont="1" applyBorder="1" applyAlignment="1" applyProtection="1">
      <alignment horizontal="left" wrapText="1" indent="1"/>
    </xf>
    <xf numFmtId="0" fontId="27" fillId="0" borderId="2" xfId="0" applyFont="1" applyBorder="1" applyAlignment="1" applyProtection="1">
      <alignment horizontal="left" wrapText="1" indent="1"/>
    </xf>
    <xf numFmtId="0" fontId="27" fillId="0" borderId="6" xfId="0" applyFont="1" applyBorder="1" applyAlignment="1" applyProtection="1">
      <alignment horizontal="left" wrapText="1" indent="1"/>
    </xf>
    <xf numFmtId="0" fontId="27" fillId="0" borderId="9" xfId="0" applyFont="1" applyBorder="1" applyAlignment="1" applyProtection="1">
      <alignment wrapText="1"/>
    </xf>
    <xf numFmtId="0" fontId="27" fillId="0" borderId="8" xfId="0" applyFont="1" applyBorder="1" applyAlignment="1" applyProtection="1">
      <alignment wrapText="1"/>
    </xf>
    <xf numFmtId="0" fontId="27" fillId="0" borderId="10" xfId="0" applyFont="1" applyBorder="1" applyAlignment="1" applyProtection="1">
      <alignment wrapText="1"/>
    </xf>
    <xf numFmtId="0" fontId="28" fillId="0" borderId="14" xfId="0" applyFont="1" applyBorder="1" applyAlignment="1" applyProtection="1">
      <alignment wrapText="1"/>
    </xf>
    <xf numFmtId="0" fontId="28" fillId="0" borderId="19" xfId="0" applyFont="1" applyBorder="1" applyAlignment="1" applyProtection="1">
      <alignment wrapText="1"/>
    </xf>
    <xf numFmtId="0" fontId="12" fillId="0" borderId="0" xfId="6" applyFill="1" applyAlignment="1" applyProtection="1"/>
    <xf numFmtId="164" fontId="26" fillId="0" borderId="17" xfId="0" quotePrefix="1" applyNumberFormat="1" applyFont="1" applyBorder="1" applyAlignment="1" applyProtection="1">
      <alignment horizontal="right" vertical="center" wrapText="1" indent="1"/>
    </xf>
    <xf numFmtId="0" fontId="25" fillId="0" borderId="0" xfId="6" applyFont="1" applyFill="1" applyProtection="1"/>
    <xf numFmtId="0" fontId="24" fillId="0" borderId="0" xfId="6" applyFont="1" applyFill="1" applyProtection="1"/>
    <xf numFmtId="164" fontId="22" fillId="0" borderId="8" xfId="0" quotePrefix="1" applyNumberFormat="1" applyFont="1" applyFill="1" applyBorder="1" applyAlignment="1" applyProtection="1">
      <alignment horizontal="left" vertical="center" wrapText="1" indent="3"/>
      <protection locked="0"/>
    </xf>
    <xf numFmtId="164" fontId="22" fillId="0" borderId="7" xfId="0" applyNumberFormat="1" applyFont="1" applyFill="1" applyBorder="1" applyAlignment="1" applyProtection="1">
      <alignment horizontal="left" vertical="center" wrapText="1" indent="1"/>
      <protection locked="0"/>
    </xf>
    <xf numFmtId="164" fontId="22" fillId="0" borderId="8" xfId="0" quotePrefix="1" applyNumberFormat="1" applyFont="1" applyFill="1" applyBorder="1" applyAlignment="1" applyProtection="1">
      <alignment horizontal="left" vertical="center" wrapText="1" indent="6"/>
      <protection locked="0"/>
    </xf>
    <xf numFmtId="164" fontId="30" fillId="0" borderId="8" xfId="0" quotePrefix="1" applyNumberFormat="1" applyFont="1" applyFill="1" applyBorder="1" applyAlignment="1" applyProtection="1">
      <alignment horizontal="left" vertical="center" wrapText="1" indent="6"/>
      <protection locked="0"/>
    </xf>
    <xf numFmtId="49" fontId="22" fillId="0" borderId="9" xfId="6" applyNumberFormat="1" applyFont="1" applyFill="1" applyBorder="1" applyAlignment="1" applyProtection="1">
      <alignment horizontal="center" vertical="center" wrapText="1"/>
    </xf>
    <xf numFmtId="49" fontId="22" fillId="0" borderId="8" xfId="6" applyNumberFormat="1" applyFont="1" applyFill="1" applyBorder="1" applyAlignment="1" applyProtection="1">
      <alignment horizontal="center" vertical="center" wrapText="1"/>
    </xf>
    <xf numFmtId="49" fontId="22" fillId="0" borderId="10" xfId="6" applyNumberFormat="1" applyFont="1" applyFill="1" applyBorder="1" applyAlignment="1" applyProtection="1">
      <alignment horizontal="center" vertical="center" wrapText="1"/>
    </xf>
    <xf numFmtId="0" fontId="28" fillId="0" borderId="13" xfId="0" applyFont="1" applyBorder="1" applyAlignment="1" applyProtection="1">
      <alignment horizontal="center" wrapText="1"/>
    </xf>
    <xf numFmtId="0" fontId="27" fillId="0" borderId="9" xfId="0" applyFont="1" applyBorder="1" applyAlignment="1" applyProtection="1">
      <alignment horizontal="center" wrapText="1"/>
    </xf>
    <xf numFmtId="0" fontId="27" fillId="0" borderId="8" xfId="0" applyFont="1" applyBorder="1" applyAlignment="1" applyProtection="1">
      <alignment horizontal="center" wrapText="1"/>
    </xf>
    <xf numFmtId="0" fontId="27" fillId="0" borderId="10" xfId="0" applyFont="1" applyBorder="1" applyAlignment="1" applyProtection="1">
      <alignment horizontal="center" wrapText="1"/>
    </xf>
    <xf numFmtId="0" fontId="28" fillId="0" borderId="18" xfId="0" applyFont="1" applyBorder="1" applyAlignment="1" applyProtection="1">
      <alignment horizontal="center" wrapText="1"/>
    </xf>
    <xf numFmtId="49" fontId="22" fillId="0" borderId="11" xfId="6" applyNumberFormat="1" applyFont="1" applyFill="1" applyBorder="1" applyAlignment="1" applyProtection="1">
      <alignment horizontal="center" vertical="center" wrapText="1"/>
    </xf>
    <xf numFmtId="49" fontId="22" fillId="0" borderId="7" xfId="6" applyNumberFormat="1" applyFont="1" applyFill="1" applyBorder="1" applyAlignment="1" applyProtection="1">
      <alignment horizontal="center" vertical="center" wrapText="1"/>
    </xf>
    <xf numFmtId="49" fontId="22" fillId="0" borderId="12" xfId="6" applyNumberFormat="1" applyFont="1" applyFill="1" applyBorder="1" applyAlignment="1" applyProtection="1">
      <alignment horizontal="center" vertical="center" wrapText="1"/>
    </xf>
    <xf numFmtId="0" fontId="28" fillId="0" borderId="18" xfId="0" applyFont="1" applyBorder="1" applyAlignment="1" applyProtection="1">
      <alignment horizontal="center" vertical="center" wrapText="1"/>
    </xf>
    <xf numFmtId="164" fontId="29" fillId="0" borderId="34" xfId="6" applyNumberFormat="1" applyFont="1" applyFill="1" applyBorder="1" applyAlignment="1" applyProtection="1">
      <alignment horizontal="right" vertical="center" wrapText="1" indent="1"/>
    </xf>
    <xf numFmtId="0" fontId="20" fillId="0" borderId="34" xfId="6" applyFont="1" applyFill="1" applyBorder="1" applyAlignment="1" applyProtection="1">
      <alignment horizontal="center" vertical="center" wrapText="1"/>
    </xf>
    <xf numFmtId="164" fontId="30" fillId="0" borderId="26" xfId="6" applyNumberFormat="1" applyFont="1" applyFill="1" applyBorder="1" applyAlignment="1" applyProtection="1">
      <alignment horizontal="right" vertical="center" wrapText="1" indent="1"/>
      <protection locked="0"/>
    </xf>
    <xf numFmtId="164" fontId="20" fillId="0" borderId="17" xfId="6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3" xfId="6" applyNumberFormat="1" applyFont="1" applyFill="1" applyBorder="1" applyAlignment="1" applyProtection="1">
      <alignment horizontal="right" vertical="center" wrapText="1" indent="1"/>
      <protection locked="0"/>
    </xf>
    <xf numFmtId="0" fontId="28" fillId="0" borderId="13" xfId="0" applyFont="1" applyBorder="1" applyAlignment="1" applyProtection="1">
      <alignment vertical="center" wrapText="1"/>
    </xf>
    <xf numFmtId="0" fontId="28" fillId="0" borderId="18" xfId="0" applyFont="1" applyBorder="1" applyAlignment="1" applyProtection="1">
      <alignment vertical="center" wrapText="1"/>
    </xf>
    <xf numFmtId="164" fontId="20" fillId="0" borderId="14" xfId="6" applyNumberFormat="1" applyFont="1" applyFill="1" applyBorder="1" applyAlignment="1" applyProtection="1">
      <alignment horizontal="right" vertical="center" wrapText="1" indent="1"/>
      <protection locked="0"/>
    </xf>
    <xf numFmtId="164" fontId="20" fillId="0" borderId="34" xfId="6" applyNumberFormat="1" applyFont="1" applyFill="1" applyBorder="1" applyAlignment="1" applyProtection="1">
      <alignment horizontal="right" vertical="center" wrapText="1" indent="1"/>
      <protection locked="0"/>
    </xf>
    <xf numFmtId="0" fontId="36" fillId="0" borderId="0" xfId="6" applyFont="1" applyFill="1"/>
    <xf numFmtId="0" fontId="29" fillId="0" borderId="13" xfId="6" applyFont="1" applyFill="1" applyBorder="1" applyAlignment="1" applyProtection="1">
      <alignment horizontal="center" vertical="center"/>
    </xf>
    <xf numFmtId="49" fontId="2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0" xfId="0" applyNumberFormat="1" applyFont="1" applyFill="1" applyAlignment="1" applyProtection="1">
      <alignment horizontal="right"/>
    </xf>
    <xf numFmtId="164" fontId="5" fillId="0" borderId="0" xfId="0" applyNumberFormat="1" applyFont="1" applyFill="1" applyAlignment="1" applyProtection="1">
      <alignment vertical="center"/>
    </xf>
    <xf numFmtId="164" fontId="5" fillId="0" borderId="0" xfId="0" applyNumberFormat="1" applyFont="1" applyFill="1" applyAlignment="1" applyProtection="1">
      <alignment horizontal="center" vertical="center"/>
    </xf>
    <xf numFmtId="164" fontId="5" fillId="0" borderId="0" xfId="0" applyNumberFormat="1" applyFont="1" applyFill="1" applyAlignment="1" applyProtection="1">
      <alignment horizontal="center" vertical="center" wrapText="1"/>
    </xf>
    <xf numFmtId="0" fontId="27" fillId="0" borderId="6" xfId="0" applyFont="1" applyBorder="1" applyAlignment="1" applyProtection="1">
      <alignment vertical="center" wrapText="1"/>
    </xf>
    <xf numFmtId="0" fontId="20" fillId="0" borderId="18" xfId="6" applyFont="1" applyFill="1" applyBorder="1" applyAlignment="1" applyProtection="1">
      <alignment horizontal="left" vertical="center" wrapText="1" indent="1"/>
    </xf>
    <xf numFmtId="0" fontId="20" fillId="0" borderId="19" xfId="6" applyFont="1" applyFill="1" applyBorder="1" applyAlignment="1" applyProtection="1">
      <alignment vertical="center" wrapText="1"/>
    </xf>
    <xf numFmtId="164" fontId="20" fillId="0" borderId="36" xfId="6" applyNumberFormat="1" applyFont="1" applyFill="1" applyBorder="1" applyAlignment="1" applyProtection="1">
      <alignment horizontal="right" vertical="center" wrapText="1" indent="1"/>
    </xf>
    <xf numFmtId="0" fontId="22" fillId="0" borderId="27" xfId="6" applyFont="1" applyFill="1" applyBorder="1" applyAlignment="1" applyProtection="1">
      <alignment horizontal="left" vertical="center" wrapText="1" indent="7"/>
    </xf>
    <xf numFmtId="0" fontId="20" fillId="0" borderId="13" xfId="6" applyFont="1" applyFill="1" applyBorder="1" applyAlignment="1" applyProtection="1">
      <alignment horizontal="left" vertical="center" wrapText="1"/>
    </xf>
    <xf numFmtId="49" fontId="29" fillId="0" borderId="13" xfId="6" applyNumberFormat="1" applyFont="1" applyFill="1" applyBorder="1" applyAlignment="1" applyProtection="1">
      <alignment horizontal="center" vertical="center" wrapText="1"/>
    </xf>
    <xf numFmtId="164" fontId="26" fillId="0" borderId="34" xfId="0" quotePrefix="1" applyNumberFormat="1" applyFont="1" applyBorder="1" applyAlignment="1" applyProtection="1">
      <alignment horizontal="right" vertical="center" wrapText="1" indent="1"/>
    </xf>
    <xf numFmtId="164" fontId="22" fillId="0" borderId="4" xfId="6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27" xfId="6" applyNumberFormat="1" applyFont="1" applyFill="1" applyBorder="1" applyAlignment="1" applyProtection="1">
      <alignment horizontal="right" vertical="center" wrapText="1" indent="1"/>
      <protection locked="0"/>
    </xf>
    <xf numFmtId="164" fontId="20" fillId="0" borderId="19" xfId="6" applyNumberFormat="1" applyFont="1" applyFill="1" applyBorder="1" applyAlignment="1" applyProtection="1">
      <alignment horizontal="right" vertical="center" wrapText="1" indent="1"/>
    </xf>
    <xf numFmtId="164" fontId="28" fillId="0" borderId="14" xfId="0" applyNumberFormat="1" applyFont="1" applyBorder="1" applyAlignment="1" applyProtection="1">
      <alignment horizontal="right" vertical="center" wrapText="1" indent="1"/>
    </xf>
    <xf numFmtId="164" fontId="28" fillId="0" borderId="14" xfId="0" applyNumberFormat="1" applyFont="1" applyBorder="1" applyAlignment="1" applyProtection="1">
      <alignment horizontal="right" vertical="center" wrapText="1" indent="1"/>
      <protection locked="0"/>
    </xf>
    <xf numFmtId="164" fontId="26" fillId="0" borderId="14" xfId="0" quotePrefix="1" applyNumberFormat="1" applyFont="1" applyBorder="1" applyAlignment="1" applyProtection="1">
      <alignment horizontal="right" vertical="center" wrapText="1" indent="1"/>
    </xf>
    <xf numFmtId="0" fontId="20" fillId="0" borderId="52" xfId="6" applyFont="1" applyFill="1" applyBorder="1" applyAlignment="1" applyProtection="1">
      <alignment horizontal="center" vertical="center" wrapText="1"/>
    </xf>
    <xf numFmtId="0" fontId="29" fillId="0" borderId="19" xfId="6" applyFont="1" applyFill="1" applyBorder="1" applyAlignment="1" applyProtection="1">
      <alignment vertical="center" wrapText="1"/>
    </xf>
    <xf numFmtId="164" fontId="29" fillId="0" borderId="19" xfId="6" applyNumberFormat="1" applyFont="1" applyFill="1" applyBorder="1" applyAlignment="1" applyProtection="1">
      <alignment horizontal="right" vertical="center" wrapText="1" indent="1"/>
    </xf>
    <xf numFmtId="164" fontId="29" fillId="0" borderId="53" xfId="6" applyNumberFormat="1" applyFont="1" applyFill="1" applyBorder="1" applyAlignment="1" applyProtection="1">
      <alignment horizontal="right" vertical="center" wrapText="1" indent="1"/>
    </xf>
    <xf numFmtId="0" fontId="22" fillId="0" borderId="49" xfId="6" applyFont="1" applyFill="1" applyBorder="1" applyAlignment="1" applyProtection="1">
      <alignment horizontal="right" vertical="center" wrapText="1" indent="1"/>
    </xf>
    <xf numFmtId="164" fontId="30" fillId="0" borderId="49" xfId="6" applyNumberFormat="1" applyFont="1" applyFill="1" applyBorder="1" applyAlignment="1" applyProtection="1">
      <alignment horizontal="right" vertical="center" wrapText="1" indent="1"/>
    </xf>
    <xf numFmtId="0" fontId="15" fillId="0" borderId="0" xfId="6" applyFont="1" applyFill="1" applyBorder="1" applyProtection="1"/>
    <xf numFmtId="164" fontId="29" fillId="0" borderId="14" xfId="6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34" xfId="6" applyNumberFormat="1" applyFont="1" applyFill="1" applyBorder="1" applyAlignment="1" applyProtection="1">
      <alignment horizontal="right" vertical="center" wrapText="1" indent="1"/>
      <protection locked="0"/>
    </xf>
    <xf numFmtId="164" fontId="26" fillId="0" borderId="14" xfId="0" quotePrefix="1" applyNumberFormat="1" applyFont="1" applyBorder="1" applyAlignment="1" applyProtection="1">
      <alignment horizontal="right" vertical="center" wrapText="1" indent="1"/>
      <protection locked="0"/>
    </xf>
    <xf numFmtId="164" fontId="26" fillId="0" borderId="34" xfId="0" quotePrefix="1" applyNumberFormat="1" applyFont="1" applyBorder="1" applyAlignment="1" applyProtection="1">
      <alignment horizontal="right" vertical="center" wrapText="1" indent="1"/>
      <protection locked="0"/>
    </xf>
    <xf numFmtId="0" fontId="29" fillId="0" borderId="14" xfId="6" applyFont="1" applyFill="1" applyBorder="1" applyAlignment="1" applyProtection="1">
      <alignment horizontal="center" vertical="center"/>
    </xf>
    <xf numFmtId="0" fontId="29" fillId="0" borderId="17" xfId="6" applyFont="1" applyFill="1" applyBorder="1" applyAlignment="1" applyProtection="1">
      <alignment horizontal="center" vertical="center"/>
    </xf>
    <xf numFmtId="164" fontId="8" fillId="0" borderId="17" xfId="0" applyNumberFormat="1" applyFont="1" applyFill="1" applyBorder="1" applyAlignment="1" applyProtection="1">
      <alignment horizontal="center" wrapText="1"/>
    </xf>
    <xf numFmtId="164" fontId="29" fillId="0" borderId="36" xfId="0" applyNumberFormat="1" applyFont="1" applyFill="1" applyBorder="1" applyAlignment="1" applyProtection="1">
      <alignment horizontal="center" vertical="center" wrapText="1"/>
    </xf>
    <xf numFmtId="164" fontId="20" fillId="0" borderId="36" xfId="0" applyNumberFormat="1" applyFont="1" applyFill="1" applyBorder="1" applyAlignment="1" applyProtection="1">
      <alignment horizontal="center" vertical="center" wrapText="1"/>
    </xf>
    <xf numFmtId="0" fontId="45" fillId="0" borderId="0" xfId="0" applyFont="1" applyFill="1" applyAlignment="1" applyProtection="1">
      <alignment horizontal="right"/>
    </xf>
    <xf numFmtId="49" fontId="46" fillId="0" borderId="14" xfId="0" applyNumberFormat="1" applyFont="1" applyFill="1" applyBorder="1" applyAlignment="1" applyProtection="1">
      <alignment horizontal="center" vertical="center" wrapText="1"/>
      <protection locked="0"/>
    </xf>
    <xf numFmtId="164" fontId="46" fillId="0" borderId="22" xfId="0" applyNumberFormat="1" applyFont="1" applyFill="1" applyBorder="1" applyAlignment="1" applyProtection="1">
      <alignment vertical="center" wrapText="1"/>
    </xf>
    <xf numFmtId="164" fontId="46" fillId="0" borderId="13" xfId="0" applyNumberFormat="1" applyFont="1" applyFill="1" applyBorder="1" applyAlignment="1" applyProtection="1">
      <alignment vertical="center" wrapText="1"/>
    </xf>
    <xf numFmtId="164" fontId="46" fillId="0" borderId="14" xfId="0" applyNumberFormat="1" applyFont="1" applyFill="1" applyBorder="1" applyAlignment="1" applyProtection="1">
      <alignment vertical="center" wrapText="1"/>
    </xf>
    <xf numFmtId="164" fontId="46" fillId="0" borderId="17" xfId="0" applyNumberFormat="1" applyFont="1" applyFill="1" applyBorder="1" applyAlignment="1" applyProtection="1">
      <alignment vertical="center" wrapText="1"/>
    </xf>
    <xf numFmtId="49" fontId="46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46" fillId="0" borderId="23" xfId="0" applyNumberFormat="1" applyFont="1" applyFill="1" applyBorder="1" applyAlignment="1" applyProtection="1">
      <alignment vertical="center" wrapText="1"/>
      <protection locked="0"/>
    </xf>
    <xf numFmtId="164" fontId="46" fillId="0" borderId="8" xfId="0" applyNumberFormat="1" applyFont="1" applyFill="1" applyBorder="1" applyAlignment="1" applyProtection="1">
      <alignment vertical="center" wrapText="1"/>
      <protection locked="0"/>
    </xf>
    <xf numFmtId="164" fontId="46" fillId="0" borderId="2" xfId="0" applyNumberFormat="1" applyFont="1" applyFill="1" applyBorder="1" applyAlignment="1" applyProtection="1">
      <alignment vertical="center" wrapText="1"/>
      <protection locked="0"/>
    </xf>
    <xf numFmtId="164" fontId="46" fillId="0" borderId="20" xfId="0" applyNumberFormat="1" applyFont="1" applyFill="1" applyBorder="1" applyAlignment="1" applyProtection="1">
      <alignment vertical="center" wrapText="1"/>
      <protection locked="0"/>
    </xf>
    <xf numFmtId="49" fontId="46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46" fillId="0" borderId="24" xfId="0" applyNumberFormat="1" applyFont="1" applyFill="1" applyBorder="1" applyAlignment="1" applyProtection="1">
      <alignment vertical="center" wrapText="1"/>
      <protection locked="0"/>
    </xf>
    <xf numFmtId="164" fontId="46" fillId="0" borderId="10" xfId="0" applyNumberFormat="1" applyFont="1" applyFill="1" applyBorder="1" applyAlignment="1" applyProtection="1">
      <alignment vertical="center" wrapText="1"/>
      <protection locked="0"/>
    </xf>
    <xf numFmtId="164" fontId="46" fillId="0" borderId="6" xfId="0" applyNumberFormat="1" applyFont="1" applyFill="1" applyBorder="1" applyAlignment="1" applyProtection="1">
      <alignment vertical="center" wrapText="1"/>
      <protection locked="0"/>
    </xf>
    <xf numFmtId="164" fontId="46" fillId="0" borderId="21" xfId="0" applyNumberFormat="1" applyFont="1" applyFill="1" applyBorder="1" applyAlignment="1" applyProtection="1">
      <alignment vertical="center" wrapText="1"/>
      <protection locked="0"/>
    </xf>
    <xf numFmtId="49" fontId="46" fillId="0" borderId="50" xfId="0" applyNumberFormat="1" applyFont="1" applyFill="1" applyBorder="1" applyAlignment="1" applyProtection="1">
      <alignment horizontal="center" vertical="center" wrapText="1"/>
      <protection locked="0"/>
    </xf>
    <xf numFmtId="164" fontId="46" fillId="0" borderId="45" xfId="0" applyNumberFormat="1" applyFont="1" applyFill="1" applyBorder="1" applyAlignment="1" applyProtection="1">
      <alignment vertical="center" wrapText="1"/>
      <protection locked="0"/>
    </xf>
    <xf numFmtId="164" fontId="46" fillId="0" borderId="7" xfId="0" applyNumberFormat="1" applyFont="1" applyFill="1" applyBorder="1" applyAlignment="1" applyProtection="1">
      <alignment vertical="center" wrapText="1"/>
      <protection locked="0"/>
    </xf>
    <xf numFmtId="164" fontId="46" fillId="0" borderId="1" xfId="0" applyNumberFormat="1" applyFont="1" applyFill="1" applyBorder="1" applyAlignment="1" applyProtection="1">
      <alignment vertical="center" wrapText="1"/>
      <protection locked="0"/>
    </xf>
    <xf numFmtId="164" fontId="46" fillId="0" borderId="54" xfId="0" applyNumberFormat="1" applyFont="1" applyFill="1" applyBorder="1" applyAlignment="1" applyProtection="1">
      <alignment vertical="center" wrapText="1"/>
      <protection locked="0"/>
    </xf>
    <xf numFmtId="164" fontId="46" fillId="2" borderId="44" xfId="0" applyNumberFormat="1" applyFont="1" applyFill="1" applyBorder="1" applyAlignment="1" applyProtection="1">
      <alignment horizontal="left" vertical="center" wrapText="1" indent="2"/>
    </xf>
    <xf numFmtId="3" fontId="49" fillId="0" borderId="35" xfId="0" applyNumberFormat="1" applyFont="1" applyBorder="1" applyAlignment="1" applyProtection="1">
      <alignment horizontal="right" vertical="center" indent="1"/>
      <protection locked="0"/>
    </xf>
    <xf numFmtId="3" fontId="49" fillId="0" borderId="20" xfId="0" applyNumberFormat="1" applyFont="1" applyBorder="1" applyAlignment="1" applyProtection="1">
      <alignment horizontal="right" vertical="center" indent="1"/>
      <protection locked="0"/>
    </xf>
    <xf numFmtId="3" fontId="49" fillId="0" borderId="20" xfId="0" applyNumberFormat="1" applyFont="1" applyFill="1" applyBorder="1" applyAlignment="1" applyProtection="1">
      <alignment horizontal="right" vertical="center" indent="1"/>
      <protection locked="0"/>
    </xf>
    <xf numFmtId="3" fontId="49" fillId="0" borderId="21" xfId="0" applyNumberFormat="1" applyFont="1" applyFill="1" applyBorder="1" applyAlignment="1" applyProtection="1">
      <alignment horizontal="right" vertical="center" indent="1"/>
      <protection locked="0"/>
    </xf>
    <xf numFmtId="3" fontId="50" fillId="0" borderId="17" xfId="0" applyNumberFormat="1" applyFont="1" applyFill="1" applyBorder="1" applyAlignment="1" applyProtection="1">
      <alignment horizontal="right" vertical="center" indent="1"/>
    </xf>
    <xf numFmtId="0" fontId="27" fillId="0" borderId="6" xfId="0" applyFont="1" applyBorder="1" applyAlignment="1" applyProtection="1">
      <alignment horizontal="left" vertical="center" wrapText="1"/>
    </xf>
    <xf numFmtId="0" fontId="27" fillId="0" borderId="3" xfId="0" applyFont="1" applyBorder="1" applyAlignment="1">
      <alignment horizontal="left" wrapText="1" indent="1"/>
    </xf>
    <xf numFmtId="0" fontId="27" fillId="0" borderId="1" xfId="0" applyFont="1" applyBorder="1" applyAlignment="1">
      <alignment horizontal="left" vertical="center" wrapText="1" indent="1"/>
    </xf>
    <xf numFmtId="0" fontId="24" fillId="0" borderId="0" xfId="0" applyFont="1" applyFill="1" applyProtection="1">
      <protection locked="0"/>
    </xf>
    <xf numFmtId="0" fontId="51" fillId="0" borderId="0" xfId="0" applyFont="1" applyFill="1" applyBorder="1" applyAlignment="1" applyProtection="1">
      <alignment horizontal="right"/>
    </xf>
    <xf numFmtId="0" fontId="26" fillId="0" borderId="29" xfId="0" applyFont="1" applyFill="1" applyBorder="1" applyAlignment="1" applyProtection="1">
      <alignment horizontal="center" vertical="center" wrapText="1"/>
    </xf>
    <xf numFmtId="164" fontId="22" fillId="0" borderId="54" xfId="6" applyNumberFormat="1" applyFont="1" applyFill="1" applyBorder="1" applyAlignment="1" applyProtection="1">
      <alignment horizontal="right" vertical="center" wrapText="1" indent="1"/>
      <protection locked="0"/>
    </xf>
    <xf numFmtId="0" fontId="27" fillId="0" borderId="6" xfId="0" applyFont="1" applyBorder="1" applyAlignment="1" applyProtection="1">
      <alignment horizontal="left" vertical="top" wrapText="1" indent="1"/>
    </xf>
    <xf numFmtId="49" fontId="31" fillId="0" borderId="0" xfId="0" applyNumberFormat="1" applyFont="1" applyFill="1" applyBorder="1" applyAlignment="1" applyProtection="1">
      <alignment vertical="center"/>
    </xf>
    <xf numFmtId="3" fontId="30" fillId="0" borderId="0" xfId="0" applyNumberFormat="1" applyFont="1" applyFill="1" applyBorder="1" applyAlignment="1" applyProtection="1">
      <alignment vertical="center"/>
    </xf>
    <xf numFmtId="164" fontId="30" fillId="0" borderId="1" xfId="0" applyNumberFormat="1" applyFont="1" applyFill="1" applyBorder="1" applyAlignment="1" applyProtection="1">
      <alignment horizontal="right" vertical="center" wrapText="1" indent="1"/>
    </xf>
    <xf numFmtId="164" fontId="30" fillId="0" borderId="2" xfId="0" applyNumberFormat="1" applyFont="1" applyFill="1" applyBorder="1" applyAlignment="1" applyProtection="1">
      <alignment horizontal="right" vertical="center" wrapText="1" indent="1"/>
    </xf>
    <xf numFmtId="164" fontId="29" fillId="0" borderId="34" xfId="0" applyNumberFormat="1" applyFont="1" applyFill="1" applyBorder="1" applyAlignment="1" applyProtection="1">
      <alignment horizontal="right" vertical="center" wrapText="1" indent="1"/>
    </xf>
    <xf numFmtId="0" fontId="0" fillId="0" borderId="47" xfId="0" applyFill="1" applyBorder="1" applyAlignment="1">
      <alignment vertical="center" wrapText="1"/>
    </xf>
    <xf numFmtId="0" fontId="27" fillId="0" borderId="8" xfId="0" applyFont="1" applyFill="1" applyBorder="1" applyAlignment="1">
      <alignment horizontal="left" wrapText="1"/>
    </xf>
    <xf numFmtId="0" fontId="27" fillId="0" borderId="47" xfId="0" applyFont="1" applyFill="1" applyBorder="1" applyAlignment="1">
      <alignment horizontal="left" wrapText="1"/>
    </xf>
    <xf numFmtId="0" fontId="27" fillId="0" borderId="8" xfId="0" applyFont="1" applyFill="1" applyBorder="1" applyAlignment="1">
      <alignment wrapText="1"/>
    </xf>
    <xf numFmtId="0" fontId="27" fillId="0" borderId="8" xfId="0" applyFont="1" applyBorder="1" applyAlignment="1">
      <alignment wrapText="1"/>
    </xf>
    <xf numFmtId="0" fontId="27" fillId="0" borderId="12" xfId="0" applyFont="1" applyBorder="1" applyAlignment="1">
      <alignment wrapText="1"/>
    </xf>
    <xf numFmtId="164" fontId="22" fillId="0" borderId="27" xfId="0" applyNumberFormat="1" applyFont="1" applyFill="1" applyBorder="1" applyAlignment="1" applyProtection="1">
      <alignment vertical="center" wrapText="1"/>
      <protection locked="0"/>
    </xf>
    <xf numFmtId="49" fontId="22" fillId="0" borderId="27" xfId="0" applyNumberFormat="1" applyFont="1" applyFill="1" applyBorder="1" applyAlignment="1" applyProtection="1">
      <alignment horizontal="center" vertical="center" wrapText="1"/>
      <protection locked="0"/>
    </xf>
    <xf numFmtId="164" fontId="22" fillId="0" borderId="28" xfId="0" applyNumberFormat="1" applyFont="1" applyFill="1" applyBorder="1" applyAlignment="1" applyProtection="1">
      <alignment vertical="center" wrapText="1"/>
    </xf>
    <xf numFmtId="164" fontId="29" fillId="0" borderId="1" xfId="6" applyNumberFormat="1" applyFont="1" applyFill="1" applyBorder="1" applyAlignment="1" applyProtection="1">
      <alignment horizontal="right" vertical="center" wrapText="1" indent="1"/>
    </xf>
    <xf numFmtId="0" fontId="27" fillId="0" borderId="10" xfId="0" applyFont="1" applyBorder="1" applyAlignment="1">
      <alignment wrapText="1"/>
    </xf>
    <xf numFmtId="164" fontId="22" fillId="0" borderId="6" xfId="0" applyNumberFormat="1" applyFont="1" applyFill="1" applyBorder="1" applyAlignment="1" applyProtection="1">
      <alignment vertical="center" wrapText="1"/>
      <protection locked="0"/>
    </xf>
    <xf numFmtId="49" fontId="22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22" fillId="0" borderId="21" xfId="0" applyNumberFormat="1" applyFont="1" applyFill="1" applyBorder="1" applyAlignment="1" applyProtection="1">
      <alignment vertical="center" wrapText="1"/>
    </xf>
    <xf numFmtId="164" fontId="22" fillId="0" borderId="5" xfId="0" applyNumberFormat="1" applyFont="1" applyFill="1" applyBorder="1" applyAlignment="1" applyProtection="1">
      <alignment horizontal="left" vertical="center" wrapText="1" indent="3"/>
    </xf>
    <xf numFmtId="164" fontId="22" fillId="0" borderId="5" xfId="0" applyNumberFormat="1" applyFont="1" applyFill="1" applyBorder="1" applyAlignment="1" applyProtection="1">
      <alignment horizontal="left" vertical="center" wrapText="1" indent="1"/>
    </xf>
    <xf numFmtId="164" fontId="0" fillId="0" borderId="45" xfId="0" applyNumberFormat="1" applyFont="1" applyFill="1" applyBorder="1" applyAlignment="1" applyProtection="1">
      <alignment horizontal="left" vertical="center" wrapText="1" indent="1"/>
    </xf>
    <xf numFmtId="164" fontId="0" fillId="0" borderId="23" xfId="0" applyNumberFormat="1" applyFont="1" applyFill="1" applyBorder="1" applyAlignment="1" applyProtection="1">
      <alignment horizontal="left" vertical="center" wrapText="1" indent="1"/>
    </xf>
    <xf numFmtId="0" fontId="27" fillId="0" borderId="5" xfId="0" applyFont="1" applyFill="1" applyBorder="1" applyAlignment="1">
      <alignment horizontal="left" wrapText="1"/>
    </xf>
    <xf numFmtId="0" fontId="15" fillId="0" borderId="47" xfId="6" applyFont="1" applyFill="1" applyBorder="1"/>
    <xf numFmtId="164" fontId="20" fillId="0" borderId="55" xfId="0" applyNumberFormat="1" applyFont="1" applyFill="1" applyBorder="1" applyAlignment="1" applyProtection="1">
      <alignment horizontal="center" vertical="center" wrapText="1"/>
    </xf>
    <xf numFmtId="49" fontId="46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46" fillId="0" borderId="56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55" xfId="0" applyFont="1" applyFill="1" applyBorder="1" applyAlignment="1">
      <alignment horizontal="left" wrapText="1"/>
    </xf>
    <xf numFmtId="0" fontId="27" fillId="0" borderId="57" xfId="0" applyFont="1" applyFill="1" applyBorder="1" applyAlignment="1">
      <alignment horizontal="left" wrapText="1"/>
    </xf>
    <xf numFmtId="165" fontId="53" fillId="0" borderId="22" xfId="2" applyNumberFormat="1" applyFont="1" applyBorder="1"/>
    <xf numFmtId="165" fontId="53" fillId="0" borderId="13" xfId="2" applyNumberFormat="1" applyFont="1" applyBorder="1"/>
    <xf numFmtId="0" fontId="54" fillId="0" borderId="22" xfId="5" applyFont="1" applyBorder="1"/>
    <xf numFmtId="165" fontId="61" fillId="0" borderId="28" xfId="2" applyNumberFormat="1" applyFont="1" applyBorder="1"/>
    <xf numFmtId="165" fontId="61" fillId="0" borderId="42" xfId="2" applyNumberFormat="1" applyFont="1" applyBorder="1"/>
    <xf numFmtId="165" fontId="61" fillId="0" borderId="27" xfId="2" applyNumberFormat="1" applyFont="1" applyBorder="1"/>
    <xf numFmtId="165" fontId="55" fillId="0" borderId="27" xfId="2" applyNumberFormat="1" applyFont="1" applyFill="1" applyBorder="1"/>
    <xf numFmtId="165" fontId="55" fillId="0" borderId="12" xfId="2" applyNumberFormat="1" applyFont="1" applyFill="1" applyBorder="1"/>
    <xf numFmtId="0" fontId="56" fillId="0" borderId="57" xfId="5" applyFont="1" applyFill="1" applyBorder="1" applyAlignment="1">
      <alignment horizontal="justify"/>
    </xf>
    <xf numFmtId="165" fontId="61" fillId="0" borderId="20" xfId="2" applyNumberFormat="1" applyFont="1" applyBorder="1"/>
    <xf numFmtId="165" fontId="61" fillId="0" borderId="46" xfId="2" applyNumberFormat="1" applyFont="1" applyBorder="1"/>
    <xf numFmtId="165" fontId="61" fillId="0" borderId="2" xfId="2" applyNumberFormat="1" applyFont="1" applyBorder="1"/>
    <xf numFmtId="165" fontId="55" fillId="0" borderId="2" xfId="2" applyNumberFormat="1" applyFont="1" applyFill="1" applyBorder="1"/>
    <xf numFmtId="165" fontId="55" fillId="0" borderId="8" xfId="2" applyNumberFormat="1" applyFont="1" applyFill="1" applyBorder="1"/>
    <xf numFmtId="0" fontId="56" fillId="0" borderId="23" xfId="5" applyFont="1" applyFill="1" applyBorder="1" applyAlignment="1">
      <alignment horizontal="justify"/>
    </xf>
    <xf numFmtId="0" fontId="2" fillId="0" borderId="47" xfId="6" applyFont="1" applyFill="1" applyBorder="1"/>
    <xf numFmtId="165" fontId="55" fillId="0" borderId="46" xfId="2" applyNumberFormat="1" applyFont="1" applyFill="1" applyBorder="1"/>
    <xf numFmtId="165" fontId="55" fillId="0" borderId="4" xfId="2" applyNumberFormat="1" applyFont="1" applyFill="1" applyBorder="1"/>
    <xf numFmtId="0" fontId="54" fillId="0" borderId="17" xfId="5" applyFont="1" applyBorder="1" applyAlignment="1">
      <alignment horizontal="center"/>
    </xf>
    <xf numFmtId="0" fontId="54" fillId="0" borderId="44" xfId="5" applyFont="1" applyBorder="1" applyAlignment="1">
      <alignment horizontal="center"/>
    </xf>
    <xf numFmtId="0" fontId="54" fillId="0" borderId="14" xfId="5" applyFont="1" applyBorder="1" applyAlignment="1">
      <alignment horizontal="center"/>
    </xf>
    <xf numFmtId="0" fontId="54" fillId="0" borderId="14" xfId="5" applyFont="1" applyFill="1" applyBorder="1" applyAlignment="1">
      <alignment horizontal="center"/>
    </xf>
    <xf numFmtId="0" fontId="54" fillId="0" borderId="13" xfId="5" applyFont="1" applyFill="1" applyBorder="1" applyAlignment="1">
      <alignment horizontal="center"/>
    </xf>
    <xf numFmtId="0" fontId="54" fillId="0" borderId="22" xfId="5" applyFont="1" applyFill="1" applyBorder="1" applyAlignment="1">
      <alignment horizontal="justify"/>
    </xf>
    <xf numFmtId="0" fontId="57" fillId="0" borderId="0" xfId="5" applyFont="1"/>
    <xf numFmtId="0" fontId="57" fillId="0" borderId="0" xfId="5" applyFont="1" applyBorder="1"/>
    <xf numFmtId="0" fontId="58" fillId="0" borderId="0" xfId="5" applyFont="1" applyBorder="1"/>
    <xf numFmtId="165" fontId="53" fillId="0" borderId="43" xfId="2" applyNumberFormat="1" applyFont="1" applyBorder="1"/>
    <xf numFmtId="165" fontId="55" fillId="0" borderId="21" xfId="2" applyNumberFormat="1" applyFont="1" applyBorder="1"/>
    <xf numFmtId="165" fontId="55" fillId="0" borderId="58" xfId="2" applyNumberFormat="1" applyFont="1" applyBorder="1"/>
    <xf numFmtId="165" fontId="55" fillId="0" borderId="6" xfId="2" applyNumberFormat="1" applyFont="1" applyBorder="1"/>
    <xf numFmtId="165" fontId="55" fillId="0" borderId="59" xfId="2" applyNumberFormat="1" applyFont="1" applyBorder="1"/>
    <xf numFmtId="0" fontId="56" fillId="0" borderId="57" xfId="5" applyFont="1" applyBorder="1" applyAlignment="1">
      <alignment horizontal="justify"/>
    </xf>
    <xf numFmtId="165" fontId="55" fillId="0" borderId="46" xfId="2" applyNumberFormat="1" applyFont="1" applyBorder="1"/>
    <xf numFmtId="165" fontId="55" fillId="0" borderId="60" xfId="2" applyNumberFormat="1" applyFont="1" applyBorder="1"/>
    <xf numFmtId="165" fontId="55" fillId="0" borderId="2" xfId="2" applyNumberFormat="1" applyFont="1" applyBorder="1"/>
    <xf numFmtId="165" fontId="55" fillId="0" borderId="8" xfId="2" applyNumberFormat="1" applyFont="1" applyBorder="1"/>
    <xf numFmtId="0" fontId="56" fillId="0" borderId="23" xfId="5" applyFont="1" applyBorder="1" applyAlignment="1">
      <alignment horizontal="justify"/>
    </xf>
    <xf numFmtId="165" fontId="55" fillId="0" borderId="20" xfId="2" applyNumberFormat="1" applyFont="1" applyBorder="1"/>
    <xf numFmtId="165" fontId="55" fillId="0" borderId="61" xfId="2" applyNumberFormat="1" applyFont="1" applyFill="1" applyBorder="1"/>
    <xf numFmtId="165" fontId="55" fillId="0" borderId="3" xfId="2" applyNumberFormat="1" applyFont="1" applyFill="1" applyBorder="1"/>
    <xf numFmtId="0" fontId="56" fillId="0" borderId="25" xfId="5" applyFont="1" applyBorder="1" applyAlignment="1">
      <alignment horizontal="justify" wrapText="1"/>
    </xf>
    <xf numFmtId="0" fontId="54" fillId="0" borderId="43" xfId="5" applyFont="1" applyBorder="1" applyAlignment="1">
      <alignment horizontal="center"/>
    </xf>
    <xf numFmtId="0" fontId="2" fillId="0" borderId="0" xfId="6" applyFont="1" applyFill="1" applyBorder="1"/>
    <xf numFmtId="165" fontId="55" fillId="0" borderId="20" xfId="2" applyNumberFormat="1" applyFont="1" applyFill="1" applyBorder="1"/>
    <xf numFmtId="164" fontId="29" fillId="0" borderId="44" xfId="6" applyNumberFormat="1" applyFont="1" applyFill="1" applyBorder="1" applyAlignment="1" applyProtection="1">
      <alignment horizontal="right" vertical="center" wrapText="1" indent="1"/>
    </xf>
    <xf numFmtId="164" fontId="29" fillId="0" borderId="52" xfId="6" applyNumberFormat="1" applyFont="1" applyFill="1" applyBorder="1" applyAlignment="1" applyProtection="1">
      <alignment horizontal="right" vertical="center" wrapText="1" indent="1"/>
    </xf>
    <xf numFmtId="164" fontId="30" fillId="0" borderId="40" xfId="6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39" xfId="6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49" xfId="6" applyNumberFormat="1" applyFont="1" applyFill="1" applyBorder="1" applyAlignment="1" applyProtection="1">
      <alignment horizontal="right" vertical="center" wrapText="1" indent="1"/>
      <protection locked="0"/>
    </xf>
    <xf numFmtId="164" fontId="20" fillId="0" borderId="52" xfId="6" applyNumberFormat="1" applyFont="1" applyFill="1" applyBorder="1" applyAlignment="1" applyProtection="1">
      <alignment horizontal="right" vertical="center" wrapText="1" indent="1"/>
    </xf>
    <xf numFmtId="164" fontId="28" fillId="0" borderId="34" xfId="0" applyNumberFormat="1" applyFont="1" applyFill="1" applyBorder="1" applyAlignment="1" applyProtection="1">
      <alignment horizontal="right" vertical="center" wrapText="1" indent="1"/>
    </xf>
    <xf numFmtId="164" fontId="28" fillId="0" borderId="34" xfId="0" applyNumberFormat="1" applyFont="1" applyFill="1" applyBorder="1" applyAlignment="1" applyProtection="1">
      <alignment horizontal="right" vertical="center" wrapText="1" indent="1"/>
      <protection locked="0"/>
    </xf>
    <xf numFmtId="0" fontId="22" fillId="0" borderId="1" xfId="7" applyFont="1" applyFill="1" applyBorder="1" applyAlignment="1" applyProtection="1">
      <alignment horizontal="left" vertical="center" wrapText="1" indent="1"/>
    </xf>
    <xf numFmtId="164" fontId="47" fillId="0" borderId="1" xfId="7" applyNumberFormat="1" applyFont="1" applyFill="1" applyBorder="1" applyAlignment="1" applyProtection="1">
      <alignment vertical="center"/>
      <protection locked="0"/>
    </xf>
    <xf numFmtId="164" fontId="22" fillId="0" borderId="54" xfId="7" applyNumberFormat="1" applyFont="1" applyFill="1" applyBorder="1" applyAlignment="1" applyProtection="1">
      <alignment vertical="center"/>
    </xf>
    <xf numFmtId="0" fontId="22" fillId="0" borderId="2" xfId="7" applyFont="1" applyFill="1" applyBorder="1" applyAlignment="1" applyProtection="1">
      <alignment horizontal="left" vertical="center" wrapText="1" indent="1"/>
    </xf>
    <xf numFmtId="164" fontId="47" fillId="0" borderId="2" xfId="7" applyNumberFormat="1" applyFont="1" applyFill="1" applyBorder="1" applyAlignment="1" applyProtection="1">
      <alignment vertical="center"/>
      <protection locked="0"/>
    </xf>
    <xf numFmtId="164" fontId="22" fillId="0" borderId="20" xfId="7" applyNumberFormat="1" applyFont="1" applyFill="1" applyBorder="1" applyAlignment="1" applyProtection="1">
      <alignment vertical="center"/>
    </xf>
    <xf numFmtId="0" fontId="22" fillId="0" borderId="3" xfId="7" applyFont="1" applyFill="1" applyBorder="1" applyAlignment="1" applyProtection="1">
      <alignment horizontal="left" vertical="center" wrapText="1" indent="1"/>
    </xf>
    <xf numFmtId="164" fontId="47" fillId="0" borderId="3" xfId="7" applyNumberFormat="1" applyFont="1" applyFill="1" applyBorder="1" applyAlignment="1" applyProtection="1">
      <alignment vertical="center"/>
      <protection locked="0"/>
    </xf>
    <xf numFmtId="164" fontId="22" fillId="0" borderId="26" xfId="7" applyNumberFormat="1" applyFont="1" applyFill="1" applyBorder="1" applyAlignment="1" applyProtection="1">
      <alignment vertical="center"/>
    </xf>
    <xf numFmtId="0" fontId="22" fillId="0" borderId="2" xfId="7" applyFont="1" applyFill="1" applyBorder="1" applyAlignment="1" applyProtection="1">
      <alignment horizontal="left" vertical="center" indent="1"/>
    </xf>
    <xf numFmtId="0" fontId="8" fillId="0" borderId="14" xfId="7" applyFont="1" applyFill="1" applyBorder="1" applyAlignment="1" applyProtection="1">
      <alignment horizontal="left" vertical="center" indent="1"/>
    </xf>
    <xf numFmtId="164" fontId="48" fillId="0" borderId="14" xfId="7" applyNumberFormat="1" applyFont="1" applyFill="1" applyBorder="1" applyAlignment="1" applyProtection="1">
      <alignment vertical="center"/>
    </xf>
    <xf numFmtId="164" fontId="20" fillId="0" borderId="17" xfId="7" applyNumberFormat="1" applyFont="1" applyFill="1" applyBorder="1" applyAlignment="1" applyProtection="1">
      <alignment vertical="center"/>
    </xf>
    <xf numFmtId="0" fontId="22" fillId="0" borderId="3" xfId="7" applyFont="1" applyFill="1" applyBorder="1" applyAlignment="1" applyProtection="1">
      <alignment horizontal="left" vertical="center" indent="1"/>
    </xf>
    <xf numFmtId="0" fontId="27" fillId="0" borderId="3" xfId="0" applyFont="1" applyFill="1" applyBorder="1" applyAlignment="1" applyProtection="1">
      <alignment horizontal="left" wrapText="1" indent="1"/>
    </xf>
    <xf numFmtId="0" fontId="27" fillId="0" borderId="2" xfId="0" applyFont="1" applyFill="1" applyBorder="1" applyAlignment="1" applyProtection="1">
      <alignment horizontal="left" wrapText="1" indent="1"/>
    </xf>
    <xf numFmtId="0" fontId="27" fillId="0" borderId="6" xfId="0" applyFont="1" applyFill="1" applyBorder="1" applyAlignment="1" applyProtection="1">
      <alignment horizontal="left" vertical="top" wrapText="1" indent="1"/>
    </xf>
    <xf numFmtId="0" fontId="27" fillId="0" borderId="9" xfId="0" applyFont="1" applyFill="1" applyBorder="1" applyAlignment="1">
      <alignment horizontal="left" wrapText="1"/>
    </xf>
    <xf numFmtId="0" fontId="6" fillId="0" borderId="0" xfId="0" applyFont="1" applyFill="1" applyBorder="1" applyAlignment="1" applyProtection="1">
      <alignment horizontal="right" vertical="center"/>
    </xf>
    <xf numFmtId="0" fontId="62" fillId="0" borderId="62" xfId="6" applyFont="1" applyFill="1" applyBorder="1" applyAlignment="1" applyProtection="1">
      <alignment horizontal="center" vertical="center" wrapText="1"/>
      <protection locked="0"/>
    </xf>
    <xf numFmtId="0" fontId="62" fillId="0" borderId="27" xfId="6" applyFont="1" applyFill="1" applyBorder="1" applyAlignment="1" applyProtection="1">
      <alignment horizontal="center" vertical="center" wrapText="1"/>
      <protection locked="0"/>
    </xf>
    <xf numFmtId="0" fontId="62" fillId="0" borderId="27" xfId="0" applyFont="1" applyBorder="1" applyAlignment="1" applyProtection="1">
      <alignment horizontal="center" vertical="center" wrapText="1"/>
      <protection locked="0"/>
    </xf>
    <xf numFmtId="0" fontId="62" fillId="0" borderId="28" xfId="6" applyFont="1" applyFill="1" applyBorder="1" applyAlignment="1" applyProtection="1">
      <alignment horizontal="center" vertical="center" wrapText="1"/>
      <protection locked="0"/>
    </xf>
    <xf numFmtId="0" fontId="63" fillId="0" borderId="16" xfId="6" applyFont="1" applyFill="1" applyBorder="1" applyAlignment="1" applyProtection="1">
      <alignment horizontal="center" vertical="center" wrapText="1"/>
    </xf>
    <xf numFmtId="0" fontId="63" fillId="0" borderId="63" xfId="6" applyFont="1" applyFill="1" applyBorder="1" applyAlignment="1" applyProtection="1">
      <alignment horizontal="center" vertical="center" wrapText="1"/>
    </xf>
    <xf numFmtId="164" fontId="63" fillId="0" borderId="17" xfId="0" applyNumberFormat="1" applyFont="1" applyBorder="1" applyAlignment="1" applyProtection="1">
      <alignment horizontal="center" vertical="center" wrapText="1"/>
    </xf>
    <xf numFmtId="164" fontId="22" fillId="0" borderId="3" xfId="6" applyNumberFormat="1" applyFont="1" applyFill="1" applyBorder="1" applyAlignment="1" applyProtection="1">
      <alignment horizontal="right" vertical="center" wrapText="1" indent="1"/>
    </xf>
    <xf numFmtId="164" fontId="22" fillId="0" borderId="40" xfId="6" applyNumberFormat="1" applyFont="1" applyFill="1" applyBorder="1" applyAlignment="1" applyProtection="1">
      <alignment horizontal="right" vertical="center" wrapText="1" indent="1"/>
    </xf>
    <xf numFmtId="164" fontId="22" fillId="0" borderId="1" xfId="6" applyNumberFormat="1" applyFont="1" applyFill="1" applyBorder="1" applyAlignment="1" applyProtection="1">
      <alignment horizontal="right" vertical="center" wrapText="1" indent="1"/>
    </xf>
    <xf numFmtId="164" fontId="30" fillId="0" borderId="3" xfId="6" applyNumberFormat="1" applyFont="1" applyFill="1" applyBorder="1" applyAlignment="1" applyProtection="1">
      <alignment horizontal="right" vertical="center" wrapText="1" indent="1"/>
    </xf>
    <xf numFmtId="164" fontId="30" fillId="0" borderId="1" xfId="6" applyNumberFormat="1" applyFont="1" applyFill="1" applyBorder="1" applyAlignment="1" applyProtection="1">
      <alignment horizontal="right" vertical="center" wrapText="1" indent="1"/>
    </xf>
    <xf numFmtId="164" fontId="30" fillId="0" borderId="27" xfId="6" applyNumberFormat="1" applyFont="1" applyFill="1" applyBorder="1" applyAlignment="1" applyProtection="1">
      <alignment horizontal="right" vertical="center" wrapText="1" indent="1"/>
    </xf>
    <xf numFmtId="164" fontId="30" fillId="0" borderId="40" xfId="6" applyNumberFormat="1" applyFont="1" applyFill="1" applyBorder="1" applyAlignment="1" applyProtection="1">
      <alignment horizontal="right" vertical="center" wrapText="1" indent="1"/>
    </xf>
    <xf numFmtId="164" fontId="30" fillId="0" borderId="2" xfId="6" applyNumberFormat="1" applyFont="1" applyFill="1" applyBorder="1" applyAlignment="1" applyProtection="1">
      <alignment horizontal="right" vertical="center" wrapText="1" indent="1"/>
    </xf>
    <xf numFmtId="164" fontId="30" fillId="0" borderId="39" xfId="6" applyNumberFormat="1" applyFont="1" applyFill="1" applyBorder="1" applyAlignment="1" applyProtection="1">
      <alignment horizontal="right" vertical="center" wrapText="1" indent="1"/>
    </xf>
    <xf numFmtId="0" fontId="27" fillId="0" borderId="27" xfId="0" applyFont="1" applyBorder="1" applyAlignment="1" applyProtection="1">
      <alignment vertical="center" wrapText="1"/>
    </xf>
    <xf numFmtId="164" fontId="30" fillId="0" borderId="27" xfId="6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64" xfId="6" applyNumberFormat="1" applyFont="1" applyFill="1" applyBorder="1" applyAlignment="1" applyProtection="1">
      <alignment horizontal="right" vertical="center" wrapText="1" indent="1"/>
    </xf>
    <xf numFmtId="164" fontId="63" fillId="0" borderId="37" xfId="0" applyNumberFormat="1" applyFont="1" applyBorder="1" applyAlignment="1" applyProtection="1">
      <alignment horizontal="center" vertical="center" wrapText="1"/>
    </xf>
    <xf numFmtId="0" fontId="22" fillId="0" borderId="65" xfId="6" applyFont="1" applyFill="1" applyBorder="1" applyAlignment="1" applyProtection="1">
      <alignment horizontal="left" vertical="center" wrapText="1" indent="1"/>
    </xf>
    <xf numFmtId="164" fontId="22" fillId="0" borderId="3" xfId="0" applyNumberFormat="1" applyFont="1" applyBorder="1" applyAlignment="1" applyProtection="1">
      <alignment horizontal="right" vertical="center" wrapText="1" indent="1"/>
      <protection locked="0"/>
    </xf>
    <xf numFmtId="164" fontId="22" fillId="0" borderId="32" xfId="6" applyNumberFormat="1" applyFont="1" applyFill="1" applyBorder="1" applyAlignment="1" applyProtection="1">
      <alignment horizontal="right" vertical="center" wrapText="1" indent="1"/>
    </xf>
    <xf numFmtId="164" fontId="22" fillId="0" borderId="48" xfId="6" applyNumberFormat="1" applyFont="1" applyFill="1" applyBorder="1" applyAlignment="1" applyProtection="1">
      <alignment horizontal="right" vertical="center" wrapText="1" indent="1"/>
    </xf>
    <xf numFmtId="0" fontId="22" fillId="0" borderId="46" xfId="6" applyFont="1" applyFill="1" applyBorder="1" applyAlignment="1" applyProtection="1">
      <alignment horizontal="left" vertical="center" wrapText="1" indent="1"/>
    </xf>
    <xf numFmtId="164" fontId="22" fillId="0" borderId="2" xfId="0" applyNumberFormat="1" applyFont="1" applyBorder="1" applyAlignment="1" applyProtection="1">
      <alignment horizontal="right" vertical="center" wrapText="1" indent="1"/>
      <protection locked="0"/>
    </xf>
    <xf numFmtId="164" fontId="22" fillId="0" borderId="5" xfId="6" applyNumberFormat="1" applyFont="1" applyFill="1" applyBorder="1" applyAlignment="1" applyProtection="1">
      <alignment horizontal="right" vertical="center" wrapText="1" indent="1"/>
    </xf>
    <xf numFmtId="164" fontId="22" fillId="0" borderId="39" xfId="6" applyNumberFormat="1" applyFont="1" applyFill="1" applyBorder="1" applyAlignment="1" applyProtection="1">
      <alignment horizontal="right" vertical="center" wrapText="1" indent="1"/>
    </xf>
    <xf numFmtId="164" fontId="22" fillId="0" borderId="66" xfId="6" applyNumberFormat="1" applyFont="1" applyFill="1" applyBorder="1" applyAlignment="1" applyProtection="1">
      <alignment horizontal="right" vertical="center" wrapText="1" indent="1"/>
    </xf>
    <xf numFmtId="164" fontId="22" fillId="0" borderId="41" xfId="6" applyNumberFormat="1" applyFont="1" applyFill="1" applyBorder="1" applyAlignment="1" applyProtection="1">
      <alignment horizontal="right" vertical="center" wrapText="1" indent="1"/>
    </xf>
    <xf numFmtId="0" fontId="22" fillId="0" borderId="60" xfId="6" applyFont="1" applyFill="1" applyBorder="1" applyAlignment="1" applyProtection="1">
      <alignment horizontal="left" vertical="center" wrapText="1" indent="1"/>
    </xf>
    <xf numFmtId="0" fontId="22" fillId="0" borderId="58" xfId="6" applyFont="1" applyFill="1" applyBorder="1" applyAlignment="1" applyProtection="1">
      <alignment horizontal="left" vertical="center" wrapText="1" indent="6"/>
    </xf>
    <xf numFmtId="0" fontId="22" fillId="0" borderId="46" xfId="6" applyFont="1" applyFill="1" applyBorder="1" applyAlignment="1" applyProtection="1">
      <alignment horizontal="left" indent="6"/>
    </xf>
    <xf numFmtId="0" fontId="22" fillId="0" borderId="46" xfId="6" applyFont="1" applyFill="1" applyBorder="1" applyAlignment="1" applyProtection="1">
      <alignment horizontal="left" vertical="center" wrapText="1" indent="6"/>
    </xf>
    <xf numFmtId="0" fontId="22" fillId="0" borderId="42" xfId="6" applyFont="1" applyFill="1" applyBorder="1" applyAlignment="1" applyProtection="1">
      <alignment horizontal="left" vertical="center" wrapText="1" indent="7"/>
    </xf>
    <xf numFmtId="164" fontId="22" fillId="0" borderId="27" xfId="0" applyNumberFormat="1" applyFont="1" applyBorder="1" applyAlignment="1" applyProtection="1">
      <alignment horizontal="right" vertical="center" wrapText="1" indent="1"/>
      <protection locked="0"/>
    </xf>
    <xf numFmtId="164" fontId="22" fillId="0" borderId="62" xfId="6" applyNumberFormat="1" applyFont="1" applyFill="1" applyBorder="1" applyAlignment="1" applyProtection="1">
      <alignment horizontal="right" vertical="center" wrapText="1" indent="1"/>
    </xf>
    <xf numFmtId="164" fontId="22" fillId="0" borderId="64" xfId="6" applyNumberFormat="1" applyFont="1" applyFill="1" applyBorder="1" applyAlignment="1" applyProtection="1">
      <alignment horizontal="right" vertical="center" wrapText="1" indent="1"/>
    </xf>
    <xf numFmtId="164" fontId="20" fillId="0" borderId="53" xfId="6" applyNumberFormat="1" applyFont="1" applyFill="1" applyBorder="1" applyAlignment="1" applyProtection="1">
      <alignment horizontal="right" vertical="center" wrapText="1" indent="1"/>
    </xf>
    <xf numFmtId="164" fontId="22" fillId="0" borderId="2" xfId="6" applyNumberFormat="1" applyFont="1" applyFill="1" applyBorder="1" applyAlignment="1" applyProtection="1">
      <alignment horizontal="right" vertical="center" wrapText="1" indent="1"/>
    </xf>
    <xf numFmtId="164" fontId="22" fillId="0" borderId="6" xfId="6" applyNumberFormat="1" applyFont="1" applyFill="1" applyBorder="1" applyAlignment="1" applyProtection="1">
      <alignment horizontal="right" vertical="center" wrapText="1" indent="1"/>
    </xf>
    <xf numFmtId="164" fontId="20" fillId="0" borderId="37" xfId="6" applyNumberFormat="1" applyFont="1" applyFill="1" applyBorder="1" applyAlignment="1" applyProtection="1">
      <alignment horizontal="right" vertical="center" wrapText="1" indent="1"/>
    </xf>
    <xf numFmtId="164" fontId="29" fillId="0" borderId="37" xfId="6" applyNumberFormat="1" applyFont="1" applyFill="1" applyBorder="1" applyAlignment="1" applyProtection="1">
      <alignment horizontal="right" vertical="center" wrapText="1" indent="1"/>
    </xf>
    <xf numFmtId="164" fontId="28" fillId="0" borderId="37" xfId="0" applyNumberFormat="1" applyFont="1" applyBorder="1" applyAlignment="1" applyProtection="1">
      <alignment horizontal="right" vertical="center" wrapText="1" indent="1"/>
    </xf>
    <xf numFmtId="164" fontId="28" fillId="0" borderId="34" xfId="0" applyNumberFormat="1" applyFont="1" applyBorder="1" applyAlignment="1" applyProtection="1">
      <alignment horizontal="right" vertical="center" wrapText="1" indent="1"/>
    </xf>
    <xf numFmtId="164" fontId="28" fillId="0" borderId="37" xfId="0" applyNumberFormat="1" applyFont="1" applyBorder="1" applyAlignment="1" applyProtection="1">
      <alignment horizontal="right" vertical="center" wrapText="1" indent="1"/>
      <protection locked="0"/>
    </xf>
    <xf numFmtId="164" fontId="22" fillId="0" borderId="34" xfId="6" applyNumberFormat="1" applyFont="1" applyFill="1" applyBorder="1" applyAlignment="1" applyProtection="1">
      <alignment horizontal="right" vertical="center" wrapText="1" indent="1"/>
    </xf>
    <xf numFmtId="164" fontId="28" fillId="0" borderId="1" xfId="0" applyNumberFormat="1" applyFont="1" applyBorder="1" applyAlignment="1" applyProtection="1">
      <alignment horizontal="right" vertical="center" wrapText="1" indent="1"/>
      <protection locked="0"/>
    </xf>
    <xf numFmtId="164" fontId="28" fillId="0" borderId="1" xfId="0" applyNumberFormat="1" applyFont="1" applyBorder="1" applyAlignment="1" applyProtection="1">
      <alignment horizontal="right" vertical="center" wrapText="1" indent="1"/>
    </xf>
    <xf numFmtId="164" fontId="26" fillId="0" borderId="37" xfId="0" quotePrefix="1" applyNumberFormat="1" applyFont="1" applyBorder="1" applyAlignment="1" applyProtection="1">
      <alignment horizontal="right" vertical="center" wrapText="1" indent="1"/>
    </xf>
    <xf numFmtId="0" fontId="28" fillId="0" borderId="19" xfId="0" applyFont="1" applyBorder="1" applyAlignment="1" applyProtection="1">
      <alignment horizontal="left" vertical="center" wrapText="1" indent="1"/>
    </xf>
    <xf numFmtId="164" fontId="28" fillId="0" borderId="14" xfId="0" quotePrefix="1" applyNumberFormat="1" applyFont="1" applyBorder="1" applyAlignment="1" applyProtection="1">
      <alignment horizontal="right" vertical="center" wrapText="1" indent="1"/>
    </xf>
    <xf numFmtId="164" fontId="28" fillId="0" borderId="37" xfId="0" quotePrefix="1" applyNumberFormat="1" applyFont="1" applyBorder="1" applyAlignment="1" applyProtection="1">
      <alignment horizontal="right" vertical="center" wrapText="1" indent="1"/>
    </xf>
    <xf numFmtId="164" fontId="28" fillId="0" borderId="34" xfId="0" quotePrefix="1" applyNumberFormat="1" applyFont="1" applyBorder="1" applyAlignment="1" applyProtection="1">
      <alignment horizontal="right" vertical="center" wrapText="1" indent="1"/>
    </xf>
    <xf numFmtId="164" fontId="20" fillId="0" borderId="44" xfId="6" applyNumberFormat="1" applyFont="1" applyFill="1" applyBorder="1" applyAlignment="1" applyProtection="1">
      <alignment horizontal="right" vertical="center" wrapText="1" indent="1"/>
    </xf>
    <xf numFmtId="0" fontId="20" fillId="0" borderId="67" xfId="6" applyFont="1" applyFill="1" applyBorder="1" applyAlignment="1" applyProtection="1">
      <alignment vertical="center" wrapText="1"/>
    </xf>
    <xf numFmtId="164" fontId="20" fillId="0" borderId="13" xfId="6" applyNumberFormat="1" applyFont="1" applyFill="1" applyBorder="1" applyAlignment="1" applyProtection="1">
      <alignment horizontal="right" vertical="center" wrapText="1" indent="1"/>
    </xf>
    <xf numFmtId="164" fontId="20" fillId="0" borderId="63" xfId="6" applyNumberFormat="1" applyFont="1" applyFill="1" applyBorder="1" applyAlignment="1" applyProtection="1">
      <alignment horizontal="right" vertical="center" wrapText="1" indent="1"/>
    </xf>
    <xf numFmtId="164" fontId="22" fillId="0" borderId="4" xfId="6" applyNumberFormat="1" applyFont="1" applyFill="1" applyBorder="1" applyAlignment="1" applyProtection="1">
      <alignment horizontal="right" vertical="center" wrapText="1" indent="1"/>
    </xf>
    <xf numFmtId="164" fontId="22" fillId="0" borderId="27" xfId="6" applyNumberFormat="1" applyFont="1" applyFill="1" applyBorder="1" applyAlignment="1" applyProtection="1">
      <alignment horizontal="right" vertical="center" wrapText="1" indent="1"/>
    </xf>
    <xf numFmtId="164" fontId="8" fillId="0" borderId="37" xfId="0" applyNumberFormat="1" applyFont="1" applyFill="1" applyBorder="1" applyAlignment="1" applyProtection="1">
      <alignment horizontal="centerContinuous" vertical="center" wrapText="1"/>
    </xf>
    <xf numFmtId="164" fontId="8" fillId="0" borderId="49" xfId="0" applyNumberFormat="1" applyFont="1" applyFill="1" applyBorder="1" applyAlignment="1" applyProtection="1">
      <alignment horizontal="centerContinuous" vertical="center" wrapText="1"/>
    </xf>
    <xf numFmtId="164" fontId="8" fillId="0" borderId="52" xfId="0" applyNumberFormat="1" applyFont="1" applyFill="1" applyBorder="1" applyAlignment="1" applyProtection="1">
      <alignment horizontal="centerContinuous" vertical="center" wrapText="1"/>
    </xf>
    <xf numFmtId="164" fontId="62" fillId="0" borderId="14" xfId="0" applyNumberFormat="1" applyFont="1" applyFill="1" applyBorder="1" applyAlignment="1" applyProtection="1">
      <alignment horizontal="center" vertical="center" wrapText="1"/>
    </xf>
    <xf numFmtId="164" fontId="62" fillId="0" borderId="13" xfId="0" applyNumberFormat="1" applyFont="1" applyFill="1" applyBorder="1" applyAlignment="1" applyProtection="1">
      <alignment horizontal="center" vertical="center" wrapText="1"/>
    </xf>
    <xf numFmtId="164" fontId="62" fillId="0" borderId="14" xfId="0" applyNumberFormat="1" applyFont="1" applyFill="1" applyBorder="1" applyAlignment="1" applyProtection="1">
      <alignment horizontal="center" vertical="center" wrapText="1"/>
      <protection locked="0"/>
    </xf>
    <xf numFmtId="164" fontId="62" fillId="0" borderId="34" xfId="0" applyNumberFormat="1" applyFont="1" applyFill="1" applyBorder="1" applyAlignment="1" applyProtection="1">
      <alignment horizontal="center" vertical="center" wrapText="1"/>
      <protection locked="0"/>
    </xf>
    <xf numFmtId="164" fontId="29" fillId="0" borderId="37" xfId="0" applyNumberFormat="1" applyFont="1" applyFill="1" applyBorder="1" applyAlignment="1" applyProtection="1">
      <alignment horizontal="center" vertical="center" wrapText="1"/>
    </xf>
    <xf numFmtId="164" fontId="22" fillId="0" borderId="3" xfId="0" applyNumberFormat="1" applyFont="1" applyFill="1" applyBorder="1" applyAlignment="1" applyProtection="1">
      <alignment horizontal="right" vertical="center" wrapText="1" indent="1"/>
    </xf>
    <xf numFmtId="164" fontId="22" fillId="0" borderId="40" xfId="0" applyNumberFormat="1" applyFont="1" applyFill="1" applyBorder="1" applyAlignment="1" applyProtection="1">
      <alignment horizontal="right" vertical="center" wrapText="1" indent="1"/>
    </xf>
    <xf numFmtId="164" fontId="22" fillId="0" borderId="20" xfId="0" applyNumberFormat="1" applyFont="1" applyFill="1" applyBorder="1" applyAlignment="1" applyProtection="1">
      <alignment horizontal="right" vertical="center" wrapText="1" indent="1"/>
    </xf>
    <xf numFmtId="164" fontId="22" fillId="0" borderId="26" xfId="0" applyNumberFormat="1" applyFont="1" applyFill="1" applyBorder="1" applyAlignment="1" applyProtection="1">
      <alignment horizontal="right" vertical="center" wrapText="1" indent="1"/>
    </xf>
    <xf numFmtId="164" fontId="0" fillId="0" borderId="5" xfId="0" applyNumberFormat="1" applyFill="1" applyBorder="1" applyAlignment="1" applyProtection="1">
      <alignment vertical="center" wrapText="1"/>
    </xf>
    <xf numFmtId="164" fontId="22" fillId="0" borderId="5" xfId="0" applyNumberFormat="1" applyFont="1" applyFill="1" applyBorder="1" applyAlignment="1" applyProtection="1">
      <alignment horizontal="right" vertical="center" wrapText="1" indent="1"/>
      <protection locked="0"/>
    </xf>
    <xf numFmtId="164" fontId="0" fillId="0" borderId="68" xfId="0" applyNumberFormat="1" applyFill="1" applyBorder="1" applyAlignment="1" applyProtection="1">
      <alignment horizontal="left" vertical="center" wrapText="1" indent="1"/>
    </xf>
    <xf numFmtId="164" fontId="22" fillId="0" borderId="2" xfId="0" applyNumberFormat="1" applyFont="1" applyFill="1" applyBorder="1" applyAlignment="1" applyProtection="1">
      <alignment horizontal="left" vertical="center" wrapText="1" indent="1"/>
      <protection locked="0"/>
    </xf>
    <xf numFmtId="164" fontId="30" fillId="0" borderId="2" xfId="0" applyNumberFormat="1" applyFont="1" applyFill="1" applyBorder="1" applyAlignment="1" applyProtection="1">
      <alignment horizontal="left" vertical="center" wrapText="1" indent="1"/>
      <protection locked="0"/>
    </xf>
    <xf numFmtId="164" fontId="22" fillId="0" borderId="6" xfId="0" applyNumberFormat="1" applyFont="1" applyFill="1" applyBorder="1" applyAlignment="1" applyProtection="1">
      <alignment horizontal="right" vertical="center" wrapText="1" indent="1"/>
    </xf>
    <xf numFmtId="164" fontId="30" fillId="0" borderId="26" xfId="0" applyNumberFormat="1" applyFont="1" applyFill="1" applyBorder="1" applyAlignment="1" applyProtection="1">
      <alignment horizontal="right" vertical="center" wrapText="1" indent="1"/>
    </xf>
    <xf numFmtId="164" fontId="30" fillId="0" borderId="39" xfId="0" applyNumberFormat="1" applyFont="1" applyFill="1" applyBorder="1" applyAlignment="1" applyProtection="1">
      <alignment horizontal="right" vertical="center" wrapText="1" indent="1"/>
    </xf>
    <xf numFmtId="164" fontId="30" fillId="0" borderId="69" xfId="0" applyNumberFormat="1" applyFont="1" applyFill="1" applyBorder="1" applyAlignment="1" applyProtection="1">
      <alignment horizontal="right" vertical="center" wrapText="1" indent="1"/>
    </xf>
    <xf numFmtId="164" fontId="29" fillId="0" borderId="37" xfId="0" applyNumberFormat="1" applyFont="1" applyFill="1" applyBorder="1" applyAlignment="1" applyProtection="1">
      <alignment horizontal="right" vertical="center" wrapText="1" indent="1"/>
    </xf>
    <xf numFmtId="164" fontId="31" fillId="0" borderId="14" xfId="0" applyNumberFormat="1" applyFont="1" applyFill="1" applyBorder="1" applyAlignment="1" applyProtection="1">
      <alignment horizontal="right" vertical="center" wrapText="1" indent="1"/>
    </xf>
    <xf numFmtId="164" fontId="31" fillId="0" borderId="34" xfId="0" applyNumberFormat="1" applyFont="1" applyFill="1" applyBorder="1" applyAlignment="1" applyProtection="1">
      <alignment horizontal="right" vertical="center" wrapText="1" indent="1"/>
    </xf>
    <xf numFmtId="164" fontId="31" fillId="0" borderId="17" xfId="0" applyNumberFormat="1" applyFont="1" applyFill="1" applyBorder="1" applyAlignment="1" applyProtection="1">
      <alignment horizontal="right" vertical="center" wrapText="1" indent="1"/>
    </xf>
    <xf numFmtId="164" fontId="22" fillId="0" borderId="4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35" xfId="0" applyNumberFormat="1" applyFont="1" applyFill="1" applyBorder="1" applyAlignment="1" applyProtection="1">
      <alignment horizontal="right" vertical="center" wrapText="1" indent="1"/>
    </xf>
    <xf numFmtId="164" fontId="22" fillId="0" borderId="39" xfId="0" applyNumberFormat="1" applyFont="1" applyFill="1" applyBorder="1" applyAlignment="1" applyProtection="1">
      <alignment horizontal="right" vertical="center" wrapText="1" indent="1"/>
    </xf>
    <xf numFmtId="164" fontId="22" fillId="0" borderId="1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69" xfId="0" applyNumberFormat="1" applyFont="1" applyFill="1" applyBorder="1" applyAlignment="1" applyProtection="1">
      <alignment horizontal="right" vertical="center" wrapText="1" indent="1"/>
    </xf>
    <xf numFmtId="164" fontId="30" fillId="0" borderId="3" xfId="0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40" xfId="0" applyNumberFormat="1" applyFont="1" applyFill="1" applyBorder="1" applyAlignment="1" applyProtection="1">
      <alignment horizontal="right" vertical="center" wrapText="1" indent="1"/>
    </xf>
    <xf numFmtId="164" fontId="30" fillId="0" borderId="2" xfId="0" applyNumberFormat="1" applyFont="1" applyFill="1" applyBorder="1" applyAlignment="1" applyProtection="1">
      <alignment horizontal="left" vertical="center" wrapText="1" indent="1"/>
    </xf>
    <xf numFmtId="164" fontId="34" fillId="0" borderId="2" xfId="0" applyNumberFormat="1" applyFont="1" applyFill="1" applyBorder="1" applyAlignment="1" applyProtection="1">
      <alignment horizontal="right" vertical="center" wrapText="1" indent="1"/>
    </xf>
    <xf numFmtId="164" fontId="62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63" fillId="0" borderId="19" xfId="0" applyNumberFormat="1" applyFont="1" applyFill="1" applyBorder="1" applyAlignment="1" applyProtection="1">
      <alignment horizontal="center" vertical="center" wrapText="1"/>
    </xf>
    <xf numFmtId="164" fontId="63" fillId="0" borderId="36" xfId="0" applyNumberFormat="1" applyFont="1" applyFill="1" applyBorder="1" applyAlignment="1" applyProtection="1">
      <alignment horizontal="center" vertical="center" wrapText="1"/>
    </xf>
    <xf numFmtId="0" fontId="27" fillId="0" borderId="2" xfId="0" applyFont="1" applyBorder="1" applyAlignment="1">
      <alignment wrapText="1"/>
    </xf>
    <xf numFmtId="164" fontId="22" fillId="0" borderId="9" xfId="0" applyNumberFormat="1" applyFont="1" applyFill="1" applyBorder="1" applyAlignment="1" applyProtection="1">
      <alignment horizontal="left" vertical="center" wrapText="1"/>
      <protection locked="0"/>
    </xf>
    <xf numFmtId="164" fontId="22" fillId="0" borderId="3" xfId="0" applyNumberFormat="1" applyFont="1" applyFill="1" applyBorder="1" applyAlignment="1" applyProtection="1">
      <alignment vertical="center" wrapText="1"/>
      <protection locked="0"/>
    </xf>
    <xf numFmtId="49" fontId="22" fillId="0" borderId="3" xfId="0" applyNumberFormat="1" applyFont="1" applyFill="1" applyBorder="1" applyAlignment="1" applyProtection="1">
      <alignment horizontal="center" vertical="center" wrapText="1"/>
      <protection locked="0"/>
    </xf>
    <xf numFmtId="164" fontId="22" fillId="0" borderId="8" xfId="0" applyNumberFormat="1" applyFont="1" applyFill="1" applyBorder="1" applyAlignment="1" applyProtection="1">
      <alignment horizontal="left" vertical="center" wrapText="1"/>
      <protection locked="0"/>
    </xf>
    <xf numFmtId="164" fontId="22" fillId="0" borderId="1" xfId="0" applyNumberFormat="1" applyFont="1" applyFill="1" applyBorder="1" applyAlignment="1" applyProtection="1">
      <alignment vertical="center" wrapText="1"/>
      <protection locked="0"/>
    </xf>
    <xf numFmtId="49" fontId="22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62" fillId="0" borderId="14" xfId="0" applyNumberFormat="1" applyFont="1" applyBorder="1" applyAlignment="1" applyProtection="1">
      <alignment horizontal="center" vertical="center" wrapText="1"/>
      <protection locked="0"/>
    </xf>
    <xf numFmtId="164" fontId="62" fillId="0" borderId="37" xfId="0" applyNumberFormat="1" applyFont="1" applyBorder="1" applyAlignment="1" applyProtection="1">
      <alignment horizontal="center" vertical="center" wrapText="1"/>
      <protection locked="0"/>
    </xf>
    <xf numFmtId="164" fontId="62" fillId="0" borderId="34" xfId="0" applyNumberFormat="1" applyFont="1" applyBorder="1" applyAlignment="1" applyProtection="1">
      <alignment horizontal="center" vertical="center" wrapText="1"/>
      <protection locked="0"/>
    </xf>
    <xf numFmtId="164" fontId="22" fillId="0" borderId="2" xfId="0" applyNumberFormat="1" applyFont="1" applyFill="1" applyBorder="1" applyAlignment="1" applyProtection="1">
      <alignment vertical="center" wrapText="1"/>
    </xf>
    <xf numFmtId="164" fontId="0" fillId="0" borderId="7" xfId="0" applyNumberFormat="1" applyFill="1" applyBorder="1" applyAlignment="1" applyProtection="1">
      <alignment horizontal="left" vertical="center" wrapText="1"/>
      <protection locked="0"/>
    </xf>
    <xf numFmtId="0" fontId="59" fillId="0" borderId="0" xfId="0" applyFont="1" applyAlignment="1" applyProtection="1">
      <alignment horizontal="right" vertical="top"/>
      <protection locked="0"/>
    </xf>
    <xf numFmtId="0" fontId="8" fillId="0" borderId="22" xfId="0" applyFont="1" applyFill="1" applyBorder="1" applyAlignment="1" applyProtection="1">
      <alignment horizontal="center" vertical="center" wrapText="1"/>
    </xf>
    <xf numFmtId="0" fontId="8" fillId="0" borderId="22" xfId="0" quotePrefix="1" applyFont="1" applyFill="1" applyBorder="1" applyAlignment="1" applyProtection="1">
      <alignment horizontal="right" vertical="center" indent="1"/>
      <protection locked="0"/>
    </xf>
    <xf numFmtId="49" fontId="8" fillId="0" borderId="22" xfId="0" applyNumberFormat="1" applyFont="1" applyFill="1" applyBorder="1" applyAlignment="1" applyProtection="1">
      <alignment horizontal="right" vertical="center" indent="1"/>
      <protection locked="0"/>
    </xf>
    <xf numFmtId="0" fontId="6" fillId="0" borderId="52" xfId="0" applyFont="1" applyFill="1" applyBorder="1" applyAlignment="1" applyProtection="1">
      <alignment horizontal="right"/>
    </xf>
    <xf numFmtId="0" fontId="64" fillId="0" borderId="14" xfId="0" applyFont="1" applyBorder="1" applyAlignment="1" applyProtection="1">
      <alignment horizontal="center" vertical="center" wrapText="1"/>
      <protection locked="0"/>
    </xf>
    <xf numFmtId="0" fontId="64" fillId="0" borderId="37" xfId="0" applyFont="1" applyBorder="1" applyAlignment="1" applyProtection="1">
      <alignment horizontal="center" vertical="center" wrapText="1"/>
      <protection locked="0"/>
    </xf>
    <xf numFmtId="0" fontId="64" fillId="0" borderId="34" xfId="0" applyFont="1" applyBorder="1" applyAlignment="1" applyProtection="1">
      <alignment horizontal="center" vertical="center" wrapText="1"/>
      <protection locked="0"/>
    </xf>
    <xf numFmtId="0" fontId="65" fillId="0" borderId="1" xfId="0" applyFont="1" applyBorder="1" applyAlignment="1">
      <alignment horizontal="center" vertical="center" wrapText="1"/>
    </xf>
    <xf numFmtId="0" fontId="65" fillId="0" borderId="56" xfId="0" applyFont="1" applyBorder="1" applyAlignment="1">
      <alignment horizontal="center" vertical="center" wrapText="1"/>
    </xf>
    <xf numFmtId="164" fontId="65" fillId="0" borderId="70" xfId="0" applyNumberFormat="1" applyFont="1" applyBorder="1" applyAlignment="1">
      <alignment horizontal="center" vertical="center" wrapText="1"/>
    </xf>
    <xf numFmtId="0" fontId="27" fillId="0" borderId="27" xfId="0" applyFont="1" applyBorder="1" applyAlignment="1" applyProtection="1">
      <alignment wrapText="1"/>
    </xf>
    <xf numFmtId="164" fontId="30" fillId="0" borderId="28" xfId="6" applyNumberFormat="1" applyFont="1" applyFill="1" applyBorder="1" applyAlignment="1" applyProtection="1">
      <alignment horizontal="right" vertical="center" wrapText="1" indent="1"/>
      <protection locked="0"/>
    </xf>
    <xf numFmtId="0" fontId="27" fillId="0" borderId="6" xfId="0" applyFont="1" applyBorder="1" applyAlignment="1">
      <alignment horizontal="left" vertical="center" wrapText="1" indent="1"/>
    </xf>
    <xf numFmtId="164" fontId="20" fillId="0" borderId="67" xfId="6" applyNumberFormat="1" applyFont="1" applyFill="1" applyBorder="1" applyAlignment="1" applyProtection="1">
      <alignment horizontal="right" vertical="center" wrapText="1" indent="1"/>
    </xf>
    <xf numFmtId="164" fontId="22" fillId="0" borderId="63" xfId="6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16" xfId="6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5" xfId="6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32" xfId="6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36" xfId="6" applyNumberFormat="1" applyFont="1" applyFill="1" applyBorder="1" applyAlignment="1" applyProtection="1">
      <alignment horizontal="right" vertical="center" wrapText="1" indent="1"/>
      <protection locked="0"/>
    </xf>
    <xf numFmtId="164" fontId="20" fillId="0" borderId="71" xfId="6" applyNumberFormat="1" applyFont="1" applyFill="1" applyBorder="1" applyAlignment="1" applyProtection="1">
      <alignment horizontal="right" vertical="center" wrapText="1" indent="1"/>
    </xf>
    <xf numFmtId="164" fontId="29" fillId="0" borderId="71" xfId="6" applyNumberFormat="1" applyFont="1" applyFill="1" applyBorder="1" applyAlignment="1" applyProtection="1">
      <alignment horizontal="right" vertical="center" wrapText="1" indent="1"/>
    </xf>
    <xf numFmtId="164" fontId="28" fillId="0" borderId="71" xfId="0" applyNumberFormat="1" applyFont="1" applyBorder="1" applyAlignment="1" applyProtection="1">
      <alignment horizontal="right" vertical="center" wrapText="1" indent="1"/>
    </xf>
    <xf numFmtId="164" fontId="28" fillId="0" borderId="71" xfId="0" applyNumberFormat="1" applyFont="1" applyBorder="1" applyAlignment="1" applyProtection="1">
      <alignment horizontal="right" vertical="center" wrapText="1" indent="1"/>
      <protection locked="0"/>
    </xf>
    <xf numFmtId="164" fontId="26" fillId="0" borderId="71" xfId="0" quotePrefix="1" applyNumberFormat="1" applyFont="1" applyBorder="1" applyAlignment="1" applyProtection="1">
      <alignment horizontal="right" vertical="center" wrapText="1" indent="1"/>
    </xf>
    <xf numFmtId="0" fontId="17" fillId="0" borderId="71" xfId="0" applyFont="1" applyFill="1" applyBorder="1" applyAlignment="1" applyProtection="1">
      <alignment horizontal="right" vertical="center" wrapText="1" indent="1"/>
    </xf>
    <xf numFmtId="0" fontId="17" fillId="0" borderId="52" xfId="0" applyFont="1" applyFill="1" applyBorder="1" applyAlignment="1" applyProtection="1">
      <alignment horizontal="right" vertical="center" wrapText="1" indent="1"/>
    </xf>
    <xf numFmtId="3" fontId="4" fillId="0" borderId="14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20" xfId="6" applyNumberFormat="1" applyFont="1" applyFill="1" applyBorder="1" applyAlignment="1" applyProtection="1">
      <alignment horizontal="right" vertical="center" wrapText="1" indent="1"/>
    </xf>
    <xf numFmtId="164" fontId="22" fillId="0" borderId="66" xfId="6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21" xfId="6" applyNumberFormat="1" applyFont="1" applyFill="1" applyBorder="1" applyAlignment="1" applyProtection="1">
      <alignment horizontal="right" vertical="center" wrapText="1" indent="1"/>
    </xf>
    <xf numFmtId="164" fontId="30" fillId="0" borderId="5" xfId="6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20" xfId="6" applyNumberFormat="1" applyFont="1" applyFill="1" applyBorder="1" applyAlignment="1" applyProtection="1">
      <alignment horizontal="right" vertical="center" wrapText="1" indent="1"/>
    </xf>
    <xf numFmtId="164" fontId="30" fillId="0" borderId="66" xfId="6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6" xfId="6" applyNumberFormat="1" applyFont="1" applyFill="1" applyBorder="1" applyAlignment="1" applyProtection="1">
      <alignment horizontal="right" vertical="center" wrapText="1" indent="1"/>
    </xf>
    <xf numFmtId="164" fontId="30" fillId="0" borderId="21" xfId="6" applyNumberFormat="1" applyFont="1" applyFill="1" applyBorder="1" applyAlignment="1" applyProtection="1">
      <alignment horizontal="right" vertical="center" wrapText="1" indent="1"/>
    </xf>
    <xf numFmtId="164" fontId="30" fillId="0" borderId="32" xfId="6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26" xfId="6" applyNumberFormat="1" applyFont="1" applyFill="1" applyBorder="1" applyAlignment="1" applyProtection="1">
      <alignment horizontal="right" vertical="center" wrapText="1" indent="1"/>
    </xf>
    <xf numFmtId="164" fontId="30" fillId="0" borderId="62" xfId="6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28" xfId="6" applyNumberFormat="1" applyFont="1" applyFill="1" applyBorder="1" applyAlignment="1" applyProtection="1">
      <alignment horizontal="right" vertical="center" wrapText="1" indent="1"/>
    </xf>
    <xf numFmtId="164" fontId="22" fillId="0" borderId="65" xfId="6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35" xfId="6" applyNumberFormat="1" applyFont="1" applyFill="1" applyBorder="1" applyAlignment="1" applyProtection="1">
      <alignment horizontal="right" vertical="center" wrapText="1" indent="1"/>
    </xf>
    <xf numFmtId="164" fontId="22" fillId="0" borderId="46" xfId="6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59" xfId="6" applyNumberFormat="1" applyFont="1" applyFill="1" applyBorder="1" applyAlignment="1" applyProtection="1">
      <alignment horizontal="right" vertical="center" wrapText="1" indent="1"/>
      <protection locked="0"/>
    </xf>
    <xf numFmtId="0" fontId="0" fillId="0" borderId="0" xfId="0" applyFill="1" applyBorder="1" applyAlignment="1">
      <alignment vertical="center" wrapText="1"/>
    </xf>
    <xf numFmtId="164" fontId="22" fillId="0" borderId="60" xfId="6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72" xfId="6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28" xfId="6" applyNumberFormat="1" applyFont="1" applyFill="1" applyBorder="1" applyAlignment="1" applyProtection="1">
      <alignment horizontal="right" vertical="center" wrapText="1" indent="1"/>
    </xf>
    <xf numFmtId="164" fontId="22" fillId="0" borderId="61" xfId="6" applyNumberFormat="1" applyFont="1" applyFill="1" applyBorder="1" applyAlignment="1" applyProtection="1">
      <alignment horizontal="right" vertical="center" wrapText="1" indent="1"/>
      <protection locked="0"/>
    </xf>
    <xf numFmtId="0" fontId="17" fillId="0" borderId="69" xfId="0" applyFont="1" applyFill="1" applyBorder="1" applyAlignment="1" applyProtection="1">
      <alignment horizontal="right" vertical="center" wrapText="1" indent="1"/>
    </xf>
    <xf numFmtId="3" fontId="4" fillId="0" borderId="44" xfId="0" applyNumberFormat="1" applyFont="1" applyFill="1" applyBorder="1" applyAlignment="1" applyProtection="1">
      <alignment horizontal="right" vertical="center" wrapText="1" indent="1"/>
      <protection locked="0"/>
    </xf>
    <xf numFmtId="3" fontId="66" fillId="0" borderId="14" xfId="0" applyNumberFormat="1" applyFont="1" applyFill="1" applyBorder="1" applyAlignment="1" applyProtection="1">
      <alignment horizontal="right" vertical="center" wrapText="1" indent="1"/>
    </xf>
    <xf numFmtId="3" fontId="66" fillId="0" borderId="17" xfId="0" applyNumberFormat="1" applyFont="1" applyFill="1" applyBorder="1" applyAlignment="1" applyProtection="1">
      <alignment horizontal="right" vertical="center" wrapText="1" indent="1"/>
    </xf>
    <xf numFmtId="164" fontId="30" fillId="0" borderId="35" xfId="6" applyNumberFormat="1" applyFont="1" applyFill="1" applyBorder="1" applyAlignment="1" applyProtection="1">
      <alignment horizontal="right" vertical="center" wrapText="1" indent="1"/>
      <protection locked="0"/>
    </xf>
    <xf numFmtId="0" fontId="27" fillId="0" borderId="1" xfId="0" applyFont="1" applyBorder="1" applyAlignment="1" applyProtection="1">
      <alignment horizontal="left" vertical="center" wrapText="1" indent="1"/>
    </xf>
    <xf numFmtId="164" fontId="22" fillId="0" borderId="62" xfId="6" applyNumberFormat="1" applyFont="1" applyFill="1" applyBorder="1" applyAlignment="1" applyProtection="1">
      <alignment horizontal="right" vertical="center" wrapText="1" indent="1"/>
      <protection locked="0"/>
    </xf>
    <xf numFmtId="164" fontId="20" fillId="0" borderId="33" xfId="6" applyNumberFormat="1" applyFont="1" applyFill="1" applyBorder="1" applyAlignment="1" applyProtection="1">
      <alignment horizontal="right" vertical="center" wrapText="1" indent="1"/>
    </xf>
    <xf numFmtId="0" fontId="0" fillId="0" borderId="49" xfId="0" applyFill="1" applyBorder="1" applyAlignment="1">
      <alignment vertical="center" wrapText="1"/>
    </xf>
    <xf numFmtId="164" fontId="30" fillId="0" borderId="1" xfId="6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54" xfId="6" applyNumberFormat="1" applyFont="1" applyFill="1" applyBorder="1" applyAlignment="1" applyProtection="1">
      <alignment horizontal="right" vertical="center" wrapText="1" indent="1"/>
    </xf>
    <xf numFmtId="164" fontId="28" fillId="0" borderId="34" xfId="0" quotePrefix="1" applyNumberFormat="1" applyFont="1" applyFill="1" applyBorder="1" applyAlignment="1" applyProtection="1">
      <alignment horizontal="right" vertical="center" wrapText="1" indent="1"/>
    </xf>
    <xf numFmtId="164" fontId="22" fillId="0" borderId="14" xfId="6" applyNumberFormat="1" applyFont="1" applyFill="1" applyBorder="1" applyAlignment="1" applyProtection="1">
      <alignment horizontal="right" vertical="center" wrapText="1" indent="1"/>
      <protection locked="0"/>
    </xf>
    <xf numFmtId="164" fontId="20" fillId="0" borderId="27" xfId="6" applyNumberFormat="1" applyFont="1" applyFill="1" applyBorder="1" applyAlignment="1" applyProtection="1">
      <alignment horizontal="right" vertical="center" wrapText="1" indent="1"/>
    </xf>
    <xf numFmtId="164" fontId="20" fillId="0" borderId="2" xfId="6" applyNumberFormat="1" applyFont="1" applyFill="1" applyBorder="1" applyAlignment="1" applyProtection="1">
      <alignment horizontal="right" vertical="center" wrapText="1" indent="1"/>
    </xf>
    <xf numFmtId="164" fontId="20" fillId="0" borderId="28" xfId="6" applyNumberFormat="1" applyFont="1" applyFill="1" applyBorder="1" applyAlignment="1" applyProtection="1">
      <alignment horizontal="right" vertical="center" wrapText="1" indent="1"/>
    </xf>
    <xf numFmtId="164" fontId="20" fillId="0" borderId="20" xfId="6" applyNumberFormat="1" applyFont="1" applyFill="1" applyBorder="1" applyAlignment="1" applyProtection="1">
      <alignment horizontal="right" vertical="center" wrapText="1" indent="1"/>
    </xf>
    <xf numFmtId="164" fontId="20" fillId="0" borderId="54" xfId="6" applyNumberFormat="1" applyFont="1" applyFill="1" applyBorder="1" applyAlignment="1" applyProtection="1">
      <alignment horizontal="right" vertical="center" wrapText="1" indent="1"/>
    </xf>
    <xf numFmtId="164" fontId="20" fillId="0" borderId="4" xfId="6" applyNumberFormat="1" applyFont="1" applyFill="1" applyBorder="1" applyAlignment="1" applyProtection="1">
      <alignment horizontal="right" vertical="center" wrapText="1" indent="1"/>
    </xf>
    <xf numFmtId="164" fontId="20" fillId="0" borderId="1" xfId="6" applyNumberFormat="1" applyFont="1" applyFill="1" applyBorder="1" applyAlignment="1" applyProtection="1">
      <alignment horizontal="right" vertical="center" wrapText="1" indent="1"/>
    </xf>
    <xf numFmtId="164" fontId="20" fillId="0" borderId="35" xfId="6" applyNumberFormat="1" applyFont="1" applyFill="1" applyBorder="1" applyAlignment="1" applyProtection="1">
      <alignment horizontal="right" vertical="center" wrapText="1" indent="1"/>
    </xf>
    <xf numFmtId="164" fontId="20" fillId="0" borderId="6" xfId="6" applyNumberFormat="1" applyFont="1" applyFill="1" applyBorder="1" applyAlignment="1" applyProtection="1">
      <alignment horizontal="right" vertical="center" wrapText="1" indent="1"/>
    </xf>
    <xf numFmtId="164" fontId="20" fillId="0" borderId="21" xfId="6" applyNumberFormat="1" applyFont="1" applyFill="1" applyBorder="1" applyAlignment="1" applyProtection="1">
      <alignment horizontal="right" vertical="center" wrapText="1" indent="1"/>
    </xf>
    <xf numFmtId="164" fontId="22" fillId="0" borderId="56" xfId="6" applyNumberFormat="1" applyFont="1" applyFill="1" applyBorder="1" applyAlignment="1" applyProtection="1">
      <alignment horizontal="right" vertical="center" wrapText="1" indent="1"/>
      <protection locked="0"/>
    </xf>
    <xf numFmtId="164" fontId="65" fillId="0" borderId="53" xfId="0" applyNumberFormat="1" applyFont="1" applyBorder="1" applyAlignment="1">
      <alignment horizontal="center" vertical="center" wrapText="1"/>
    </xf>
    <xf numFmtId="164" fontId="22" fillId="0" borderId="69" xfId="6" applyNumberFormat="1" applyFont="1" applyFill="1" applyBorder="1" applyAlignment="1" applyProtection="1">
      <alignment horizontal="right" vertical="center" wrapText="1" indent="1"/>
      <protection locked="0"/>
    </xf>
    <xf numFmtId="0" fontId="4" fillId="0" borderId="71" xfId="0" applyFont="1" applyFill="1" applyBorder="1" applyAlignment="1" applyProtection="1">
      <alignment vertical="center" wrapText="1"/>
    </xf>
    <xf numFmtId="0" fontId="17" fillId="0" borderId="49" xfId="0" applyFont="1" applyFill="1" applyBorder="1" applyAlignment="1" applyProtection="1">
      <alignment horizontal="right" vertical="center" wrapText="1" indent="1"/>
    </xf>
    <xf numFmtId="164" fontId="32" fillId="0" borderId="18" xfId="6" applyNumberFormat="1" applyFont="1" applyFill="1" applyBorder="1" applyAlignment="1" applyProtection="1">
      <alignment horizontal="right" vertical="center" wrapText="1" indent="1"/>
      <protection locked="0"/>
    </xf>
    <xf numFmtId="164" fontId="32" fillId="0" borderId="19" xfId="6" applyNumberFormat="1" applyFont="1" applyFill="1" applyBorder="1" applyAlignment="1" applyProtection="1">
      <alignment horizontal="right" vertical="center" wrapText="1" indent="1"/>
      <protection locked="0"/>
    </xf>
    <xf numFmtId="164" fontId="32" fillId="0" borderId="36" xfId="6" applyNumberFormat="1" applyFont="1" applyFill="1" applyBorder="1" applyAlignment="1" applyProtection="1">
      <alignment horizontal="right" vertical="center" wrapText="1" indent="1"/>
      <protection locked="0"/>
    </xf>
    <xf numFmtId="164" fontId="32" fillId="0" borderId="13" xfId="6" applyNumberFormat="1" applyFont="1" applyFill="1" applyBorder="1" applyAlignment="1" applyProtection="1">
      <alignment horizontal="right" vertical="center" wrapText="1" indent="1"/>
      <protection locked="0"/>
    </xf>
    <xf numFmtId="164" fontId="32" fillId="0" borderId="14" xfId="6" applyNumberFormat="1" applyFont="1" applyFill="1" applyBorder="1" applyAlignment="1" applyProtection="1">
      <alignment horizontal="right" vertical="center" wrapText="1" indent="1"/>
      <protection locked="0"/>
    </xf>
    <xf numFmtId="164" fontId="32" fillId="0" borderId="17" xfId="6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36" xfId="6" applyNumberFormat="1" applyFont="1" applyFill="1" applyBorder="1" applyAlignment="1" applyProtection="1">
      <alignment horizontal="right" vertical="center" wrapText="1" indent="1"/>
    </xf>
    <xf numFmtId="164" fontId="22" fillId="0" borderId="26" xfId="0" applyNumberFormat="1" applyFont="1" applyBorder="1" applyAlignment="1" applyProtection="1">
      <alignment horizontal="right" vertical="center" wrapText="1" indent="1"/>
      <protection locked="0"/>
    </xf>
    <xf numFmtId="0" fontId="12" fillId="0" borderId="0" xfId="6" applyFill="1" applyBorder="1" applyProtection="1"/>
    <xf numFmtId="164" fontId="22" fillId="0" borderId="35" xfId="0" applyNumberFormat="1" applyFont="1" applyBorder="1" applyAlignment="1" applyProtection="1">
      <alignment horizontal="right" vertical="center" wrapText="1" indent="1"/>
      <protection locked="0"/>
    </xf>
    <xf numFmtId="164" fontId="22" fillId="0" borderId="20" xfId="0" applyNumberFormat="1" applyFont="1" applyBorder="1" applyAlignment="1" applyProtection="1">
      <alignment horizontal="right" vertical="center" wrapText="1" indent="1"/>
      <protection locked="0"/>
    </xf>
    <xf numFmtId="164" fontId="22" fillId="0" borderId="28" xfId="0" applyNumberFormat="1" applyFont="1" applyBorder="1" applyAlignment="1" applyProtection="1">
      <alignment horizontal="right" vertical="center" wrapText="1" indent="1"/>
      <protection locked="0"/>
    </xf>
    <xf numFmtId="164" fontId="22" fillId="0" borderId="17" xfId="6" applyNumberFormat="1" applyFont="1" applyFill="1" applyBorder="1" applyAlignment="1" applyProtection="1">
      <alignment horizontal="right" vertical="center" wrapText="1" indent="1"/>
    </xf>
    <xf numFmtId="164" fontId="63" fillId="0" borderId="44" xfId="0" applyNumberFormat="1" applyFont="1" applyBorder="1" applyAlignment="1" applyProtection="1">
      <alignment horizontal="center" vertical="center" wrapText="1"/>
    </xf>
    <xf numFmtId="0" fontId="22" fillId="0" borderId="0" xfId="6" applyFont="1" applyFill="1" applyBorder="1" applyProtection="1"/>
    <xf numFmtId="0" fontId="24" fillId="0" borderId="0" xfId="6" applyFont="1" applyFill="1" applyAlignment="1" applyProtection="1">
      <alignment horizontal="center"/>
    </xf>
    <xf numFmtId="164" fontId="37" fillId="0" borderId="33" xfId="6" applyNumberFormat="1" applyFont="1" applyFill="1" applyBorder="1" applyAlignment="1" applyProtection="1">
      <alignment horizontal="left" vertical="center"/>
    </xf>
    <xf numFmtId="164" fontId="7" fillId="0" borderId="0" xfId="6" applyNumberFormat="1" applyFont="1" applyFill="1" applyBorder="1" applyAlignment="1" applyProtection="1">
      <alignment horizontal="center" vertical="center"/>
    </xf>
    <xf numFmtId="164" fontId="37" fillId="0" borderId="33" xfId="6" applyNumberFormat="1" applyFont="1" applyFill="1" applyBorder="1" applyAlignment="1" applyProtection="1">
      <alignment horizontal="left"/>
    </xf>
    <xf numFmtId="0" fontId="8" fillId="0" borderId="15" xfId="6" applyFont="1" applyFill="1" applyBorder="1" applyAlignment="1" applyProtection="1">
      <alignment horizontal="center" vertical="center" wrapText="1"/>
    </xf>
    <xf numFmtId="0" fontId="8" fillId="0" borderId="18" xfId="6" applyFont="1" applyFill="1" applyBorder="1" applyAlignment="1" applyProtection="1">
      <alignment horizontal="center" vertical="center" wrapText="1"/>
    </xf>
    <xf numFmtId="0" fontId="8" fillId="0" borderId="16" xfId="6" applyFont="1" applyFill="1" applyBorder="1" applyAlignment="1" applyProtection="1">
      <alignment horizontal="center" vertical="center" wrapText="1"/>
    </xf>
    <xf numFmtId="0" fontId="8" fillId="0" borderId="19" xfId="6" applyFont="1" applyFill="1" applyBorder="1" applyAlignment="1" applyProtection="1">
      <alignment horizontal="center" vertical="center" wrapText="1"/>
    </xf>
    <xf numFmtId="0" fontId="8" fillId="0" borderId="73" xfId="6" applyFont="1" applyFill="1" applyBorder="1" applyAlignment="1" applyProtection="1">
      <alignment horizontal="center" vertical="center" wrapText="1"/>
    </xf>
    <xf numFmtId="0" fontId="8" fillId="0" borderId="4" xfId="6" applyFont="1" applyFill="1" applyBorder="1" applyAlignment="1" applyProtection="1">
      <alignment horizontal="center" vertical="center" wrapText="1"/>
    </xf>
    <xf numFmtId="0" fontId="8" fillId="0" borderId="65" xfId="6" applyFont="1" applyFill="1" applyBorder="1" applyAlignment="1" applyProtection="1">
      <alignment horizontal="center" vertical="center" wrapText="1"/>
    </xf>
    <xf numFmtId="0" fontId="8" fillId="0" borderId="35" xfId="6" applyFont="1" applyFill="1" applyBorder="1" applyAlignment="1" applyProtection="1">
      <alignment horizontal="center" vertical="center" wrapText="1"/>
    </xf>
    <xf numFmtId="164" fontId="31" fillId="0" borderId="74" xfId="0" applyNumberFormat="1" applyFont="1" applyFill="1" applyBorder="1" applyAlignment="1" applyProtection="1">
      <alignment horizontal="center" vertical="center" wrapText="1"/>
    </xf>
    <xf numFmtId="164" fontId="31" fillId="0" borderId="75" xfId="0" applyNumberFormat="1" applyFont="1" applyFill="1" applyBorder="1" applyAlignment="1" applyProtection="1">
      <alignment horizontal="center" vertical="center" wrapText="1"/>
    </xf>
    <xf numFmtId="164" fontId="67" fillId="0" borderId="49" xfId="0" applyNumberFormat="1" applyFont="1" applyFill="1" applyBorder="1" applyAlignment="1" applyProtection="1">
      <alignment horizontal="center" vertical="center" wrapText="1"/>
    </xf>
    <xf numFmtId="164" fontId="5" fillId="0" borderId="0" xfId="6" applyNumberFormat="1" applyFont="1" applyFill="1" applyBorder="1" applyAlignment="1" applyProtection="1">
      <alignment horizontal="center" vertical="center" wrapText="1"/>
      <protection locked="0"/>
    </xf>
    <xf numFmtId="0" fontId="21" fillId="0" borderId="33" xfId="0" applyFont="1" applyFill="1" applyBorder="1" applyAlignment="1" applyProtection="1">
      <alignment horizontal="right"/>
    </xf>
    <xf numFmtId="0" fontId="31" fillId="0" borderId="13" xfId="6" applyFont="1" applyFill="1" applyBorder="1" applyAlignment="1" applyProtection="1">
      <alignment horizontal="left"/>
    </xf>
    <xf numFmtId="0" fontId="31" fillId="0" borderId="14" xfId="6" applyFont="1" applyFill="1" applyBorder="1" applyAlignment="1" applyProtection="1">
      <alignment horizontal="left"/>
    </xf>
    <xf numFmtId="0" fontId="22" fillId="0" borderId="49" xfId="6" applyFont="1" applyFill="1" applyBorder="1" applyAlignment="1">
      <alignment horizontal="justify" vertical="center" wrapText="1"/>
    </xf>
    <xf numFmtId="164" fontId="24" fillId="0" borderId="0" xfId="0" applyNumberFormat="1" applyFont="1" applyFill="1" applyAlignment="1">
      <alignment horizontal="center" vertical="center" wrapText="1"/>
    </xf>
    <xf numFmtId="0" fontId="30" fillId="0" borderId="77" xfId="0" applyFont="1" applyFill="1" applyBorder="1" applyAlignment="1" applyProtection="1">
      <alignment horizontal="left" indent="1"/>
      <protection locked="0"/>
    </xf>
    <xf numFmtId="0" fontId="30" fillId="0" borderId="59" xfId="0" applyFont="1" applyFill="1" applyBorder="1" applyAlignment="1" applyProtection="1">
      <alignment horizontal="left" indent="1"/>
      <protection locked="0"/>
    </xf>
    <xf numFmtId="0" fontId="30" fillId="0" borderId="66" xfId="0" applyFont="1" applyFill="1" applyBorder="1" applyAlignment="1" applyProtection="1">
      <alignment horizontal="left" indent="1"/>
      <protection locked="0"/>
    </xf>
    <xf numFmtId="0" fontId="31" fillId="0" borderId="43" xfId="0" applyFont="1" applyFill="1" applyBorder="1" applyAlignment="1" applyProtection="1">
      <alignment horizontal="left" indent="1"/>
    </xf>
    <xf numFmtId="0" fontId="31" fillId="0" borderId="71" xfId="0" applyFont="1" applyFill="1" applyBorder="1" applyAlignment="1" applyProtection="1">
      <alignment horizontal="left" indent="1"/>
    </xf>
    <xf numFmtId="0" fontId="31" fillId="0" borderId="37" xfId="0" applyFont="1" applyFill="1" applyBorder="1" applyAlignment="1" applyProtection="1">
      <alignment horizontal="left" indent="1"/>
    </xf>
    <xf numFmtId="0" fontId="30" fillId="0" borderId="4" xfId="0" applyFont="1" applyFill="1" applyBorder="1" applyAlignment="1" applyProtection="1">
      <alignment horizontal="right" indent="1"/>
      <protection locked="0"/>
    </xf>
    <xf numFmtId="0" fontId="30" fillId="0" borderId="35" xfId="0" applyFont="1" applyFill="1" applyBorder="1" applyAlignment="1" applyProtection="1">
      <alignment horizontal="right" indent="1"/>
      <protection locked="0"/>
    </xf>
    <xf numFmtId="0" fontId="30" fillId="0" borderId="6" xfId="0" applyFont="1" applyFill="1" applyBorder="1" applyAlignment="1" applyProtection="1">
      <alignment horizontal="right" indent="1"/>
      <protection locked="0"/>
    </xf>
    <xf numFmtId="0" fontId="30" fillId="0" borderId="21" xfId="0" applyFont="1" applyFill="1" applyBorder="1" applyAlignment="1" applyProtection="1">
      <alignment horizontal="right" indent="1"/>
      <protection locked="0"/>
    </xf>
    <xf numFmtId="0" fontId="24" fillId="0" borderId="0" xfId="0" applyNumberFormat="1" applyFont="1" applyFill="1" applyBorder="1" applyAlignment="1" applyProtection="1">
      <alignment horizontal="left" vertical="center"/>
      <protection locked="0"/>
    </xf>
    <xf numFmtId="0" fontId="29" fillId="0" borderId="14" xfId="0" applyFont="1" applyFill="1" applyBorder="1" applyAlignment="1" applyProtection="1">
      <alignment horizontal="right" indent="1"/>
    </xf>
    <xf numFmtId="0" fontId="29" fillId="0" borderId="17" xfId="0" applyFont="1" applyFill="1" applyBorder="1" applyAlignment="1" applyProtection="1">
      <alignment horizontal="right" indent="1"/>
    </xf>
    <xf numFmtId="0" fontId="31" fillId="0" borderId="16" xfId="0" applyFont="1" applyFill="1" applyBorder="1" applyAlignment="1" applyProtection="1">
      <alignment horizontal="center"/>
    </xf>
    <xf numFmtId="0" fontId="31" fillId="0" borderId="29" xfId="0" applyFont="1" applyFill="1" applyBorder="1" applyAlignment="1" applyProtection="1">
      <alignment horizontal="center"/>
    </xf>
    <xf numFmtId="0" fontId="30" fillId="0" borderId="78" xfId="0" applyFont="1" applyFill="1" applyBorder="1" applyAlignment="1" applyProtection="1">
      <alignment horizontal="left" indent="1"/>
      <protection locked="0"/>
    </xf>
    <xf numFmtId="0" fontId="30" fillId="0" borderId="79" xfId="0" applyFont="1" applyFill="1" applyBorder="1" applyAlignment="1" applyProtection="1">
      <alignment horizontal="left" indent="1"/>
      <protection locked="0"/>
    </xf>
    <xf numFmtId="0" fontId="30" fillId="0" borderId="73" xfId="0" applyFont="1" applyFill="1" applyBorder="1" applyAlignment="1" applyProtection="1">
      <alignment horizontal="left" indent="1"/>
      <protection locked="0"/>
    </xf>
    <xf numFmtId="0" fontId="33" fillId="0" borderId="33" xfId="0" applyFont="1" applyFill="1" applyBorder="1" applyAlignment="1" applyProtection="1">
      <alignment horizontal="right"/>
    </xf>
    <xf numFmtId="0" fontId="0" fillId="0" borderId="0" xfId="0" applyFill="1" applyAlignment="1" applyProtection="1">
      <alignment horizontal="left" wrapText="1"/>
      <protection locked="0"/>
    </xf>
    <xf numFmtId="0" fontId="31" fillId="0" borderId="76" xfId="0" applyFont="1" applyFill="1" applyBorder="1" applyAlignment="1" applyProtection="1">
      <alignment horizontal="center"/>
    </xf>
    <xf numFmtId="0" fontId="31" fillId="0" borderId="49" xfId="0" applyFont="1" applyFill="1" applyBorder="1" applyAlignment="1" applyProtection="1">
      <alignment horizontal="center"/>
    </xf>
    <xf numFmtId="0" fontId="31" fillId="0" borderId="63" xfId="0" applyFont="1" applyFill="1" applyBorder="1" applyAlignment="1" applyProtection="1">
      <alignment horizontal="center"/>
    </xf>
    <xf numFmtId="0" fontId="8" fillId="0" borderId="43" xfId="0" applyFont="1" applyFill="1" applyBorder="1" applyAlignment="1" applyProtection="1">
      <alignment horizontal="center" vertical="center"/>
      <protection locked="0"/>
    </xf>
    <xf numFmtId="0" fontId="8" fillId="0" borderId="71" xfId="0" applyFont="1" applyFill="1" applyBorder="1" applyAlignment="1" applyProtection="1">
      <alignment horizontal="center" vertical="center"/>
      <protection locked="0"/>
    </xf>
    <xf numFmtId="0" fontId="8" fillId="0" borderId="34" xfId="0" applyFont="1" applyFill="1" applyBorder="1" applyAlignment="1" applyProtection="1">
      <alignment horizontal="center" vertical="center"/>
      <protection locked="0"/>
    </xf>
    <xf numFmtId="0" fontId="8" fillId="0" borderId="43" xfId="0" applyFont="1" applyFill="1" applyBorder="1" applyAlignment="1" applyProtection="1">
      <alignment horizontal="center" vertical="center"/>
    </xf>
    <xf numFmtId="0" fontId="8" fillId="0" borderId="71" xfId="0" applyFont="1" applyFill="1" applyBorder="1" applyAlignment="1" applyProtection="1">
      <alignment horizontal="center" vertical="center"/>
    </xf>
    <xf numFmtId="0" fontId="8" fillId="0" borderId="34" xfId="0" applyFont="1" applyFill="1" applyBorder="1" applyAlignment="1" applyProtection="1">
      <alignment horizontal="center" vertical="center"/>
    </xf>
    <xf numFmtId="0" fontId="8" fillId="0" borderId="43" xfId="0" applyFont="1" applyFill="1" applyBorder="1" applyAlignment="1" applyProtection="1">
      <alignment horizontal="center" vertical="center" wrapText="1"/>
    </xf>
    <xf numFmtId="0" fontId="8" fillId="0" borderId="71" xfId="0" applyFont="1" applyFill="1" applyBorder="1" applyAlignment="1" applyProtection="1">
      <alignment horizontal="center" vertical="center" wrapText="1"/>
    </xf>
    <xf numFmtId="0" fontId="8" fillId="0" borderId="34" xfId="0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left"/>
      <protection locked="0"/>
    </xf>
    <xf numFmtId="0" fontId="24" fillId="0" borderId="0" xfId="0" applyFont="1" applyFill="1" applyAlignment="1">
      <alignment horizontal="center" wrapText="1"/>
    </xf>
    <xf numFmtId="164" fontId="24" fillId="0" borderId="0" xfId="0" applyNumberFormat="1" applyFont="1" applyFill="1" applyAlignment="1" applyProtection="1">
      <alignment horizontal="center" vertical="center" wrapText="1"/>
    </xf>
    <xf numFmtId="164" fontId="8" fillId="0" borderId="43" xfId="0" applyNumberFormat="1" applyFont="1" applyFill="1" applyBorder="1" applyAlignment="1" applyProtection="1">
      <alignment horizontal="left" vertical="center" wrapText="1" indent="2"/>
    </xf>
    <xf numFmtId="164" fontId="8" fillId="0" borderId="34" xfId="0" applyNumberFormat="1" applyFont="1" applyFill="1" applyBorder="1" applyAlignment="1" applyProtection="1">
      <alignment horizontal="left" vertical="center" wrapText="1" indent="2"/>
    </xf>
    <xf numFmtId="164" fontId="8" fillId="0" borderId="74" xfId="0" applyNumberFormat="1" applyFont="1" applyFill="1" applyBorder="1" applyAlignment="1" applyProtection="1">
      <alignment horizontal="center" vertical="center"/>
    </xf>
    <xf numFmtId="164" fontId="8" fillId="0" borderId="75" xfId="0" applyNumberFormat="1" applyFont="1" applyFill="1" applyBorder="1" applyAlignment="1" applyProtection="1">
      <alignment horizontal="center" vertical="center"/>
    </xf>
    <xf numFmtId="164" fontId="8" fillId="0" borderId="78" xfId="0" applyNumberFormat="1" applyFont="1" applyFill="1" applyBorder="1" applyAlignment="1" applyProtection="1">
      <alignment horizontal="center" vertical="center"/>
    </xf>
    <xf numFmtId="164" fontId="8" fillId="0" borderId="79" xfId="0" applyNumberFormat="1" applyFont="1" applyFill="1" applyBorder="1" applyAlignment="1" applyProtection="1">
      <alignment horizontal="center" vertical="center"/>
    </xf>
    <xf numFmtId="164" fontId="8" fillId="0" borderId="48" xfId="0" applyNumberFormat="1" applyFont="1" applyFill="1" applyBorder="1" applyAlignment="1" applyProtection="1">
      <alignment horizontal="center" vertical="center"/>
    </xf>
    <xf numFmtId="164" fontId="8" fillId="0" borderId="74" xfId="0" applyNumberFormat="1" applyFont="1" applyFill="1" applyBorder="1" applyAlignment="1" applyProtection="1">
      <alignment horizontal="center" vertical="center" wrapText="1"/>
    </xf>
    <xf numFmtId="164" fontId="8" fillId="0" borderId="75" xfId="0" applyNumberFormat="1" applyFont="1" applyFill="1" applyBorder="1" applyAlignment="1" applyProtection="1">
      <alignment horizontal="center" vertical="center" wrapText="1"/>
    </xf>
    <xf numFmtId="0" fontId="30" fillId="0" borderId="49" xfId="0" applyFont="1" applyFill="1" applyBorder="1" applyAlignment="1">
      <alignment horizontal="justify" vertical="center" wrapText="1"/>
    </xf>
    <xf numFmtId="0" fontId="16" fillId="0" borderId="0" xfId="0" applyFont="1" applyAlignment="1">
      <alignment horizontal="center" wrapText="1"/>
    </xf>
    <xf numFmtId="0" fontId="21" fillId="0" borderId="44" xfId="7" applyFont="1" applyFill="1" applyBorder="1" applyAlignment="1" applyProtection="1">
      <alignment horizontal="left" vertical="center" indent="1"/>
    </xf>
    <xf numFmtId="0" fontId="21" fillId="0" borderId="71" xfId="7" applyFont="1" applyFill="1" applyBorder="1" applyAlignment="1" applyProtection="1">
      <alignment horizontal="left" vertical="center" indent="1"/>
    </xf>
    <xf numFmtId="0" fontId="21" fillId="0" borderId="34" xfId="7" applyFont="1" applyFill="1" applyBorder="1" applyAlignment="1" applyProtection="1">
      <alignment horizontal="left" vertical="center" indent="1"/>
    </xf>
    <xf numFmtId="0" fontId="24" fillId="0" borderId="0" xfId="7" applyFont="1" applyFill="1" applyAlignment="1" applyProtection="1">
      <alignment horizontal="center" wrapText="1"/>
    </xf>
    <xf numFmtId="0" fontId="24" fillId="0" borderId="0" xfId="7" applyFont="1" applyFill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 vertical="center"/>
    </xf>
    <xf numFmtId="0" fontId="33" fillId="0" borderId="0" xfId="0" applyFont="1" applyAlignment="1" applyProtection="1">
      <alignment horizontal="right"/>
    </xf>
    <xf numFmtId="0" fontId="31" fillId="0" borderId="43" xfId="0" applyFont="1" applyBorder="1" applyAlignment="1" applyProtection="1">
      <alignment horizontal="left" vertical="center" indent="2"/>
    </xf>
    <xf numFmtId="0" fontId="31" fillId="0" borderId="37" xfId="0" applyFont="1" applyBorder="1" applyAlignment="1" applyProtection="1">
      <alignment horizontal="left" vertical="center" indent="2"/>
    </xf>
    <xf numFmtId="0" fontId="24" fillId="0" borderId="0" xfId="0" applyFont="1" applyAlignment="1">
      <alignment horizontal="center" wrapText="1"/>
    </xf>
  </cellXfs>
  <cellStyles count="8">
    <cellStyle name="Ezres" xfId="1" builtinId="3"/>
    <cellStyle name="Ezres 2" xfId="2"/>
    <cellStyle name="Hiperhivatkozás" xfId="3"/>
    <cellStyle name="Már látott hiperhivatkozás" xfId="4"/>
    <cellStyle name="Normál" xfId="0" builtinId="0"/>
    <cellStyle name="Normál 2 2" xfId="5"/>
    <cellStyle name="Normál_KVRENMUNKA" xfId="6"/>
    <cellStyle name="Normál_SEGEDLETEK" xfId="7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&#214;LTS&#201;GVET&#201;SIRENDELETM&#211;DOS&#205;T&#193;S2021.M&#193;JU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Microsoft/Windows/Temporary%20Internet%20Files/Content.Outlook/8KKW063U/06_El&#337;terjeszt&#233;s_S&#225;gv&#225;r2020k&#246;ltsegvetes_mell&#233;kl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ÖSSZEFÜGGÉSEK"/>
      <sheetName val="1.1.sz.mell."/>
      <sheetName val="1.2.sz.mell. "/>
      <sheetName val="1.3.sz.mell. "/>
      <sheetName val="1.4.sz.mell. "/>
      <sheetName val="2.1.sz.mell  "/>
      <sheetName val="2.2.sz.mell  "/>
      <sheetName val="ELLENŐRZÉS-1.sz.2.a.sz.2.b.sz."/>
      <sheetName val="3.sz.mell."/>
      <sheetName val="4.sz.mell. "/>
      <sheetName val="5.1. sz. mell"/>
      <sheetName val="5.1.1. sz. mell "/>
      <sheetName val="5.1.2. sz. mell "/>
      <sheetName val="5.1.3. sz. mell "/>
      <sheetName val="5.2. sz. mell "/>
      <sheetName val="5.2.1. sz. mell  "/>
      <sheetName val="5.2.2. sz. mell  "/>
      <sheetName val="5.2.3. sz. mell  "/>
      <sheetName val="9.mell.2.tábl. "/>
    </sheetNames>
    <sheetDataSet>
      <sheetData sheetId="0" refreshError="1">
        <row r="6">
          <cell r="A6" t="str">
            <v>2021. évi eredeti előirányzat BEVÉTELEK</v>
          </cell>
        </row>
      </sheetData>
      <sheetData sheetId="1" refreshError="1">
        <row r="3">
          <cell r="C3" t="str">
            <v>2021. évi</v>
          </cell>
        </row>
        <row r="6">
          <cell r="C6">
            <v>192108951</v>
          </cell>
        </row>
        <row r="14">
          <cell r="C14">
            <v>64466000</v>
          </cell>
        </row>
        <row r="20">
          <cell r="C20">
            <v>0</v>
          </cell>
          <cell r="F20">
            <v>0</v>
          </cell>
        </row>
        <row r="21">
          <cell r="C21">
            <v>102386000</v>
          </cell>
        </row>
        <row r="27">
          <cell r="C27">
            <v>100256000</v>
          </cell>
          <cell r="F27">
            <v>0</v>
          </cell>
        </row>
        <row r="28">
          <cell r="C28">
            <v>46800000</v>
          </cell>
          <cell r="F28">
            <v>0</v>
          </cell>
        </row>
        <row r="37">
          <cell r="C37">
            <v>27648000</v>
          </cell>
          <cell r="F37">
            <v>0</v>
          </cell>
        </row>
        <row r="49">
          <cell r="C49">
            <v>4000000</v>
          </cell>
          <cell r="F49">
            <v>0</v>
          </cell>
        </row>
        <row r="55">
          <cell r="C55">
            <v>0</v>
          </cell>
          <cell r="F55">
            <v>0</v>
          </cell>
        </row>
        <row r="60">
          <cell r="C60">
            <v>400000</v>
          </cell>
          <cell r="F60">
            <v>0</v>
          </cell>
        </row>
        <row r="67">
          <cell r="C67">
            <v>0</v>
          </cell>
        </row>
        <row r="69">
          <cell r="C69">
            <v>0</v>
          </cell>
          <cell r="F69">
            <v>0</v>
          </cell>
        </row>
        <row r="73">
          <cell r="C73">
            <v>0</v>
          </cell>
        </row>
        <row r="76">
          <cell r="C76">
            <v>104072592</v>
          </cell>
          <cell r="F76">
            <v>0</v>
          </cell>
        </row>
        <row r="81">
          <cell r="C81">
            <v>0</v>
          </cell>
          <cell r="F81">
            <v>0</v>
          </cell>
        </row>
        <row r="98">
          <cell r="C98">
            <v>140180000</v>
          </cell>
          <cell r="F98">
            <v>2853000</v>
          </cell>
        </row>
        <row r="99">
          <cell r="C99">
            <v>22003000</v>
          </cell>
          <cell r="F99">
            <v>234000</v>
          </cell>
        </row>
        <row r="100">
          <cell r="C100">
            <v>72889000</v>
          </cell>
          <cell r="F100">
            <v>1729000</v>
          </cell>
        </row>
        <row r="101">
          <cell r="C101">
            <v>4000000</v>
          </cell>
          <cell r="F101">
            <v>0</v>
          </cell>
        </row>
        <row r="102">
          <cell r="C102">
            <v>133707020</v>
          </cell>
          <cell r="F102">
            <v>31200</v>
          </cell>
        </row>
        <row r="115">
          <cell r="C115">
            <v>28948165</v>
          </cell>
          <cell r="F115">
            <v>-1940999</v>
          </cell>
        </row>
        <row r="119">
          <cell r="C119">
            <v>48644000</v>
          </cell>
          <cell r="F119">
            <v>603000</v>
          </cell>
        </row>
        <row r="120">
          <cell r="C120">
            <v>0</v>
          </cell>
          <cell r="F120">
            <v>0</v>
          </cell>
        </row>
        <row r="121">
          <cell r="C121">
            <v>2142000</v>
          </cell>
        </row>
        <row r="123">
          <cell r="C123">
            <v>5684000</v>
          </cell>
        </row>
        <row r="134">
          <cell r="C134">
            <v>76000000</v>
          </cell>
          <cell r="F134">
            <v>0</v>
          </cell>
        </row>
        <row r="137">
          <cell r="C137">
            <v>0</v>
          </cell>
          <cell r="F137">
            <v>0</v>
          </cell>
        </row>
        <row r="146">
          <cell r="C146">
            <v>7684358</v>
          </cell>
          <cell r="F146">
            <v>0</v>
          </cell>
        </row>
      </sheetData>
      <sheetData sheetId="2" refreshError="1">
        <row r="7">
          <cell r="C7">
            <v>77678928</v>
          </cell>
        </row>
        <row r="8">
          <cell r="C8">
            <v>55682220</v>
          </cell>
        </row>
        <row r="9">
          <cell r="C9">
            <v>26582760</v>
          </cell>
        </row>
        <row r="10">
          <cell r="C10">
            <v>28011663</v>
          </cell>
        </row>
        <row r="11">
          <cell r="C11">
            <v>4153380</v>
          </cell>
        </row>
        <row r="12">
          <cell r="C12">
            <v>0</v>
          </cell>
          <cell r="D12">
            <v>0</v>
          </cell>
        </row>
        <row r="13">
          <cell r="C13">
            <v>0</v>
          </cell>
          <cell r="D13">
            <v>0</v>
          </cell>
        </row>
        <row r="15">
          <cell r="C15">
            <v>0</v>
          </cell>
          <cell r="D15">
            <v>0</v>
          </cell>
          <cell r="E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</row>
        <row r="19">
          <cell r="C19">
            <v>64466000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2">
          <cell r="C22">
            <v>2130000</v>
          </cell>
          <cell r="D22">
            <v>0</v>
          </cell>
          <cell r="E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</row>
        <row r="26">
          <cell r="C26">
            <v>100256000</v>
          </cell>
        </row>
        <row r="27">
          <cell r="C27">
            <v>100256000</v>
          </cell>
          <cell r="D27">
            <v>0</v>
          </cell>
          <cell r="E27">
            <v>0</v>
          </cell>
        </row>
        <row r="29">
          <cell r="C29">
            <v>7000000</v>
          </cell>
          <cell r="D29">
            <v>0</v>
          </cell>
          <cell r="E29">
            <v>0</v>
          </cell>
        </row>
        <row r="30">
          <cell r="C30">
            <v>1200000</v>
          </cell>
          <cell r="D30">
            <v>0</v>
          </cell>
          <cell r="E30">
            <v>0</v>
          </cell>
        </row>
        <row r="31">
          <cell r="C31">
            <v>8000000</v>
          </cell>
          <cell r="D31">
            <v>0</v>
          </cell>
          <cell r="E31">
            <v>0</v>
          </cell>
        </row>
        <row r="32">
          <cell r="C32">
            <v>30000000</v>
          </cell>
          <cell r="D32">
            <v>0</v>
          </cell>
          <cell r="E32">
            <v>0</v>
          </cell>
        </row>
        <row r="33">
          <cell r="C33">
            <v>200000</v>
          </cell>
          <cell r="D33">
            <v>0</v>
          </cell>
          <cell r="E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400000</v>
          </cell>
          <cell r="D36">
            <v>0</v>
          </cell>
          <cell r="E36">
            <v>0</v>
          </cell>
        </row>
        <row r="38">
          <cell r="C38">
            <v>0</v>
          </cell>
          <cell r="D38">
            <v>0</v>
          </cell>
          <cell r="E38">
            <v>0</v>
          </cell>
        </row>
        <row r="39">
          <cell r="C39">
            <v>4220000</v>
          </cell>
          <cell r="D39">
            <v>0</v>
          </cell>
          <cell r="E39">
            <v>0</v>
          </cell>
        </row>
        <row r="40">
          <cell r="C40">
            <v>288000</v>
          </cell>
          <cell r="D40">
            <v>0</v>
          </cell>
          <cell r="E40">
            <v>0</v>
          </cell>
        </row>
        <row r="41">
          <cell r="C41">
            <v>10900000</v>
          </cell>
          <cell r="D41">
            <v>0</v>
          </cell>
          <cell r="E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</row>
        <row r="43">
          <cell r="C43">
            <v>2856000</v>
          </cell>
          <cell r="D43">
            <v>0</v>
          </cell>
          <cell r="E43">
            <v>0</v>
          </cell>
        </row>
        <row r="44">
          <cell r="C44">
            <v>0</v>
          </cell>
          <cell r="D44">
            <v>0</v>
          </cell>
          <cell r="E44">
            <v>0</v>
          </cell>
        </row>
        <row r="45">
          <cell r="C45">
            <v>6000</v>
          </cell>
          <cell r="D45">
            <v>0</v>
          </cell>
          <cell r="E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</row>
        <row r="48">
          <cell r="C48">
            <v>1081000</v>
          </cell>
          <cell r="D48">
            <v>0</v>
          </cell>
          <cell r="E48">
            <v>0</v>
          </cell>
        </row>
        <row r="50">
          <cell r="C50">
            <v>0</v>
          </cell>
          <cell r="D50">
            <v>0</v>
          </cell>
          <cell r="E50">
            <v>0</v>
          </cell>
        </row>
        <row r="51">
          <cell r="C51">
            <v>4000000</v>
          </cell>
          <cell r="D51">
            <v>0</v>
          </cell>
          <cell r="E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</row>
        <row r="56">
          <cell r="C56">
            <v>0</v>
          </cell>
          <cell r="D56">
            <v>0</v>
          </cell>
          <cell r="E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</row>
        <row r="61">
          <cell r="C61">
            <v>0</v>
          </cell>
          <cell r="D61">
            <v>0</v>
          </cell>
          <cell r="E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</row>
        <row r="63">
          <cell r="C63">
            <v>400000</v>
          </cell>
          <cell r="D63">
            <v>0</v>
          </cell>
          <cell r="E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</row>
        <row r="67">
          <cell r="C67">
            <v>0</v>
          </cell>
          <cell r="D67">
            <v>0</v>
          </cell>
          <cell r="E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</row>
        <row r="71">
          <cell r="C71">
            <v>0</v>
          </cell>
          <cell r="D71">
            <v>0</v>
          </cell>
          <cell r="E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</row>
        <row r="74">
          <cell r="C74">
            <v>0</v>
          </cell>
          <cell r="D74">
            <v>0</v>
          </cell>
          <cell r="E74">
            <v>0</v>
          </cell>
        </row>
        <row r="76">
          <cell r="C76">
            <v>104072592</v>
          </cell>
          <cell r="D76">
            <v>0</v>
          </cell>
          <cell r="E76">
            <v>0</v>
          </cell>
        </row>
        <row r="77">
          <cell r="C77">
            <v>0</v>
          </cell>
          <cell r="D77">
            <v>0</v>
          </cell>
          <cell r="E77">
            <v>0</v>
          </cell>
        </row>
        <row r="79">
          <cell r="C79">
            <v>0</v>
          </cell>
          <cell r="D79">
            <v>0</v>
          </cell>
          <cell r="E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</row>
        <row r="81">
          <cell r="D81">
            <v>0</v>
          </cell>
          <cell r="E81">
            <v>0</v>
          </cell>
        </row>
        <row r="83">
          <cell r="C83">
            <v>0</v>
          </cell>
          <cell r="D83">
            <v>0</v>
          </cell>
          <cell r="E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</row>
        <row r="98">
          <cell r="C98">
            <v>139345000</v>
          </cell>
          <cell r="D98">
            <v>0</v>
          </cell>
          <cell r="E98">
            <v>2838000</v>
          </cell>
        </row>
        <row r="99">
          <cell r="C99">
            <v>21808000</v>
          </cell>
          <cell r="D99">
            <v>0</v>
          </cell>
          <cell r="E99">
            <v>220000</v>
          </cell>
        </row>
        <row r="100">
          <cell r="C100">
            <v>71098000</v>
          </cell>
          <cell r="D100">
            <v>0</v>
          </cell>
          <cell r="E100">
            <v>1734000</v>
          </cell>
        </row>
        <row r="101">
          <cell r="C101">
            <v>4000000</v>
          </cell>
          <cell r="D101">
            <v>0</v>
          </cell>
          <cell r="E101">
            <v>0</v>
          </cell>
        </row>
        <row r="102">
          <cell r="C102">
            <v>131207020</v>
          </cell>
          <cell r="D102">
            <v>0</v>
          </cell>
          <cell r="E102">
            <v>31200</v>
          </cell>
        </row>
        <row r="103">
          <cell r="C103">
            <v>1717100</v>
          </cell>
          <cell r="D103">
            <v>0</v>
          </cell>
          <cell r="E103">
            <v>31200</v>
          </cell>
        </row>
        <row r="104">
          <cell r="C104">
            <v>2661882</v>
          </cell>
          <cell r="D104">
            <v>0</v>
          </cell>
          <cell r="E104">
            <v>0</v>
          </cell>
        </row>
        <row r="105">
          <cell r="C105">
            <v>0</v>
          </cell>
          <cell r="D105">
            <v>0</v>
          </cell>
          <cell r="E105">
            <v>0</v>
          </cell>
        </row>
        <row r="106">
          <cell r="C106">
            <v>0</v>
          </cell>
          <cell r="D106">
            <v>0</v>
          </cell>
          <cell r="E106">
            <v>0</v>
          </cell>
        </row>
        <row r="107">
          <cell r="C107">
            <v>0</v>
          </cell>
          <cell r="D107">
            <v>0</v>
          </cell>
          <cell r="E107">
            <v>0</v>
          </cell>
        </row>
        <row r="108">
          <cell r="C108">
            <v>0</v>
          </cell>
          <cell r="D108">
            <v>0</v>
          </cell>
          <cell r="E108">
            <v>0</v>
          </cell>
        </row>
        <row r="109">
          <cell r="C109">
            <v>126828038</v>
          </cell>
          <cell r="D109">
            <v>0</v>
          </cell>
          <cell r="E109">
            <v>0</v>
          </cell>
        </row>
        <row r="110">
          <cell r="C110">
            <v>0</v>
          </cell>
          <cell r="D110">
            <v>0</v>
          </cell>
          <cell r="E110">
            <v>0</v>
          </cell>
        </row>
        <row r="111">
          <cell r="C111">
            <v>0</v>
          </cell>
          <cell r="D111">
            <v>0</v>
          </cell>
          <cell r="E111">
            <v>0</v>
          </cell>
        </row>
        <row r="112">
          <cell r="C112">
            <v>0</v>
          </cell>
          <cell r="D112">
            <v>0</v>
          </cell>
          <cell r="E112">
            <v>0</v>
          </cell>
        </row>
        <row r="113">
          <cell r="C113">
            <v>0</v>
          </cell>
          <cell r="D113">
            <v>0</v>
          </cell>
          <cell r="E113">
            <v>0</v>
          </cell>
        </row>
        <row r="114">
          <cell r="C114">
            <v>0</v>
          </cell>
          <cell r="D114">
            <v>0</v>
          </cell>
          <cell r="E114">
            <v>0</v>
          </cell>
        </row>
        <row r="115">
          <cell r="C115">
            <v>28948165</v>
          </cell>
          <cell r="D115">
            <v>0</v>
          </cell>
          <cell r="E115">
            <v>-1940999</v>
          </cell>
        </row>
        <row r="116">
          <cell r="C116">
            <v>10246165</v>
          </cell>
          <cell r="D116">
            <v>0</v>
          </cell>
          <cell r="E116">
            <v>-1940999</v>
          </cell>
        </row>
        <row r="117">
          <cell r="C117">
            <v>18702000</v>
          </cell>
          <cell r="D117">
            <v>0</v>
          </cell>
          <cell r="E117">
            <v>0</v>
          </cell>
        </row>
        <row r="119">
          <cell r="C119">
            <v>48644000</v>
          </cell>
          <cell r="D119">
            <v>0</v>
          </cell>
          <cell r="E119">
            <v>603000</v>
          </cell>
        </row>
        <row r="120">
          <cell r="C120">
            <v>0</v>
          </cell>
          <cell r="D120">
            <v>0</v>
          </cell>
          <cell r="E120">
            <v>0</v>
          </cell>
        </row>
        <row r="121">
          <cell r="C121">
            <v>2142000</v>
          </cell>
          <cell r="D121">
            <v>0</v>
          </cell>
          <cell r="E121">
            <v>0</v>
          </cell>
        </row>
        <row r="122">
          <cell r="C122">
            <v>0</v>
          </cell>
          <cell r="D122">
            <v>0</v>
          </cell>
          <cell r="E122">
            <v>0</v>
          </cell>
        </row>
        <row r="123">
          <cell r="C123">
            <v>5684000</v>
          </cell>
          <cell r="D123">
            <v>0</v>
          </cell>
          <cell r="E123">
            <v>0</v>
          </cell>
        </row>
        <row r="124">
          <cell r="C124">
            <v>0</v>
          </cell>
          <cell r="D124">
            <v>0</v>
          </cell>
          <cell r="E124">
            <v>0</v>
          </cell>
        </row>
        <row r="125">
          <cell r="C125">
            <v>0</v>
          </cell>
          <cell r="D125">
            <v>0</v>
          </cell>
          <cell r="E125">
            <v>0</v>
          </cell>
        </row>
        <row r="126">
          <cell r="C126">
            <v>0</v>
          </cell>
          <cell r="D126">
            <v>0</v>
          </cell>
          <cell r="E126">
            <v>0</v>
          </cell>
        </row>
        <row r="127">
          <cell r="D127">
            <v>0</v>
          </cell>
          <cell r="E127">
            <v>0</v>
          </cell>
        </row>
        <row r="128">
          <cell r="C128">
            <v>0</v>
          </cell>
          <cell r="D128">
            <v>0</v>
          </cell>
          <cell r="E128">
            <v>0</v>
          </cell>
        </row>
        <row r="129">
          <cell r="C129">
            <v>0</v>
          </cell>
          <cell r="D129">
            <v>0</v>
          </cell>
          <cell r="E129">
            <v>0</v>
          </cell>
        </row>
        <row r="130">
          <cell r="C130">
            <v>0</v>
          </cell>
          <cell r="D130">
            <v>0</v>
          </cell>
          <cell r="E130">
            <v>0</v>
          </cell>
        </row>
        <row r="131">
          <cell r="C131">
            <v>0</v>
          </cell>
          <cell r="D131">
            <v>0</v>
          </cell>
          <cell r="E131">
            <v>0</v>
          </cell>
        </row>
        <row r="134">
          <cell r="C134">
            <v>76000000</v>
          </cell>
          <cell r="D134">
            <v>0</v>
          </cell>
          <cell r="E134">
            <v>0</v>
          </cell>
        </row>
        <row r="135">
          <cell r="C135">
            <v>0</v>
          </cell>
          <cell r="D135">
            <v>0</v>
          </cell>
          <cell r="E135">
            <v>0</v>
          </cell>
        </row>
        <row r="136">
          <cell r="C136">
            <v>0</v>
          </cell>
          <cell r="D136">
            <v>0</v>
          </cell>
          <cell r="E136">
            <v>0</v>
          </cell>
        </row>
        <row r="138">
          <cell r="C138">
            <v>0</v>
          </cell>
          <cell r="D138">
            <v>0</v>
          </cell>
          <cell r="E138">
            <v>0</v>
          </cell>
        </row>
        <row r="139">
          <cell r="C139">
            <v>0</v>
          </cell>
          <cell r="D139">
            <v>0</v>
          </cell>
          <cell r="E139">
            <v>0</v>
          </cell>
        </row>
        <row r="140">
          <cell r="C140">
            <v>0</v>
          </cell>
          <cell r="D140">
            <v>0</v>
          </cell>
          <cell r="E140">
            <v>0</v>
          </cell>
        </row>
        <row r="141">
          <cell r="C141">
            <v>0</v>
          </cell>
          <cell r="D141">
            <v>0</v>
          </cell>
          <cell r="E141">
            <v>0</v>
          </cell>
        </row>
        <row r="142">
          <cell r="C142">
            <v>0</v>
          </cell>
          <cell r="D142">
            <v>0</v>
          </cell>
          <cell r="E142">
            <v>0</v>
          </cell>
        </row>
        <row r="143">
          <cell r="C143">
            <v>0</v>
          </cell>
          <cell r="D143">
            <v>0</v>
          </cell>
          <cell r="E143">
            <v>0</v>
          </cell>
        </row>
        <row r="145">
          <cell r="C145">
            <v>0</v>
          </cell>
          <cell r="D145">
            <v>0</v>
          </cell>
          <cell r="E145">
            <v>0</v>
          </cell>
        </row>
        <row r="146">
          <cell r="C146">
            <v>7684358</v>
          </cell>
          <cell r="D146">
            <v>0</v>
          </cell>
          <cell r="E146">
            <v>0</v>
          </cell>
        </row>
        <row r="147">
          <cell r="C147">
            <v>0</v>
          </cell>
          <cell r="D147">
            <v>0</v>
          </cell>
          <cell r="E147">
            <v>0</v>
          </cell>
        </row>
        <row r="148">
          <cell r="C148">
            <v>0</v>
          </cell>
          <cell r="D148">
            <v>0</v>
          </cell>
          <cell r="E148">
            <v>0</v>
          </cell>
        </row>
        <row r="150">
          <cell r="C150">
            <v>0</v>
          </cell>
          <cell r="D150">
            <v>0</v>
          </cell>
          <cell r="E150">
            <v>0</v>
          </cell>
        </row>
        <row r="151">
          <cell r="C151">
            <v>0</v>
          </cell>
          <cell r="D151">
            <v>0</v>
          </cell>
          <cell r="E151">
            <v>0</v>
          </cell>
        </row>
        <row r="152">
          <cell r="C152">
            <v>0</v>
          </cell>
          <cell r="D152">
            <v>0</v>
          </cell>
          <cell r="E152">
            <v>0</v>
          </cell>
        </row>
        <row r="153">
          <cell r="C153">
            <v>0</v>
          </cell>
          <cell r="D153">
            <v>0</v>
          </cell>
          <cell r="E153">
            <v>0</v>
          </cell>
        </row>
        <row r="154">
          <cell r="C154">
            <v>0</v>
          </cell>
          <cell r="D154">
            <v>0</v>
          </cell>
          <cell r="E154">
            <v>0</v>
          </cell>
        </row>
      </sheetData>
      <sheetData sheetId="3" refreshError="1">
        <row r="7">
          <cell r="C7">
            <v>0</v>
          </cell>
        </row>
        <row r="8">
          <cell r="C8">
            <v>0</v>
          </cell>
        </row>
        <row r="9">
          <cell r="C9">
            <v>0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  <cell r="D12">
            <v>0</v>
          </cell>
        </row>
        <row r="13">
          <cell r="C13">
            <v>0</v>
          </cell>
          <cell r="D13">
            <v>0</v>
          </cell>
        </row>
        <row r="15">
          <cell r="C15">
            <v>0</v>
          </cell>
          <cell r="D15">
            <v>0</v>
          </cell>
          <cell r="E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</row>
        <row r="19">
          <cell r="C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</row>
        <row r="26">
          <cell r="C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</row>
        <row r="29">
          <cell r="C29">
            <v>0</v>
          </cell>
          <cell r="D29">
            <v>0</v>
          </cell>
          <cell r="E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8">
          <cell r="C38">
            <v>0</v>
          </cell>
          <cell r="D38">
            <v>0</v>
          </cell>
          <cell r="E38">
            <v>0</v>
          </cell>
        </row>
        <row r="39">
          <cell r="C39">
            <v>4240000</v>
          </cell>
          <cell r="D39">
            <v>0</v>
          </cell>
          <cell r="E39">
            <v>0</v>
          </cell>
        </row>
        <row r="40">
          <cell r="C40">
            <v>10000</v>
          </cell>
          <cell r="D40">
            <v>0</v>
          </cell>
          <cell r="E40">
            <v>0</v>
          </cell>
        </row>
        <row r="41">
          <cell r="C41">
            <v>1800000</v>
          </cell>
          <cell r="D41">
            <v>0</v>
          </cell>
          <cell r="E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</row>
        <row r="43">
          <cell r="C43">
            <v>1634000</v>
          </cell>
          <cell r="D43">
            <v>0</v>
          </cell>
          <cell r="E43">
            <v>0</v>
          </cell>
        </row>
        <row r="44">
          <cell r="C44">
            <v>613000</v>
          </cell>
          <cell r="D44">
            <v>0</v>
          </cell>
          <cell r="E44">
            <v>0</v>
          </cell>
        </row>
        <row r="45">
          <cell r="C45">
            <v>0</v>
          </cell>
          <cell r="D45">
            <v>0</v>
          </cell>
          <cell r="E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</row>
        <row r="50">
          <cell r="C50">
            <v>0</v>
          </cell>
          <cell r="D50">
            <v>0</v>
          </cell>
          <cell r="E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</row>
        <row r="56">
          <cell r="C56">
            <v>0</v>
          </cell>
          <cell r="D56">
            <v>0</v>
          </cell>
          <cell r="E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</row>
        <row r="61">
          <cell r="C61">
            <v>0</v>
          </cell>
          <cell r="D61">
            <v>0</v>
          </cell>
          <cell r="E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</row>
        <row r="67">
          <cell r="C67">
            <v>0</v>
          </cell>
          <cell r="D67">
            <v>0</v>
          </cell>
          <cell r="E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</row>
        <row r="71">
          <cell r="C71">
            <v>0</v>
          </cell>
          <cell r="D71">
            <v>0</v>
          </cell>
          <cell r="E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</row>
        <row r="74">
          <cell r="C74">
            <v>0</v>
          </cell>
          <cell r="D74">
            <v>0</v>
          </cell>
          <cell r="E74">
            <v>0</v>
          </cell>
        </row>
        <row r="76">
          <cell r="C76">
            <v>0</v>
          </cell>
          <cell r="D76">
            <v>0</v>
          </cell>
          <cell r="E76">
            <v>0</v>
          </cell>
        </row>
        <row r="77">
          <cell r="C77">
            <v>0</v>
          </cell>
          <cell r="D77">
            <v>0</v>
          </cell>
          <cell r="E77">
            <v>0</v>
          </cell>
        </row>
        <row r="79">
          <cell r="C79">
            <v>0</v>
          </cell>
          <cell r="D79">
            <v>0</v>
          </cell>
          <cell r="E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</row>
        <row r="81">
          <cell r="D81">
            <v>0</v>
          </cell>
          <cell r="E81">
            <v>0</v>
          </cell>
        </row>
        <row r="83">
          <cell r="C83">
            <v>0</v>
          </cell>
          <cell r="D83">
            <v>0</v>
          </cell>
          <cell r="E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</row>
        <row r="98">
          <cell r="C98">
            <v>635000</v>
          </cell>
          <cell r="D98">
            <v>0</v>
          </cell>
          <cell r="E98">
            <v>15000</v>
          </cell>
        </row>
        <row r="99">
          <cell r="C99">
            <v>164000</v>
          </cell>
          <cell r="D99">
            <v>0</v>
          </cell>
          <cell r="E99">
            <v>14000</v>
          </cell>
        </row>
        <row r="100">
          <cell r="C100">
            <v>1532000</v>
          </cell>
          <cell r="D100">
            <v>0</v>
          </cell>
          <cell r="E100">
            <v>-5000</v>
          </cell>
        </row>
        <row r="101">
          <cell r="C101">
            <v>0</v>
          </cell>
          <cell r="D101">
            <v>0</v>
          </cell>
          <cell r="E101">
            <v>0</v>
          </cell>
        </row>
        <row r="102">
          <cell r="C102">
            <v>2500000</v>
          </cell>
          <cell r="D102">
            <v>0</v>
          </cell>
          <cell r="E102">
            <v>0</v>
          </cell>
        </row>
        <row r="103">
          <cell r="C103">
            <v>0</v>
          </cell>
          <cell r="D103">
            <v>0</v>
          </cell>
          <cell r="E103">
            <v>0</v>
          </cell>
        </row>
        <row r="104">
          <cell r="C104">
            <v>0</v>
          </cell>
          <cell r="D104">
            <v>0</v>
          </cell>
          <cell r="E104">
            <v>0</v>
          </cell>
        </row>
        <row r="105">
          <cell r="C105">
            <v>0</v>
          </cell>
          <cell r="D105">
            <v>0</v>
          </cell>
          <cell r="E105">
            <v>0</v>
          </cell>
        </row>
        <row r="106">
          <cell r="C106">
            <v>0</v>
          </cell>
          <cell r="D106">
            <v>0</v>
          </cell>
          <cell r="E106">
            <v>0</v>
          </cell>
        </row>
        <row r="107">
          <cell r="C107">
            <v>0</v>
          </cell>
          <cell r="D107">
            <v>0</v>
          </cell>
          <cell r="E107">
            <v>0</v>
          </cell>
        </row>
        <row r="108">
          <cell r="C108">
            <v>0</v>
          </cell>
          <cell r="D108">
            <v>0</v>
          </cell>
          <cell r="E108">
            <v>0</v>
          </cell>
        </row>
        <row r="109">
          <cell r="C109">
            <v>1600000</v>
          </cell>
          <cell r="D109">
            <v>0</v>
          </cell>
          <cell r="E109">
            <v>0</v>
          </cell>
        </row>
        <row r="110">
          <cell r="C110">
            <v>0</v>
          </cell>
          <cell r="D110">
            <v>0</v>
          </cell>
          <cell r="E110">
            <v>0</v>
          </cell>
        </row>
        <row r="111">
          <cell r="C111">
            <v>0</v>
          </cell>
          <cell r="D111">
            <v>0</v>
          </cell>
          <cell r="E111">
            <v>0</v>
          </cell>
        </row>
        <row r="112">
          <cell r="C112">
            <v>0</v>
          </cell>
          <cell r="D112">
            <v>0</v>
          </cell>
          <cell r="E112">
            <v>0</v>
          </cell>
        </row>
        <row r="113">
          <cell r="C113">
            <v>0</v>
          </cell>
          <cell r="D113">
            <v>0</v>
          </cell>
          <cell r="E113">
            <v>0</v>
          </cell>
        </row>
        <row r="114">
          <cell r="C114">
            <v>900000</v>
          </cell>
          <cell r="D114">
            <v>0</v>
          </cell>
          <cell r="E114">
            <v>0</v>
          </cell>
        </row>
        <row r="115">
          <cell r="C115">
            <v>0</v>
          </cell>
          <cell r="D115">
            <v>0</v>
          </cell>
          <cell r="E115">
            <v>0</v>
          </cell>
        </row>
        <row r="116">
          <cell r="C116">
            <v>0</v>
          </cell>
          <cell r="D116">
            <v>0</v>
          </cell>
          <cell r="E116">
            <v>0</v>
          </cell>
        </row>
        <row r="117">
          <cell r="C117">
            <v>0</v>
          </cell>
          <cell r="D117">
            <v>0</v>
          </cell>
          <cell r="E117">
            <v>0</v>
          </cell>
        </row>
        <row r="119">
          <cell r="C119">
            <v>0</v>
          </cell>
          <cell r="D119">
            <v>0</v>
          </cell>
          <cell r="E119">
            <v>0</v>
          </cell>
        </row>
        <row r="120">
          <cell r="C120">
            <v>0</v>
          </cell>
          <cell r="D120">
            <v>0</v>
          </cell>
          <cell r="E120">
            <v>0</v>
          </cell>
        </row>
        <row r="121">
          <cell r="C121">
            <v>0</v>
          </cell>
          <cell r="D121">
            <v>0</v>
          </cell>
          <cell r="E121">
            <v>0</v>
          </cell>
        </row>
        <row r="122">
          <cell r="C122">
            <v>0</v>
          </cell>
          <cell r="D122">
            <v>0</v>
          </cell>
          <cell r="E122">
            <v>0</v>
          </cell>
        </row>
        <row r="123">
          <cell r="C123">
            <v>0</v>
          </cell>
          <cell r="D123">
            <v>0</v>
          </cell>
          <cell r="E123">
            <v>0</v>
          </cell>
        </row>
        <row r="124">
          <cell r="C124">
            <v>0</v>
          </cell>
          <cell r="D124">
            <v>0</v>
          </cell>
          <cell r="E124">
            <v>0</v>
          </cell>
        </row>
        <row r="125">
          <cell r="C125">
            <v>0</v>
          </cell>
          <cell r="D125">
            <v>0</v>
          </cell>
          <cell r="E125">
            <v>0</v>
          </cell>
        </row>
        <row r="126">
          <cell r="C126">
            <v>0</v>
          </cell>
          <cell r="D126">
            <v>0</v>
          </cell>
          <cell r="E126">
            <v>0</v>
          </cell>
        </row>
        <row r="127">
          <cell r="D127">
            <v>0</v>
          </cell>
          <cell r="E127">
            <v>0</v>
          </cell>
        </row>
        <row r="128">
          <cell r="C128">
            <v>0</v>
          </cell>
          <cell r="D128">
            <v>0</v>
          </cell>
          <cell r="E128">
            <v>0</v>
          </cell>
        </row>
        <row r="129">
          <cell r="C129">
            <v>0</v>
          </cell>
          <cell r="D129">
            <v>0</v>
          </cell>
          <cell r="E129">
            <v>0</v>
          </cell>
        </row>
        <row r="130">
          <cell r="C130">
            <v>0</v>
          </cell>
          <cell r="D130">
            <v>0</v>
          </cell>
          <cell r="E130">
            <v>0</v>
          </cell>
        </row>
        <row r="131">
          <cell r="C131">
            <v>0</v>
          </cell>
          <cell r="D131">
            <v>0</v>
          </cell>
          <cell r="E131">
            <v>0</v>
          </cell>
        </row>
        <row r="134">
          <cell r="C134">
            <v>0</v>
          </cell>
          <cell r="D134">
            <v>0</v>
          </cell>
          <cell r="E134">
            <v>0</v>
          </cell>
        </row>
        <row r="135">
          <cell r="C135">
            <v>0</v>
          </cell>
          <cell r="D135">
            <v>0</v>
          </cell>
          <cell r="E135">
            <v>0</v>
          </cell>
        </row>
        <row r="136">
          <cell r="C136">
            <v>0</v>
          </cell>
          <cell r="D136">
            <v>0</v>
          </cell>
          <cell r="E136">
            <v>0</v>
          </cell>
        </row>
        <row r="138">
          <cell r="C138">
            <v>0</v>
          </cell>
          <cell r="D138">
            <v>0</v>
          </cell>
          <cell r="E138">
            <v>0</v>
          </cell>
        </row>
        <row r="139">
          <cell r="C139">
            <v>0</v>
          </cell>
          <cell r="D139">
            <v>0</v>
          </cell>
          <cell r="E139">
            <v>0</v>
          </cell>
        </row>
        <row r="140">
          <cell r="C140">
            <v>0</v>
          </cell>
          <cell r="D140">
            <v>0</v>
          </cell>
          <cell r="E140">
            <v>0</v>
          </cell>
        </row>
        <row r="141">
          <cell r="C141">
            <v>0</v>
          </cell>
          <cell r="D141">
            <v>0</v>
          </cell>
          <cell r="E141">
            <v>0</v>
          </cell>
        </row>
        <row r="142">
          <cell r="C142">
            <v>0</v>
          </cell>
          <cell r="D142">
            <v>0</v>
          </cell>
          <cell r="E142">
            <v>0</v>
          </cell>
        </row>
        <row r="143">
          <cell r="C143">
            <v>0</v>
          </cell>
          <cell r="D143">
            <v>0</v>
          </cell>
          <cell r="E143">
            <v>0</v>
          </cell>
        </row>
        <row r="145">
          <cell r="C145">
            <v>0</v>
          </cell>
          <cell r="D145">
            <v>0</v>
          </cell>
          <cell r="E145">
            <v>0</v>
          </cell>
        </row>
        <row r="146">
          <cell r="C146">
            <v>0</v>
          </cell>
          <cell r="D146">
            <v>0</v>
          </cell>
          <cell r="E146">
            <v>0</v>
          </cell>
        </row>
        <row r="147">
          <cell r="C147">
            <v>0</v>
          </cell>
          <cell r="D147">
            <v>0</v>
          </cell>
          <cell r="E147">
            <v>0</v>
          </cell>
        </row>
        <row r="148">
          <cell r="C148">
            <v>0</v>
          </cell>
          <cell r="D148">
            <v>0</v>
          </cell>
          <cell r="E148">
            <v>0</v>
          </cell>
        </row>
        <row r="150">
          <cell r="C150">
            <v>0</v>
          </cell>
          <cell r="D150">
            <v>0</v>
          </cell>
          <cell r="E150">
            <v>0</v>
          </cell>
        </row>
        <row r="151">
          <cell r="C151">
            <v>0</v>
          </cell>
          <cell r="D151">
            <v>0</v>
          </cell>
          <cell r="E151">
            <v>0</v>
          </cell>
        </row>
        <row r="152">
          <cell r="C152">
            <v>0</v>
          </cell>
          <cell r="D152">
            <v>0</v>
          </cell>
          <cell r="E152">
            <v>0</v>
          </cell>
        </row>
        <row r="153">
          <cell r="C153">
            <v>0</v>
          </cell>
          <cell r="D153">
            <v>0</v>
          </cell>
          <cell r="E153">
            <v>0</v>
          </cell>
        </row>
        <row r="154">
          <cell r="C154">
            <v>0</v>
          </cell>
          <cell r="D154">
            <v>0</v>
          </cell>
          <cell r="E154">
            <v>0</v>
          </cell>
        </row>
      </sheetData>
      <sheetData sheetId="4" refreshError="1">
        <row r="7">
          <cell r="C7">
            <v>0</v>
          </cell>
        </row>
        <row r="8">
          <cell r="C8">
            <v>0</v>
          </cell>
        </row>
        <row r="9">
          <cell r="C9">
            <v>0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  <cell r="D12">
            <v>0</v>
          </cell>
        </row>
        <row r="13">
          <cell r="C13">
            <v>0</v>
          </cell>
          <cell r="D13">
            <v>0</v>
          </cell>
        </row>
        <row r="15">
          <cell r="C15">
            <v>0</v>
          </cell>
          <cell r="D15">
            <v>0</v>
          </cell>
          <cell r="E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</row>
        <row r="19">
          <cell r="C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</row>
        <row r="26">
          <cell r="C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</row>
        <row r="29">
          <cell r="C29">
            <v>0</v>
          </cell>
          <cell r="D29">
            <v>0</v>
          </cell>
          <cell r="E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8">
          <cell r="C38">
            <v>0</v>
          </cell>
          <cell r="D38">
            <v>0</v>
          </cell>
          <cell r="E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</row>
        <row r="44">
          <cell r="C44">
            <v>0</v>
          </cell>
          <cell r="D44">
            <v>0</v>
          </cell>
          <cell r="E44">
            <v>0</v>
          </cell>
        </row>
        <row r="45">
          <cell r="C45">
            <v>0</v>
          </cell>
          <cell r="D45">
            <v>0</v>
          </cell>
          <cell r="E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</row>
        <row r="50">
          <cell r="C50">
            <v>0</v>
          </cell>
          <cell r="D50">
            <v>0</v>
          </cell>
          <cell r="E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</row>
        <row r="56">
          <cell r="C56">
            <v>0</v>
          </cell>
          <cell r="D56">
            <v>0</v>
          </cell>
          <cell r="E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</row>
        <row r="61">
          <cell r="C61">
            <v>0</v>
          </cell>
          <cell r="D61">
            <v>0</v>
          </cell>
          <cell r="E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</row>
        <row r="67">
          <cell r="C67">
            <v>0</v>
          </cell>
          <cell r="D67">
            <v>0</v>
          </cell>
          <cell r="E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</row>
        <row r="71">
          <cell r="C71">
            <v>0</v>
          </cell>
          <cell r="D71">
            <v>0</v>
          </cell>
          <cell r="E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</row>
        <row r="74">
          <cell r="C74">
            <v>0</v>
          </cell>
          <cell r="D74">
            <v>0</v>
          </cell>
          <cell r="E74">
            <v>0</v>
          </cell>
        </row>
        <row r="76">
          <cell r="C76">
            <v>0</v>
          </cell>
          <cell r="D76">
            <v>0</v>
          </cell>
          <cell r="E76">
            <v>0</v>
          </cell>
        </row>
        <row r="77">
          <cell r="C77">
            <v>0</v>
          </cell>
          <cell r="D77">
            <v>0</v>
          </cell>
          <cell r="E77">
            <v>0</v>
          </cell>
        </row>
        <row r="79">
          <cell r="C79">
            <v>0</v>
          </cell>
          <cell r="D79">
            <v>0</v>
          </cell>
          <cell r="E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</row>
        <row r="81">
          <cell r="D81">
            <v>0</v>
          </cell>
          <cell r="E81">
            <v>0</v>
          </cell>
        </row>
        <row r="83">
          <cell r="C83">
            <v>0</v>
          </cell>
          <cell r="D83">
            <v>0</v>
          </cell>
          <cell r="E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</row>
        <row r="98">
          <cell r="C98">
            <v>200000</v>
          </cell>
          <cell r="D98">
            <v>0</v>
          </cell>
          <cell r="E98">
            <v>0</v>
          </cell>
        </row>
        <row r="99">
          <cell r="C99">
            <v>31000</v>
          </cell>
          <cell r="D99">
            <v>0</v>
          </cell>
          <cell r="E99">
            <v>0</v>
          </cell>
        </row>
        <row r="100">
          <cell r="C100">
            <v>259000</v>
          </cell>
          <cell r="D100">
            <v>0</v>
          </cell>
          <cell r="E100">
            <v>0</v>
          </cell>
        </row>
        <row r="101">
          <cell r="C101">
            <v>0</v>
          </cell>
          <cell r="D101">
            <v>0</v>
          </cell>
          <cell r="E101">
            <v>0</v>
          </cell>
        </row>
        <row r="102">
          <cell r="C102">
            <v>0</v>
          </cell>
          <cell r="D102">
            <v>0</v>
          </cell>
          <cell r="E102">
            <v>0</v>
          </cell>
        </row>
        <row r="103">
          <cell r="C103">
            <v>0</v>
          </cell>
          <cell r="D103">
            <v>0</v>
          </cell>
          <cell r="E103">
            <v>0</v>
          </cell>
        </row>
        <row r="104">
          <cell r="C104">
            <v>0</v>
          </cell>
          <cell r="D104">
            <v>0</v>
          </cell>
          <cell r="E104">
            <v>0</v>
          </cell>
        </row>
        <row r="105">
          <cell r="C105">
            <v>0</v>
          </cell>
          <cell r="D105">
            <v>0</v>
          </cell>
          <cell r="E105">
            <v>0</v>
          </cell>
        </row>
        <row r="106">
          <cell r="C106">
            <v>0</v>
          </cell>
          <cell r="D106">
            <v>0</v>
          </cell>
          <cell r="E106">
            <v>0</v>
          </cell>
        </row>
        <row r="107">
          <cell r="C107">
            <v>0</v>
          </cell>
          <cell r="D107">
            <v>0</v>
          </cell>
          <cell r="E107">
            <v>0</v>
          </cell>
        </row>
        <row r="108">
          <cell r="C108">
            <v>0</v>
          </cell>
          <cell r="D108">
            <v>0</v>
          </cell>
          <cell r="E108">
            <v>0</v>
          </cell>
        </row>
        <row r="109">
          <cell r="C109">
            <v>0</v>
          </cell>
          <cell r="D109">
            <v>0</v>
          </cell>
          <cell r="E109">
            <v>0</v>
          </cell>
        </row>
        <row r="110">
          <cell r="C110">
            <v>0</v>
          </cell>
          <cell r="D110">
            <v>0</v>
          </cell>
          <cell r="E110">
            <v>0</v>
          </cell>
        </row>
        <row r="111">
          <cell r="C111">
            <v>0</v>
          </cell>
          <cell r="D111">
            <v>0</v>
          </cell>
          <cell r="E111">
            <v>0</v>
          </cell>
        </row>
        <row r="112">
          <cell r="C112">
            <v>0</v>
          </cell>
          <cell r="D112">
            <v>0</v>
          </cell>
          <cell r="E112">
            <v>0</v>
          </cell>
        </row>
        <row r="113">
          <cell r="C113">
            <v>0</v>
          </cell>
          <cell r="D113">
            <v>0</v>
          </cell>
          <cell r="E113">
            <v>0</v>
          </cell>
        </row>
        <row r="114">
          <cell r="C114">
            <v>0</v>
          </cell>
          <cell r="D114">
            <v>0</v>
          </cell>
          <cell r="E114">
            <v>0</v>
          </cell>
        </row>
        <row r="115">
          <cell r="C115">
            <v>0</v>
          </cell>
          <cell r="D115">
            <v>0</v>
          </cell>
          <cell r="E115">
            <v>0</v>
          </cell>
        </row>
        <row r="116">
          <cell r="C116">
            <v>0</v>
          </cell>
          <cell r="D116">
            <v>0</v>
          </cell>
          <cell r="E116">
            <v>0</v>
          </cell>
        </row>
        <row r="117">
          <cell r="C117">
            <v>0</v>
          </cell>
          <cell r="D117">
            <v>0</v>
          </cell>
          <cell r="E117">
            <v>0</v>
          </cell>
        </row>
        <row r="119">
          <cell r="C119">
            <v>0</v>
          </cell>
          <cell r="D119">
            <v>0</v>
          </cell>
          <cell r="E119">
            <v>0</v>
          </cell>
        </row>
        <row r="120">
          <cell r="C120">
            <v>0</v>
          </cell>
          <cell r="D120">
            <v>0</v>
          </cell>
          <cell r="E120">
            <v>0</v>
          </cell>
        </row>
        <row r="121">
          <cell r="C121">
            <v>0</v>
          </cell>
          <cell r="D121">
            <v>0</v>
          </cell>
          <cell r="E121">
            <v>0</v>
          </cell>
        </row>
        <row r="122">
          <cell r="C122">
            <v>0</v>
          </cell>
          <cell r="D122">
            <v>0</v>
          </cell>
          <cell r="E122">
            <v>0</v>
          </cell>
        </row>
        <row r="123">
          <cell r="C123">
            <v>0</v>
          </cell>
          <cell r="D123">
            <v>0</v>
          </cell>
          <cell r="E123">
            <v>0</v>
          </cell>
        </row>
        <row r="124">
          <cell r="C124">
            <v>0</v>
          </cell>
          <cell r="D124">
            <v>0</v>
          </cell>
          <cell r="E124">
            <v>0</v>
          </cell>
        </row>
        <row r="125">
          <cell r="C125">
            <v>0</v>
          </cell>
          <cell r="D125">
            <v>0</v>
          </cell>
          <cell r="E125">
            <v>0</v>
          </cell>
        </row>
        <row r="126">
          <cell r="C126">
            <v>0</v>
          </cell>
          <cell r="D126">
            <v>0</v>
          </cell>
          <cell r="E126">
            <v>0</v>
          </cell>
        </row>
        <row r="127">
          <cell r="D127">
            <v>0</v>
          </cell>
          <cell r="E127">
            <v>0</v>
          </cell>
        </row>
        <row r="128">
          <cell r="C128">
            <v>0</v>
          </cell>
          <cell r="D128">
            <v>0</v>
          </cell>
          <cell r="E128">
            <v>0</v>
          </cell>
        </row>
        <row r="129">
          <cell r="C129">
            <v>0</v>
          </cell>
          <cell r="D129">
            <v>0</v>
          </cell>
          <cell r="E129">
            <v>0</v>
          </cell>
        </row>
        <row r="130">
          <cell r="C130">
            <v>0</v>
          </cell>
          <cell r="D130">
            <v>0</v>
          </cell>
          <cell r="E130">
            <v>0</v>
          </cell>
        </row>
        <row r="131">
          <cell r="C131">
            <v>0</v>
          </cell>
          <cell r="D131">
            <v>0</v>
          </cell>
          <cell r="E131">
            <v>0</v>
          </cell>
        </row>
        <row r="134">
          <cell r="C134">
            <v>0</v>
          </cell>
          <cell r="D134">
            <v>0</v>
          </cell>
          <cell r="E134">
            <v>0</v>
          </cell>
        </row>
        <row r="135">
          <cell r="C135">
            <v>0</v>
          </cell>
          <cell r="D135">
            <v>0</v>
          </cell>
          <cell r="E135">
            <v>0</v>
          </cell>
        </row>
        <row r="136">
          <cell r="C136">
            <v>0</v>
          </cell>
          <cell r="D136">
            <v>0</v>
          </cell>
          <cell r="E136">
            <v>0</v>
          </cell>
        </row>
        <row r="138">
          <cell r="C138">
            <v>0</v>
          </cell>
          <cell r="D138">
            <v>0</v>
          </cell>
          <cell r="E138">
            <v>0</v>
          </cell>
        </row>
        <row r="139">
          <cell r="C139">
            <v>0</v>
          </cell>
          <cell r="D139">
            <v>0</v>
          </cell>
          <cell r="E139">
            <v>0</v>
          </cell>
        </row>
        <row r="140">
          <cell r="C140">
            <v>0</v>
          </cell>
          <cell r="D140">
            <v>0</v>
          </cell>
          <cell r="E140">
            <v>0</v>
          </cell>
        </row>
        <row r="141">
          <cell r="C141">
            <v>0</v>
          </cell>
          <cell r="D141">
            <v>0</v>
          </cell>
          <cell r="E141">
            <v>0</v>
          </cell>
        </row>
        <row r="142">
          <cell r="C142">
            <v>0</v>
          </cell>
          <cell r="D142">
            <v>0</v>
          </cell>
          <cell r="E142">
            <v>0</v>
          </cell>
        </row>
        <row r="143">
          <cell r="C143">
            <v>0</v>
          </cell>
          <cell r="D143">
            <v>0</v>
          </cell>
          <cell r="E143">
            <v>0</v>
          </cell>
        </row>
        <row r="145">
          <cell r="C145">
            <v>0</v>
          </cell>
          <cell r="D145">
            <v>0</v>
          </cell>
          <cell r="E145">
            <v>0</v>
          </cell>
        </row>
        <row r="146">
          <cell r="C146">
            <v>0</v>
          </cell>
          <cell r="D146">
            <v>0</v>
          </cell>
          <cell r="E146">
            <v>0</v>
          </cell>
        </row>
        <row r="147">
          <cell r="C147">
            <v>0</v>
          </cell>
          <cell r="D147">
            <v>0</v>
          </cell>
          <cell r="E147">
            <v>0</v>
          </cell>
        </row>
        <row r="148">
          <cell r="C148">
            <v>0</v>
          </cell>
          <cell r="D148">
            <v>0</v>
          </cell>
          <cell r="E148">
            <v>0</v>
          </cell>
        </row>
        <row r="150">
          <cell r="C150">
            <v>0</v>
          </cell>
          <cell r="D150">
            <v>0</v>
          </cell>
          <cell r="E150">
            <v>0</v>
          </cell>
        </row>
        <row r="151">
          <cell r="C151">
            <v>0</v>
          </cell>
          <cell r="D151">
            <v>0</v>
          </cell>
          <cell r="E151">
            <v>0</v>
          </cell>
        </row>
        <row r="152">
          <cell r="C152">
            <v>0</v>
          </cell>
          <cell r="D152">
            <v>0</v>
          </cell>
          <cell r="E152">
            <v>0</v>
          </cell>
        </row>
        <row r="153">
          <cell r="C153">
            <v>0</v>
          </cell>
          <cell r="D153">
            <v>0</v>
          </cell>
          <cell r="E153">
            <v>0</v>
          </cell>
        </row>
        <row r="154">
          <cell r="C154">
            <v>0</v>
          </cell>
          <cell r="D154">
            <v>0</v>
          </cell>
          <cell r="E154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ÖSSZEFÜGGÉSEK"/>
      <sheetName val="1.1.sz.mell."/>
      <sheetName val="1.2.sz.mell."/>
      <sheetName val="1.3.sz.mell."/>
      <sheetName val="1.4.sz.mell."/>
      <sheetName val="2.1.sz.mell  "/>
      <sheetName val="2.2.sz.mell  "/>
      <sheetName val="ELLENŐRZÉS-1.sz.2.a.sz.2.b.sz."/>
      <sheetName val="4.sz.mell."/>
      <sheetName val="5.sz.mell."/>
      <sheetName val="6.sz.mell."/>
      <sheetName val="7.sz.mell."/>
      <sheetName val="8. sz. mell. "/>
      <sheetName val="9.1. sz. mell"/>
      <sheetName val="9.1.1. sz. mell "/>
      <sheetName val="9.1.2. sz. mell "/>
      <sheetName val="9.1.3. sz. mell"/>
      <sheetName val="9.2. sz. mell"/>
      <sheetName val="9.2.1. sz. mell"/>
      <sheetName val="9.2.2. sz.  mell"/>
      <sheetName val="9.2.3. sz. mell"/>
      <sheetName val="10. sz. mell"/>
      <sheetName val="11. sz. mell"/>
      <sheetName val="12. sz. mell"/>
      <sheetName val="13. sz. mell"/>
      <sheetName val="14. sz. mell"/>
      <sheetName val="15. sz. mell"/>
      <sheetName val="16. sz. mell"/>
      <sheetName val="17. sz. mel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E2" t="str">
            <v>Forintban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>
    <tabColor rgb="FF92D050"/>
  </sheetPr>
  <dimension ref="A2:B16"/>
  <sheetViews>
    <sheetView zoomScaleNormal="100" workbookViewId="0">
      <selection activeCell="A5" sqref="A5"/>
    </sheetView>
  </sheetViews>
  <sheetFormatPr defaultRowHeight="12.75" x14ac:dyDescent="0.2"/>
  <cols>
    <col min="1" max="1" width="48.5" customWidth="1"/>
    <col min="2" max="2" width="73.5" customWidth="1"/>
    <col min="3" max="3" width="16.83203125" customWidth="1"/>
  </cols>
  <sheetData>
    <row r="2" spans="1:2" x14ac:dyDescent="0.2">
      <c r="A2" t="s">
        <v>143</v>
      </c>
    </row>
    <row r="4" spans="1:2" x14ac:dyDescent="0.2">
      <c r="A4" s="130"/>
      <c r="B4" s="130"/>
    </row>
    <row r="5" spans="1:2" s="141" customFormat="1" ht="15.75" x14ac:dyDescent="0.25">
      <c r="A5" s="85" t="s">
        <v>568</v>
      </c>
      <c r="B5" s="140"/>
    </row>
    <row r="6" spans="1:2" x14ac:dyDescent="0.2">
      <c r="A6" s="130"/>
      <c r="B6" s="130"/>
    </row>
    <row r="7" spans="1:2" x14ac:dyDescent="0.2">
      <c r="A7" s="130" t="s">
        <v>483</v>
      </c>
      <c r="B7" s="130" t="s">
        <v>438</v>
      </c>
    </row>
    <row r="8" spans="1:2" x14ac:dyDescent="0.2">
      <c r="A8" s="130" t="s">
        <v>484</v>
      </c>
      <c r="B8" s="130" t="s">
        <v>439</v>
      </c>
    </row>
    <row r="9" spans="1:2" x14ac:dyDescent="0.2">
      <c r="A9" s="130" t="s">
        <v>485</v>
      </c>
      <c r="B9" s="130" t="s">
        <v>440</v>
      </c>
    </row>
    <row r="10" spans="1:2" x14ac:dyDescent="0.2">
      <c r="A10" s="130"/>
      <c r="B10" s="130"/>
    </row>
    <row r="11" spans="1:2" x14ac:dyDescent="0.2">
      <c r="A11" s="130"/>
      <c r="B11" s="130"/>
    </row>
    <row r="12" spans="1:2" s="141" customFormat="1" ht="15.75" x14ac:dyDescent="0.25">
      <c r="A12" s="85" t="str">
        <f>+CONCATENATE(LEFT(A5,4),". évi előirányzat KIADÁSOK")</f>
        <v>2021. évi előirányzat KIADÁSOK</v>
      </c>
      <c r="B12" s="140"/>
    </row>
    <row r="13" spans="1:2" x14ac:dyDescent="0.2">
      <c r="A13" s="130"/>
      <c r="B13" s="130"/>
    </row>
    <row r="14" spans="1:2" x14ac:dyDescent="0.2">
      <c r="A14" s="130" t="s">
        <v>486</v>
      </c>
      <c r="B14" s="130" t="s">
        <v>441</v>
      </c>
    </row>
    <row r="15" spans="1:2" x14ac:dyDescent="0.2">
      <c r="A15" s="130" t="s">
        <v>487</v>
      </c>
      <c r="B15" s="130" t="s">
        <v>442</v>
      </c>
    </row>
    <row r="16" spans="1:2" x14ac:dyDescent="0.2">
      <c r="A16" s="130" t="s">
        <v>488</v>
      </c>
      <c r="B16" s="130" t="s">
        <v>443</v>
      </c>
    </row>
  </sheetData>
  <phoneticPr fontId="30" type="noConversion"/>
  <pageMargins left="1.0629921259842521" right="1.0236220472440944" top="0.78740157480314965" bottom="0.78740157480314965" header="0.70866141732283472" footer="0.7086614173228347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2">
    <tabColor rgb="FF92D050"/>
  </sheetPr>
  <dimension ref="A1:D12"/>
  <sheetViews>
    <sheetView zoomScaleNormal="100" workbookViewId="0">
      <selection activeCell="J34" sqref="J34"/>
    </sheetView>
  </sheetViews>
  <sheetFormatPr defaultRowHeight="15" x14ac:dyDescent="0.25"/>
  <cols>
    <col min="1" max="1" width="5.6640625" style="143" customWidth="1"/>
    <col min="2" max="2" width="68.6640625" style="143" customWidth="1"/>
    <col min="3" max="3" width="19.5" style="143" customWidth="1"/>
    <col min="4" max="16384" width="9.33203125" style="143"/>
  </cols>
  <sheetData>
    <row r="1" spans="1:4" ht="42.75" customHeight="1" x14ac:dyDescent="0.25">
      <c r="A1" s="784" t="s">
        <v>507</v>
      </c>
      <c r="B1" s="784"/>
      <c r="C1" s="784"/>
    </row>
    <row r="2" spans="1:4" ht="15.95" customHeight="1" thickBot="1" x14ac:dyDescent="0.3">
      <c r="A2" s="144"/>
      <c r="B2" s="144"/>
      <c r="C2" s="146" t="e">
        <f>#REF!</f>
        <v>#REF!</v>
      </c>
      <c r="D2" s="145"/>
    </row>
    <row r="3" spans="1:4" ht="26.25" customHeight="1" thickBot="1" x14ac:dyDescent="0.3">
      <c r="A3" s="159" t="s">
        <v>14</v>
      </c>
      <c r="B3" s="160" t="s">
        <v>185</v>
      </c>
      <c r="C3" s="161" t="e">
        <f>+#REF!</f>
        <v>#REF!</v>
      </c>
    </row>
    <row r="4" spans="1:4" ht="15.75" thickBot="1" x14ac:dyDescent="0.3">
      <c r="A4" s="162"/>
      <c r="B4" s="426" t="s">
        <v>444</v>
      </c>
      <c r="C4" s="427" t="s">
        <v>445</v>
      </c>
    </row>
    <row r="5" spans="1:4" x14ac:dyDescent="0.25">
      <c r="A5" s="163" t="s">
        <v>16</v>
      </c>
      <c r="B5" s="311" t="s">
        <v>453</v>
      </c>
      <c r="C5" s="308">
        <v>46400000</v>
      </c>
    </row>
    <row r="6" spans="1:4" ht="24.75" x14ac:dyDescent="0.25">
      <c r="A6" s="164" t="s">
        <v>17</v>
      </c>
      <c r="B6" s="328" t="s">
        <v>233</v>
      </c>
      <c r="C6" s="309">
        <v>12700000</v>
      </c>
    </row>
    <row r="7" spans="1:4" x14ac:dyDescent="0.25">
      <c r="A7" s="164" t="s">
        <v>18</v>
      </c>
      <c r="B7" s="329" t="s">
        <v>454</v>
      </c>
      <c r="C7" s="309"/>
    </row>
    <row r="8" spans="1:4" ht="24.75" x14ac:dyDescent="0.25">
      <c r="A8" s="164" t="s">
        <v>19</v>
      </c>
      <c r="B8" s="329" t="s">
        <v>235</v>
      </c>
      <c r="C8" s="309">
        <v>4000000</v>
      </c>
    </row>
    <row r="9" spans="1:4" x14ac:dyDescent="0.25">
      <c r="A9" s="165" t="s">
        <v>20</v>
      </c>
      <c r="B9" s="329" t="s">
        <v>234</v>
      </c>
      <c r="C9" s="310">
        <v>400000</v>
      </c>
    </row>
    <row r="10" spans="1:4" ht="15.75" thickBot="1" x14ac:dyDescent="0.3">
      <c r="A10" s="164" t="s">
        <v>21</v>
      </c>
      <c r="B10" s="330" t="s">
        <v>455</v>
      </c>
      <c r="C10" s="309"/>
    </row>
    <row r="11" spans="1:4" ht="15.75" thickBot="1" x14ac:dyDescent="0.3">
      <c r="A11" s="786" t="s">
        <v>186</v>
      </c>
      <c r="B11" s="787"/>
      <c r="C11" s="166">
        <f>SUM(C5:C10)</f>
        <v>63500000</v>
      </c>
    </row>
    <row r="12" spans="1:4" ht="23.25" customHeight="1" x14ac:dyDescent="0.25">
      <c r="A12" s="788" t="s">
        <v>211</v>
      </c>
      <c r="B12" s="788"/>
      <c r="C12" s="788"/>
    </row>
  </sheetData>
  <mergeCells count="3">
    <mergeCell ref="A1:C1"/>
    <mergeCell ref="A11:B11"/>
    <mergeCell ref="A12:C12"/>
  </mergeCells>
  <phoneticPr fontId="30" type="noConversion"/>
  <printOptions horizontalCentered="1"/>
  <pageMargins left="0.78740157480314965" right="0.78740157480314965" top="1.3779527559055118" bottom="0.98425196850393704" header="0.78740157480314965" footer="0.78740157480314965"/>
  <pageSetup paperSize="9" scale="95" orientation="portrait" r:id="rId1"/>
  <headerFooter alignWithMargins="0">
    <oddHeader xml:space="preserve">&amp;R&amp;"Times New Roman CE,Félkövér dőlt"&amp;11 4. melléklet a 8/2021. (II.23.) önkormányzati rendelethez 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3">
    <tabColor rgb="FF92D050"/>
  </sheetPr>
  <dimension ref="A1:D8"/>
  <sheetViews>
    <sheetView zoomScaleNormal="100" workbookViewId="0">
      <selection activeCell="J34" sqref="J34"/>
    </sheetView>
  </sheetViews>
  <sheetFormatPr defaultRowHeight="15" x14ac:dyDescent="0.25"/>
  <cols>
    <col min="1" max="1" width="5.6640625" style="143" customWidth="1"/>
    <col min="2" max="2" width="66.83203125" style="143" customWidth="1"/>
    <col min="3" max="3" width="27" style="143" customWidth="1"/>
    <col min="4" max="16384" width="9.33203125" style="143"/>
  </cols>
  <sheetData>
    <row r="1" spans="1:4" ht="44.25" customHeight="1" x14ac:dyDescent="0.25">
      <c r="A1" s="784" t="str">
        <f>+CONCATENATE("SÁGVÁR KÖZSÉG ÖNKORMÁNYZAT 2021. évi adósságot keletkeztető ügylet megkötését igénylő fejlesztési célok, valamint az adósságot keletkeztető ügyletek várható együttes összege")</f>
        <v>SÁGVÁR KÖZSÉG ÖNKORMÁNYZAT 2021. évi adósságot keletkeztető ügylet megkötését igénylő fejlesztési célok, valamint az adósságot keletkeztető ügyletek várható együttes összege</v>
      </c>
      <c r="B1" s="784"/>
      <c r="C1" s="784"/>
    </row>
    <row r="2" spans="1:4" ht="15.95" customHeight="1" thickBot="1" x14ac:dyDescent="0.3">
      <c r="A2" s="144"/>
      <c r="B2" s="144"/>
      <c r="C2" s="146" t="e">
        <f>'4.sz.mell.'!C2</f>
        <v>#REF!</v>
      </c>
      <c r="D2" s="145"/>
    </row>
    <row r="3" spans="1:4" ht="26.25" customHeight="1" thickBot="1" x14ac:dyDescent="0.3">
      <c r="A3" s="159" t="s">
        <v>14</v>
      </c>
      <c r="B3" s="160" t="s">
        <v>187</v>
      </c>
      <c r="C3" s="161" t="s">
        <v>210</v>
      </c>
    </row>
    <row r="4" spans="1:4" ht="15.75" thickBot="1" x14ac:dyDescent="0.3">
      <c r="A4" s="162"/>
      <c r="B4" s="426" t="s">
        <v>444</v>
      </c>
      <c r="C4" s="427" t="s">
        <v>445</v>
      </c>
    </row>
    <row r="5" spans="1:4" x14ac:dyDescent="0.25">
      <c r="A5" s="163" t="s">
        <v>16</v>
      </c>
      <c r="B5" s="489"/>
      <c r="C5" s="167"/>
    </row>
    <row r="6" spans="1:4" x14ac:dyDescent="0.25">
      <c r="A6" s="164" t="s">
        <v>17</v>
      </c>
      <c r="B6" s="170"/>
      <c r="C6" s="168"/>
    </row>
    <row r="7" spans="1:4" ht="15.75" thickBot="1" x14ac:dyDescent="0.3">
      <c r="A7" s="165" t="s">
        <v>18</v>
      </c>
      <c r="B7" s="171"/>
      <c r="C7" s="169"/>
    </row>
    <row r="8" spans="1:4" s="392" customFormat="1" ht="17.25" customHeight="1" thickBot="1" x14ac:dyDescent="0.25">
      <c r="A8" s="393" t="s">
        <v>19</v>
      </c>
      <c r="B8" s="125" t="s">
        <v>188</v>
      </c>
      <c r="C8" s="166">
        <f>SUM(C5:C7)</f>
        <v>0</v>
      </c>
    </row>
  </sheetData>
  <mergeCells count="1">
    <mergeCell ref="A1:C1"/>
  </mergeCells>
  <phoneticPr fontId="30" type="noConversion"/>
  <printOptions horizontalCentered="1"/>
  <pageMargins left="0.78740157480314965" right="0.78740157480314965" top="1.3779527559055118" bottom="0.98425196850393704" header="0.78740157480314965" footer="0.78740157480314965"/>
  <pageSetup paperSize="9" scale="95" orientation="portrait" r:id="rId1"/>
  <headerFooter alignWithMargins="0">
    <oddHeader xml:space="preserve">&amp;R&amp;"Times New Roman CE,Félkövér dőlt"&amp;11 5. melléklet a 8/2021. (II.23.) önkormányzati rendelethez 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24"/>
  <sheetViews>
    <sheetView view="pageLayout" zoomScaleNormal="100" workbookViewId="0">
      <selection activeCell="A2" sqref="A2"/>
    </sheetView>
  </sheetViews>
  <sheetFormatPr defaultRowHeight="12.75" x14ac:dyDescent="0.2"/>
  <cols>
    <col min="1" max="1" width="38.83203125" style="40" customWidth="1"/>
    <col min="2" max="8" width="15.83203125" style="39" customWidth="1"/>
    <col min="9" max="9" width="15.83203125" style="53" customWidth="1"/>
    <col min="10" max="11" width="12.83203125" style="39" customWidth="1"/>
    <col min="12" max="12" width="13.83203125" style="39" customWidth="1"/>
    <col min="13" max="16384" width="9.33203125" style="39"/>
  </cols>
  <sheetData>
    <row r="1" spans="1:9" ht="25.5" customHeight="1" x14ac:dyDescent="0.2">
      <c r="A1" s="789" t="s">
        <v>0</v>
      </c>
      <c r="B1" s="789"/>
      <c r="C1" s="789"/>
      <c r="D1" s="789"/>
      <c r="E1" s="789"/>
      <c r="F1" s="789"/>
      <c r="G1" s="789"/>
      <c r="H1" s="789"/>
      <c r="I1" s="789"/>
    </row>
    <row r="2" spans="1:9" ht="22.5" customHeight="1" thickBot="1" x14ac:dyDescent="0.3">
      <c r="A2" s="174"/>
      <c r="B2" s="53"/>
      <c r="C2" s="53"/>
      <c r="D2" s="53"/>
      <c r="E2" s="53"/>
      <c r="F2" s="53"/>
      <c r="G2" s="53"/>
      <c r="H2" s="53"/>
      <c r="I2" s="49"/>
    </row>
    <row r="3" spans="1:9" s="42" customFormat="1" ht="44.25" customHeight="1" thickBot="1" x14ac:dyDescent="0.25">
      <c r="A3" s="175" t="s">
        <v>59</v>
      </c>
      <c r="B3" s="176" t="s">
        <v>60</v>
      </c>
      <c r="C3" s="176" t="s">
        <v>61</v>
      </c>
      <c r="D3" s="176" t="str">
        <f>+CONCATENATE("Felhasználás   ",LEFT([1]ÖSSZEFÜGGÉSEK!A6,4)-1,". XII. 31-ig")</f>
        <v>Felhasználás   2020. XII. 31-ig</v>
      </c>
      <c r="E3" s="176" t="str">
        <f>+CONCATENATE(LEFT([1]ÖSSZEFÜGGÉSEK!A6,4),". évi",CHAR(10),"eredeti előirányzat")</f>
        <v>2021. évi
eredeti előirányzat</v>
      </c>
      <c r="F3" s="633" t="s">
        <v>611</v>
      </c>
      <c r="G3" s="633" t="s">
        <v>612</v>
      </c>
      <c r="H3" s="633" t="s">
        <v>613</v>
      </c>
      <c r="I3" s="662" t="s">
        <v>614</v>
      </c>
    </row>
    <row r="4" spans="1:9" s="53" customFormat="1" ht="12" customHeight="1" thickBot="1" x14ac:dyDescent="0.25">
      <c r="A4" s="51" t="s">
        <v>444</v>
      </c>
      <c r="B4" s="52" t="s">
        <v>445</v>
      </c>
      <c r="C4" s="52" t="s">
        <v>446</v>
      </c>
      <c r="D4" s="52" t="s">
        <v>448</v>
      </c>
      <c r="E4" s="52" t="s">
        <v>447</v>
      </c>
      <c r="F4" s="52" t="s">
        <v>449</v>
      </c>
      <c r="G4" s="52" t="s">
        <v>450</v>
      </c>
      <c r="H4" s="663" t="s">
        <v>615</v>
      </c>
      <c r="I4" s="664" t="s">
        <v>616</v>
      </c>
    </row>
    <row r="5" spans="1:9" ht="15" customHeight="1" x14ac:dyDescent="0.2">
      <c r="A5" s="472" t="s">
        <v>575</v>
      </c>
      <c r="B5" s="25">
        <v>34740000</v>
      </c>
      <c r="C5" s="394" t="s">
        <v>576</v>
      </c>
      <c r="D5" s="25"/>
      <c r="E5" s="25">
        <v>34740000</v>
      </c>
      <c r="F5" s="25"/>
      <c r="G5" s="25"/>
      <c r="H5" s="25">
        <f>F5+G5</f>
        <v>0</v>
      </c>
      <c r="I5" s="54">
        <f>E5+H5</f>
        <v>34740000</v>
      </c>
    </row>
    <row r="6" spans="1:9" ht="22.5" x14ac:dyDescent="0.2">
      <c r="A6" s="472" t="s">
        <v>617</v>
      </c>
      <c r="B6" s="25">
        <v>3000000</v>
      </c>
      <c r="C6" s="394" t="s">
        <v>576</v>
      </c>
      <c r="D6" s="25"/>
      <c r="E6" s="25">
        <v>3000000</v>
      </c>
      <c r="F6" s="25"/>
      <c r="G6" s="25"/>
      <c r="H6" s="25">
        <f>F6+G6</f>
        <v>0</v>
      </c>
      <c r="I6" s="54">
        <f>E6+H6</f>
        <v>3000000</v>
      </c>
    </row>
    <row r="7" spans="1:9" x14ac:dyDescent="0.2">
      <c r="A7" s="472" t="s">
        <v>519</v>
      </c>
      <c r="B7" s="25">
        <v>350000</v>
      </c>
      <c r="C7" s="394" t="s">
        <v>576</v>
      </c>
      <c r="D7" s="25"/>
      <c r="E7" s="25">
        <v>350000</v>
      </c>
      <c r="F7" s="25"/>
      <c r="G7" s="25">
        <v>200000</v>
      </c>
      <c r="H7" s="25">
        <f t="shared" ref="H7:H18" si="0">F7+G7</f>
        <v>200000</v>
      </c>
      <c r="I7" s="54">
        <f t="shared" ref="I7:I18" si="1">E7+H7</f>
        <v>550000</v>
      </c>
    </row>
    <row r="8" spans="1:9" x14ac:dyDescent="0.2">
      <c r="A8" s="472" t="s">
        <v>520</v>
      </c>
      <c r="B8" s="25">
        <v>2500000</v>
      </c>
      <c r="C8" s="394" t="s">
        <v>576</v>
      </c>
      <c r="D8" s="25"/>
      <c r="E8" s="25">
        <v>2500000</v>
      </c>
      <c r="F8" s="25"/>
      <c r="G8" s="25"/>
      <c r="H8" s="25">
        <f t="shared" si="0"/>
        <v>0</v>
      </c>
      <c r="I8" s="54">
        <f t="shared" si="1"/>
        <v>2500000</v>
      </c>
    </row>
    <row r="9" spans="1:9" x14ac:dyDescent="0.2">
      <c r="A9" s="472" t="s">
        <v>530</v>
      </c>
      <c r="B9" s="25">
        <v>300000</v>
      </c>
      <c r="C9" s="394" t="s">
        <v>576</v>
      </c>
      <c r="D9" s="25"/>
      <c r="E9" s="25">
        <v>300000</v>
      </c>
      <c r="F9" s="25"/>
      <c r="G9" s="25"/>
      <c r="H9" s="25">
        <f t="shared" si="0"/>
        <v>0</v>
      </c>
      <c r="I9" s="54">
        <f t="shared" si="1"/>
        <v>300000</v>
      </c>
    </row>
    <row r="10" spans="1:9" x14ac:dyDescent="0.2">
      <c r="A10" s="474" t="s">
        <v>531</v>
      </c>
      <c r="B10" s="25">
        <v>1270000</v>
      </c>
      <c r="C10" s="394" t="s">
        <v>618</v>
      </c>
      <c r="D10" s="25"/>
      <c r="E10" s="25">
        <v>1270000</v>
      </c>
      <c r="F10" s="25"/>
      <c r="G10" s="25"/>
      <c r="H10" s="25">
        <f t="shared" si="0"/>
        <v>0</v>
      </c>
      <c r="I10" s="54">
        <f t="shared" si="1"/>
        <v>1270000</v>
      </c>
    </row>
    <row r="11" spans="1:9" x14ac:dyDescent="0.2">
      <c r="A11" s="475" t="s">
        <v>535</v>
      </c>
      <c r="B11" s="25">
        <v>300000</v>
      </c>
      <c r="C11" s="394" t="s">
        <v>576</v>
      </c>
      <c r="D11" s="25"/>
      <c r="E11" s="25">
        <v>300000</v>
      </c>
      <c r="F11" s="25"/>
      <c r="G11" s="25"/>
      <c r="H11" s="25">
        <f t="shared" si="0"/>
        <v>0</v>
      </c>
      <c r="I11" s="54">
        <f t="shared" si="1"/>
        <v>300000</v>
      </c>
    </row>
    <row r="12" spans="1:9" ht="15.95" customHeight="1" x14ac:dyDescent="0.2">
      <c r="A12" s="475" t="s">
        <v>619</v>
      </c>
      <c r="B12" s="25">
        <v>500000</v>
      </c>
      <c r="C12" s="394" t="s">
        <v>576</v>
      </c>
      <c r="D12" s="25"/>
      <c r="E12" s="25">
        <v>500000</v>
      </c>
      <c r="F12" s="25"/>
      <c r="G12" s="25"/>
      <c r="H12" s="25">
        <f t="shared" si="0"/>
        <v>0</v>
      </c>
      <c r="I12" s="54">
        <f t="shared" si="1"/>
        <v>500000</v>
      </c>
    </row>
    <row r="13" spans="1:9" ht="15.95" customHeight="1" x14ac:dyDescent="0.2">
      <c r="A13" s="475" t="s">
        <v>537</v>
      </c>
      <c r="B13" s="25">
        <v>1000000</v>
      </c>
      <c r="C13" s="394" t="s">
        <v>576</v>
      </c>
      <c r="D13" s="25"/>
      <c r="E13" s="25">
        <v>1000000</v>
      </c>
      <c r="F13" s="25"/>
      <c r="G13" s="25"/>
      <c r="H13" s="25">
        <f t="shared" si="0"/>
        <v>0</v>
      </c>
      <c r="I13" s="54">
        <f t="shared" si="1"/>
        <v>1000000</v>
      </c>
    </row>
    <row r="14" spans="1:9" ht="15.95" customHeight="1" x14ac:dyDescent="0.2">
      <c r="A14" s="665" t="s">
        <v>538</v>
      </c>
      <c r="B14" s="25">
        <v>1800000</v>
      </c>
      <c r="C14" s="394" t="s">
        <v>576</v>
      </c>
      <c r="D14" s="25"/>
      <c r="E14" s="25">
        <v>1800000</v>
      </c>
      <c r="F14" s="25"/>
      <c r="G14" s="25"/>
      <c r="H14" s="25">
        <f t="shared" si="0"/>
        <v>0</v>
      </c>
      <c r="I14" s="54">
        <f t="shared" si="1"/>
        <v>1800000</v>
      </c>
    </row>
    <row r="15" spans="1:9" ht="15.95" customHeight="1" x14ac:dyDescent="0.2">
      <c r="A15" s="475" t="s">
        <v>620</v>
      </c>
      <c r="B15" s="25">
        <v>1000000</v>
      </c>
      <c r="C15" s="394" t="s">
        <v>576</v>
      </c>
      <c r="D15" s="25"/>
      <c r="E15" s="25">
        <v>1000000</v>
      </c>
      <c r="F15" s="25"/>
      <c r="G15" s="25"/>
      <c r="H15" s="25">
        <f t="shared" si="0"/>
        <v>0</v>
      </c>
      <c r="I15" s="54">
        <f t="shared" si="1"/>
        <v>1000000</v>
      </c>
    </row>
    <row r="16" spans="1:9" ht="15.95" customHeight="1" x14ac:dyDescent="0.2">
      <c r="A16" s="666" t="s">
        <v>579</v>
      </c>
      <c r="B16" s="667">
        <v>1000000</v>
      </c>
      <c r="C16" s="668" t="s">
        <v>576</v>
      </c>
      <c r="D16" s="667"/>
      <c r="E16" s="667">
        <v>1000000</v>
      </c>
      <c r="F16" s="25"/>
      <c r="G16" s="25"/>
      <c r="H16" s="25">
        <f t="shared" si="0"/>
        <v>0</v>
      </c>
      <c r="I16" s="54">
        <f t="shared" si="1"/>
        <v>1000000</v>
      </c>
    </row>
    <row r="17" spans="1:9" ht="15.95" customHeight="1" x14ac:dyDescent="0.2">
      <c r="A17" s="669" t="s">
        <v>580</v>
      </c>
      <c r="B17" s="25">
        <v>334000</v>
      </c>
      <c r="C17" s="394" t="s">
        <v>581</v>
      </c>
      <c r="D17" s="25"/>
      <c r="E17" s="25">
        <v>334000</v>
      </c>
      <c r="F17" s="25"/>
      <c r="G17" s="25"/>
      <c r="H17" s="25">
        <f t="shared" si="0"/>
        <v>0</v>
      </c>
      <c r="I17" s="54">
        <f t="shared" si="1"/>
        <v>334000</v>
      </c>
    </row>
    <row r="18" spans="1:9" ht="15" customHeight="1" x14ac:dyDescent="0.2">
      <c r="A18" s="669" t="s">
        <v>548</v>
      </c>
      <c r="B18" s="667">
        <v>150000</v>
      </c>
      <c r="C18" s="668" t="s">
        <v>576</v>
      </c>
      <c r="D18" s="667"/>
      <c r="E18" s="667">
        <v>150000</v>
      </c>
      <c r="F18" s="25"/>
      <c r="G18" s="25"/>
      <c r="H18" s="25">
        <f t="shared" si="0"/>
        <v>0</v>
      </c>
      <c r="I18" s="54">
        <f t="shared" si="1"/>
        <v>150000</v>
      </c>
    </row>
    <row r="19" spans="1:9" ht="21" customHeight="1" x14ac:dyDescent="0.2">
      <c r="A19" s="666" t="s">
        <v>583</v>
      </c>
      <c r="B19" s="667">
        <v>400000</v>
      </c>
      <c r="C19" s="668" t="s">
        <v>576</v>
      </c>
      <c r="D19" s="667"/>
      <c r="E19" s="667">
        <v>400000</v>
      </c>
      <c r="F19" s="25"/>
      <c r="G19" s="25"/>
      <c r="H19" s="25">
        <f>F19+G19</f>
        <v>0</v>
      </c>
      <c r="I19" s="54">
        <f>E19+H19</f>
        <v>400000</v>
      </c>
    </row>
    <row r="20" spans="1:9" ht="15.75" customHeight="1" x14ac:dyDescent="0.2">
      <c r="A20" s="666" t="s">
        <v>621</v>
      </c>
      <c r="B20" s="667">
        <v>163000</v>
      </c>
      <c r="C20" s="668" t="s">
        <v>576</v>
      </c>
      <c r="D20" s="667"/>
      <c r="E20" s="667"/>
      <c r="F20" s="25"/>
      <c r="G20" s="25">
        <f>128000+35000</f>
        <v>163000</v>
      </c>
      <c r="H20" s="25">
        <f>F20+G20</f>
        <v>163000</v>
      </c>
      <c r="I20" s="54">
        <f>E20+H20</f>
        <v>163000</v>
      </c>
    </row>
    <row r="21" spans="1:9" ht="14.25" customHeight="1" x14ac:dyDescent="0.2">
      <c r="A21" s="472" t="s">
        <v>575</v>
      </c>
      <c r="B21" s="667"/>
      <c r="C21" s="668" t="s">
        <v>576</v>
      </c>
      <c r="D21" s="667"/>
      <c r="E21" s="667"/>
      <c r="F21" s="25"/>
      <c r="G21" s="25">
        <v>240000</v>
      </c>
      <c r="H21" s="25">
        <f>F21+G21</f>
        <v>240000</v>
      </c>
      <c r="I21" s="54">
        <f>E21+H21</f>
        <v>240000</v>
      </c>
    </row>
    <row r="22" spans="1:9" ht="15" customHeight="1" x14ac:dyDescent="0.2">
      <c r="A22" s="669"/>
      <c r="B22" s="25"/>
      <c r="C22" s="394"/>
      <c r="D22" s="25"/>
      <c r="E22" s="25"/>
      <c r="F22" s="25"/>
      <c r="G22" s="25"/>
      <c r="H22" s="25">
        <f>F22+G22</f>
        <v>0</v>
      </c>
      <c r="I22" s="54">
        <f>E22+H22</f>
        <v>0</v>
      </c>
    </row>
    <row r="23" spans="1:9" ht="15.75" customHeight="1" thickBot="1" x14ac:dyDescent="0.25">
      <c r="A23" s="669"/>
      <c r="B23" s="670"/>
      <c r="C23" s="671"/>
      <c r="D23" s="670"/>
      <c r="E23" s="670"/>
      <c r="F23" s="670"/>
      <c r="G23" s="670"/>
      <c r="H23" s="25">
        <f>F23+G23</f>
        <v>0</v>
      </c>
      <c r="I23" s="54">
        <f>E23+H23</f>
        <v>0</v>
      </c>
    </row>
    <row r="24" spans="1:9" s="58" customFormat="1" ht="18" customHeight="1" thickBot="1" x14ac:dyDescent="0.25">
      <c r="A24" s="177" t="s">
        <v>58</v>
      </c>
      <c r="B24" s="56">
        <f>SUM(B5:B23)</f>
        <v>48807000</v>
      </c>
      <c r="C24" s="114"/>
      <c r="D24" s="56">
        <f>SUM(D5:D19)</f>
        <v>0</v>
      </c>
      <c r="E24" s="56">
        <f>SUM(E5:E23)</f>
        <v>48644000</v>
      </c>
      <c r="F24" s="56">
        <f>SUM(F5:F23)</f>
        <v>0</v>
      </c>
      <c r="G24" s="56">
        <f>SUM(G5:G23)</f>
        <v>603000</v>
      </c>
      <c r="H24" s="56">
        <f>SUM(H5:H23)</f>
        <v>603000</v>
      </c>
      <c r="I24" s="56">
        <f>SUM(I5:I23)</f>
        <v>49247000</v>
      </c>
    </row>
  </sheetData>
  <mergeCells count="1">
    <mergeCell ref="A1:I1"/>
  </mergeCells>
  <printOptions horizontalCentered="1"/>
  <pageMargins left="0.39370078740157483" right="0.39370078740157483" top="1.0236220472440944" bottom="0.98425196850393704" header="0.78740157480314965" footer="0.78740157480314965"/>
  <pageSetup paperSize="9" scale="81" orientation="landscape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23"/>
  <sheetViews>
    <sheetView view="pageLayout" zoomScaleNormal="100" workbookViewId="0">
      <selection activeCell="F12" sqref="F12"/>
    </sheetView>
  </sheetViews>
  <sheetFormatPr defaultRowHeight="12.75" x14ac:dyDescent="0.2"/>
  <cols>
    <col min="1" max="1" width="38.83203125" style="40" customWidth="1"/>
    <col min="2" max="8" width="15.83203125" style="39" customWidth="1"/>
    <col min="9" max="9" width="15.83203125" style="53" customWidth="1"/>
    <col min="10" max="11" width="12.83203125" style="39" customWidth="1"/>
    <col min="12" max="12" width="13.83203125" style="39" customWidth="1"/>
    <col min="13" max="16384" width="9.33203125" style="39"/>
  </cols>
  <sheetData>
    <row r="1" spans="1:9" ht="25.5" customHeight="1" x14ac:dyDescent="0.2">
      <c r="A1" s="789" t="s">
        <v>1</v>
      </c>
      <c r="B1" s="789"/>
      <c r="C1" s="789"/>
      <c r="D1" s="789"/>
      <c r="E1" s="789"/>
      <c r="F1" s="789"/>
      <c r="G1" s="789"/>
      <c r="H1" s="789"/>
      <c r="I1" s="789"/>
    </row>
    <row r="2" spans="1:9" ht="22.5" customHeight="1" thickBot="1" x14ac:dyDescent="0.3">
      <c r="A2" s="174"/>
      <c r="B2" s="53"/>
      <c r="C2" s="53"/>
      <c r="D2" s="53"/>
      <c r="E2" s="53"/>
      <c r="F2" s="53"/>
      <c r="G2" s="53"/>
      <c r="H2" s="53"/>
      <c r="I2" s="49"/>
    </row>
    <row r="3" spans="1:9" s="42" customFormat="1" ht="44.25" customHeight="1" thickBot="1" x14ac:dyDescent="0.25">
      <c r="A3" s="175" t="s">
        <v>62</v>
      </c>
      <c r="B3" s="176" t="s">
        <v>60</v>
      </c>
      <c r="C3" s="176" t="s">
        <v>61</v>
      </c>
      <c r="D3" s="176" t="str">
        <f>+CONCATENATE("Felhasználás   ",LEFT([1]ÖSSZEFÜGGÉSEK!A6,4)-1,". XII. 31-ig")</f>
        <v>Felhasználás   2020. XII. 31-ig</v>
      </c>
      <c r="E3" s="176" t="str">
        <f>+CONCATENATE(LEFT([1]ÖSSZEFÜGGÉSEK!A6,4),". évi",CHAR(10),"eredeti előirányzat")</f>
        <v>2021. évi
eredeti előirányzat</v>
      </c>
      <c r="F3" s="631" t="s">
        <v>611</v>
      </c>
      <c r="G3" s="672" t="s">
        <v>622</v>
      </c>
      <c r="H3" s="673" t="s">
        <v>623</v>
      </c>
      <c r="I3" s="674" t="s">
        <v>591</v>
      </c>
    </row>
    <row r="4" spans="1:9" s="53" customFormat="1" ht="12" customHeight="1" thickBot="1" x14ac:dyDescent="0.25">
      <c r="A4" s="51" t="s">
        <v>444</v>
      </c>
      <c r="B4" s="52" t="s">
        <v>445</v>
      </c>
      <c r="C4" s="52" t="s">
        <v>446</v>
      </c>
      <c r="D4" s="52" t="s">
        <v>448</v>
      </c>
      <c r="E4" s="52" t="s">
        <v>447</v>
      </c>
      <c r="F4" s="663" t="s">
        <v>449</v>
      </c>
      <c r="G4" s="663" t="s">
        <v>450</v>
      </c>
      <c r="H4" s="663" t="s">
        <v>615</v>
      </c>
      <c r="I4" s="664" t="s">
        <v>616</v>
      </c>
    </row>
    <row r="5" spans="1:9" ht="15.95" customHeight="1" x14ac:dyDescent="0.2">
      <c r="A5" s="669" t="s">
        <v>624</v>
      </c>
      <c r="B5" s="25">
        <v>3044966</v>
      </c>
      <c r="C5" s="394" t="s">
        <v>581</v>
      </c>
      <c r="D5" s="25">
        <v>902966</v>
      </c>
      <c r="E5" s="25">
        <v>2142000</v>
      </c>
      <c r="F5" s="25"/>
      <c r="G5" s="25"/>
      <c r="H5" s="675">
        <f>F5+G5</f>
        <v>0</v>
      </c>
      <c r="I5" s="54">
        <f>E5+H5</f>
        <v>2142000</v>
      </c>
    </row>
    <row r="6" spans="1:9" ht="15.95" customHeight="1" x14ac:dyDescent="0.2">
      <c r="A6" s="669"/>
      <c r="B6" s="25"/>
      <c r="C6" s="394"/>
      <c r="D6" s="25"/>
      <c r="E6" s="25"/>
      <c r="F6" s="25"/>
      <c r="G6" s="25"/>
      <c r="H6" s="675">
        <f>F6+G6</f>
        <v>0</v>
      </c>
      <c r="I6" s="54">
        <f t="shared" ref="I6:I22" si="0">E6+H6</f>
        <v>0</v>
      </c>
    </row>
    <row r="7" spans="1:9" ht="15.95" customHeight="1" x14ac:dyDescent="0.2">
      <c r="A7" s="669"/>
      <c r="B7" s="25"/>
      <c r="C7" s="394"/>
      <c r="D7" s="25"/>
      <c r="E7" s="25"/>
      <c r="F7" s="25"/>
      <c r="G7" s="25"/>
      <c r="H7" s="675">
        <f>F7+G7</f>
        <v>0</v>
      </c>
      <c r="I7" s="54">
        <f t="shared" si="0"/>
        <v>0</v>
      </c>
    </row>
    <row r="8" spans="1:9" ht="15.95" customHeight="1" x14ac:dyDescent="0.2">
      <c r="A8" s="676"/>
      <c r="B8" s="25"/>
      <c r="C8" s="394"/>
      <c r="D8" s="25"/>
      <c r="E8" s="25"/>
      <c r="F8" s="25"/>
      <c r="G8" s="25"/>
      <c r="H8" s="675">
        <f t="shared" ref="H8:H22" si="1">F8+G8</f>
        <v>0</v>
      </c>
      <c r="I8" s="54">
        <f t="shared" si="0"/>
        <v>0</v>
      </c>
    </row>
    <row r="9" spans="1:9" ht="15.95" customHeight="1" x14ac:dyDescent="0.2">
      <c r="A9" s="669"/>
      <c r="B9" s="25"/>
      <c r="C9" s="394"/>
      <c r="D9" s="25"/>
      <c r="E9" s="25"/>
      <c r="F9" s="25"/>
      <c r="G9" s="25"/>
      <c r="H9" s="675">
        <f t="shared" si="1"/>
        <v>0</v>
      </c>
      <c r="I9" s="54">
        <f t="shared" si="0"/>
        <v>0</v>
      </c>
    </row>
    <row r="10" spans="1:9" ht="15.95" customHeight="1" x14ac:dyDescent="0.2">
      <c r="A10" s="676"/>
      <c r="B10" s="25"/>
      <c r="C10" s="394"/>
      <c r="D10" s="25"/>
      <c r="E10" s="25"/>
      <c r="F10" s="25"/>
      <c r="G10" s="25"/>
      <c r="H10" s="675">
        <f t="shared" si="1"/>
        <v>0</v>
      </c>
      <c r="I10" s="54">
        <f t="shared" si="0"/>
        <v>0</v>
      </c>
    </row>
    <row r="11" spans="1:9" ht="15.95" customHeight="1" x14ac:dyDescent="0.2">
      <c r="A11" s="669"/>
      <c r="B11" s="25"/>
      <c r="C11" s="394"/>
      <c r="D11" s="25"/>
      <c r="E11" s="25"/>
      <c r="F11" s="25"/>
      <c r="G11" s="25"/>
      <c r="H11" s="675">
        <f t="shared" si="1"/>
        <v>0</v>
      </c>
      <c r="I11" s="54">
        <f t="shared" si="0"/>
        <v>0</v>
      </c>
    </row>
    <row r="12" spans="1:9" ht="15.95" customHeight="1" x14ac:dyDescent="0.2">
      <c r="A12" s="669"/>
      <c r="B12" s="25"/>
      <c r="C12" s="394"/>
      <c r="D12" s="25"/>
      <c r="E12" s="25"/>
      <c r="F12" s="25"/>
      <c r="G12" s="25"/>
      <c r="H12" s="675">
        <f t="shared" si="1"/>
        <v>0</v>
      </c>
      <c r="I12" s="54">
        <f t="shared" si="0"/>
        <v>0</v>
      </c>
    </row>
    <row r="13" spans="1:9" ht="15.95" customHeight="1" x14ac:dyDescent="0.2">
      <c r="A13" s="669"/>
      <c r="B13" s="25"/>
      <c r="C13" s="394"/>
      <c r="D13" s="25"/>
      <c r="E13" s="25"/>
      <c r="F13" s="25"/>
      <c r="G13" s="25"/>
      <c r="H13" s="675">
        <f t="shared" si="1"/>
        <v>0</v>
      </c>
      <c r="I13" s="54">
        <f t="shared" si="0"/>
        <v>0</v>
      </c>
    </row>
    <row r="14" spans="1:9" ht="15.95" customHeight="1" x14ac:dyDescent="0.2">
      <c r="A14" s="669"/>
      <c r="B14" s="25"/>
      <c r="C14" s="394"/>
      <c r="D14" s="25"/>
      <c r="E14" s="25"/>
      <c r="F14" s="25"/>
      <c r="G14" s="25"/>
      <c r="H14" s="675">
        <f t="shared" si="1"/>
        <v>0</v>
      </c>
      <c r="I14" s="54">
        <f t="shared" si="0"/>
        <v>0</v>
      </c>
    </row>
    <row r="15" spans="1:9" ht="15.95" customHeight="1" x14ac:dyDescent="0.2">
      <c r="A15" s="669"/>
      <c r="B15" s="25"/>
      <c r="C15" s="394"/>
      <c r="D15" s="25"/>
      <c r="E15" s="25"/>
      <c r="F15" s="25"/>
      <c r="G15" s="25"/>
      <c r="H15" s="675">
        <f t="shared" si="1"/>
        <v>0</v>
      </c>
      <c r="I15" s="54">
        <f t="shared" si="0"/>
        <v>0</v>
      </c>
    </row>
    <row r="16" spans="1:9" ht="15.95" customHeight="1" x14ac:dyDescent="0.2">
      <c r="A16" s="669"/>
      <c r="B16" s="25"/>
      <c r="C16" s="394"/>
      <c r="D16" s="25"/>
      <c r="E16" s="25"/>
      <c r="F16" s="25"/>
      <c r="G16" s="25"/>
      <c r="H16" s="675">
        <f t="shared" si="1"/>
        <v>0</v>
      </c>
      <c r="I16" s="54">
        <f t="shared" si="0"/>
        <v>0</v>
      </c>
    </row>
    <row r="17" spans="1:9" ht="15.95" customHeight="1" x14ac:dyDescent="0.2">
      <c r="A17" s="669"/>
      <c r="B17" s="25"/>
      <c r="C17" s="394"/>
      <c r="D17" s="25"/>
      <c r="E17" s="25"/>
      <c r="F17" s="25"/>
      <c r="G17" s="25"/>
      <c r="H17" s="675">
        <f t="shared" si="1"/>
        <v>0</v>
      </c>
      <c r="I17" s="54">
        <f t="shared" si="0"/>
        <v>0</v>
      </c>
    </row>
    <row r="18" spans="1:9" ht="15.95" customHeight="1" x14ac:dyDescent="0.2">
      <c r="A18" s="669"/>
      <c r="B18" s="25"/>
      <c r="C18" s="394"/>
      <c r="D18" s="25"/>
      <c r="E18" s="25"/>
      <c r="F18" s="25"/>
      <c r="G18" s="25"/>
      <c r="H18" s="675">
        <f t="shared" si="1"/>
        <v>0</v>
      </c>
      <c r="I18" s="54">
        <f t="shared" si="0"/>
        <v>0</v>
      </c>
    </row>
    <row r="19" spans="1:9" ht="15.95" customHeight="1" x14ac:dyDescent="0.2">
      <c r="A19" s="669"/>
      <c r="B19" s="25"/>
      <c r="C19" s="394"/>
      <c r="D19" s="25"/>
      <c r="E19" s="25"/>
      <c r="F19" s="25"/>
      <c r="G19" s="25"/>
      <c r="H19" s="675">
        <f t="shared" si="1"/>
        <v>0</v>
      </c>
      <c r="I19" s="54">
        <f t="shared" si="0"/>
        <v>0</v>
      </c>
    </row>
    <row r="20" spans="1:9" ht="15.95" customHeight="1" x14ac:dyDescent="0.2">
      <c r="A20" s="669"/>
      <c r="B20" s="25"/>
      <c r="C20" s="394"/>
      <c r="D20" s="25"/>
      <c r="E20" s="25"/>
      <c r="F20" s="25"/>
      <c r="G20" s="25"/>
      <c r="H20" s="675">
        <f t="shared" si="1"/>
        <v>0</v>
      </c>
      <c r="I20" s="54">
        <f t="shared" si="0"/>
        <v>0</v>
      </c>
    </row>
    <row r="21" spans="1:9" ht="15.95" customHeight="1" x14ac:dyDescent="0.2">
      <c r="A21" s="669"/>
      <c r="B21" s="25"/>
      <c r="C21" s="394"/>
      <c r="D21" s="25"/>
      <c r="E21" s="25"/>
      <c r="F21" s="25"/>
      <c r="G21" s="25"/>
      <c r="H21" s="675">
        <f t="shared" si="1"/>
        <v>0</v>
      </c>
      <c r="I21" s="54">
        <f t="shared" si="0"/>
        <v>0</v>
      </c>
    </row>
    <row r="22" spans="1:9" ht="15.95" customHeight="1" thickBot="1" x14ac:dyDescent="0.25">
      <c r="A22" s="55"/>
      <c r="B22" s="482"/>
      <c r="C22" s="483"/>
      <c r="D22" s="482"/>
      <c r="E22" s="482"/>
      <c r="F22" s="482"/>
      <c r="G22" s="482"/>
      <c r="H22" s="675">
        <f t="shared" si="1"/>
        <v>0</v>
      </c>
      <c r="I22" s="484">
        <f t="shared" si="0"/>
        <v>0</v>
      </c>
    </row>
    <row r="23" spans="1:9" s="58" customFormat="1" ht="18" customHeight="1" thickBot="1" x14ac:dyDescent="0.25">
      <c r="A23" s="177" t="s">
        <v>58</v>
      </c>
      <c r="B23" s="56">
        <f>SUM(B5:B22)</f>
        <v>3044966</v>
      </c>
      <c r="C23" s="114"/>
      <c r="D23" s="56">
        <f>SUM(D5:D22)</f>
        <v>902966</v>
      </c>
      <c r="E23" s="56">
        <f>SUM(E5:E22)</f>
        <v>2142000</v>
      </c>
      <c r="F23" s="56"/>
      <c r="G23" s="56"/>
      <c r="H23" s="56">
        <f>SUM(H5:H22)</f>
        <v>0</v>
      </c>
      <c r="I23" s="57">
        <f>SUM(I5:I22)</f>
        <v>2142000</v>
      </c>
    </row>
  </sheetData>
  <mergeCells count="1">
    <mergeCell ref="A1:I1"/>
  </mergeCells>
  <printOptions horizontalCentered="1"/>
  <pageMargins left="0.39370078740157483" right="0.39370078740157483" top="1.0236220472440944" bottom="0.98425196850393704" header="0.78740157480314965" footer="0.78740157480314965"/>
  <pageSetup paperSize="9" scale="89" orientation="landscape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4">
    <tabColor rgb="FF92D050"/>
  </sheetPr>
  <dimension ref="A1:F23"/>
  <sheetViews>
    <sheetView topLeftCell="A7" zoomScaleNormal="100" workbookViewId="0">
      <selection activeCell="E18" sqref="E18"/>
    </sheetView>
  </sheetViews>
  <sheetFormatPr defaultRowHeight="12.75" x14ac:dyDescent="0.2"/>
  <cols>
    <col min="1" max="1" width="47.1640625" style="40" customWidth="1"/>
    <col min="2" max="2" width="15.6640625" style="39" customWidth="1"/>
    <col min="3" max="3" width="16.33203125" style="39" customWidth="1"/>
    <col min="4" max="4" width="18" style="39" customWidth="1"/>
    <col min="5" max="5" width="16.6640625" style="39" customWidth="1"/>
    <col min="6" max="6" width="18.83203125" style="53" customWidth="1"/>
    <col min="7" max="8" width="12.83203125" style="39" customWidth="1"/>
    <col min="9" max="9" width="13.83203125" style="39" customWidth="1"/>
    <col min="10" max="16384" width="9.33203125" style="39"/>
  </cols>
  <sheetData>
    <row r="1" spans="1:6" ht="21" customHeight="1" x14ac:dyDescent="0.2">
      <c r="A1" s="789" t="s">
        <v>0</v>
      </c>
      <c r="B1" s="789"/>
      <c r="C1" s="789"/>
      <c r="D1" s="789"/>
      <c r="E1" s="789"/>
      <c r="F1" s="789"/>
    </row>
    <row r="2" spans="1:6" ht="15" customHeight="1" thickBot="1" x14ac:dyDescent="0.3">
      <c r="A2" s="174"/>
      <c r="B2" s="53"/>
      <c r="C2" s="53"/>
      <c r="D2" s="53"/>
      <c r="E2" s="53"/>
      <c r="F2" s="49" t="e">
        <f>'5.sz.mell.'!C2</f>
        <v>#REF!</v>
      </c>
    </row>
    <row r="3" spans="1:6" s="42" customFormat="1" ht="44.25" customHeight="1" thickBot="1" x14ac:dyDescent="0.25">
      <c r="A3" s="175" t="s">
        <v>59</v>
      </c>
      <c r="B3" s="176" t="s">
        <v>60</v>
      </c>
      <c r="C3" s="176" t="s">
        <v>61</v>
      </c>
      <c r="D3" s="176" t="str">
        <f>+CONCATENATE("Felhasználás   ",LEFT(ÖSSZEFÜGGÉSEK!A5,4)-1,". XII. 31-ig")</f>
        <v>Felhasználás   2020. XII. 31-ig</v>
      </c>
      <c r="E3" s="176" t="e">
        <f>+#REF!</f>
        <v>#REF!</v>
      </c>
      <c r="F3" s="50" t="str">
        <f>+CONCATENATE(LEFT(ÖSSZEFÜGGÉSEK!A5,4),". utáni szükséglet")</f>
        <v>2021. utáni szükséglet</v>
      </c>
    </row>
    <row r="4" spans="1:6" s="53" customFormat="1" ht="12" customHeight="1" thickBot="1" x14ac:dyDescent="0.25">
      <c r="A4" s="249" t="s">
        <v>444</v>
      </c>
      <c r="B4" s="52" t="s">
        <v>445</v>
      </c>
      <c r="C4" s="52" t="s">
        <v>446</v>
      </c>
      <c r="D4" s="52" t="s">
        <v>448</v>
      </c>
      <c r="E4" s="52" t="s">
        <v>447</v>
      </c>
      <c r="F4" s="429" t="s">
        <v>497</v>
      </c>
    </row>
    <row r="5" spans="1:6" x14ac:dyDescent="0.2">
      <c r="A5" s="566" t="s">
        <v>575</v>
      </c>
      <c r="B5" s="25">
        <v>34740000</v>
      </c>
      <c r="C5" s="394" t="s">
        <v>576</v>
      </c>
      <c r="D5" s="25"/>
      <c r="E5" s="25">
        <v>34740000</v>
      </c>
      <c r="F5" s="54">
        <f t="shared" ref="F5:F22" si="0">B5-D5-E5</f>
        <v>0</v>
      </c>
    </row>
    <row r="6" spans="1:6" x14ac:dyDescent="0.2">
      <c r="A6" s="472" t="s">
        <v>577</v>
      </c>
      <c r="B6" s="25">
        <v>3000000</v>
      </c>
      <c r="C6" s="394" t="s">
        <v>576</v>
      </c>
      <c r="D6" s="25"/>
      <c r="E6" s="25">
        <v>3000000</v>
      </c>
      <c r="F6" s="54">
        <f t="shared" si="0"/>
        <v>0</v>
      </c>
    </row>
    <row r="7" spans="1:6" x14ac:dyDescent="0.2">
      <c r="A7" s="473" t="s">
        <v>519</v>
      </c>
      <c r="B7" s="25">
        <v>350000</v>
      </c>
      <c r="C7" s="394" t="s">
        <v>576</v>
      </c>
      <c r="D7" s="25"/>
      <c r="E7" s="25">
        <v>350000</v>
      </c>
      <c r="F7" s="54"/>
    </row>
    <row r="8" spans="1:6" x14ac:dyDescent="0.2">
      <c r="A8" s="472" t="s">
        <v>520</v>
      </c>
      <c r="B8" s="25">
        <v>2500000</v>
      </c>
      <c r="C8" s="394" t="s">
        <v>576</v>
      </c>
      <c r="D8" s="25"/>
      <c r="E8" s="25">
        <v>2500000</v>
      </c>
      <c r="F8" s="54">
        <f t="shared" si="0"/>
        <v>0</v>
      </c>
    </row>
    <row r="9" spans="1:6" x14ac:dyDescent="0.2">
      <c r="A9" s="472" t="s">
        <v>530</v>
      </c>
      <c r="B9" s="25">
        <v>300000</v>
      </c>
      <c r="C9" s="394" t="s">
        <v>576</v>
      </c>
      <c r="D9" s="25"/>
      <c r="E9" s="25">
        <v>300000</v>
      </c>
      <c r="F9" s="54">
        <f t="shared" si="0"/>
        <v>0</v>
      </c>
    </row>
    <row r="10" spans="1:6" x14ac:dyDescent="0.2">
      <c r="A10" s="474" t="s">
        <v>531</v>
      </c>
      <c r="B10" s="25">
        <v>1270000</v>
      </c>
      <c r="C10" s="394" t="s">
        <v>578</v>
      </c>
      <c r="D10" s="25"/>
      <c r="E10" s="25">
        <v>1270000</v>
      </c>
      <c r="F10" s="54">
        <f t="shared" si="0"/>
        <v>0</v>
      </c>
    </row>
    <row r="11" spans="1:6" x14ac:dyDescent="0.2">
      <c r="A11" s="474" t="s">
        <v>535</v>
      </c>
      <c r="B11" s="25">
        <v>300000</v>
      </c>
      <c r="C11" s="394" t="s">
        <v>576</v>
      </c>
      <c r="D11" s="25"/>
      <c r="E11" s="25">
        <v>300000</v>
      </c>
      <c r="F11" s="54">
        <f t="shared" si="0"/>
        <v>0</v>
      </c>
    </row>
    <row r="12" spans="1:6" ht="15.95" customHeight="1" x14ac:dyDescent="0.2">
      <c r="A12" s="475" t="s">
        <v>536</v>
      </c>
      <c r="B12" s="25">
        <v>500000</v>
      </c>
      <c r="C12" s="394" t="s">
        <v>576</v>
      </c>
      <c r="D12" s="25"/>
      <c r="E12" s="25">
        <v>500000</v>
      </c>
      <c r="F12" s="54">
        <f t="shared" si="0"/>
        <v>0</v>
      </c>
    </row>
    <row r="13" spans="1:6" ht="15.95" customHeight="1" x14ac:dyDescent="0.2">
      <c r="A13" s="475" t="s">
        <v>537</v>
      </c>
      <c r="B13" s="25">
        <v>1000000</v>
      </c>
      <c r="C13" s="394" t="s">
        <v>576</v>
      </c>
      <c r="D13" s="25"/>
      <c r="E13" s="25">
        <v>1000000</v>
      </c>
      <c r="F13" s="54">
        <f t="shared" si="0"/>
        <v>0</v>
      </c>
    </row>
    <row r="14" spans="1:6" ht="15" customHeight="1" x14ac:dyDescent="0.2">
      <c r="A14" s="475" t="s">
        <v>538</v>
      </c>
      <c r="B14" s="25">
        <v>1800000</v>
      </c>
      <c r="C14" s="394" t="s">
        <v>576</v>
      </c>
      <c r="D14" s="25"/>
      <c r="E14" s="25">
        <v>1800000</v>
      </c>
      <c r="F14" s="54">
        <f t="shared" si="0"/>
        <v>0</v>
      </c>
    </row>
    <row r="15" spans="1:6" ht="15" customHeight="1" x14ac:dyDescent="0.2">
      <c r="A15" s="481" t="s">
        <v>539</v>
      </c>
      <c r="B15" s="482">
        <v>1000000</v>
      </c>
      <c r="C15" s="483" t="s">
        <v>576</v>
      </c>
      <c r="D15" s="482"/>
      <c r="E15" s="482">
        <v>1000000</v>
      </c>
      <c r="F15" s="484">
        <f t="shared" si="0"/>
        <v>0</v>
      </c>
    </row>
    <row r="16" spans="1:6" ht="15" customHeight="1" x14ac:dyDescent="0.2">
      <c r="A16" s="481" t="s">
        <v>579</v>
      </c>
      <c r="B16" s="482">
        <v>1000000</v>
      </c>
      <c r="C16" s="483" t="s">
        <v>576</v>
      </c>
      <c r="D16" s="482"/>
      <c r="E16" s="482">
        <v>1000000</v>
      </c>
      <c r="F16" s="484">
        <f t="shared" si="0"/>
        <v>0</v>
      </c>
    </row>
    <row r="17" spans="1:6" ht="15" customHeight="1" x14ac:dyDescent="0.2">
      <c r="A17" s="481" t="s">
        <v>580</v>
      </c>
      <c r="B17" s="482">
        <v>334000</v>
      </c>
      <c r="C17" s="483" t="s">
        <v>581</v>
      </c>
      <c r="D17" s="482"/>
      <c r="E17" s="482">
        <v>334000</v>
      </c>
      <c r="F17" s="484">
        <f t="shared" si="0"/>
        <v>0</v>
      </c>
    </row>
    <row r="18" spans="1:6" ht="15" customHeight="1" x14ac:dyDescent="0.2">
      <c r="A18" s="481" t="s">
        <v>548</v>
      </c>
      <c r="B18" s="482">
        <v>150000</v>
      </c>
      <c r="C18" s="483" t="s">
        <v>576</v>
      </c>
      <c r="D18" s="482"/>
      <c r="E18" s="482">
        <v>150000</v>
      </c>
      <c r="F18" s="484">
        <f t="shared" si="0"/>
        <v>0</v>
      </c>
    </row>
    <row r="19" spans="1:6" ht="22.5" x14ac:dyDescent="0.2">
      <c r="A19" s="481" t="s">
        <v>583</v>
      </c>
      <c r="B19" s="482">
        <v>400000</v>
      </c>
      <c r="C19" s="483" t="s">
        <v>576</v>
      </c>
      <c r="D19" s="482"/>
      <c r="E19" s="482">
        <v>400000</v>
      </c>
      <c r="F19" s="484">
        <f t="shared" si="0"/>
        <v>0</v>
      </c>
    </row>
    <row r="20" spans="1:6" x14ac:dyDescent="0.2">
      <c r="A20" s="481"/>
      <c r="B20" s="482"/>
      <c r="C20" s="483"/>
      <c r="D20" s="482"/>
      <c r="E20" s="482"/>
      <c r="F20" s="484"/>
    </row>
    <row r="21" spans="1:6" x14ac:dyDescent="0.2">
      <c r="A21" s="481"/>
      <c r="B21" s="482"/>
      <c r="C21" s="483"/>
      <c r="D21" s="482"/>
      <c r="E21" s="482"/>
      <c r="F21" s="484"/>
    </row>
    <row r="22" spans="1:6" ht="15.95" customHeight="1" thickBot="1" x14ac:dyDescent="0.25">
      <c r="A22" s="476"/>
      <c r="B22" s="477"/>
      <c r="C22" s="478"/>
      <c r="D22" s="477"/>
      <c r="E22" s="477"/>
      <c r="F22" s="479">
        <f t="shared" si="0"/>
        <v>0</v>
      </c>
    </row>
    <row r="23" spans="1:6" s="58" customFormat="1" ht="15" customHeight="1" thickBot="1" x14ac:dyDescent="0.25">
      <c r="A23" s="177" t="s">
        <v>58</v>
      </c>
      <c r="B23" s="56">
        <f>SUM(B5:B22)</f>
        <v>48644000</v>
      </c>
      <c r="C23" s="114"/>
      <c r="D23" s="56">
        <f>SUM(D5:D22)</f>
        <v>0</v>
      </c>
      <c r="E23" s="56">
        <f>SUM(E5:E22)</f>
        <v>48644000</v>
      </c>
      <c r="F23" s="57">
        <f>SUM(F5:F22)</f>
        <v>0</v>
      </c>
    </row>
  </sheetData>
  <mergeCells count="1">
    <mergeCell ref="A1:F1"/>
  </mergeCells>
  <phoneticPr fontId="0" type="noConversion"/>
  <printOptions horizontalCentered="1"/>
  <pageMargins left="0.78740157480314965" right="0.78740157480314965" top="1.0236220472440944" bottom="0.98425196850393704" header="0.78740157480314965" footer="0.78740157480314965"/>
  <pageSetup paperSize="9" scale="103" orientation="landscape" horizontalDpi="300" verticalDpi="300" r:id="rId1"/>
  <headerFooter alignWithMargins="0">
    <oddHeader xml:space="preserve">&amp;C&amp;"Times New Roman CE,Félkövér"SÁGVÁR KÖZSÉG ÖNKORMÁNYZAT &amp;R&amp;"Times New Roman CE,Félkövér dőlt"&amp;11 &amp;10 6. melléklet a 8/2021. (II.23.) önkormányzati rendelethez&amp;11 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5">
    <tabColor rgb="FF92D050"/>
  </sheetPr>
  <dimension ref="A1:F24"/>
  <sheetViews>
    <sheetView zoomScaleNormal="100" workbookViewId="0">
      <selection activeCell="F15" sqref="F15"/>
    </sheetView>
  </sheetViews>
  <sheetFormatPr defaultRowHeight="12.75" x14ac:dyDescent="0.2"/>
  <cols>
    <col min="1" max="1" width="60.6640625" style="40" customWidth="1"/>
    <col min="2" max="2" width="15.6640625" style="39" customWidth="1"/>
    <col min="3" max="3" width="16.33203125" style="39" customWidth="1"/>
    <col min="4" max="4" width="18" style="39" customWidth="1"/>
    <col min="5" max="5" width="16.6640625" style="39" customWidth="1"/>
    <col min="6" max="6" width="18.83203125" style="39" customWidth="1"/>
    <col min="7" max="8" width="12.83203125" style="39" customWidth="1"/>
    <col min="9" max="9" width="13.83203125" style="39" customWidth="1"/>
    <col min="10" max="16384" width="9.33203125" style="39"/>
  </cols>
  <sheetData>
    <row r="1" spans="1:6" ht="24.75" customHeight="1" x14ac:dyDescent="0.2">
      <c r="A1" s="789" t="s">
        <v>1</v>
      </c>
      <c r="B1" s="789"/>
      <c r="C1" s="789"/>
      <c r="D1" s="789"/>
      <c r="E1" s="789"/>
      <c r="F1" s="789"/>
    </row>
    <row r="2" spans="1:6" ht="23.25" customHeight="1" thickBot="1" x14ac:dyDescent="0.3">
      <c r="A2" s="174"/>
      <c r="B2" s="53"/>
      <c r="C2" s="53"/>
      <c r="D2" s="53"/>
      <c r="E2" s="53"/>
      <c r="F2" s="49" t="e">
        <f>'6.sz.mell.'!F2</f>
        <v>#REF!</v>
      </c>
    </row>
    <row r="3" spans="1:6" s="42" customFormat="1" ht="48.75" customHeight="1" thickBot="1" x14ac:dyDescent="0.25">
      <c r="A3" s="175" t="s">
        <v>62</v>
      </c>
      <c r="B3" s="176" t="s">
        <v>60</v>
      </c>
      <c r="C3" s="176" t="s">
        <v>61</v>
      </c>
      <c r="D3" s="176" t="str">
        <f>+'6.sz.mell.'!D3</f>
        <v>Felhasználás   2020. XII. 31-ig</v>
      </c>
      <c r="E3" s="176" t="e">
        <f>+'6.sz.mell.'!E3</f>
        <v>#REF!</v>
      </c>
      <c r="F3" s="428" t="str">
        <f>+CONCATENATE(LEFT(ÖSSZEFÜGGÉSEK!A5,4),". utáni szükséglet ",CHAR(10),"")</f>
        <v xml:space="preserve">2021. utáni szükséglet 
</v>
      </c>
    </row>
    <row r="4" spans="1:6" s="53" customFormat="1" ht="15" customHeight="1" thickBot="1" x14ac:dyDescent="0.25">
      <c r="A4" s="51" t="s">
        <v>444</v>
      </c>
      <c r="B4" s="52" t="s">
        <v>445</v>
      </c>
      <c r="C4" s="52" t="s">
        <v>446</v>
      </c>
      <c r="D4" s="52" t="s">
        <v>448</v>
      </c>
      <c r="E4" s="52" t="s">
        <v>447</v>
      </c>
      <c r="F4" s="430" t="s">
        <v>497</v>
      </c>
    </row>
    <row r="5" spans="1:6" ht="15.95" customHeight="1" x14ac:dyDescent="0.2">
      <c r="A5" s="59" t="s">
        <v>582</v>
      </c>
      <c r="B5" s="25">
        <v>3044966</v>
      </c>
      <c r="C5" s="394" t="s">
        <v>581</v>
      </c>
      <c r="D5" s="25">
        <v>902966</v>
      </c>
      <c r="E5" s="25">
        <v>2142000</v>
      </c>
      <c r="F5" s="61">
        <f t="shared" ref="F5:F23" si="0">B5-D5-E5</f>
        <v>0</v>
      </c>
    </row>
    <row r="6" spans="1:6" ht="15.95" customHeight="1" x14ac:dyDescent="0.2">
      <c r="A6" s="59"/>
      <c r="B6" s="60"/>
      <c r="C6" s="395"/>
      <c r="D6" s="60"/>
      <c r="E6" s="60"/>
      <c r="F6" s="61">
        <f t="shared" si="0"/>
        <v>0</v>
      </c>
    </row>
    <row r="7" spans="1:6" ht="15.95" customHeight="1" x14ac:dyDescent="0.2">
      <c r="A7" s="59"/>
      <c r="B7" s="60"/>
      <c r="C7" s="395"/>
      <c r="D7" s="60"/>
      <c r="E7" s="60"/>
      <c r="F7" s="61">
        <f t="shared" si="0"/>
        <v>0</v>
      </c>
    </row>
    <row r="8" spans="1:6" ht="15.95" customHeight="1" x14ac:dyDescent="0.2">
      <c r="A8" s="59"/>
      <c r="B8" s="60"/>
      <c r="C8" s="395"/>
      <c r="D8" s="60"/>
      <c r="E8" s="60"/>
      <c r="F8" s="61">
        <f t="shared" si="0"/>
        <v>0</v>
      </c>
    </row>
    <row r="9" spans="1:6" ht="15.95" customHeight="1" x14ac:dyDescent="0.2">
      <c r="A9" s="59"/>
      <c r="B9" s="60"/>
      <c r="C9" s="395"/>
      <c r="D9" s="60"/>
      <c r="E9" s="60"/>
      <c r="F9" s="61">
        <f t="shared" si="0"/>
        <v>0</v>
      </c>
    </row>
    <row r="10" spans="1:6" ht="15.95" customHeight="1" x14ac:dyDescent="0.2">
      <c r="A10" s="59"/>
      <c r="B10" s="60"/>
      <c r="C10" s="395"/>
      <c r="D10" s="60"/>
      <c r="E10" s="60"/>
      <c r="F10" s="61">
        <f t="shared" si="0"/>
        <v>0</v>
      </c>
    </row>
    <row r="11" spans="1:6" ht="15.95" customHeight="1" x14ac:dyDescent="0.2">
      <c r="A11" s="59"/>
      <c r="B11" s="60"/>
      <c r="C11" s="395"/>
      <c r="D11" s="60"/>
      <c r="E11" s="60"/>
      <c r="F11" s="61">
        <f t="shared" si="0"/>
        <v>0</v>
      </c>
    </row>
    <row r="12" spans="1:6" ht="15.95" customHeight="1" x14ac:dyDescent="0.2">
      <c r="A12" s="59"/>
      <c r="B12" s="60"/>
      <c r="C12" s="395"/>
      <c r="D12" s="60"/>
      <c r="E12" s="60"/>
      <c r="F12" s="61">
        <f t="shared" si="0"/>
        <v>0</v>
      </c>
    </row>
    <row r="13" spans="1:6" ht="15.95" customHeight="1" x14ac:dyDescent="0.2">
      <c r="A13" s="59"/>
      <c r="B13" s="60"/>
      <c r="C13" s="395"/>
      <c r="D13" s="60"/>
      <c r="E13" s="60"/>
      <c r="F13" s="61">
        <f t="shared" si="0"/>
        <v>0</v>
      </c>
    </row>
    <row r="14" spans="1:6" ht="15.95" customHeight="1" x14ac:dyDescent="0.2">
      <c r="A14" s="59"/>
      <c r="B14" s="60"/>
      <c r="C14" s="395"/>
      <c r="D14" s="60"/>
      <c r="E14" s="60"/>
      <c r="F14" s="61">
        <f t="shared" si="0"/>
        <v>0</v>
      </c>
    </row>
    <row r="15" spans="1:6" ht="15.95" customHeight="1" x14ac:dyDescent="0.2">
      <c r="A15" s="59"/>
      <c r="B15" s="60"/>
      <c r="C15" s="395"/>
      <c r="D15" s="60"/>
      <c r="E15" s="60"/>
      <c r="F15" s="61">
        <f t="shared" si="0"/>
        <v>0</v>
      </c>
    </row>
    <row r="16" spans="1:6" ht="15.95" customHeight="1" x14ac:dyDescent="0.2">
      <c r="A16" s="59"/>
      <c r="B16" s="60"/>
      <c r="C16" s="395"/>
      <c r="D16" s="60"/>
      <c r="E16" s="60"/>
      <c r="F16" s="61">
        <f t="shared" si="0"/>
        <v>0</v>
      </c>
    </row>
    <row r="17" spans="1:6" ht="15.95" customHeight="1" x14ac:dyDescent="0.2">
      <c r="A17" s="59"/>
      <c r="B17" s="60"/>
      <c r="C17" s="395"/>
      <c r="D17" s="60"/>
      <c r="E17" s="60"/>
      <c r="F17" s="61">
        <f t="shared" si="0"/>
        <v>0</v>
      </c>
    </row>
    <row r="18" spans="1:6" ht="15.95" customHeight="1" x14ac:dyDescent="0.2">
      <c r="A18" s="59"/>
      <c r="B18" s="60"/>
      <c r="C18" s="395"/>
      <c r="D18" s="60"/>
      <c r="E18" s="60"/>
      <c r="F18" s="61">
        <f t="shared" si="0"/>
        <v>0</v>
      </c>
    </row>
    <row r="19" spans="1:6" ht="15.95" customHeight="1" x14ac:dyDescent="0.2">
      <c r="A19" s="59"/>
      <c r="B19" s="60"/>
      <c r="C19" s="395"/>
      <c r="D19" s="60"/>
      <c r="E19" s="60"/>
      <c r="F19" s="61">
        <f t="shared" si="0"/>
        <v>0</v>
      </c>
    </row>
    <row r="20" spans="1:6" ht="15.95" customHeight="1" x14ac:dyDescent="0.2">
      <c r="A20" s="59"/>
      <c r="B20" s="60"/>
      <c r="C20" s="395"/>
      <c r="D20" s="60"/>
      <c r="E20" s="60"/>
      <c r="F20" s="61">
        <f t="shared" si="0"/>
        <v>0</v>
      </c>
    </row>
    <row r="21" spans="1:6" ht="15.95" customHeight="1" x14ac:dyDescent="0.2">
      <c r="A21" s="59"/>
      <c r="B21" s="60"/>
      <c r="C21" s="395"/>
      <c r="D21" s="60"/>
      <c r="E21" s="60"/>
      <c r="F21" s="61">
        <f t="shared" si="0"/>
        <v>0</v>
      </c>
    </row>
    <row r="22" spans="1:6" ht="15.95" customHeight="1" x14ac:dyDescent="0.2">
      <c r="A22" s="59"/>
      <c r="B22" s="60"/>
      <c r="C22" s="395"/>
      <c r="D22" s="60"/>
      <c r="E22" s="60"/>
      <c r="F22" s="61">
        <f t="shared" si="0"/>
        <v>0</v>
      </c>
    </row>
    <row r="23" spans="1:6" ht="15.95" customHeight="1" thickBot="1" x14ac:dyDescent="0.25">
      <c r="A23" s="62"/>
      <c r="B23" s="63"/>
      <c r="C23" s="396"/>
      <c r="D23" s="63"/>
      <c r="E23" s="63"/>
      <c r="F23" s="64">
        <f t="shared" si="0"/>
        <v>0</v>
      </c>
    </row>
    <row r="24" spans="1:6" s="58" customFormat="1" ht="18" customHeight="1" thickBot="1" x14ac:dyDescent="0.25">
      <c r="A24" s="177" t="s">
        <v>58</v>
      </c>
      <c r="B24" s="178">
        <f>SUM(B5:B23)</f>
        <v>3044966</v>
      </c>
      <c r="C24" s="115"/>
      <c r="D24" s="178">
        <f>SUM(D5:D23)</f>
        <v>902966</v>
      </c>
      <c r="E24" s="178">
        <f>SUM(E5:E23)</f>
        <v>2142000</v>
      </c>
      <c r="F24" s="65">
        <f>SUM(F5:F23)</f>
        <v>0</v>
      </c>
    </row>
  </sheetData>
  <mergeCells count="1">
    <mergeCell ref="A1:F1"/>
  </mergeCells>
  <phoneticPr fontId="0" type="noConversion"/>
  <printOptions horizontalCentered="1"/>
  <pageMargins left="0.78740157480314965" right="0.78740157480314965" top="1.2204724409448819" bottom="0.98425196850393704" header="0.78740157480314965" footer="0.78740157480314965"/>
  <pageSetup paperSize="9" scale="95" orientation="landscape" horizontalDpi="300" verticalDpi="300" r:id="rId1"/>
  <headerFooter alignWithMargins="0">
    <oddHeader xml:space="preserve">&amp;C&amp;"Times New Roman CE,Félkövér"SÁGVÁR KÖZSÉG ÖNKORMÁNYZAT &amp;R&amp;"Times New Roman CE,Félkövér dőlt"&amp;12 &amp;11 7. melléklet a 8/2021. (II.23.) önkormányzati rendelethez &amp;"Times New Roman CE,Normál"&amp;10
   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6">
    <tabColor rgb="FF92D050"/>
  </sheetPr>
  <dimension ref="A1:H51"/>
  <sheetViews>
    <sheetView zoomScaleNormal="100" workbookViewId="0">
      <selection activeCell="J34" sqref="J34"/>
    </sheetView>
  </sheetViews>
  <sheetFormatPr defaultRowHeight="12.75" x14ac:dyDescent="0.2"/>
  <cols>
    <col min="1" max="1" width="38.6640625" style="44" customWidth="1"/>
    <col min="2" max="5" width="13.83203125" style="44" customWidth="1"/>
    <col min="6" max="16384" width="9.33203125" style="44"/>
  </cols>
  <sheetData>
    <row r="1" spans="1:5" ht="19.5" customHeight="1" x14ac:dyDescent="0.2">
      <c r="A1" s="198"/>
      <c r="B1" s="198"/>
      <c r="C1" s="198"/>
      <c r="D1" s="198"/>
      <c r="E1" s="198"/>
    </row>
    <row r="2" spans="1:5" ht="28.5" customHeight="1" x14ac:dyDescent="0.25">
      <c r="A2" s="461" t="s">
        <v>131</v>
      </c>
      <c r="B2" s="809" t="s">
        <v>529</v>
      </c>
      <c r="C2" s="809"/>
      <c r="D2" s="809"/>
      <c r="E2" s="809"/>
    </row>
    <row r="3" spans="1:5" ht="14.25" thickBot="1" x14ac:dyDescent="0.3">
      <c r="A3" s="198"/>
      <c r="B3" s="198"/>
      <c r="C3" s="198"/>
      <c r="D3" s="808" t="e">
        <f>'7.sz.mell.'!F2</f>
        <v>#REF!</v>
      </c>
      <c r="E3" s="808"/>
    </row>
    <row r="4" spans="1:5" ht="15" customHeight="1" thickBot="1" x14ac:dyDescent="0.25">
      <c r="A4" s="199" t="s">
        <v>125</v>
      </c>
      <c r="B4" s="200" t="str">
        <f>CONCATENATE((LEFT(ÖSSZEFÜGGÉSEK!A5,4)),".")</f>
        <v>2021.</v>
      </c>
      <c r="C4" s="200" t="str">
        <f>CONCATENATE((LEFT(ÖSSZEFÜGGÉSEK!A5,4))+1,".")</f>
        <v>2022.</v>
      </c>
      <c r="D4" s="200" t="str">
        <f>CONCATENATE((LEFT(ÖSSZEFÜGGÉSEK!A5,4))+1,". után")</f>
        <v>2022. után</v>
      </c>
      <c r="E4" s="201" t="s">
        <v>49</v>
      </c>
    </row>
    <row r="5" spans="1:5" x14ac:dyDescent="0.2">
      <c r="A5" s="202" t="s">
        <v>126</v>
      </c>
      <c r="B5" s="86"/>
      <c r="C5" s="86"/>
      <c r="D5" s="86"/>
      <c r="E5" s="203">
        <f t="shared" ref="E5:E11" si="0">SUM(B5:D5)</f>
        <v>0</v>
      </c>
    </row>
    <row r="6" spans="1:5" x14ac:dyDescent="0.2">
      <c r="A6" s="204" t="s">
        <v>138</v>
      </c>
      <c r="B6" s="87"/>
      <c r="C6" s="87"/>
      <c r="D6" s="87"/>
      <c r="E6" s="205">
        <f t="shared" si="0"/>
        <v>0</v>
      </c>
    </row>
    <row r="7" spans="1:5" x14ac:dyDescent="0.2">
      <c r="A7" s="206" t="s">
        <v>528</v>
      </c>
      <c r="B7" s="88">
        <v>14025000</v>
      </c>
      <c r="C7" s="88"/>
      <c r="D7" s="88"/>
      <c r="E7" s="207">
        <f t="shared" si="0"/>
        <v>14025000</v>
      </c>
    </row>
    <row r="8" spans="1:5" x14ac:dyDescent="0.2">
      <c r="A8" s="206" t="s">
        <v>139</v>
      </c>
      <c r="B8" s="88"/>
      <c r="C8" s="88"/>
      <c r="D8" s="88"/>
      <c r="E8" s="207">
        <f t="shared" si="0"/>
        <v>0</v>
      </c>
    </row>
    <row r="9" spans="1:5" x14ac:dyDescent="0.2">
      <c r="A9" s="206" t="s">
        <v>127</v>
      </c>
      <c r="B9" s="88"/>
      <c r="C9" s="88"/>
      <c r="D9" s="88"/>
      <c r="E9" s="207">
        <f t="shared" si="0"/>
        <v>0</v>
      </c>
    </row>
    <row r="10" spans="1:5" x14ac:dyDescent="0.2">
      <c r="A10" s="206" t="s">
        <v>128</v>
      </c>
      <c r="B10" s="88"/>
      <c r="C10" s="88"/>
      <c r="D10" s="88"/>
      <c r="E10" s="207">
        <f t="shared" si="0"/>
        <v>0</v>
      </c>
    </row>
    <row r="11" spans="1:5" ht="13.5" thickBot="1" x14ac:dyDescent="0.25">
      <c r="A11" s="89"/>
      <c r="B11" s="90"/>
      <c r="C11" s="90"/>
      <c r="D11" s="90"/>
      <c r="E11" s="207">
        <f t="shared" si="0"/>
        <v>0</v>
      </c>
    </row>
    <row r="12" spans="1:5" ht="13.5" thickBot="1" x14ac:dyDescent="0.25">
      <c r="A12" s="208" t="s">
        <v>130</v>
      </c>
      <c r="B12" s="209">
        <f>B5+SUM(B7:B11)</f>
        <v>14025000</v>
      </c>
      <c r="C12" s="209">
        <f>C5+SUM(C7:C11)</f>
        <v>0</v>
      </c>
      <c r="D12" s="209">
        <f>D5+SUM(D7:D11)</f>
        <v>0</v>
      </c>
      <c r="E12" s="210">
        <f>E5+SUM(E7:E11)</f>
        <v>14025000</v>
      </c>
    </row>
    <row r="13" spans="1:5" ht="13.5" thickBot="1" x14ac:dyDescent="0.25">
      <c r="A13" s="48"/>
      <c r="B13" s="48"/>
      <c r="C13" s="48"/>
      <c r="D13" s="48"/>
      <c r="E13" s="48"/>
    </row>
    <row r="14" spans="1:5" ht="15" customHeight="1" thickBot="1" x14ac:dyDescent="0.25">
      <c r="A14" s="199" t="s">
        <v>129</v>
      </c>
      <c r="B14" s="200" t="str">
        <f>+B4</f>
        <v>2021.</v>
      </c>
      <c r="C14" s="200" t="str">
        <f>+C4</f>
        <v>2022.</v>
      </c>
      <c r="D14" s="200" t="str">
        <f>+D4</f>
        <v>2022. után</v>
      </c>
      <c r="E14" s="201" t="s">
        <v>49</v>
      </c>
    </row>
    <row r="15" spans="1:5" x14ac:dyDescent="0.2">
      <c r="A15" s="202" t="s">
        <v>134</v>
      </c>
      <c r="B15" s="86">
        <f>8440000+1085000</f>
        <v>9525000</v>
      </c>
      <c r="C15" s="86"/>
      <c r="D15" s="86"/>
      <c r="E15" s="203">
        <f t="shared" ref="E15:E21" si="1">SUM(B15:D15)</f>
        <v>9525000</v>
      </c>
    </row>
    <row r="16" spans="1:5" x14ac:dyDescent="0.2">
      <c r="A16" s="211" t="s">
        <v>135</v>
      </c>
      <c r="B16" s="88"/>
      <c r="C16" s="88"/>
      <c r="D16" s="88"/>
      <c r="E16" s="207">
        <f t="shared" si="1"/>
        <v>0</v>
      </c>
    </row>
    <row r="17" spans="1:5" x14ac:dyDescent="0.2">
      <c r="A17" s="206" t="s">
        <v>136</v>
      </c>
      <c r="B17" s="88">
        <v>4500000</v>
      </c>
      <c r="C17" s="88"/>
      <c r="D17" s="88"/>
      <c r="E17" s="207">
        <f t="shared" si="1"/>
        <v>4500000</v>
      </c>
    </row>
    <row r="18" spans="1:5" x14ac:dyDescent="0.2">
      <c r="A18" s="206" t="s">
        <v>137</v>
      </c>
      <c r="B18" s="88"/>
      <c r="C18" s="88"/>
      <c r="D18" s="88"/>
      <c r="E18" s="207">
        <f t="shared" si="1"/>
        <v>0</v>
      </c>
    </row>
    <row r="19" spans="1:5" x14ac:dyDescent="0.2">
      <c r="A19" s="91"/>
      <c r="B19" s="88"/>
      <c r="C19" s="88"/>
      <c r="D19" s="88"/>
      <c r="E19" s="207">
        <f t="shared" si="1"/>
        <v>0</v>
      </c>
    </row>
    <row r="20" spans="1:5" x14ac:dyDescent="0.2">
      <c r="A20" s="91"/>
      <c r="B20" s="88"/>
      <c r="C20" s="88"/>
      <c r="D20" s="88"/>
      <c r="E20" s="207">
        <f t="shared" si="1"/>
        <v>0</v>
      </c>
    </row>
    <row r="21" spans="1:5" ht="13.5" thickBot="1" x14ac:dyDescent="0.25">
      <c r="A21" s="89"/>
      <c r="B21" s="90"/>
      <c r="C21" s="90"/>
      <c r="D21" s="90"/>
      <c r="E21" s="207">
        <f t="shared" si="1"/>
        <v>0</v>
      </c>
    </row>
    <row r="22" spans="1:5" ht="13.5" thickBot="1" x14ac:dyDescent="0.25">
      <c r="A22" s="208" t="s">
        <v>51</v>
      </c>
      <c r="B22" s="209">
        <f>SUM(B15:B21)</f>
        <v>14025000</v>
      </c>
      <c r="C22" s="209">
        <f>SUM(C15:C21)</f>
        <v>0</v>
      </c>
      <c r="D22" s="209">
        <f>SUM(D15:D21)</f>
        <v>0</v>
      </c>
      <c r="E22" s="210">
        <f>SUM(E15:E21)</f>
        <v>14025000</v>
      </c>
    </row>
    <row r="23" spans="1:5" x14ac:dyDescent="0.2">
      <c r="A23" s="198"/>
      <c r="B23" s="198"/>
      <c r="C23" s="198"/>
      <c r="D23" s="198"/>
      <c r="E23" s="198"/>
    </row>
    <row r="24" spans="1:5" ht="25.5" customHeight="1" x14ac:dyDescent="0.25">
      <c r="A24" s="461" t="s">
        <v>131</v>
      </c>
      <c r="B24" s="809"/>
      <c r="C24" s="809"/>
      <c r="D24" s="809"/>
      <c r="E24" s="809"/>
    </row>
    <row r="25" spans="1:5" ht="14.25" thickBot="1" x14ac:dyDescent="0.3">
      <c r="A25" s="198"/>
      <c r="B25" s="198"/>
      <c r="C25" s="198"/>
      <c r="D25" s="808" t="s">
        <v>506</v>
      </c>
      <c r="E25" s="808"/>
    </row>
    <row r="26" spans="1:5" ht="13.5" thickBot="1" x14ac:dyDescent="0.25">
      <c r="A26" s="199" t="s">
        <v>125</v>
      </c>
      <c r="B26" s="200" t="str">
        <f>CONCATENATE((LEFT(ÖSSZEFÜGGÉSEK!A5,4)),".")</f>
        <v>2021.</v>
      </c>
      <c r="C26" s="200" t="str">
        <f>CONCATENATE((LEFT(ÖSSZEFÜGGÉSEK!A5,4))+1,".")</f>
        <v>2022.</v>
      </c>
      <c r="D26" s="200" t="str">
        <f>CONCATENATE((LEFT(ÖSSZEFÜGGÉSEK!A5,4))+1,".után")</f>
        <v>2022.után</v>
      </c>
      <c r="E26" s="201" t="s">
        <v>49</v>
      </c>
    </row>
    <row r="27" spans="1:5" x14ac:dyDescent="0.2">
      <c r="A27" s="202" t="s">
        <v>126</v>
      </c>
      <c r="B27" s="86"/>
      <c r="C27" s="86"/>
      <c r="D27" s="86"/>
      <c r="E27" s="203">
        <f t="shared" ref="E27:E33" si="2">SUM(B27:D27)</f>
        <v>0</v>
      </c>
    </row>
    <row r="28" spans="1:5" x14ac:dyDescent="0.2">
      <c r="A28" s="204" t="s">
        <v>138</v>
      </c>
      <c r="B28" s="87"/>
      <c r="C28" s="87"/>
      <c r="D28" s="87"/>
      <c r="E28" s="205">
        <f t="shared" si="2"/>
        <v>0</v>
      </c>
    </row>
    <row r="29" spans="1:5" x14ac:dyDescent="0.2">
      <c r="A29" s="206" t="s">
        <v>528</v>
      </c>
      <c r="B29" s="88"/>
      <c r="C29" s="88"/>
      <c r="D29" s="88"/>
      <c r="E29" s="207">
        <f t="shared" si="2"/>
        <v>0</v>
      </c>
    </row>
    <row r="30" spans="1:5" x14ac:dyDescent="0.2">
      <c r="A30" s="206" t="s">
        <v>139</v>
      </c>
      <c r="B30" s="88"/>
      <c r="C30" s="88"/>
      <c r="D30" s="88"/>
      <c r="E30" s="207">
        <f t="shared" si="2"/>
        <v>0</v>
      </c>
    </row>
    <row r="31" spans="1:5" x14ac:dyDescent="0.2">
      <c r="A31" s="206" t="s">
        <v>127</v>
      </c>
      <c r="B31" s="88"/>
      <c r="C31" s="88"/>
      <c r="D31" s="88"/>
      <c r="E31" s="207">
        <f t="shared" si="2"/>
        <v>0</v>
      </c>
    </row>
    <row r="32" spans="1:5" x14ac:dyDescent="0.2">
      <c r="A32" s="206" t="s">
        <v>128</v>
      </c>
      <c r="B32" s="88"/>
      <c r="C32" s="88"/>
      <c r="D32" s="88"/>
      <c r="E32" s="207">
        <f t="shared" si="2"/>
        <v>0</v>
      </c>
    </row>
    <row r="33" spans="1:8" ht="13.5" thickBot="1" x14ac:dyDescent="0.25">
      <c r="A33" s="89"/>
      <c r="B33" s="90"/>
      <c r="C33" s="90"/>
      <c r="D33" s="90"/>
      <c r="E33" s="207">
        <f t="shared" si="2"/>
        <v>0</v>
      </c>
    </row>
    <row r="34" spans="1:8" ht="13.5" thickBot="1" x14ac:dyDescent="0.25">
      <c r="A34" s="208" t="s">
        <v>130</v>
      </c>
      <c r="B34" s="209">
        <f>B27+SUM(B29:B33)</f>
        <v>0</v>
      </c>
      <c r="C34" s="209">
        <f>C27+SUM(C29:C33)</f>
        <v>0</v>
      </c>
      <c r="D34" s="209">
        <f>D27+SUM(D29:D33)</f>
        <v>0</v>
      </c>
      <c r="E34" s="210">
        <f>E27+SUM(E29:E33)</f>
        <v>0</v>
      </c>
    </row>
    <row r="35" spans="1:8" ht="13.5" thickBot="1" x14ac:dyDescent="0.25">
      <c r="A35" s="48"/>
      <c r="B35" s="48"/>
      <c r="C35" s="48"/>
      <c r="D35" s="48"/>
      <c r="E35" s="48"/>
    </row>
    <row r="36" spans="1:8" ht="13.5" thickBot="1" x14ac:dyDescent="0.25">
      <c r="A36" s="199" t="s">
        <v>129</v>
      </c>
      <c r="B36" s="200" t="str">
        <f>+B26</f>
        <v>2021.</v>
      </c>
      <c r="C36" s="200" t="str">
        <f>+C26</f>
        <v>2022.</v>
      </c>
      <c r="D36" s="200" t="str">
        <f>+D26</f>
        <v>2022.után</v>
      </c>
      <c r="E36" s="201" t="s">
        <v>49</v>
      </c>
    </row>
    <row r="37" spans="1:8" x14ac:dyDescent="0.2">
      <c r="A37" s="202" t="s">
        <v>134</v>
      </c>
      <c r="B37" s="86"/>
      <c r="C37" s="86"/>
      <c r="D37" s="86"/>
      <c r="E37" s="203">
        <f t="shared" ref="E37:E43" si="3">SUM(B37:D37)</f>
        <v>0</v>
      </c>
    </row>
    <row r="38" spans="1:8" x14ac:dyDescent="0.2">
      <c r="A38" s="211" t="s">
        <v>135</v>
      </c>
      <c r="B38" s="88"/>
      <c r="C38" s="88"/>
      <c r="D38" s="88"/>
      <c r="E38" s="207">
        <f t="shared" si="3"/>
        <v>0</v>
      </c>
    </row>
    <row r="39" spans="1:8" x14ac:dyDescent="0.2">
      <c r="A39" s="206" t="s">
        <v>136</v>
      </c>
      <c r="B39" s="88"/>
      <c r="C39" s="88"/>
      <c r="D39" s="88"/>
      <c r="E39" s="207">
        <f t="shared" si="3"/>
        <v>0</v>
      </c>
    </row>
    <row r="40" spans="1:8" x14ac:dyDescent="0.2">
      <c r="A40" s="206" t="s">
        <v>137</v>
      </c>
      <c r="B40" s="88"/>
      <c r="C40" s="88"/>
      <c r="D40" s="88"/>
      <c r="E40" s="207">
        <f t="shared" si="3"/>
        <v>0</v>
      </c>
    </row>
    <row r="41" spans="1:8" x14ac:dyDescent="0.2">
      <c r="A41" s="91"/>
      <c r="B41" s="88"/>
      <c r="C41" s="88"/>
      <c r="D41" s="88"/>
      <c r="E41" s="207">
        <f t="shared" si="3"/>
        <v>0</v>
      </c>
    </row>
    <row r="42" spans="1:8" x14ac:dyDescent="0.2">
      <c r="A42" s="91"/>
      <c r="B42" s="88"/>
      <c r="C42" s="88"/>
      <c r="D42" s="88"/>
      <c r="E42" s="207">
        <f t="shared" si="3"/>
        <v>0</v>
      </c>
    </row>
    <row r="43" spans="1:8" ht="13.5" thickBot="1" x14ac:dyDescent="0.25">
      <c r="A43" s="89"/>
      <c r="B43" s="90"/>
      <c r="C43" s="90"/>
      <c r="D43" s="90"/>
      <c r="E43" s="207">
        <f t="shared" si="3"/>
        <v>0</v>
      </c>
    </row>
    <row r="44" spans="1:8" ht="13.5" thickBot="1" x14ac:dyDescent="0.25">
      <c r="A44" s="208" t="s">
        <v>51</v>
      </c>
      <c r="B44" s="209">
        <f>SUM(B37:B43)</f>
        <v>0</v>
      </c>
      <c r="C44" s="209">
        <f>SUM(C37:C43)</f>
        <v>0</v>
      </c>
      <c r="D44" s="209">
        <f>SUM(D37:D43)</f>
        <v>0</v>
      </c>
      <c r="E44" s="210">
        <f>SUM(E37:E43)</f>
        <v>0</v>
      </c>
    </row>
    <row r="45" spans="1:8" x14ac:dyDescent="0.2">
      <c r="A45" s="466"/>
      <c r="B45" s="467"/>
      <c r="C45" s="467"/>
      <c r="D45" s="467"/>
      <c r="E45" s="467"/>
    </row>
    <row r="46" spans="1:8" ht="15.75" x14ac:dyDescent="0.2">
      <c r="A46" s="800" t="str">
        <f>+CONCATENATE("Önkormányzaton kívüli EU-s projektekhez történő hozzájárulás ",LEFT(ÖSSZEFÜGGÉSEK!A5,4),". évi előirányzat")</f>
        <v>Önkormányzaton kívüli EU-s projektekhez történő hozzájárulás 2021. évi előirányzat</v>
      </c>
      <c r="B46" s="800"/>
      <c r="C46" s="800"/>
      <c r="D46" s="800"/>
      <c r="E46" s="800"/>
    </row>
    <row r="47" spans="1:8" ht="13.5" thickBot="1" x14ac:dyDescent="0.25">
      <c r="A47" s="198"/>
      <c r="B47" s="198"/>
      <c r="C47" s="198"/>
      <c r="D47" s="198"/>
      <c r="E47" s="198"/>
    </row>
    <row r="48" spans="1:8" ht="13.5" thickBot="1" x14ac:dyDescent="0.25">
      <c r="A48" s="810" t="s">
        <v>132</v>
      </c>
      <c r="B48" s="811"/>
      <c r="C48" s="812"/>
      <c r="D48" s="803" t="s">
        <v>499</v>
      </c>
      <c r="E48" s="804"/>
      <c r="H48" s="45"/>
    </row>
    <row r="49" spans="1:5" x14ac:dyDescent="0.2">
      <c r="A49" s="805"/>
      <c r="B49" s="806"/>
      <c r="C49" s="807"/>
      <c r="D49" s="796"/>
      <c r="E49" s="797"/>
    </row>
    <row r="50" spans="1:5" ht="13.5" thickBot="1" x14ac:dyDescent="0.25">
      <c r="A50" s="790"/>
      <c r="B50" s="791"/>
      <c r="C50" s="792"/>
      <c r="D50" s="798"/>
      <c r="E50" s="799"/>
    </row>
    <row r="51" spans="1:5" ht="13.5" thickBot="1" x14ac:dyDescent="0.25">
      <c r="A51" s="793" t="s">
        <v>51</v>
      </c>
      <c r="B51" s="794"/>
      <c r="C51" s="795"/>
      <c r="D51" s="801">
        <f>SUM(D49:E50)</f>
        <v>0</v>
      </c>
      <c r="E51" s="802"/>
    </row>
  </sheetData>
  <mergeCells count="13">
    <mergeCell ref="D3:E3"/>
    <mergeCell ref="B2:E2"/>
    <mergeCell ref="A48:C48"/>
    <mergeCell ref="B24:E24"/>
    <mergeCell ref="D25:E25"/>
    <mergeCell ref="A50:C50"/>
    <mergeCell ref="A51:C51"/>
    <mergeCell ref="D49:E49"/>
    <mergeCell ref="D50:E50"/>
    <mergeCell ref="A46:E46"/>
    <mergeCell ref="D51:E51"/>
    <mergeCell ref="D48:E48"/>
    <mergeCell ref="A49:C49"/>
  </mergeCells>
  <phoneticPr fontId="30" type="noConversion"/>
  <conditionalFormatting sqref="D51:E51 E5:E12 B12:D12 B22:E22 E15:E21 B25:C25 E26:E45 B27:D45">
    <cfRule type="cellIs" dxfId="3" priority="4" stopIfTrue="1" operator="equal">
      <formula>0</formula>
    </cfRule>
  </conditionalFormatting>
  <conditionalFormatting sqref="B24:E24">
    <cfRule type="cellIs" dxfId="2" priority="2" stopIfTrue="1" operator="equal">
      <formula>0</formula>
    </cfRule>
  </conditionalFormatting>
  <conditionalFormatting sqref="B2:E2">
    <cfRule type="cellIs" dxfId="1" priority="1" stopIfTrue="1" operator="equal">
      <formula>0</formula>
    </cfRule>
  </conditionalFormatting>
  <printOptions horizontalCentered="1"/>
  <pageMargins left="0.78740157480314965" right="0.78740157480314965" top="1.3779527559055118" bottom="0.98425196850393704" header="0.78740157480314965" footer="0.78740157480314965"/>
  <pageSetup paperSize="9" scale="94" orientation="portrait" r:id="rId1"/>
  <headerFooter alignWithMargins="0">
    <oddHeader>&amp;C&amp;"Times New Roman CE,Félkövér"&amp;12
SÁGVÁR KÖZSÉG ÖNKORMÁNYZAT 
Európai uniós támogatással megvalósuló projektek 
bevételei, kiadásai, hozzájárulások&amp;R&amp;"Times New Roman CE,Félkövér dőlt"&amp;11 8. melléklet a 8/2021. (II.23.) önkormányzati rendelethez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160"/>
  <sheetViews>
    <sheetView view="pageLayout" zoomScaleNormal="100" zoomScaleSheetLayoutView="100" workbookViewId="0"/>
  </sheetViews>
  <sheetFormatPr defaultRowHeight="12.75" x14ac:dyDescent="0.2"/>
  <cols>
    <col min="1" max="1" width="12.5" style="331" customWidth="1"/>
    <col min="2" max="2" width="62" style="332" customWidth="1"/>
    <col min="3" max="3" width="14.83203125" style="333" customWidth="1"/>
    <col min="4" max="4" width="11.83203125" style="3" customWidth="1"/>
    <col min="5" max="6" width="13.5" style="3" bestFit="1" customWidth="1"/>
    <col min="7" max="7" width="14.83203125" style="3" customWidth="1"/>
    <col min="8" max="16384" width="9.33203125" style="3"/>
  </cols>
  <sheetData>
    <row r="1" spans="1:7" s="2" customFormat="1" ht="16.5" customHeight="1" thickBot="1" x14ac:dyDescent="0.25">
      <c r="A1" s="212"/>
      <c r="B1" s="213"/>
      <c r="G1" s="677"/>
    </row>
    <row r="2" spans="1:7" s="92" customFormat="1" ht="21" customHeight="1" thickBot="1" x14ac:dyDescent="0.25">
      <c r="A2" s="678" t="s">
        <v>56</v>
      </c>
      <c r="B2" s="813" t="s">
        <v>625</v>
      </c>
      <c r="C2" s="814"/>
      <c r="D2" s="814"/>
      <c r="E2" s="814"/>
      <c r="F2" s="815"/>
      <c r="G2" s="679" t="s">
        <v>52</v>
      </c>
    </row>
    <row r="3" spans="1:7" s="92" customFormat="1" ht="36.75" thickBot="1" x14ac:dyDescent="0.25">
      <c r="A3" s="678" t="s">
        <v>189</v>
      </c>
      <c r="B3" s="816" t="s">
        <v>376</v>
      </c>
      <c r="C3" s="817"/>
      <c r="D3" s="817"/>
      <c r="E3" s="817"/>
      <c r="F3" s="818"/>
      <c r="G3" s="680" t="s">
        <v>52</v>
      </c>
    </row>
    <row r="4" spans="1:7" s="93" customFormat="1" ht="15.95" customHeight="1" thickBot="1" x14ac:dyDescent="0.3">
      <c r="A4" s="214"/>
      <c r="B4" s="214"/>
      <c r="C4" s="215"/>
      <c r="G4" s="681" t="s">
        <v>506</v>
      </c>
    </row>
    <row r="5" spans="1:7" ht="40.5" customHeight="1" thickBot="1" x14ac:dyDescent="0.25">
      <c r="A5" s="347" t="s">
        <v>190</v>
      </c>
      <c r="B5" s="216" t="s">
        <v>498</v>
      </c>
      <c r="C5" s="682" t="s">
        <v>587</v>
      </c>
      <c r="D5" s="683" t="s">
        <v>588</v>
      </c>
      <c r="E5" s="683" t="s">
        <v>589</v>
      </c>
      <c r="F5" s="683" t="s">
        <v>590</v>
      </c>
      <c r="G5" s="684" t="s">
        <v>591</v>
      </c>
    </row>
    <row r="6" spans="1:7" s="66" customFormat="1" ht="12.95" customHeight="1" thickBot="1" x14ac:dyDescent="0.25">
      <c r="A6" s="182" t="s">
        <v>444</v>
      </c>
      <c r="B6" s="183" t="s">
        <v>445</v>
      </c>
      <c r="C6" s="685" t="s">
        <v>446</v>
      </c>
      <c r="D6" s="686" t="s">
        <v>448</v>
      </c>
      <c r="E6" s="686" t="s">
        <v>447</v>
      </c>
      <c r="F6" s="686" t="s">
        <v>592</v>
      </c>
      <c r="G6" s="750" t="s">
        <v>593</v>
      </c>
    </row>
    <row r="7" spans="1:7" s="66" customFormat="1" ht="15.95" customHeight="1" thickBot="1" x14ac:dyDescent="0.25">
      <c r="A7" s="819" t="s">
        <v>53</v>
      </c>
      <c r="B7" s="820"/>
      <c r="C7" s="820"/>
      <c r="D7" s="820"/>
      <c r="E7" s="820"/>
      <c r="F7" s="820"/>
      <c r="G7" s="821"/>
    </row>
    <row r="8" spans="1:7" s="66" customFormat="1" ht="12" customHeight="1" thickBot="1" x14ac:dyDescent="0.25">
      <c r="A8" s="31" t="s">
        <v>16</v>
      </c>
      <c r="B8" s="21" t="s">
        <v>236</v>
      </c>
      <c r="C8" s="338">
        <f>+C9+C10+C11+C13+C14+C15+C12</f>
        <v>192108951</v>
      </c>
      <c r="D8" s="338">
        <f>+D9+D10+D11+D13+D14+D15+D12</f>
        <v>0</v>
      </c>
      <c r="E8" s="338">
        <f>+E9+E10+E11+E13+E14+E15+E12</f>
        <v>935201</v>
      </c>
      <c r="F8" s="338">
        <f>+F9+F10+F11+F13+F14+F15+F12</f>
        <v>935201</v>
      </c>
      <c r="G8" s="262">
        <f>+G9+G10+G11+G13+G14+G15+G12</f>
        <v>193044152</v>
      </c>
    </row>
    <row r="9" spans="1:7" s="94" customFormat="1" ht="12" customHeight="1" x14ac:dyDescent="0.2">
      <c r="A9" s="371" t="s">
        <v>93</v>
      </c>
      <c r="B9" s="355" t="s">
        <v>237</v>
      </c>
      <c r="C9" s="340">
        <f>'9.mell.2.tábl.'!C9+'9.mell.3.tábl.'!C9+'9.mell.4.tábl.'!C9</f>
        <v>77678928</v>
      </c>
      <c r="D9" s="340">
        <f>'9.mell.2.tábl.'!D9+'9.mell.3.tábl.'!D9+'9.mell.4.tábl.'!D9</f>
        <v>0</v>
      </c>
      <c r="E9" s="340">
        <f>'9.mell.2.tábl.'!E9+'9.mell.3.tábl.'!E9+'9.mell.4.tábl.'!E9</f>
        <v>0</v>
      </c>
      <c r="F9" s="340">
        <f>'9.mell.2.tábl.'!F9+'9.mell.3.tábl.'!F9+'9.mell.4.tábl.'!F9</f>
        <v>0</v>
      </c>
      <c r="G9" s="265">
        <f>'9.mell.2.tábl.'!G9+'9.mell.3.tábl.'!G9+'9.mell.4.tábl.'!G9</f>
        <v>77678928</v>
      </c>
    </row>
    <row r="10" spans="1:7" s="95" customFormat="1" ht="12" customHeight="1" x14ac:dyDescent="0.2">
      <c r="A10" s="372" t="s">
        <v>94</v>
      </c>
      <c r="B10" s="356" t="s">
        <v>594</v>
      </c>
      <c r="C10" s="340">
        <f>'9.mell.2.tábl.'!C10+'9.mell.3.tábl.'!C10+'9.mell.4.tábl.'!C10</f>
        <v>55682220</v>
      </c>
      <c r="D10" s="340">
        <f>'9.mell.2.tábl.'!D10+'9.mell.3.tábl.'!D10+'9.mell.4.tábl.'!D10</f>
        <v>0</v>
      </c>
      <c r="E10" s="340">
        <f>'9.mell.2.tábl.'!E10+'9.mell.3.tábl.'!E10+'9.mell.4.tábl.'!E10</f>
        <v>0</v>
      </c>
      <c r="F10" s="340">
        <f>'9.mell.2.tábl.'!F10+'9.mell.3.tábl.'!F10+'9.mell.4.tábl.'!F10</f>
        <v>0</v>
      </c>
      <c r="G10" s="265">
        <f>'9.mell.2.tábl.'!G10+'9.mell.3.tábl.'!G10+'9.mell.4.tábl.'!G10</f>
        <v>55682220</v>
      </c>
    </row>
    <row r="11" spans="1:7" s="95" customFormat="1" ht="12" customHeight="1" x14ac:dyDescent="0.2">
      <c r="A11" s="372" t="s">
        <v>95</v>
      </c>
      <c r="B11" s="356" t="s">
        <v>595</v>
      </c>
      <c r="C11" s="340">
        <f>'9.mell.2.tábl.'!C11+'9.mell.3.tábl.'!C11+'9.mell.4.tábl.'!C11</f>
        <v>26582760</v>
      </c>
      <c r="D11" s="340">
        <f>'9.mell.2.tábl.'!D11+'9.mell.3.tábl.'!D11+'9.mell.4.tábl.'!D11</f>
        <v>0</v>
      </c>
      <c r="E11" s="340">
        <f>'9.mell.2.tábl.'!E11+'9.mell.3.tábl.'!E11+'9.mell.4.tábl.'!E11</f>
        <v>935201</v>
      </c>
      <c r="F11" s="340">
        <f>'9.mell.2.tábl.'!F11+'9.mell.3.tábl.'!F11+'9.mell.4.tábl.'!F11</f>
        <v>935201</v>
      </c>
      <c r="G11" s="265">
        <f>'9.mell.2.tábl.'!G11+'9.mell.3.tábl.'!G11+'9.mell.4.tábl.'!G11</f>
        <v>27517961</v>
      </c>
    </row>
    <row r="12" spans="1:7" s="95" customFormat="1" ht="12" customHeight="1" x14ac:dyDescent="0.2">
      <c r="A12" s="372" t="s">
        <v>96</v>
      </c>
      <c r="B12" s="356" t="s">
        <v>596</v>
      </c>
      <c r="C12" s="340">
        <f>'9.mell.2.tábl.'!C12+'9.mell.3.tábl.'!C12+'9.mell.4.tábl.'!C12</f>
        <v>28011663</v>
      </c>
      <c r="D12" s="340">
        <f>'9.mell.2.tábl.'!D12+'9.mell.3.tábl.'!D12+'9.mell.4.tábl.'!D12</f>
        <v>0</v>
      </c>
      <c r="E12" s="340">
        <f>'9.mell.2.tábl.'!E12+'9.mell.3.tábl.'!E12+'9.mell.4.tábl.'!E12</f>
        <v>0</v>
      </c>
      <c r="F12" s="340">
        <f>'9.mell.2.tábl.'!F12+'9.mell.3.tábl.'!F12+'9.mell.4.tábl.'!F12</f>
        <v>0</v>
      </c>
      <c r="G12" s="265">
        <f>'9.mell.2.tábl.'!G12+'9.mell.3.tábl.'!G12+'9.mell.4.tábl.'!G12</f>
        <v>28011663</v>
      </c>
    </row>
    <row r="13" spans="1:7" s="95" customFormat="1" ht="12" customHeight="1" x14ac:dyDescent="0.2">
      <c r="A13" s="372" t="s">
        <v>140</v>
      </c>
      <c r="B13" s="356" t="s">
        <v>238</v>
      </c>
      <c r="C13" s="340">
        <f>'9.mell.2.tábl.'!C13+'9.mell.3.tábl.'!C13+'9.mell.4.tábl.'!C13</f>
        <v>4153380</v>
      </c>
      <c r="D13" s="340">
        <f>'9.mell.2.tábl.'!D13+'9.mell.3.tábl.'!D13+'9.mell.4.tábl.'!D13</f>
        <v>0</v>
      </c>
      <c r="E13" s="340">
        <f>'9.mell.2.tábl.'!E13+'9.mell.3.tábl.'!E13+'9.mell.4.tábl.'!E13</f>
        <v>0</v>
      </c>
      <c r="F13" s="340">
        <f>'9.mell.2.tábl.'!F13+'9.mell.3.tábl.'!F13+'9.mell.4.tábl.'!F13</f>
        <v>0</v>
      </c>
      <c r="G13" s="265">
        <f>'9.mell.2.tábl.'!G13+'9.mell.3.tábl.'!G13+'9.mell.4.tábl.'!G13</f>
        <v>4153380</v>
      </c>
    </row>
    <row r="14" spans="1:7" s="95" customFormat="1" ht="12" customHeight="1" x14ac:dyDescent="0.2">
      <c r="A14" s="372" t="s">
        <v>97</v>
      </c>
      <c r="B14" s="356" t="s">
        <v>456</v>
      </c>
      <c r="C14" s="340">
        <f>'9.mell.2.tábl.'!C14+'9.mell.3.tábl.'!C14+'9.mell.4.tábl.'!C14</f>
        <v>0</v>
      </c>
      <c r="D14" s="340">
        <f>'9.mell.2.tábl.'!D14+'9.mell.3.tábl.'!D14+'9.mell.4.tábl.'!D14</f>
        <v>0</v>
      </c>
      <c r="E14" s="340">
        <f>'9.mell.2.tábl.'!E14+'9.mell.3.tábl.'!E14+'9.mell.4.tábl.'!E14</f>
        <v>0</v>
      </c>
      <c r="F14" s="340">
        <f>'9.mell.2.tábl.'!F14+'9.mell.3.tábl.'!F14+'9.mell.4.tábl.'!F14</f>
        <v>0</v>
      </c>
      <c r="G14" s="265">
        <f>'9.mell.2.tábl.'!G14+'9.mell.3.tábl.'!G14+'9.mell.4.tábl.'!G14</f>
        <v>0</v>
      </c>
    </row>
    <row r="15" spans="1:7" s="94" customFormat="1" ht="12" customHeight="1" thickBot="1" x14ac:dyDescent="0.25">
      <c r="A15" s="373" t="s">
        <v>98</v>
      </c>
      <c r="B15" s="259" t="s">
        <v>389</v>
      </c>
      <c r="C15" s="340">
        <f>'9.mell.2.tábl.'!C15+'9.mell.3.tábl.'!C15+'9.mell.4.tábl.'!C15</f>
        <v>0</v>
      </c>
      <c r="D15" s="340">
        <f>'9.mell.2.tábl.'!D15+'9.mell.3.tábl.'!D15+'9.mell.4.tábl.'!D15</f>
        <v>0</v>
      </c>
      <c r="E15" s="340">
        <f>'9.mell.2.tábl.'!E15+'9.mell.3.tábl.'!E15+'9.mell.4.tábl.'!E15</f>
        <v>0</v>
      </c>
      <c r="F15" s="340">
        <f>'9.mell.2.tábl.'!F15+'9.mell.3.tábl.'!F15+'9.mell.4.tábl.'!F15</f>
        <v>0</v>
      </c>
      <c r="G15" s="265">
        <f>'9.mell.2.tábl.'!G15+'9.mell.3.tábl.'!G15+'9.mell.4.tábl.'!G15</f>
        <v>0</v>
      </c>
    </row>
    <row r="16" spans="1:7" s="94" customFormat="1" ht="12" customHeight="1" thickBot="1" x14ac:dyDescent="0.25">
      <c r="A16" s="31" t="s">
        <v>17</v>
      </c>
      <c r="B16" s="257" t="s">
        <v>239</v>
      </c>
      <c r="C16" s="338">
        <f>+C17+C18+C19+C20+C21</f>
        <v>64466000</v>
      </c>
      <c r="D16" s="609">
        <f>+D17+D18+D19+D20+D21</f>
        <v>0</v>
      </c>
      <c r="E16" s="338">
        <f>+E17+E18+E19+E20+E21</f>
        <v>2412000</v>
      </c>
      <c r="F16" s="338">
        <f>+F17+F18+F19+F20+F21</f>
        <v>2412000</v>
      </c>
      <c r="G16" s="262">
        <f>+G17+G18+G19+G20+G21</f>
        <v>66878000</v>
      </c>
    </row>
    <row r="17" spans="1:7" s="94" customFormat="1" ht="12" customHeight="1" x14ac:dyDescent="0.2">
      <c r="A17" s="371" t="s">
        <v>99</v>
      </c>
      <c r="B17" s="355" t="s">
        <v>240</v>
      </c>
      <c r="C17" s="340">
        <f>'9.mell.2.tábl.'!C17+'9.mell.3.tábl.'!C17+'9.mell.4.tábl.'!C17</f>
        <v>0</v>
      </c>
      <c r="D17" s="340">
        <f>'9.mell.2.tábl.'!D17+'9.mell.3.tábl.'!D17+'9.mell.4.tábl.'!D17</f>
        <v>0</v>
      </c>
      <c r="E17" s="340">
        <f>'9.mell.2.tábl.'!E17+'9.mell.3.tábl.'!E17+'9.mell.4.tábl.'!E17</f>
        <v>0</v>
      </c>
      <c r="F17" s="340">
        <f>'9.mell.2.tábl.'!F17+'9.mell.3.tábl.'!F17+'9.mell.4.tábl.'!F17</f>
        <v>0</v>
      </c>
      <c r="G17" s="265">
        <f>'9.mell.2.tábl.'!G17+'9.mell.3.tábl.'!G17+'9.mell.4.tábl.'!G17</f>
        <v>0</v>
      </c>
    </row>
    <row r="18" spans="1:7" s="94" customFormat="1" ht="12" customHeight="1" x14ac:dyDescent="0.2">
      <c r="A18" s="372" t="s">
        <v>100</v>
      </c>
      <c r="B18" s="356" t="s">
        <v>241</v>
      </c>
      <c r="C18" s="340">
        <f>'9.mell.2.tábl.'!C18+'9.mell.3.tábl.'!C18+'9.mell.4.tábl.'!C18</f>
        <v>0</v>
      </c>
      <c r="D18" s="340">
        <f>'9.mell.2.tábl.'!D18+'9.mell.3.tábl.'!D18+'9.mell.4.tábl.'!D18</f>
        <v>0</v>
      </c>
      <c r="E18" s="340">
        <f>'9.mell.2.tábl.'!E18+'9.mell.3.tábl.'!E18+'9.mell.4.tábl.'!E18</f>
        <v>0</v>
      </c>
      <c r="F18" s="340">
        <f>'9.mell.2.tábl.'!F18+'9.mell.3.tábl.'!F18+'9.mell.4.tábl.'!F18</f>
        <v>0</v>
      </c>
      <c r="G18" s="265">
        <f>'9.mell.2.tábl.'!G18+'9.mell.3.tábl.'!G18+'9.mell.4.tábl.'!G18</f>
        <v>0</v>
      </c>
    </row>
    <row r="19" spans="1:7" s="94" customFormat="1" ht="12" customHeight="1" x14ac:dyDescent="0.2">
      <c r="A19" s="372" t="s">
        <v>101</v>
      </c>
      <c r="B19" s="356" t="s">
        <v>381</v>
      </c>
      <c r="C19" s="340">
        <f>'9.mell.2.tábl.'!C19+'9.mell.3.tábl.'!C19+'9.mell.4.tábl.'!C19</f>
        <v>0</v>
      </c>
      <c r="D19" s="340">
        <f>'9.mell.2.tábl.'!D19+'9.mell.3.tábl.'!D19+'9.mell.4.tábl.'!D19</f>
        <v>0</v>
      </c>
      <c r="E19" s="340">
        <f>'9.mell.2.tábl.'!E19+'9.mell.3.tábl.'!E19+'9.mell.4.tábl.'!E19</f>
        <v>0</v>
      </c>
      <c r="F19" s="340">
        <f>'9.mell.2.tábl.'!F19+'9.mell.3.tábl.'!F19+'9.mell.4.tábl.'!F19</f>
        <v>0</v>
      </c>
      <c r="G19" s="265">
        <f>'9.mell.2.tábl.'!G19+'9.mell.3.tábl.'!G19+'9.mell.4.tábl.'!G19</f>
        <v>0</v>
      </c>
    </row>
    <row r="20" spans="1:7" s="94" customFormat="1" ht="12" customHeight="1" x14ac:dyDescent="0.2">
      <c r="A20" s="372" t="s">
        <v>102</v>
      </c>
      <c r="B20" s="356" t="s">
        <v>382</v>
      </c>
      <c r="C20" s="340">
        <f>'9.mell.2.tábl.'!C20+'9.mell.3.tábl.'!C20+'9.mell.4.tábl.'!C20</f>
        <v>0</v>
      </c>
      <c r="D20" s="340">
        <f>'9.mell.2.tábl.'!D20+'9.mell.3.tábl.'!D20+'9.mell.4.tábl.'!D20</f>
        <v>0</v>
      </c>
      <c r="E20" s="340">
        <f>'9.mell.2.tábl.'!E20+'9.mell.3.tábl.'!E20+'9.mell.4.tábl.'!E20</f>
        <v>0</v>
      </c>
      <c r="F20" s="340">
        <f>'9.mell.2.tábl.'!F20+'9.mell.3.tábl.'!F20+'9.mell.4.tábl.'!F20</f>
        <v>0</v>
      </c>
      <c r="G20" s="265">
        <f>'9.mell.2.tábl.'!G20+'9.mell.3.tábl.'!G20+'9.mell.4.tábl.'!G20</f>
        <v>0</v>
      </c>
    </row>
    <row r="21" spans="1:7" s="94" customFormat="1" ht="12" customHeight="1" x14ac:dyDescent="0.2">
      <c r="A21" s="372" t="s">
        <v>103</v>
      </c>
      <c r="B21" s="356" t="s">
        <v>242</v>
      </c>
      <c r="C21" s="340">
        <f>'9.mell.2.tábl.'!C21+'9.mell.3.tábl.'!C21+'9.mell.4.tábl.'!C21</f>
        <v>64466000</v>
      </c>
      <c r="D21" s="340">
        <f>'9.mell.2.tábl.'!D21+'9.mell.3.tábl.'!D21+'9.mell.4.tábl.'!D21</f>
        <v>0</v>
      </c>
      <c r="E21" s="340">
        <f>'9.mell.2.tábl.'!E21+'9.mell.3.tábl.'!E21+'9.mell.4.tábl.'!E21</f>
        <v>2412000</v>
      </c>
      <c r="F21" s="340">
        <f>'9.mell.2.tábl.'!F21+'9.mell.3.tábl.'!F21+'9.mell.4.tábl.'!F21</f>
        <v>2412000</v>
      </c>
      <c r="G21" s="265">
        <f>'9.mell.2.tábl.'!G21+'9.mell.3.tábl.'!G21+'9.mell.4.tábl.'!G21</f>
        <v>66878000</v>
      </c>
    </row>
    <row r="22" spans="1:7" s="95" customFormat="1" ht="12" customHeight="1" thickBot="1" x14ac:dyDescent="0.25">
      <c r="A22" s="373" t="s">
        <v>111</v>
      </c>
      <c r="B22" s="259" t="s">
        <v>243</v>
      </c>
      <c r="C22" s="340">
        <f>'9.mell.2.tábl.'!C22+'9.mell.3.tábl.'!C22+'9.mell.4.tábl.'!C22</f>
        <v>0</v>
      </c>
      <c r="D22" s="340">
        <f>'9.mell.2.tábl.'!D22+'9.mell.3.tábl.'!D22+'9.mell.4.tábl.'!D22</f>
        <v>0</v>
      </c>
      <c r="E22" s="340">
        <f>'9.mell.2.tábl.'!E22+'9.mell.3.tábl.'!E22+'9.mell.4.tábl.'!E22</f>
        <v>0</v>
      </c>
      <c r="F22" s="340">
        <f>'9.mell.2.tábl.'!F22+'9.mell.3.tábl.'!F22+'9.mell.4.tábl.'!F22</f>
        <v>0</v>
      </c>
      <c r="G22" s="265">
        <f>'9.mell.2.tábl.'!G22+'9.mell.3.tábl.'!G22+'9.mell.4.tábl.'!G22</f>
        <v>0</v>
      </c>
    </row>
    <row r="23" spans="1:7" s="95" customFormat="1" ht="21.75" thickBot="1" x14ac:dyDescent="0.25">
      <c r="A23" s="31" t="s">
        <v>18</v>
      </c>
      <c r="B23" s="21" t="s">
        <v>244</v>
      </c>
      <c r="C23" s="338">
        <f>+C24+C25+C26+C27+C28</f>
        <v>102386000</v>
      </c>
      <c r="D23" s="609">
        <f>+D24+D25+D26+D27+D28</f>
        <v>0</v>
      </c>
      <c r="E23" s="338">
        <f>+E24+E25+E26+E27+E28</f>
        <v>162000</v>
      </c>
      <c r="F23" s="338">
        <f>+F24+F25+F26+F27+F28</f>
        <v>162000</v>
      </c>
      <c r="G23" s="262">
        <f>+G24+G25+G26+G27+G28</f>
        <v>102548000</v>
      </c>
    </row>
    <row r="24" spans="1:7" s="95" customFormat="1" ht="12" customHeight="1" x14ac:dyDescent="0.2">
      <c r="A24" s="371" t="s">
        <v>82</v>
      </c>
      <c r="B24" s="355" t="s">
        <v>245</v>
      </c>
      <c r="C24" s="340">
        <f>'9.mell.2.tábl.'!C24+'9.mell.3.tábl.'!C24+'9.mell.4.tábl.'!C24</f>
        <v>2130000</v>
      </c>
      <c r="D24" s="340">
        <f>'9.mell.2.tábl.'!D24+'9.mell.3.tábl.'!D24+'9.mell.4.tábl.'!D24</f>
        <v>0</v>
      </c>
      <c r="E24" s="340">
        <f>'9.mell.2.tábl.'!E24+'9.mell.3.tábl.'!E24+'9.mell.4.tábl.'!E24</f>
        <v>0</v>
      </c>
      <c r="F24" s="340">
        <f>'9.mell.2.tábl.'!F24+'9.mell.3.tábl.'!F24+'9.mell.4.tábl.'!F24</f>
        <v>0</v>
      </c>
      <c r="G24" s="265">
        <f>'9.mell.2.tábl.'!G24+'9.mell.3.tábl.'!G24+'9.mell.4.tábl.'!G24</f>
        <v>2130000</v>
      </c>
    </row>
    <row r="25" spans="1:7" s="94" customFormat="1" ht="12" customHeight="1" x14ac:dyDescent="0.2">
      <c r="A25" s="372" t="s">
        <v>83</v>
      </c>
      <c r="B25" s="356" t="s">
        <v>246</v>
      </c>
      <c r="C25" s="340">
        <f>'9.mell.2.tábl.'!C25+'9.mell.3.tábl.'!C25+'9.mell.4.tábl.'!C25</f>
        <v>0</v>
      </c>
      <c r="D25" s="340">
        <f>'9.mell.2.tábl.'!D25+'9.mell.3.tábl.'!D25+'9.mell.4.tábl.'!D25</f>
        <v>0</v>
      </c>
      <c r="E25" s="340">
        <f>'9.mell.2.tábl.'!E25+'9.mell.3.tábl.'!E25+'9.mell.4.tábl.'!E25</f>
        <v>0</v>
      </c>
      <c r="F25" s="340">
        <f>'9.mell.2.tábl.'!F25+'9.mell.3.tábl.'!F25+'9.mell.4.tábl.'!F25</f>
        <v>0</v>
      </c>
      <c r="G25" s="265">
        <f>'9.mell.2.tábl.'!G25+'9.mell.3.tábl.'!G25+'9.mell.4.tábl.'!G25</f>
        <v>0</v>
      </c>
    </row>
    <row r="26" spans="1:7" s="95" customFormat="1" ht="12" customHeight="1" x14ac:dyDescent="0.2">
      <c r="A26" s="372" t="s">
        <v>84</v>
      </c>
      <c r="B26" s="356" t="s">
        <v>383</v>
      </c>
      <c r="C26" s="340">
        <f>'9.mell.2.tábl.'!C26+'9.mell.3.tábl.'!C26+'9.mell.4.tábl.'!C26</f>
        <v>0</v>
      </c>
      <c r="D26" s="340">
        <f>'9.mell.2.tábl.'!D26+'9.mell.3.tábl.'!D26+'9.mell.4.tábl.'!D26</f>
        <v>0</v>
      </c>
      <c r="E26" s="340">
        <f>'9.mell.2.tábl.'!E26+'9.mell.3.tábl.'!E26+'9.mell.4.tábl.'!E26</f>
        <v>0</v>
      </c>
      <c r="F26" s="340">
        <f>'9.mell.2.tábl.'!F26+'9.mell.3.tábl.'!F26+'9.mell.4.tábl.'!F26</f>
        <v>0</v>
      </c>
      <c r="G26" s="265">
        <f>'9.mell.2.tábl.'!G26+'9.mell.3.tábl.'!G26+'9.mell.4.tábl.'!G26</f>
        <v>0</v>
      </c>
    </row>
    <row r="27" spans="1:7" s="95" customFormat="1" ht="12" customHeight="1" x14ac:dyDescent="0.2">
      <c r="A27" s="372" t="s">
        <v>85</v>
      </c>
      <c r="B27" s="356" t="s">
        <v>384</v>
      </c>
      <c r="C27" s="340">
        <f>'9.mell.2.tábl.'!C27+'9.mell.3.tábl.'!C27+'9.mell.4.tábl.'!C27</f>
        <v>0</v>
      </c>
      <c r="D27" s="340">
        <f>'9.mell.2.tábl.'!D27+'9.mell.3.tábl.'!D27+'9.mell.4.tábl.'!D27</f>
        <v>0</v>
      </c>
      <c r="E27" s="340">
        <f>'9.mell.2.tábl.'!E27+'9.mell.3.tábl.'!E27+'9.mell.4.tábl.'!E27</f>
        <v>0</v>
      </c>
      <c r="F27" s="340">
        <f>'9.mell.2.tábl.'!F27+'9.mell.3.tábl.'!F27+'9.mell.4.tábl.'!F27</f>
        <v>0</v>
      </c>
      <c r="G27" s="265">
        <f>'9.mell.2.tábl.'!G27+'9.mell.3.tábl.'!G27+'9.mell.4.tábl.'!G27</f>
        <v>0</v>
      </c>
    </row>
    <row r="28" spans="1:7" s="95" customFormat="1" ht="12" customHeight="1" x14ac:dyDescent="0.2">
      <c r="A28" s="372" t="s">
        <v>160</v>
      </c>
      <c r="B28" s="356" t="s">
        <v>247</v>
      </c>
      <c r="C28" s="340">
        <f>'9.mell.2.tábl.'!C28+'9.mell.3.tábl.'!C28+'9.mell.4.tábl.'!C28</f>
        <v>100256000</v>
      </c>
      <c r="D28" s="340">
        <f>'9.mell.2.tábl.'!D28+'9.mell.3.tábl.'!D28+'9.mell.4.tábl.'!D28</f>
        <v>0</v>
      </c>
      <c r="E28" s="340">
        <f>'9.mell.2.tábl.'!E28+'9.mell.3.tábl.'!E28+'9.mell.4.tábl.'!E28</f>
        <v>162000</v>
      </c>
      <c r="F28" s="340">
        <f>'9.mell.2.tábl.'!F28+'9.mell.3.tábl.'!F28+'9.mell.4.tábl.'!F28</f>
        <v>162000</v>
      </c>
      <c r="G28" s="265">
        <f>'9.mell.2.tábl.'!G28+'9.mell.3.tábl.'!G28+'9.mell.4.tábl.'!G28</f>
        <v>100418000</v>
      </c>
    </row>
    <row r="29" spans="1:7" s="95" customFormat="1" ht="12" customHeight="1" thickBot="1" x14ac:dyDescent="0.25">
      <c r="A29" s="373" t="s">
        <v>161</v>
      </c>
      <c r="B29" s="259" t="s">
        <v>248</v>
      </c>
      <c r="C29" s="340">
        <f>'9.mell.2.tábl.'!C29+'9.mell.3.tábl.'!C29+'9.mell.4.tábl.'!C29</f>
        <v>100256000</v>
      </c>
      <c r="D29" s="340">
        <f>'9.mell.2.tábl.'!D29+'9.mell.3.tábl.'!D29+'9.mell.4.tábl.'!D29</f>
        <v>0</v>
      </c>
      <c r="E29" s="340">
        <f>'9.mell.2.tábl.'!E29+'9.mell.3.tábl.'!E29+'9.mell.4.tábl.'!E29</f>
        <v>0</v>
      </c>
      <c r="F29" s="340">
        <f>'9.mell.2.tábl.'!F29+'9.mell.3.tábl.'!F29+'9.mell.4.tábl.'!F29</f>
        <v>0</v>
      </c>
      <c r="G29" s="265">
        <f>'9.mell.2.tábl.'!G29+'9.mell.3.tábl.'!G29+'9.mell.4.tábl.'!G29</f>
        <v>100256000</v>
      </c>
    </row>
    <row r="30" spans="1:7" s="95" customFormat="1" ht="12" customHeight="1" thickBot="1" x14ac:dyDescent="0.25">
      <c r="A30" s="31" t="s">
        <v>162</v>
      </c>
      <c r="B30" s="21" t="s">
        <v>496</v>
      </c>
      <c r="C30" s="344">
        <f>+C31+C32+C34+C35+C36+C37+C38+C33</f>
        <v>46800000</v>
      </c>
      <c r="D30" s="344">
        <f>+D31+D32+D34+D35+D36+D37+D38+D33</f>
        <v>0</v>
      </c>
      <c r="E30" s="344">
        <f>+E31+E32+E34+E35+E36+E37+E38+E33</f>
        <v>0</v>
      </c>
      <c r="F30" s="344">
        <f>+F31+F32+F34+F35+F36+F37+F38+F33</f>
        <v>0</v>
      </c>
      <c r="G30" s="268">
        <f>+G31+G32+G34+G35+G36+G37+G38+G33</f>
        <v>46800000</v>
      </c>
    </row>
    <row r="31" spans="1:7" s="95" customFormat="1" ht="12" customHeight="1" x14ac:dyDescent="0.2">
      <c r="A31" s="371" t="s">
        <v>250</v>
      </c>
      <c r="B31" s="355" t="s">
        <v>492</v>
      </c>
      <c r="C31" s="340">
        <f>'9.mell.2.tábl.'!C31+'9.mell.3.tábl.'!C31+'9.mell.4.tábl.'!C31</f>
        <v>7000000</v>
      </c>
      <c r="D31" s="340">
        <f>'9.mell.2.tábl.'!D31+'9.mell.3.tábl.'!D31+'9.mell.4.tábl.'!D31</f>
        <v>0</v>
      </c>
      <c r="E31" s="340">
        <f>'9.mell.2.tábl.'!E31+'9.mell.3.tábl.'!E31+'9.mell.4.tábl.'!E31</f>
        <v>0</v>
      </c>
      <c r="F31" s="340">
        <f>'9.mell.2.tábl.'!F31+'9.mell.3.tábl.'!F31+'9.mell.4.tábl.'!F31</f>
        <v>0</v>
      </c>
      <c r="G31" s="265">
        <f>'9.mell.2.tábl.'!G31+'9.mell.3.tábl.'!G31+'9.mell.4.tábl.'!G31</f>
        <v>7000000</v>
      </c>
    </row>
    <row r="32" spans="1:7" s="95" customFormat="1" ht="12" customHeight="1" x14ac:dyDescent="0.2">
      <c r="A32" s="371" t="s">
        <v>251</v>
      </c>
      <c r="B32" s="355" t="s">
        <v>508</v>
      </c>
      <c r="C32" s="340">
        <f>'9.mell.2.tábl.'!C32+'9.mell.3.tábl.'!C32+'9.mell.4.tábl.'!C32</f>
        <v>1200000</v>
      </c>
      <c r="D32" s="340">
        <f>'9.mell.2.tábl.'!D32+'9.mell.3.tábl.'!D32+'9.mell.4.tábl.'!D32</f>
        <v>0</v>
      </c>
      <c r="E32" s="340">
        <f>'9.mell.2.tábl.'!E32+'9.mell.3.tábl.'!E32+'9.mell.4.tábl.'!E32</f>
        <v>0</v>
      </c>
      <c r="F32" s="340">
        <f>'9.mell.2.tábl.'!F32+'9.mell.3.tábl.'!F32+'9.mell.4.tábl.'!F32</f>
        <v>0</v>
      </c>
      <c r="G32" s="265">
        <f>'9.mell.2.tábl.'!G32+'9.mell.3.tábl.'!G32+'9.mell.4.tábl.'!G32</f>
        <v>1200000</v>
      </c>
    </row>
    <row r="33" spans="1:7" s="95" customFormat="1" ht="12" customHeight="1" x14ac:dyDescent="0.2">
      <c r="A33" s="372" t="s">
        <v>252</v>
      </c>
      <c r="B33" s="356" t="s">
        <v>509</v>
      </c>
      <c r="C33" s="340">
        <f>'9.mell.2.tábl.'!C33+'9.mell.3.tábl.'!C33+'9.mell.4.tábl.'!C33</f>
        <v>8000000</v>
      </c>
      <c r="D33" s="340">
        <f>'9.mell.2.tábl.'!D33+'9.mell.3.tábl.'!D33+'9.mell.4.tábl.'!D33</f>
        <v>0</v>
      </c>
      <c r="E33" s="340">
        <f>'9.mell.2.tábl.'!E33+'9.mell.3.tábl.'!E33+'9.mell.4.tábl.'!E33</f>
        <v>0</v>
      </c>
      <c r="F33" s="340">
        <f>'9.mell.2.tábl.'!F33+'9.mell.3.tábl.'!F33+'9.mell.4.tábl.'!F33</f>
        <v>0</v>
      </c>
      <c r="G33" s="265">
        <f>'9.mell.2.tábl.'!G33+'9.mell.3.tábl.'!G33+'9.mell.4.tábl.'!G33</f>
        <v>8000000</v>
      </c>
    </row>
    <row r="34" spans="1:7" s="95" customFormat="1" ht="12" customHeight="1" x14ac:dyDescent="0.2">
      <c r="A34" s="372" t="s">
        <v>253</v>
      </c>
      <c r="B34" s="356" t="s">
        <v>493</v>
      </c>
      <c r="C34" s="340">
        <f>'9.mell.2.tábl.'!C34+'9.mell.3.tábl.'!C34+'9.mell.4.tábl.'!C34</f>
        <v>30000000</v>
      </c>
      <c r="D34" s="340">
        <f>'9.mell.2.tábl.'!D34+'9.mell.3.tábl.'!D34+'9.mell.4.tábl.'!D34</f>
        <v>0</v>
      </c>
      <c r="E34" s="340">
        <f>'9.mell.2.tábl.'!E34+'9.mell.3.tábl.'!E34+'9.mell.4.tábl.'!E34</f>
        <v>0</v>
      </c>
      <c r="F34" s="340">
        <f>'9.mell.2.tábl.'!F34+'9.mell.3.tábl.'!F34+'9.mell.4.tábl.'!F34</f>
        <v>0</v>
      </c>
      <c r="G34" s="265">
        <f>'9.mell.2.tábl.'!G34+'9.mell.3.tábl.'!G34+'9.mell.4.tábl.'!G34</f>
        <v>30000000</v>
      </c>
    </row>
    <row r="35" spans="1:7" s="95" customFormat="1" ht="12" customHeight="1" x14ac:dyDescent="0.2">
      <c r="A35" s="372" t="s">
        <v>489</v>
      </c>
      <c r="B35" s="356" t="s">
        <v>494</v>
      </c>
      <c r="C35" s="340">
        <f>'9.mell.2.tábl.'!C35+'9.mell.3.tábl.'!C35+'9.mell.4.tábl.'!C35</f>
        <v>200000</v>
      </c>
      <c r="D35" s="340">
        <f>'9.mell.2.tábl.'!D35+'9.mell.3.tábl.'!D35+'9.mell.4.tábl.'!D35</f>
        <v>0</v>
      </c>
      <c r="E35" s="340">
        <f>'9.mell.2.tábl.'!E35+'9.mell.3.tábl.'!E35+'9.mell.4.tábl.'!E35</f>
        <v>0</v>
      </c>
      <c r="F35" s="340">
        <f>'9.mell.2.tábl.'!F35+'9.mell.3.tábl.'!F35+'9.mell.4.tábl.'!F35</f>
        <v>0</v>
      </c>
      <c r="G35" s="265">
        <f>'9.mell.2.tábl.'!G35+'9.mell.3.tábl.'!G35+'9.mell.4.tábl.'!G35</f>
        <v>200000</v>
      </c>
    </row>
    <row r="36" spans="1:7" s="95" customFormat="1" ht="12" customHeight="1" x14ac:dyDescent="0.2">
      <c r="A36" s="372" t="s">
        <v>490</v>
      </c>
      <c r="B36" s="356" t="s">
        <v>254</v>
      </c>
      <c r="C36" s="340">
        <f>'9.mell.2.tábl.'!C36+'9.mell.3.tábl.'!C36+'9.mell.4.tábl.'!C36</f>
        <v>0</v>
      </c>
      <c r="D36" s="340">
        <f>'9.mell.2.tábl.'!D36+'9.mell.3.tábl.'!D36+'9.mell.4.tábl.'!D36</f>
        <v>0</v>
      </c>
      <c r="E36" s="340">
        <f>'9.mell.2.tábl.'!E36+'9.mell.3.tábl.'!E36+'9.mell.4.tábl.'!E36</f>
        <v>0</v>
      </c>
      <c r="F36" s="340">
        <f>'9.mell.2.tábl.'!F36+'9.mell.3.tábl.'!F36+'9.mell.4.tábl.'!F36</f>
        <v>0</v>
      </c>
      <c r="G36" s="265">
        <f>'9.mell.2.tábl.'!G36+'9.mell.3.tábl.'!G36+'9.mell.4.tábl.'!G36</f>
        <v>0</v>
      </c>
    </row>
    <row r="37" spans="1:7" s="95" customFormat="1" ht="12" customHeight="1" x14ac:dyDescent="0.2">
      <c r="A37" s="372" t="s">
        <v>491</v>
      </c>
      <c r="B37" s="356" t="s">
        <v>255</v>
      </c>
      <c r="C37" s="340">
        <f>'9.mell.2.tábl.'!C37+'9.mell.3.tábl.'!C37+'9.mell.4.tábl.'!C37</f>
        <v>0</v>
      </c>
      <c r="D37" s="340">
        <f>'9.mell.2.tábl.'!D37+'9.mell.3.tábl.'!D37+'9.mell.4.tábl.'!D37</f>
        <v>0</v>
      </c>
      <c r="E37" s="340">
        <f>'9.mell.2.tábl.'!E37+'9.mell.3.tábl.'!E37+'9.mell.4.tábl.'!E37</f>
        <v>0</v>
      </c>
      <c r="F37" s="340">
        <f>'9.mell.2.tábl.'!F37+'9.mell.3.tábl.'!F37+'9.mell.4.tábl.'!F37</f>
        <v>0</v>
      </c>
      <c r="G37" s="265">
        <f>'9.mell.2.tábl.'!G37+'9.mell.3.tábl.'!G37+'9.mell.4.tábl.'!G37</f>
        <v>0</v>
      </c>
    </row>
    <row r="38" spans="1:7" s="95" customFormat="1" ht="12" customHeight="1" thickBot="1" x14ac:dyDescent="0.25">
      <c r="A38" s="373" t="s">
        <v>510</v>
      </c>
      <c r="B38" s="259" t="s">
        <v>256</v>
      </c>
      <c r="C38" s="340">
        <f>'9.mell.2.tábl.'!C38+'9.mell.3.tábl.'!C38+'9.mell.4.tábl.'!C38</f>
        <v>400000</v>
      </c>
      <c r="D38" s="340">
        <f>'9.mell.2.tábl.'!D38+'9.mell.3.tábl.'!D38+'9.mell.4.tábl.'!D38</f>
        <v>0</v>
      </c>
      <c r="E38" s="340">
        <f>'9.mell.2.tábl.'!E38+'9.mell.3.tábl.'!E38+'9.mell.4.tábl.'!E38</f>
        <v>0</v>
      </c>
      <c r="F38" s="340">
        <f>'9.mell.2.tábl.'!F38+'9.mell.3.tábl.'!F38+'9.mell.4.tábl.'!F38</f>
        <v>0</v>
      </c>
      <c r="G38" s="265">
        <f>'9.mell.2.tábl.'!G38+'9.mell.3.tábl.'!G38+'9.mell.4.tábl.'!G38</f>
        <v>400000</v>
      </c>
    </row>
    <row r="39" spans="1:7" s="95" customFormat="1" ht="12" customHeight="1" thickBot="1" x14ac:dyDescent="0.25">
      <c r="A39" s="31" t="s">
        <v>20</v>
      </c>
      <c r="B39" s="21" t="s">
        <v>390</v>
      </c>
      <c r="C39" s="338">
        <f>SUM(C40:C50)</f>
        <v>27646000</v>
      </c>
      <c r="D39" s="609">
        <f>SUM(D40:D50)</f>
        <v>0</v>
      </c>
      <c r="E39" s="338">
        <f>SUM(E40:E50)</f>
        <v>0</v>
      </c>
      <c r="F39" s="338">
        <f>SUM(F40:F50)</f>
        <v>0</v>
      </c>
      <c r="G39" s="262">
        <f>SUM(G40:G50)</f>
        <v>27646000</v>
      </c>
    </row>
    <row r="40" spans="1:7" s="95" customFormat="1" ht="12" customHeight="1" x14ac:dyDescent="0.2">
      <c r="A40" s="371" t="s">
        <v>86</v>
      </c>
      <c r="B40" s="355" t="s">
        <v>259</v>
      </c>
      <c r="C40" s="340">
        <f>'9.mell.2.tábl.'!C40+'9.mell.3.tábl.'!C40+'9.mell.4.tábl.'!C40</f>
        <v>0</v>
      </c>
      <c r="D40" s="340">
        <f>'9.mell.2.tábl.'!D40+'9.mell.3.tábl.'!D40+'9.mell.4.tábl.'!D40</f>
        <v>0</v>
      </c>
      <c r="E40" s="340">
        <f>'9.mell.2.tábl.'!E40+'9.mell.3.tábl.'!E40+'9.mell.4.tábl.'!E40</f>
        <v>0</v>
      </c>
      <c r="F40" s="340">
        <f>'9.mell.2.tábl.'!F40+'9.mell.3.tábl.'!F40+'9.mell.4.tábl.'!F40</f>
        <v>0</v>
      </c>
      <c r="G40" s="263">
        <f>'9.mell.2.tábl.'!G40+'9.mell.3.tábl.'!G40+'9.mell.4.tábl.'!G40</f>
        <v>0</v>
      </c>
    </row>
    <row r="41" spans="1:7" s="95" customFormat="1" ht="12" customHeight="1" x14ac:dyDescent="0.2">
      <c r="A41" s="372" t="s">
        <v>87</v>
      </c>
      <c r="B41" s="356" t="s">
        <v>260</v>
      </c>
      <c r="C41" s="340">
        <f>'9.mell.2.tábl.'!C41+'9.mell.3.tábl.'!C41+'9.mell.4.tábl.'!C41</f>
        <v>8460000</v>
      </c>
      <c r="D41" s="340">
        <f>'9.mell.2.tábl.'!D41+'9.mell.3.tábl.'!D41+'9.mell.4.tábl.'!D41</f>
        <v>0</v>
      </c>
      <c r="E41" s="340">
        <f>'9.mell.2.tábl.'!E41+'9.mell.3.tábl.'!E41+'9.mell.4.tábl.'!E41</f>
        <v>0</v>
      </c>
      <c r="F41" s="340">
        <f>'9.mell.2.tábl.'!F41+'9.mell.3.tábl.'!F41+'9.mell.4.tábl.'!F41</f>
        <v>0</v>
      </c>
      <c r="G41" s="265">
        <f>'9.mell.2.tábl.'!G41+'9.mell.3.tábl.'!G41+'9.mell.4.tábl.'!G41</f>
        <v>8460000</v>
      </c>
    </row>
    <row r="42" spans="1:7" s="95" customFormat="1" ht="12" customHeight="1" x14ac:dyDescent="0.2">
      <c r="A42" s="372" t="s">
        <v>88</v>
      </c>
      <c r="B42" s="356" t="s">
        <v>261</v>
      </c>
      <c r="C42" s="340">
        <f>'9.mell.2.tábl.'!C42+'9.mell.3.tábl.'!C42+'9.mell.4.tábl.'!C42</f>
        <v>298000</v>
      </c>
      <c r="D42" s="340">
        <f>'9.mell.2.tábl.'!D42+'9.mell.3.tábl.'!D42+'9.mell.4.tábl.'!D42</f>
        <v>0</v>
      </c>
      <c r="E42" s="340">
        <f>'9.mell.2.tábl.'!E42+'9.mell.3.tábl.'!E42+'9.mell.4.tábl.'!E42</f>
        <v>0</v>
      </c>
      <c r="F42" s="340">
        <f>'9.mell.2.tábl.'!F42+'9.mell.3.tábl.'!F42+'9.mell.4.tábl.'!F42</f>
        <v>0</v>
      </c>
      <c r="G42" s="265">
        <f>'9.mell.2.tábl.'!G42+'9.mell.3.tábl.'!G42+'9.mell.4.tábl.'!G42</f>
        <v>298000</v>
      </c>
    </row>
    <row r="43" spans="1:7" s="95" customFormat="1" ht="12" customHeight="1" x14ac:dyDescent="0.2">
      <c r="A43" s="372" t="s">
        <v>164</v>
      </c>
      <c r="B43" s="356" t="s">
        <v>262</v>
      </c>
      <c r="C43" s="340">
        <f>'9.mell.2.tábl.'!C43+'9.mell.3.tábl.'!C43+'9.mell.4.tábl.'!C43</f>
        <v>12700000</v>
      </c>
      <c r="D43" s="340">
        <f>'9.mell.2.tábl.'!D43+'9.mell.3.tábl.'!D43+'9.mell.4.tábl.'!D43</f>
        <v>0</v>
      </c>
      <c r="E43" s="340">
        <f>'9.mell.2.tábl.'!E43+'9.mell.3.tábl.'!E43+'9.mell.4.tábl.'!E43</f>
        <v>0</v>
      </c>
      <c r="F43" s="340">
        <f>'9.mell.2.tábl.'!F43+'9.mell.3.tábl.'!F43+'9.mell.4.tábl.'!F43</f>
        <v>0</v>
      </c>
      <c r="G43" s="265">
        <f>'9.mell.2.tábl.'!G43+'9.mell.3.tábl.'!G43+'9.mell.4.tábl.'!G43</f>
        <v>12700000</v>
      </c>
    </row>
    <row r="44" spans="1:7" s="95" customFormat="1" ht="12" customHeight="1" x14ac:dyDescent="0.2">
      <c r="A44" s="372" t="s">
        <v>165</v>
      </c>
      <c r="B44" s="356" t="s">
        <v>263</v>
      </c>
      <c r="C44" s="340">
        <f>'9.mell.2.tábl.'!C44+'9.mell.3.tábl.'!C44+'9.mell.4.tábl.'!C44</f>
        <v>0</v>
      </c>
      <c r="D44" s="340">
        <f>'9.mell.2.tábl.'!D44+'9.mell.3.tábl.'!D44+'9.mell.4.tábl.'!D44</f>
        <v>0</v>
      </c>
      <c r="E44" s="340">
        <f>'9.mell.2.tábl.'!E44+'9.mell.3.tábl.'!E44+'9.mell.4.tábl.'!E44</f>
        <v>0</v>
      </c>
      <c r="F44" s="340">
        <f>'9.mell.2.tábl.'!F44+'9.mell.3.tábl.'!F44+'9.mell.4.tábl.'!F44</f>
        <v>0</v>
      </c>
      <c r="G44" s="265">
        <f>'9.mell.2.tábl.'!G44+'9.mell.3.tábl.'!G44+'9.mell.4.tábl.'!G44</f>
        <v>0</v>
      </c>
    </row>
    <row r="45" spans="1:7" s="95" customFormat="1" ht="12" customHeight="1" x14ac:dyDescent="0.2">
      <c r="A45" s="372" t="s">
        <v>166</v>
      </c>
      <c r="B45" s="356" t="s">
        <v>264</v>
      </c>
      <c r="C45" s="340">
        <f>'9.mell.2.tábl.'!C45+'9.mell.3.tábl.'!C45+'9.mell.4.tábl.'!C45</f>
        <v>4490000</v>
      </c>
      <c r="D45" s="340">
        <f>'9.mell.2.tábl.'!D45+'9.mell.3.tábl.'!D45+'9.mell.4.tábl.'!D45</f>
        <v>0</v>
      </c>
      <c r="E45" s="340">
        <f>'9.mell.2.tábl.'!E45+'9.mell.3.tábl.'!E45+'9.mell.4.tábl.'!E45</f>
        <v>0</v>
      </c>
      <c r="F45" s="340">
        <f>'9.mell.2.tábl.'!F45+'9.mell.3.tábl.'!F45+'9.mell.4.tábl.'!F45</f>
        <v>0</v>
      </c>
      <c r="G45" s="265">
        <f>'9.mell.2.tábl.'!G45+'9.mell.3.tábl.'!G45+'9.mell.4.tábl.'!G45</f>
        <v>4490000</v>
      </c>
    </row>
    <row r="46" spans="1:7" s="95" customFormat="1" ht="12" customHeight="1" x14ac:dyDescent="0.2">
      <c r="A46" s="372" t="s">
        <v>167</v>
      </c>
      <c r="B46" s="356" t="s">
        <v>265</v>
      </c>
      <c r="C46" s="340">
        <f>'9.mell.2.tábl.'!C46+'9.mell.3.tábl.'!C46+'9.mell.4.tábl.'!C46</f>
        <v>613000</v>
      </c>
      <c r="D46" s="340">
        <f>'9.mell.2.tábl.'!D46+'9.mell.3.tábl.'!D46+'9.mell.4.tábl.'!D46</f>
        <v>0</v>
      </c>
      <c r="E46" s="340">
        <f>'9.mell.2.tábl.'!E46+'9.mell.3.tábl.'!E46+'9.mell.4.tábl.'!E46</f>
        <v>0</v>
      </c>
      <c r="F46" s="340">
        <f>'9.mell.2.tábl.'!F46+'9.mell.3.tábl.'!F46+'9.mell.4.tábl.'!F46</f>
        <v>0</v>
      </c>
      <c r="G46" s="265">
        <f>'9.mell.2.tábl.'!G46+'9.mell.3.tábl.'!G46+'9.mell.4.tábl.'!G46</f>
        <v>613000</v>
      </c>
    </row>
    <row r="47" spans="1:7" s="95" customFormat="1" ht="12" customHeight="1" x14ac:dyDescent="0.2">
      <c r="A47" s="372" t="s">
        <v>168</v>
      </c>
      <c r="B47" s="356" t="s">
        <v>521</v>
      </c>
      <c r="C47" s="340">
        <f>'9.mell.2.tábl.'!C47+'9.mell.3.tábl.'!C47+'9.mell.4.tábl.'!C47</f>
        <v>5000</v>
      </c>
      <c r="D47" s="340">
        <f>'9.mell.2.tábl.'!D47+'9.mell.3.tábl.'!D47+'9.mell.4.tábl.'!D47</f>
        <v>0</v>
      </c>
      <c r="E47" s="340">
        <f>'9.mell.2.tábl.'!E47+'9.mell.3.tábl.'!E47+'9.mell.4.tábl.'!E47</f>
        <v>0</v>
      </c>
      <c r="F47" s="340">
        <f>'9.mell.2.tábl.'!F47+'9.mell.3.tábl.'!F47+'9.mell.4.tábl.'!F47</f>
        <v>0</v>
      </c>
      <c r="G47" s="265">
        <f>'9.mell.2.tábl.'!G47+'9.mell.3.tábl.'!G47+'9.mell.4.tábl.'!G47</f>
        <v>5000</v>
      </c>
    </row>
    <row r="48" spans="1:7" s="95" customFormat="1" ht="12" customHeight="1" x14ac:dyDescent="0.2">
      <c r="A48" s="372" t="s">
        <v>257</v>
      </c>
      <c r="B48" s="356" t="s">
        <v>266</v>
      </c>
      <c r="C48" s="340">
        <f>'9.mell.2.tábl.'!C48+'9.mell.3.tábl.'!C48+'9.mell.4.tábl.'!C48</f>
        <v>0</v>
      </c>
      <c r="D48" s="340">
        <f>'9.mell.2.tábl.'!D48+'9.mell.3.tábl.'!D48+'9.mell.4.tábl.'!D48</f>
        <v>0</v>
      </c>
      <c r="E48" s="340">
        <f>'9.mell.2.tábl.'!E48+'9.mell.3.tábl.'!E48+'9.mell.4.tábl.'!E48</f>
        <v>0</v>
      </c>
      <c r="F48" s="340">
        <f>'9.mell.2.tábl.'!F48+'9.mell.3.tábl.'!F48+'9.mell.4.tábl.'!F48</f>
        <v>0</v>
      </c>
      <c r="G48" s="265">
        <f>'9.mell.2.tábl.'!G48+'9.mell.3.tábl.'!G48+'9.mell.4.tábl.'!G48</f>
        <v>0</v>
      </c>
    </row>
    <row r="49" spans="1:7" s="95" customFormat="1" ht="12" customHeight="1" x14ac:dyDescent="0.2">
      <c r="A49" s="373" t="s">
        <v>258</v>
      </c>
      <c r="B49" s="357" t="s">
        <v>392</v>
      </c>
      <c r="C49" s="340">
        <f>'9.mell.2.tábl.'!C49+'9.mell.3.tábl.'!C49+'9.mell.4.tábl.'!C49</f>
        <v>0</v>
      </c>
      <c r="D49" s="340">
        <f>'9.mell.2.tábl.'!D49+'9.mell.3.tábl.'!D49+'9.mell.4.tábl.'!D49</f>
        <v>0</v>
      </c>
      <c r="E49" s="340">
        <f>'9.mell.2.tábl.'!E49+'9.mell.3.tábl.'!E49+'9.mell.4.tábl.'!E49</f>
        <v>0</v>
      </c>
      <c r="F49" s="340">
        <f>'9.mell.2.tábl.'!F49+'9.mell.3.tábl.'!F49+'9.mell.4.tábl.'!F49</f>
        <v>0</v>
      </c>
      <c r="G49" s="265">
        <f>'9.mell.2.tábl.'!G49+'9.mell.3.tábl.'!G49+'9.mell.4.tábl.'!G49</f>
        <v>0</v>
      </c>
    </row>
    <row r="50" spans="1:7" s="95" customFormat="1" ht="12" customHeight="1" thickBot="1" x14ac:dyDescent="0.25">
      <c r="A50" s="373" t="s">
        <v>391</v>
      </c>
      <c r="B50" s="259" t="s">
        <v>267</v>
      </c>
      <c r="C50" s="340">
        <f>'9.mell.2.tábl.'!C50+'9.mell.3.tábl.'!C50+'9.mell.4.tábl.'!C50</f>
        <v>1080000</v>
      </c>
      <c r="D50" s="340">
        <f>'9.mell.2.tábl.'!D50+'9.mell.3.tábl.'!D50+'9.mell.4.tábl.'!D50</f>
        <v>0</v>
      </c>
      <c r="E50" s="340">
        <f>'9.mell.2.tábl.'!E50+'9.mell.3.tábl.'!E50+'9.mell.4.tábl.'!E50</f>
        <v>0</v>
      </c>
      <c r="F50" s="340">
        <f>'9.mell.2.tábl.'!F50+'9.mell.3.tábl.'!F50+'9.mell.4.tábl.'!F50</f>
        <v>0</v>
      </c>
      <c r="G50" s="265">
        <f>'9.mell.2.tábl.'!G50+'9.mell.3.tábl.'!G50+'9.mell.4.tábl.'!G50</f>
        <v>1080000</v>
      </c>
    </row>
    <row r="51" spans="1:7" s="95" customFormat="1" ht="12" customHeight="1" thickBot="1" x14ac:dyDescent="0.25">
      <c r="A51" s="31" t="s">
        <v>21</v>
      </c>
      <c r="B51" s="21" t="s">
        <v>268</v>
      </c>
      <c r="C51" s="338">
        <f>SUM(C52:C56)</f>
        <v>4000000</v>
      </c>
      <c r="D51" s="609">
        <f>SUM(D52:D56)</f>
        <v>0</v>
      </c>
      <c r="E51" s="338">
        <f>SUM(E52:E56)</f>
        <v>0</v>
      </c>
      <c r="F51" s="338">
        <f>SUM(F52:F56)</f>
        <v>0</v>
      </c>
      <c r="G51" s="262">
        <f>SUM(G52:G56)</f>
        <v>4000000</v>
      </c>
    </row>
    <row r="52" spans="1:7" s="95" customFormat="1" ht="12" customHeight="1" x14ac:dyDescent="0.2">
      <c r="A52" s="371" t="s">
        <v>89</v>
      </c>
      <c r="B52" s="355" t="s">
        <v>272</v>
      </c>
      <c r="C52" s="387">
        <f>'9.mell.2.tábl.'!C52+'9.mell.3.tábl.'!C52+'9.mell.4.tábl.'!C52</f>
        <v>0</v>
      </c>
      <c r="D52" s="387">
        <f>'9.mell.2.tábl.'!D52+'9.mell.3.tábl.'!D52+'9.mell.4.tábl.'!D52</f>
        <v>0</v>
      </c>
      <c r="E52" s="387">
        <f>'9.mell.2.tábl.'!E52+'9.mell.3.tábl.'!E52+'9.mell.4.tábl.'!E52</f>
        <v>0</v>
      </c>
      <c r="F52" s="387">
        <f>'9.mell.2.tábl.'!F52+'9.mell.3.tábl.'!F52+'9.mell.4.tábl.'!F52</f>
        <v>0</v>
      </c>
      <c r="G52" s="385">
        <f>'9.mell.2.tábl.'!G52+'9.mell.3.tábl.'!G52+'9.mell.4.tábl.'!G52</f>
        <v>0</v>
      </c>
    </row>
    <row r="53" spans="1:7" s="95" customFormat="1" ht="12" customHeight="1" x14ac:dyDescent="0.2">
      <c r="A53" s="372" t="s">
        <v>90</v>
      </c>
      <c r="B53" s="356" t="s">
        <v>273</v>
      </c>
      <c r="C53" s="387">
        <f>'9.mell.2.tábl.'!C53+'9.mell.3.tábl.'!C53+'9.mell.4.tábl.'!C53</f>
        <v>4000000</v>
      </c>
      <c r="D53" s="387">
        <f>'9.mell.2.tábl.'!D53+'9.mell.3.tábl.'!D53+'9.mell.4.tábl.'!D53</f>
        <v>0</v>
      </c>
      <c r="E53" s="387">
        <f>'9.mell.2.tábl.'!E53+'9.mell.3.tábl.'!E53+'9.mell.4.tábl.'!E53</f>
        <v>0</v>
      </c>
      <c r="F53" s="387">
        <f>'9.mell.2.tábl.'!F53+'9.mell.3.tábl.'!F53+'9.mell.4.tábl.'!F53</f>
        <v>0</v>
      </c>
      <c r="G53" s="385">
        <f>'9.mell.2.tábl.'!G53+'9.mell.3.tábl.'!G53+'9.mell.4.tábl.'!G53</f>
        <v>4000000</v>
      </c>
    </row>
    <row r="54" spans="1:7" s="95" customFormat="1" ht="12" customHeight="1" x14ac:dyDescent="0.2">
      <c r="A54" s="372" t="s">
        <v>269</v>
      </c>
      <c r="B54" s="356" t="s">
        <v>274</v>
      </c>
      <c r="C54" s="387">
        <f>'9.mell.2.tábl.'!C54+'9.mell.3.tábl.'!C54+'9.mell.4.tábl.'!C54</f>
        <v>0</v>
      </c>
      <c r="D54" s="387">
        <f>'9.mell.2.tábl.'!D54+'9.mell.3.tábl.'!D54+'9.mell.4.tábl.'!D54</f>
        <v>0</v>
      </c>
      <c r="E54" s="387">
        <f>'9.mell.2.tábl.'!E54+'9.mell.3.tábl.'!E54+'9.mell.4.tábl.'!E54</f>
        <v>0</v>
      </c>
      <c r="F54" s="387">
        <f>'9.mell.2.tábl.'!F54+'9.mell.3.tábl.'!F54+'9.mell.4.tábl.'!F54</f>
        <v>0</v>
      </c>
      <c r="G54" s="385">
        <f>'9.mell.2.tábl.'!G54+'9.mell.3.tábl.'!G54+'9.mell.4.tábl.'!G54</f>
        <v>0</v>
      </c>
    </row>
    <row r="55" spans="1:7" s="95" customFormat="1" ht="12" customHeight="1" x14ac:dyDescent="0.2">
      <c r="A55" s="372" t="s">
        <v>270</v>
      </c>
      <c r="B55" s="356" t="s">
        <v>275</v>
      </c>
      <c r="C55" s="387">
        <f>'9.mell.2.tábl.'!C55+'9.mell.3.tábl.'!C55+'9.mell.4.tábl.'!C55</f>
        <v>0</v>
      </c>
      <c r="D55" s="387">
        <f>'9.mell.2.tábl.'!D55+'9.mell.3.tábl.'!D55+'9.mell.4.tábl.'!D55</f>
        <v>0</v>
      </c>
      <c r="E55" s="387">
        <f>'9.mell.2.tábl.'!E55+'9.mell.3.tábl.'!E55+'9.mell.4.tábl.'!E55</f>
        <v>0</v>
      </c>
      <c r="F55" s="387">
        <f>'9.mell.2.tábl.'!F55+'9.mell.3.tábl.'!F55+'9.mell.4.tábl.'!F55</f>
        <v>0</v>
      </c>
      <c r="G55" s="385">
        <f>'9.mell.2.tábl.'!G55+'9.mell.3.tábl.'!G55+'9.mell.4.tábl.'!G55</f>
        <v>0</v>
      </c>
    </row>
    <row r="56" spans="1:7" s="95" customFormat="1" ht="12" customHeight="1" thickBot="1" x14ac:dyDescent="0.25">
      <c r="A56" s="373" t="s">
        <v>271</v>
      </c>
      <c r="B56" s="259" t="s">
        <v>276</v>
      </c>
      <c r="C56" s="387">
        <f>'9.mell.2.tábl.'!C56+'9.mell.3.tábl.'!C56+'9.mell.4.tábl.'!C56</f>
        <v>0</v>
      </c>
      <c r="D56" s="387">
        <f>'9.mell.2.tábl.'!D56+'9.mell.3.tábl.'!D56+'9.mell.4.tábl.'!D56</f>
        <v>0</v>
      </c>
      <c r="E56" s="387">
        <f>'9.mell.2.tábl.'!E56+'9.mell.3.tábl.'!E56+'9.mell.4.tábl.'!E56</f>
        <v>0</v>
      </c>
      <c r="F56" s="387">
        <f>'9.mell.2.tábl.'!F56+'9.mell.3.tábl.'!F56+'9.mell.4.tábl.'!F56</f>
        <v>0</v>
      </c>
      <c r="G56" s="385">
        <f>'9.mell.2.tábl.'!G56+'9.mell.3.tábl.'!G56+'9.mell.4.tábl.'!G56</f>
        <v>0</v>
      </c>
    </row>
    <row r="57" spans="1:7" s="95" customFormat="1" ht="12" customHeight="1" thickBot="1" x14ac:dyDescent="0.25">
      <c r="A57" s="31" t="s">
        <v>169</v>
      </c>
      <c r="B57" s="21" t="s">
        <v>277</v>
      </c>
      <c r="C57" s="338">
        <f>SUM(C58:C60)</f>
        <v>0</v>
      </c>
      <c r="D57" s="609">
        <f>SUM(D58:D60)</f>
        <v>0</v>
      </c>
      <c r="E57" s="338">
        <f>SUM(E58:E60)</f>
        <v>0</v>
      </c>
      <c r="F57" s="338">
        <f>SUM(F58:F60)</f>
        <v>0</v>
      </c>
      <c r="G57" s="262">
        <f>SUM(G58:G60)</f>
        <v>0</v>
      </c>
    </row>
    <row r="58" spans="1:7" s="95" customFormat="1" ht="12" customHeight="1" x14ac:dyDescent="0.2">
      <c r="A58" s="371" t="s">
        <v>91</v>
      </c>
      <c r="B58" s="355" t="s">
        <v>278</v>
      </c>
      <c r="C58" s="340">
        <f>'9.mell.2.tábl.'!C58+'9.mell.3.tábl.'!C58+'9.mell.4.tábl.'!C58</f>
        <v>0</v>
      </c>
      <c r="D58" s="340">
        <f>'9.mell.2.tábl.'!D58+'9.mell.3.tábl.'!D58+'9.mell.4.tábl.'!D58</f>
        <v>0</v>
      </c>
      <c r="E58" s="340">
        <f>'9.mell.2.tábl.'!E58+'9.mell.3.tábl.'!E58+'9.mell.4.tábl.'!E58</f>
        <v>0</v>
      </c>
      <c r="F58" s="340">
        <f>'9.mell.2.tábl.'!F58+'9.mell.3.tábl.'!F58+'9.mell.4.tábl.'!F58</f>
        <v>0</v>
      </c>
      <c r="G58" s="265">
        <f>'9.mell.2.tábl.'!G58+'9.mell.3.tábl.'!G58+'9.mell.4.tábl.'!G58</f>
        <v>0</v>
      </c>
    </row>
    <row r="59" spans="1:7" s="95" customFormat="1" ht="22.5" x14ac:dyDescent="0.2">
      <c r="A59" s="372" t="s">
        <v>92</v>
      </c>
      <c r="B59" s="356" t="s">
        <v>385</v>
      </c>
      <c r="C59" s="340">
        <f>'9.mell.2.tábl.'!C59+'9.mell.3.tábl.'!C59+'9.mell.4.tábl.'!C59</f>
        <v>0</v>
      </c>
      <c r="D59" s="340">
        <f>'9.mell.2.tábl.'!D59+'9.mell.3.tábl.'!D59+'9.mell.4.tábl.'!D59</f>
        <v>0</v>
      </c>
      <c r="E59" s="340">
        <f>'9.mell.2.tábl.'!E59+'9.mell.3.tábl.'!E59+'9.mell.4.tábl.'!E59</f>
        <v>0</v>
      </c>
      <c r="F59" s="340">
        <f>'9.mell.2.tábl.'!F59+'9.mell.3.tábl.'!F59+'9.mell.4.tábl.'!F59</f>
        <v>0</v>
      </c>
      <c r="G59" s="265">
        <f>'9.mell.2.tábl.'!G59+'9.mell.3.tábl.'!G59+'9.mell.4.tábl.'!G59</f>
        <v>0</v>
      </c>
    </row>
    <row r="60" spans="1:7" s="95" customFormat="1" ht="12" customHeight="1" x14ac:dyDescent="0.2">
      <c r="A60" s="372" t="s">
        <v>281</v>
      </c>
      <c r="B60" s="356" t="s">
        <v>279</v>
      </c>
      <c r="C60" s="340">
        <f>'9.mell.2.tábl.'!C60+'9.mell.3.tábl.'!C60+'9.mell.4.tábl.'!C60</f>
        <v>0</v>
      </c>
      <c r="D60" s="340">
        <f>'9.mell.2.tábl.'!D60+'9.mell.3.tábl.'!D60+'9.mell.4.tábl.'!D60</f>
        <v>0</v>
      </c>
      <c r="E60" s="340">
        <f>'9.mell.2.tábl.'!E60+'9.mell.3.tábl.'!E60+'9.mell.4.tábl.'!E60</f>
        <v>0</v>
      </c>
      <c r="F60" s="340">
        <f>'9.mell.2.tábl.'!F60+'9.mell.3.tábl.'!F60+'9.mell.4.tábl.'!F60</f>
        <v>0</v>
      </c>
      <c r="G60" s="265">
        <f>'9.mell.2.tábl.'!G60+'9.mell.3.tábl.'!G60+'9.mell.4.tábl.'!G60</f>
        <v>0</v>
      </c>
    </row>
    <row r="61" spans="1:7" s="95" customFormat="1" ht="12" customHeight="1" thickBot="1" x14ac:dyDescent="0.25">
      <c r="A61" s="373" t="s">
        <v>282</v>
      </c>
      <c r="B61" s="259" t="s">
        <v>280</v>
      </c>
      <c r="C61" s="340">
        <f>'9.mell.2.tábl.'!C61+'9.mell.3.tábl.'!C61+'9.mell.4.tábl.'!C61</f>
        <v>0</v>
      </c>
      <c r="D61" s="340">
        <f>'9.mell.2.tábl.'!D61+'9.mell.3.tábl.'!D61+'9.mell.4.tábl.'!D61</f>
        <v>0</v>
      </c>
      <c r="E61" s="340">
        <f>'9.mell.2.tábl.'!E61+'9.mell.3.tábl.'!E61+'9.mell.4.tábl.'!E61</f>
        <v>0</v>
      </c>
      <c r="F61" s="340">
        <f>'9.mell.2.tábl.'!F61+'9.mell.3.tábl.'!F61+'9.mell.4.tábl.'!F61</f>
        <v>0</v>
      </c>
      <c r="G61" s="265">
        <f>'9.mell.2.tábl.'!G61+'9.mell.3.tábl.'!G61+'9.mell.4.tábl.'!G61</f>
        <v>0</v>
      </c>
    </row>
    <row r="62" spans="1:7" s="95" customFormat="1" ht="12" customHeight="1" thickBot="1" x14ac:dyDescent="0.25">
      <c r="A62" s="31" t="s">
        <v>23</v>
      </c>
      <c r="B62" s="257" t="s">
        <v>283</v>
      </c>
      <c r="C62" s="338">
        <f>SUM(C63:C65)</f>
        <v>400000</v>
      </c>
      <c r="D62" s="609">
        <f>SUM(D63:D65)</f>
        <v>0</v>
      </c>
      <c r="E62" s="338">
        <f>SUM(E63:E65)</f>
        <v>0</v>
      </c>
      <c r="F62" s="338">
        <f>SUM(F63:F65)</f>
        <v>0</v>
      </c>
      <c r="G62" s="262">
        <f>SUM(G63:G65)</f>
        <v>400000</v>
      </c>
    </row>
    <row r="63" spans="1:7" s="95" customFormat="1" ht="12" customHeight="1" x14ac:dyDescent="0.2">
      <c r="A63" s="371" t="s">
        <v>170</v>
      </c>
      <c r="B63" s="355" t="s">
        <v>285</v>
      </c>
      <c r="C63" s="342">
        <f>'9.mell.2.tábl.'!C63+'9.mell.3.tábl.'!C63+'9.mell.4.tábl.'!C63</f>
        <v>0</v>
      </c>
      <c r="D63" s="342">
        <f>'9.mell.2.tábl.'!D63+'9.mell.3.tábl.'!D63+'9.mell.4.tábl.'!D63</f>
        <v>0</v>
      </c>
      <c r="E63" s="342">
        <f>'9.mell.2.tábl.'!E63+'9.mell.3.tábl.'!E63+'9.mell.4.tábl.'!E63</f>
        <v>0</v>
      </c>
      <c r="F63" s="342">
        <f>'9.mell.2.tábl.'!F63+'9.mell.3.tábl.'!F63+'9.mell.4.tábl.'!F63</f>
        <v>0</v>
      </c>
      <c r="G63" s="267">
        <f>'9.mell.2.tábl.'!G63+'9.mell.3.tábl.'!G63+'9.mell.4.tábl.'!G63</f>
        <v>0</v>
      </c>
    </row>
    <row r="64" spans="1:7" s="95" customFormat="1" ht="22.5" x14ac:dyDescent="0.2">
      <c r="A64" s="372" t="s">
        <v>171</v>
      </c>
      <c r="B64" s="356" t="s">
        <v>386</v>
      </c>
      <c r="C64" s="342">
        <f>'9.mell.2.tábl.'!C64+'9.mell.3.tábl.'!C64+'9.mell.4.tábl.'!C64</f>
        <v>0</v>
      </c>
      <c r="D64" s="342">
        <f>'9.mell.2.tábl.'!D64+'9.mell.3.tábl.'!D64+'9.mell.4.tábl.'!D64</f>
        <v>0</v>
      </c>
      <c r="E64" s="342">
        <f>'9.mell.2.tábl.'!E64+'9.mell.3.tábl.'!E64+'9.mell.4.tábl.'!E64</f>
        <v>0</v>
      </c>
      <c r="F64" s="342">
        <f>'9.mell.2.tábl.'!F64+'9.mell.3.tábl.'!F64+'9.mell.4.tábl.'!F64</f>
        <v>0</v>
      </c>
      <c r="G64" s="267">
        <f>'9.mell.2.tábl.'!G64+'9.mell.3.tábl.'!G64+'9.mell.4.tábl.'!G64</f>
        <v>0</v>
      </c>
    </row>
    <row r="65" spans="1:7" s="95" customFormat="1" ht="12" customHeight="1" x14ac:dyDescent="0.2">
      <c r="A65" s="372" t="s">
        <v>215</v>
      </c>
      <c r="B65" s="356" t="s">
        <v>286</v>
      </c>
      <c r="C65" s="342">
        <f>'9.mell.2.tábl.'!C65+'9.mell.3.tábl.'!C65+'9.mell.4.tábl.'!C65</f>
        <v>400000</v>
      </c>
      <c r="D65" s="342">
        <f>'9.mell.2.tábl.'!D65+'9.mell.3.tábl.'!D65+'9.mell.4.tábl.'!D65</f>
        <v>0</v>
      </c>
      <c r="E65" s="342">
        <f>'9.mell.2.tábl.'!E65+'9.mell.3.tábl.'!E65+'9.mell.4.tábl.'!E65</f>
        <v>0</v>
      </c>
      <c r="F65" s="342">
        <f>'9.mell.2.tábl.'!F65+'9.mell.3.tábl.'!F65+'9.mell.4.tábl.'!F65</f>
        <v>0</v>
      </c>
      <c r="G65" s="267">
        <f>'9.mell.2.tábl.'!G65+'9.mell.3.tábl.'!G65+'9.mell.4.tábl.'!G65</f>
        <v>400000</v>
      </c>
    </row>
    <row r="66" spans="1:7" s="95" customFormat="1" ht="12" customHeight="1" thickBot="1" x14ac:dyDescent="0.25">
      <c r="A66" s="373" t="s">
        <v>284</v>
      </c>
      <c r="B66" s="259" t="s">
        <v>287</v>
      </c>
      <c r="C66" s="342">
        <f>'9.mell.2.tábl.'!C66+'9.mell.3.tábl.'!C66+'9.mell.4.tábl.'!C66</f>
        <v>0</v>
      </c>
      <c r="D66" s="342">
        <f>'9.mell.2.tábl.'!D66+'9.mell.3.tábl.'!D66+'9.mell.4.tábl.'!D66</f>
        <v>0</v>
      </c>
      <c r="E66" s="342">
        <f>'9.mell.2.tábl.'!E66+'9.mell.3.tábl.'!E66+'9.mell.4.tábl.'!E66</f>
        <v>0</v>
      </c>
      <c r="F66" s="342">
        <f>'9.mell.2.tábl.'!F66+'9.mell.3.tábl.'!F66+'9.mell.4.tábl.'!F66</f>
        <v>0</v>
      </c>
      <c r="G66" s="267">
        <f>'9.mell.2.tábl.'!G66+'9.mell.3.tábl.'!G66+'9.mell.4.tábl.'!G66</f>
        <v>0</v>
      </c>
    </row>
    <row r="67" spans="1:7" s="95" customFormat="1" ht="12" customHeight="1" thickBot="1" x14ac:dyDescent="0.25">
      <c r="A67" s="31" t="s">
        <v>24</v>
      </c>
      <c r="B67" s="21" t="s">
        <v>288</v>
      </c>
      <c r="C67" s="344">
        <f>+C8+C16+C23+C30+C39+C51+C57+C62</f>
        <v>437806951</v>
      </c>
      <c r="D67" s="610">
        <f>+D8+D16+D23+D30+D39+D51+D57+D62</f>
        <v>0</v>
      </c>
      <c r="E67" s="344">
        <f>+E8+E16+E23+E30+E39+E51+E57+E62</f>
        <v>3509201</v>
      </c>
      <c r="F67" s="344">
        <f>+F8+F16+F23+F30+F39+F51+F57+F62</f>
        <v>3509201</v>
      </c>
      <c r="G67" s="268">
        <f>+G8+G16+G23+G30+G39+G51+G57+G62</f>
        <v>441316152</v>
      </c>
    </row>
    <row r="68" spans="1:7" s="95" customFormat="1" ht="12" customHeight="1" thickBot="1" x14ac:dyDescent="0.2">
      <c r="A68" s="374" t="s">
        <v>372</v>
      </c>
      <c r="B68" s="257" t="s">
        <v>290</v>
      </c>
      <c r="C68" s="338">
        <f>SUM(C69:C71)</f>
        <v>0</v>
      </c>
      <c r="D68" s="609">
        <f>SUM(D69:D71)</f>
        <v>0</v>
      </c>
      <c r="E68" s="338">
        <f>SUM(E69:E71)</f>
        <v>0</v>
      </c>
      <c r="F68" s="338">
        <f>SUM(F69:F71)</f>
        <v>0</v>
      </c>
      <c r="G68" s="262">
        <f>SUM(G69:G71)</f>
        <v>0</v>
      </c>
    </row>
    <row r="69" spans="1:7" s="95" customFormat="1" ht="12" customHeight="1" x14ac:dyDescent="0.2">
      <c r="A69" s="371" t="s">
        <v>318</v>
      </c>
      <c r="B69" s="355" t="s">
        <v>291</v>
      </c>
      <c r="C69" s="342">
        <f>'9.mell.2.tábl.'!C69+'9.mell.3.tábl.'!C69+'9.mell.4.tábl.'!C69</f>
        <v>0</v>
      </c>
      <c r="D69" s="342">
        <f>'9.mell.2.tábl.'!D69+'9.mell.3.tábl.'!D69+'9.mell.4.tábl.'!D69</f>
        <v>0</v>
      </c>
      <c r="E69" s="342">
        <f>'9.mell.2.tábl.'!E69+'9.mell.3.tábl.'!E69+'9.mell.4.tábl.'!E69</f>
        <v>0</v>
      </c>
      <c r="F69" s="342">
        <f>'9.mell.2.tábl.'!F69+'9.mell.3.tábl.'!F69+'9.mell.4.tábl.'!F69</f>
        <v>0</v>
      </c>
      <c r="G69" s="267">
        <f>'9.mell.2.tábl.'!G69+'9.mell.3.tábl.'!G69+'9.mell.4.tábl.'!G69</f>
        <v>0</v>
      </c>
    </row>
    <row r="70" spans="1:7" s="95" customFormat="1" ht="12" customHeight="1" x14ac:dyDescent="0.2">
      <c r="A70" s="372" t="s">
        <v>327</v>
      </c>
      <c r="B70" s="356" t="s">
        <v>292</v>
      </c>
      <c r="C70" s="342">
        <f>'9.mell.2.tábl.'!C70+'9.mell.3.tábl.'!C70+'9.mell.4.tábl.'!C70</f>
        <v>0</v>
      </c>
      <c r="D70" s="342">
        <f>'9.mell.2.tábl.'!D70+'9.mell.3.tábl.'!D70+'9.mell.4.tábl.'!D70</f>
        <v>0</v>
      </c>
      <c r="E70" s="342">
        <f>'9.mell.2.tábl.'!E70+'9.mell.3.tábl.'!E70+'9.mell.4.tábl.'!E70</f>
        <v>0</v>
      </c>
      <c r="F70" s="342">
        <f>'9.mell.2.tábl.'!F70+'9.mell.3.tábl.'!F70+'9.mell.4.tábl.'!F70</f>
        <v>0</v>
      </c>
      <c r="G70" s="267">
        <f>'9.mell.2.tábl.'!G70+'9.mell.3.tábl.'!G70+'9.mell.4.tábl.'!G70</f>
        <v>0</v>
      </c>
    </row>
    <row r="71" spans="1:7" s="95" customFormat="1" ht="12" customHeight="1" thickBot="1" x14ac:dyDescent="0.25">
      <c r="A71" s="381" t="s">
        <v>328</v>
      </c>
      <c r="B71" s="688" t="s">
        <v>293</v>
      </c>
      <c r="C71" s="342">
        <f>'9.mell.2.tábl.'!C71+'9.mell.3.tábl.'!C71+'9.mell.4.tábl.'!C71</f>
        <v>0</v>
      </c>
      <c r="D71" s="342">
        <f>'9.mell.2.tábl.'!D71+'9.mell.3.tábl.'!D71+'9.mell.4.tábl.'!D71</f>
        <v>0</v>
      </c>
      <c r="E71" s="342">
        <f>'9.mell.2.tábl.'!E71+'9.mell.3.tábl.'!E71+'9.mell.4.tábl.'!E71</f>
        <v>0</v>
      </c>
      <c r="F71" s="342">
        <f>'9.mell.2.tábl.'!F71+'9.mell.3.tábl.'!F71+'9.mell.4.tábl.'!F71</f>
        <v>0</v>
      </c>
      <c r="G71" s="689">
        <f>'9.mell.2.tábl.'!G71+'9.mell.3.tábl.'!G71+'9.mell.4.tábl.'!G71</f>
        <v>0</v>
      </c>
    </row>
    <row r="72" spans="1:7" s="95" customFormat="1" ht="12" customHeight="1" thickBot="1" x14ac:dyDescent="0.2">
      <c r="A72" s="374" t="s">
        <v>294</v>
      </c>
      <c r="B72" s="257" t="s">
        <v>295</v>
      </c>
      <c r="C72" s="338">
        <f>SUM(C73:C76)</f>
        <v>0</v>
      </c>
      <c r="D72" s="338">
        <f>SUM(D73:D76)</f>
        <v>0</v>
      </c>
      <c r="E72" s="338">
        <f>SUM(E73:E76)</f>
        <v>0</v>
      </c>
      <c r="F72" s="338">
        <f>SUM(F73:F76)</f>
        <v>0</v>
      </c>
      <c r="G72" s="262">
        <f>SUM(G73:G76)</f>
        <v>0</v>
      </c>
    </row>
    <row r="73" spans="1:7" s="95" customFormat="1" ht="12" customHeight="1" x14ac:dyDescent="0.2">
      <c r="A73" s="371" t="s">
        <v>141</v>
      </c>
      <c r="B73" s="459" t="s">
        <v>296</v>
      </c>
      <c r="C73" s="342">
        <f>'9.mell.2.tábl.'!C73+'9.mell.3.tábl.'!C73+'9.mell.4.tábl.'!C73</f>
        <v>0</v>
      </c>
      <c r="D73" s="342">
        <f>'9.mell.2.tábl.'!D73+'9.mell.3.tábl.'!D73+'9.mell.4.tábl.'!D73</f>
        <v>0</v>
      </c>
      <c r="E73" s="342">
        <f>'9.mell.2.tábl.'!E73+'9.mell.3.tábl.'!E73+'9.mell.4.tábl.'!E73</f>
        <v>0</v>
      </c>
      <c r="F73" s="342">
        <f>'9.mell.2.tábl.'!F73+'9.mell.3.tábl.'!F73+'9.mell.4.tábl.'!F73</f>
        <v>0</v>
      </c>
      <c r="G73" s="267">
        <f>'9.mell.2.tábl.'!G73+'9.mell.3.tábl.'!G73+'9.mell.4.tábl.'!G73</f>
        <v>0</v>
      </c>
    </row>
    <row r="74" spans="1:7" s="95" customFormat="1" ht="12" customHeight="1" x14ac:dyDescent="0.2">
      <c r="A74" s="372" t="s">
        <v>142</v>
      </c>
      <c r="B74" s="459" t="s">
        <v>502</v>
      </c>
      <c r="C74" s="342">
        <f>'9.mell.2.tábl.'!C74+'9.mell.3.tábl.'!C74+'9.mell.4.tábl.'!C74</f>
        <v>0</v>
      </c>
      <c r="D74" s="342">
        <f>'9.mell.2.tábl.'!D74+'9.mell.3.tábl.'!D74+'9.mell.4.tábl.'!D74</f>
        <v>0</v>
      </c>
      <c r="E74" s="342">
        <f>'9.mell.2.tábl.'!E74+'9.mell.3.tábl.'!E74+'9.mell.4.tábl.'!E74</f>
        <v>0</v>
      </c>
      <c r="F74" s="342">
        <f>'9.mell.2.tábl.'!F74+'9.mell.3.tábl.'!F74+'9.mell.4.tábl.'!F74</f>
        <v>0</v>
      </c>
      <c r="G74" s="267">
        <f>'9.mell.2.tábl.'!G74+'9.mell.3.tábl.'!G74+'9.mell.4.tábl.'!G74</f>
        <v>0</v>
      </c>
    </row>
    <row r="75" spans="1:7" s="95" customFormat="1" ht="12" customHeight="1" x14ac:dyDescent="0.2">
      <c r="A75" s="372" t="s">
        <v>319</v>
      </c>
      <c r="B75" s="459" t="s">
        <v>297</v>
      </c>
      <c r="C75" s="342">
        <f>'9.mell.2.tábl.'!C75+'9.mell.3.tábl.'!C75+'9.mell.4.tábl.'!C75</f>
        <v>0</v>
      </c>
      <c r="D75" s="342">
        <f>'9.mell.2.tábl.'!D75+'9.mell.3.tábl.'!D75+'9.mell.4.tábl.'!D75</f>
        <v>0</v>
      </c>
      <c r="E75" s="342">
        <f>'9.mell.2.tábl.'!E75+'9.mell.3.tábl.'!E75+'9.mell.4.tábl.'!E75</f>
        <v>0</v>
      </c>
      <c r="F75" s="342">
        <f>'9.mell.2.tábl.'!F75+'9.mell.3.tábl.'!F75+'9.mell.4.tábl.'!F75</f>
        <v>0</v>
      </c>
      <c r="G75" s="267">
        <f>'9.mell.2.tábl.'!G75+'9.mell.3.tábl.'!G75+'9.mell.4.tábl.'!G75</f>
        <v>0</v>
      </c>
    </row>
    <row r="76" spans="1:7" s="95" customFormat="1" ht="12" customHeight="1" thickBot="1" x14ac:dyDescent="0.25">
      <c r="A76" s="373" t="s">
        <v>320</v>
      </c>
      <c r="B76" s="460" t="s">
        <v>503</v>
      </c>
      <c r="C76" s="342">
        <f>'9.mell.2.tábl.'!C76+'9.mell.3.tábl.'!C76+'9.mell.4.tábl.'!C76</f>
        <v>0</v>
      </c>
      <c r="D76" s="342">
        <f>'9.mell.2.tábl.'!D76+'9.mell.3.tábl.'!D76+'9.mell.4.tábl.'!D76</f>
        <v>0</v>
      </c>
      <c r="E76" s="342">
        <f>'9.mell.2.tábl.'!E76+'9.mell.3.tábl.'!E76+'9.mell.4.tábl.'!E76</f>
        <v>0</v>
      </c>
      <c r="F76" s="342">
        <f>'9.mell.2.tábl.'!F76+'9.mell.3.tábl.'!F76+'9.mell.4.tábl.'!F76</f>
        <v>0</v>
      </c>
      <c r="G76" s="267">
        <f>'9.mell.2.tábl.'!G76+'9.mell.3.tábl.'!G76+'9.mell.4.tábl.'!G76</f>
        <v>0</v>
      </c>
    </row>
    <row r="77" spans="1:7" s="95" customFormat="1" ht="12" customHeight="1" thickBot="1" x14ac:dyDescent="0.2">
      <c r="A77" s="374" t="s">
        <v>298</v>
      </c>
      <c r="B77" s="257" t="s">
        <v>299</v>
      </c>
      <c r="C77" s="338">
        <f>SUM(C78:C79)</f>
        <v>102212532</v>
      </c>
      <c r="D77" s="338">
        <f>SUM(D78:D79)</f>
        <v>0</v>
      </c>
      <c r="E77" s="338">
        <f>SUM(E78:E79)</f>
        <v>0</v>
      </c>
      <c r="F77" s="338">
        <f>SUM(F78:F79)</f>
        <v>0</v>
      </c>
      <c r="G77" s="262">
        <f>SUM(G78:G79)</f>
        <v>102212532</v>
      </c>
    </row>
    <row r="78" spans="1:7" s="95" customFormat="1" ht="12" customHeight="1" x14ac:dyDescent="0.2">
      <c r="A78" s="371" t="s">
        <v>321</v>
      </c>
      <c r="B78" s="355" t="s">
        <v>300</v>
      </c>
      <c r="C78" s="342">
        <f>'9.mell.2.tábl.'!C78+'9.mell.3.tábl.'!C78+'9.mell.4.tábl.'!C78</f>
        <v>102212532</v>
      </c>
      <c r="D78" s="342">
        <f>'9.mell.2.tábl.'!D78+'9.mell.3.tábl.'!D78+'9.mell.4.tábl.'!D78</f>
        <v>0</v>
      </c>
      <c r="E78" s="342">
        <f>'9.mell.2.tábl.'!E78+'9.mell.3.tábl.'!E78+'9.mell.4.tábl.'!E78</f>
        <v>0</v>
      </c>
      <c r="F78" s="342">
        <f>'9.mell.2.tábl.'!F78+'9.mell.3.tábl.'!F78+'9.mell.4.tábl.'!F78</f>
        <v>0</v>
      </c>
      <c r="G78" s="267">
        <f>'9.mell.2.tábl.'!G78+'9.mell.3.tábl.'!G78+'9.mell.4.tábl.'!G78</f>
        <v>102212532</v>
      </c>
    </row>
    <row r="79" spans="1:7" s="95" customFormat="1" ht="12" customHeight="1" thickBot="1" x14ac:dyDescent="0.25">
      <c r="A79" s="373" t="s">
        <v>322</v>
      </c>
      <c r="B79" s="357" t="s">
        <v>301</v>
      </c>
      <c r="C79" s="342">
        <f>'9.mell.2.tábl.'!C79+'9.mell.3.tábl.'!C79+'9.mell.4.tábl.'!C79</f>
        <v>0</v>
      </c>
      <c r="D79" s="342">
        <f>'9.mell.2.tábl.'!D79+'9.mell.3.tábl.'!D79+'9.mell.4.tábl.'!D79</f>
        <v>0</v>
      </c>
      <c r="E79" s="342">
        <f>'9.mell.2.tábl.'!E79+'9.mell.3.tábl.'!E79+'9.mell.4.tábl.'!E79</f>
        <v>0</v>
      </c>
      <c r="F79" s="342">
        <f>'9.mell.2.tábl.'!F79+'9.mell.3.tábl.'!F79+'9.mell.4.tábl.'!F79</f>
        <v>0</v>
      </c>
      <c r="G79" s="267">
        <f>'9.mell.2.tábl.'!G79+'9.mell.3.tábl.'!G79+'9.mell.4.tábl.'!G79</f>
        <v>0</v>
      </c>
    </row>
    <row r="80" spans="1:7" s="94" customFormat="1" ht="12" customHeight="1" thickBot="1" x14ac:dyDescent="0.2">
      <c r="A80" s="374" t="s">
        <v>302</v>
      </c>
      <c r="B80" s="257" t="s">
        <v>303</v>
      </c>
      <c r="C80" s="338">
        <f>SUM(C81:C83)</f>
        <v>0</v>
      </c>
      <c r="D80" s="338">
        <f>SUM(D81:D83)</f>
        <v>0</v>
      </c>
      <c r="E80" s="338">
        <f>SUM(E81:E83)</f>
        <v>0</v>
      </c>
      <c r="F80" s="338">
        <f>SUM(F81:F83)</f>
        <v>0</v>
      </c>
      <c r="G80" s="262">
        <f>SUM(G81:G83)</f>
        <v>0</v>
      </c>
    </row>
    <row r="81" spans="1:7" s="95" customFormat="1" ht="12" customHeight="1" x14ac:dyDescent="0.2">
      <c r="A81" s="371" t="s">
        <v>323</v>
      </c>
      <c r="B81" s="355" t="s">
        <v>304</v>
      </c>
      <c r="C81" s="342">
        <f>'9.mell.2.tábl.'!C81+'9.mell.3.tábl.'!C81+'9.mell.4.tábl.'!C81</f>
        <v>0</v>
      </c>
      <c r="D81" s="342">
        <f>'9.mell.2.tábl.'!D81+'9.mell.3.tábl.'!D81+'9.mell.4.tábl.'!D81</f>
        <v>0</v>
      </c>
      <c r="E81" s="342">
        <f>'9.mell.2.tábl.'!E81+'9.mell.3.tábl.'!E81+'9.mell.4.tábl.'!E81</f>
        <v>0</v>
      </c>
      <c r="F81" s="342">
        <f>'9.mell.2.tábl.'!F81+'9.mell.3.tábl.'!F81+'9.mell.4.tábl.'!F81</f>
        <v>0</v>
      </c>
      <c r="G81" s="267">
        <f>'9.mell.2.tábl.'!G81+'9.mell.3.tábl.'!G81+'9.mell.4.tábl.'!G81</f>
        <v>0</v>
      </c>
    </row>
    <row r="82" spans="1:7" s="95" customFormat="1" ht="12" customHeight="1" x14ac:dyDescent="0.2">
      <c r="A82" s="372" t="s">
        <v>324</v>
      </c>
      <c r="B82" s="356" t="s">
        <v>305</v>
      </c>
      <c r="C82" s="342">
        <f>'9.mell.2.tábl.'!C82+'9.mell.3.tábl.'!C82+'9.mell.4.tábl.'!C82</f>
        <v>0</v>
      </c>
      <c r="D82" s="342">
        <f>'9.mell.2.tábl.'!D82+'9.mell.3.tábl.'!D82+'9.mell.4.tábl.'!D82</f>
        <v>0</v>
      </c>
      <c r="E82" s="342">
        <f>'9.mell.2.tábl.'!E82+'9.mell.3.tábl.'!E82+'9.mell.4.tábl.'!E82</f>
        <v>0</v>
      </c>
      <c r="F82" s="342">
        <f>'9.mell.2.tábl.'!F82+'9.mell.3.tábl.'!F82+'9.mell.4.tábl.'!F82</f>
        <v>0</v>
      </c>
      <c r="G82" s="267">
        <f>'9.mell.2.tábl.'!G82+'9.mell.3.tábl.'!G82+'9.mell.4.tábl.'!G82</f>
        <v>0</v>
      </c>
    </row>
    <row r="83" spans="1:7" s="95" customFormat="1" ht="12" customHeight="1" thickBot="1" x14ac:dyDescent="0.25">
      <c r="A83" s="373" t="s">
        <v>325</v>
      </c>
      <c r="B83" s="690" t="s">
        <v>597</v>
      </c>
      <c r="C83" s="342">
        <f>'9.mell.2.tábl.'!C83+'9.mell.3.tábl.'!C83+'9.mell.4.tábl.'!C83</f>
        <v>0</v>
      </c>
      <c r="D83" s="342">
        <f>'9.mell.2.tábl.'!D83+'9.mell.3.tábl.'!D83+'9.mell.4.tábl.'!D83</f>
        <v>0</v>
      </c>
      <c r="E83" s="342">
        <f>'9.mell.2.tábl.'!E83+'9.mell.3.tábl.'!E83+'9.mell.4.tábl.'!E83</f>
        <v>0</v>
      </c>
      <c r="F83" s="342">
        <f>'9.mell.2.tábl.'!F83+'9.mell.3.tábl.'!F83+'9.mell.4.tábl.'!F83</f>
        <v>0</v>
      </c>
      <c r="G83" s="267">
        <f>'9.mell.2.tábl.'!G83+'9.mell.3.tábl.'!G83+'9.mell.4.tábl.'!G83</f>
        <v>0</v>
      </c>
    </row>
    <row r="84" spans="1:7" s="95" customFormat="1" ht="12" customHeight="1" thickBot="1" x14ac:dyDescent="0.2">
      <c r="A84" s="374" t="s">
        <v>306</v>
      </c>
      <c r="B84" s="257" t="s">
        <v>326</v>
      </c>
      <c r="C84" s="338">
        <f>SUM(C85:C88)</f>
        <v>0</v>
      </c>
      <c r="D84" s="338">
        <f>SUM(D85:D88)</f>
        <v>0</v>
      </c>
      <c r="E84" s="338">
        <f>SUM(E85:E88)</f>
        <v>0</v>
      </c>
      <c r="F84" s="338">
        <f>SUM(F85:F88)</f>
        <v>0</v>
      </c>
      <c r="G84" s="262">
        <f>SUM(G85:G88)</f>
        <v>0</v>
      </c>
    </row>
    <row r="85" spans="1:7" s="95" customFormat="1" ht="12" customHeight="1" x14ac:dyDescent="0.2">
      <c r="A85" s="375" t="s">
        <v>307</v>
      </c>
      <c r="B85" s="355" t="s">
        <v>308</v>
      </c>
      <c r="C85" s="342">
        <f>'9.mell.2.tábl.'!C85+'9.mell.3.tábl.'!C85+'9.mell.4.tábl.'!C85</f>
        <v>0</v>
      </c>
      <c r="D85" s="342">
        <f>'9.mell.2.tábl.'!D85+'9.mell.3.tábl.'!D85+'9.mell.4.tábl.'!D85</f>
        <v>0</v>
      </c>
      <c r="E85" s="342">
        <f>'9.mell.2.tábl.'!E85+'9.mell.3.tábl.'!E85+'9.mell.4.tábl.'!E85</f>
        <v>0</v>
      </c>
      <c r="F85" s="342">
        <f>'9.mell.2.tábl.'!F85+'9.mell.3.tábl.'!F85+'9.mell.4.tábl.'!F85</f>
        <v>0</v>
      </c>
      <c r="G85" s="267">
        <f>'9.mell.2.tábl.'!G85+'9.mell.3.tábl.'!G85+'9.mell.4.tábl.'!G85</f>
        <v>0</v>
      </c>
    </row>
    <row r="86" spans="1:7" s="95" customFormat="1" ht="12" customHeight="1" x14ac:dyDescent="0.2">
      <c r="A86" s="376" t="s">
        <v>309</v>
      </c>
      <c r="B86" s="356" t="s">
        <v>310</v>
      </c>
      <c r="C86" s="342">
        <f>'9.mell.2.tábl.'!C86+'9.mell.3.tábl.'!C86+'9.mell.4.tábl.'!C86</f>
        <v>0</v>
      </c>
      <c r="D86" s="342">
        <f>'9.mell.2.tábl.'!D86+'9.mell.3.tábl.'!D86+'9.mell.4.tábl.'!D86</f>
        <v>0</v>
      </c>
      <c r="E86" s="342">
        <f>'9.mell.2.tábl.'!E86+'9.mell.3.tábl.'!E86+'9.mell.4.tábl.'!E86</f>
        <v>0</v>
      </c>
      <c r="F86" s="342">
        <f>'9.mell.2.tábl.'!F86+'9.mell.3.tábl.'!F86+'9.mell.4.tábl.'!F86</f>
        <v>0</v>
      </c>
      <c r="G86" s="267">
        <f>'9.mell.2.tábl.'!G86+'9.mell.3.tábl.'!G86+'9.mell.4.tábl.'!G86</f>
        <v>0</v>
      </c>
    </row>
    <row r="87" spans="1:7" s="95" customFormat="1" ht="12" customHeight="1" x14ac:dyDescent="0.2">
      <c r="A87" s="376" t="s">
        <v>311</v>
      </c>
      <c r="B87" s="356" t="s">
        <v>312</v>
      </c>
      <c r="C87" s="342">
        <f>'9.mell.2.tábl.'!C87+'9.mell.3.tábl.'!C87+'9.mell.4.tábl.'!C87</f>
        <v>0</v>
      </c>
      <c r="D87" s="342">
        <f>'9.mell.2.tábl.'!D87+'9.mell.3.tábl.'!D87+'9.mell.4.tábl.'!D87</f>
        <v>0</v>
      </c>
      <c r="E87" s="342">
        <f>'9.mell.2.tábl.'!E87+'9.mell.3.tábl.'!E87+'9.mell.4.tábl.'!E87</f>
        <v>0</v>
      </c>
      <c r="F87" s="342">
        <f>'9.mell.2.tábl.'!F87+'9.mell.3.tábl.'!F87+'9.mell.4.tábl.'!F87</f>
        <v>0</v>
      </c>
      <c r="G87" s="267">
        <f>'9.mell.2.tábl.'!G87+'9.mell.3.tábl.'!G87+'9.mell.4.tábl.'!G87</f>
        <v>0</v>
      </c>
    </row>
    <row r="88" spans="1:7" s="94" customFormat="1" ht="12" customHeight="1" thickBot="1" x14ac:dyDescent="0.25">
      <c r="A88" s="377" t="s">
        <v>313</v>
      </c>
      <c r="B88" s="357" t="s">
        <v>314</v>
      </c>
      <c r="C88" s="342">
        <f>'9.mell.2.tábl.'!C88+'9.mell.3.tábl.'!C88+'9.mell.4.tábl.'!C88</f>
        <v>0</v>
      </c>
      <c r="D88" s="342">
        <f>'9.mell.2.tábl.'!D88+'9.mell.3.tábl.'!D88+'9.mell.4.tábl.'!D88</f>
        <v>0</v>
      </c>
      <c r="E88" s="342">
        <f>'9.mell.2.tábl.'!E88+'9.mell.3.tábl.'!E88+'9.mell.4.tábl.'!E88</f>
        <v>0</v>
      </c>
      <c r="F88" s="342">
        <f>'9.mell.2.tábl.'!F88+'9.mell.3.tábl.'!F88+'9.mell.4.tábl.'!F88</f>
        <v>0</v>
      </c>
      <c r="G88" s="267">
        <f>'9.mell.2.tábl.'!G88+'9.mell.3.tábl.'!G88+'9.mell.4.tábl.'!G88</f>
        <v>0</v>
      </c>
    </row>
    <row r="89" spans="1:7" s="94" customFormat="1" ht="12" customHeight="1" thickBot="1" x14ac:dyDescent="0.2">
      <c r="A89" s="374" t="s">
        <v>315</v>
      </c>
      <c r="B89" s="257" t="s">
        <v>431</v>
      </c>
      <c r="C89" s="390"/>
      <c r="D89" s="390"/>
      <c r="E89" s="390"/>
      <c r="F89" s="338">
        <f>D89+E89</f>
        <v>0</v>
      </c>
      <c r="G89" s="262">
        <f>C89+F89</f>
        <v>0</v>
      </c>
    </row>
    <row r="90" spans="1:7" s="94" customFormat="1" ht="12" customHeight="1" thickBot="1" x14ac:dyDescent="0.2">
      <c r="A90" s="374" t="s">
        <v>457</v>
      </c>
      <c r="B90" s="257" t="s">
        <v>316</v>
      </c>
      <c r="C90" s="390"/>
      <c r="D90" s="390"/>
      <c r="E90" s="390"/>
      <c r="F90" s="338">
        <f>D90+E90</f>
        <v>0</v>
      </c>
      <c r="G90" s="262">
        <f>C90+F90</f>
        <v>0</v>
      </c>
    </row>
    <row r="91" spans="1:7" s="94" customFormat="1" ht="12" customHeight="1" thickBot="1" x14ac:dyDescent="0.2">
      <c r="A91" s="374" t="s">
        <v>458</v>
      </c>
      <c r="B91" s="361" t="s">
        <v>434</v>
      </c>
      <c r="C91" s="344">
        <f>+C68+C72+C77+C80+C84+C90+C89</f>
        <v>102212532</v>
      </c>
      <c r="D91" s="344">
        <f>+D68+D72+D77+D80+D84+D90+D89</f>
        <v>0</v>
      </c>
      <c r="E91" s="344">
        <f>+E68+E72+E77+E80+E84+E90+E89</f>
        <v>0</v>
      </c>
      <c r="F91" s="344">
        <f>+F68+F72+F77+F80+F84+F90+F89</f>
        <v>0</v>
      </c>
      <c r="G91" s="268">
        <f>+G68+G72+G77+G80+G84+G90+G89</f>
        <v>102212532</v>
      </c>
    </row>
    <row r="92" spans="1:7" s="94" customFormat="1" ht="12" customHeight="1" thickBot="1" x14ac:dyDescent="0.2">
      <c r="A92" s="378" t="s">
        <v>459</v>
      </c>
      <c r="B92" s="362" t="s">
        <v>460</v>
      </c>
      <c r="C92" s="344">
        <f>+C67+C91</f>
        <v>540019483</v>
      </c>
      <c r="D92" s="344">
        <f>+D67+D91</f>
        <v>0</v>
      </c>
      <c r="E92" s="344">
        <f>+E67+E91</f>
        <v>3509201</v>
      </c>
      <c r="F92" s="344">
        <f>+F67+F91</f>
        <v>3509201</v>
      </c>
      <c r="G92" s="268">
        <f>+G67+G91</f>
        <v>543528684</v>
      </c>
    </row>
    <row r="93" spans="1:7" s="95" customFormat="1" ht="15" customHeight="1" thickBot="1" x14ac:dyDescent="0.25">
      <c r="A93" s="217"/>
      <c r="B93" s="218"/>
      <c r="C93" s="312"/>
    </row>
    <row r="94" spans="1:7" s="66" customFormat="1" ht="16.5" customHeight="1" thickBot="1" x14ac:dyDescent="0.25">
      <c r="A94" s="819" t="s">
        <v>54</v>
      </c>
      <c r="B94" s="820"/>
      <c r="C94" s="820"/>
      <c r="D94" s="820"/>
      <c r="E94" s="820"/>
      <c r="F94" s="820"/>
      <c r="G94" s="821"/>
    </row>
    <row r="95" spans="1:7" s="96" customFormat="1" ht="12" customHeight="1" thickBot="1" x14ac:dyDescent="0.25">
      <c r="A95" s="348" t="s">
        <v>16</v>
      </c>
      <c r="B95" s="27" t="s">
        <v>464</v>
      </c>
      <c r="C95" s="337">
        <f>+C96+C97+C98+C99+C100+C113</f>
        <v>309378185</v>
      </c>
      <c r="D95" s="691">
        <f>+D96+D97+D98+D99+D100+D113</f>
        <v>0</v>
      </c>
      <c r="E95" s="337">
        <f>+E96+E97+E98+E99+E100+E113</f>
        <v>2906201</v>
      </c>
      <c r="F95" s="337">
        <f>+F96+F97+F98+F99+F100+F113</f>
        <v>2906201</v>
      </c>
      <c r="G95" s="261">
        <f>+G96+G97+G98+G99+G100+G113</f>
        <v>312284386</v>
      </c>
    </row>
    <row r="96" spans="1:7" ht="12" customHeight="1" x14ac:dyDescent="0.2">
      <c r="A96" s="379" t="s">
        <v>93</v>
      </c>
      <c r="B96" s="10" t="s">
        <v>47</v>
      </c>
      <c r="C96" s="409">
        <f>'9.mell.2.tábl.'!C96+'9.mell.3.tábl.'!C96+'9.mell.4.tábl.'!C96</f>
        <v>68974000</v>
      </c>
      <c r="D96" s="692">
        <f>'9.mell.2.tábl.'!D96+'9.mell.3.tábl.'!D96+'9.mell.4.tábl.'!D96</f>
        <v>0</v>
      </c>
      <c r="E96" s="409">
        <f>'9.mell.2.tábl.'!E96+'9.mell.3.tábl.'!E96+'9.mell.4.tábl.'!E96</f>
        <v>2853000</v>
      </c>
      <c r="F96" s="692">
        <f>'9.mell.2.tábl.'!F96+'9.mell.3.tábl.'!F96+'9.mell.4.tábl.'!F96</f>
        <v>2853000</v>
      </c>
      <c r="G96" s="263">
        <f>'9.mell.2.tábl.'!G96+'9.mell.3.tábl.'!G96+'9.mell.4.tábl.'!G96</f>
        <v>71827000</v>
      </c>
    </row>
    <row r="97" spans="1:7" ht="12" customHeight="1" x14ac:dyDescent="0.2">
      <c r="A97" s="372" t="s">
        <v>94</v>
      </c>
      <c r="B97" s="8" t="s">
        <v>172</v>
      </c>
      <c r="C97" s="749">
        <f>'9.mell.2.tábl.'!C97+'9.mell.3.tábl.'!C97+'9.mell.4.tábl.'!C97</f>
        <v>10751000</v>
      </c>
      <c r="D97" s="341">
        <f>'9.mell.2.tábl.'!D97+'9.mell.3.tábl.'!D97+'9.mell.4.tábl.'!D97</f>
        <v>0</v>
      </c>
      <c r="E97" s="339">
        <f>'9.mell.2.tábl.'!E97+'9.mell.3.tábl.'!E97+'9.mell.4.tábl.'!E97</f>
        <v>234000</v>
      </c>
      <c r="F97" s="341">
        <f>'9.mell.2.tábl.'!F97+'9.mell.3.tábl.'!F97+'9.mell.4.tábl.'!F97</f>
        <v>234000</v>
      </c>
      <c r="G97" s="751">
        <f>'9.mell.2.tábl.'!G97+'9.mell.3.tábl.'!G97+'9.mell.4.tábl.'!G97</f>
        <v>10985000</v>
      </c>
    </row>
    <row r="98" spans="1:7" ht="12" customHeight="1" x14ac:dyDescent="0.2">
      <c r="A98" s="372" t="s">
        <v>95</v>
      </c>
      <c r="B98" s="8" t="s">
        <v>133</v>
      </c>
      <c r="C98" s="339">
        <f>'9.mell.2.tábl.'!C98+'9.mell.3.tábl.'!C98+'9.mell.4.tábl.'!C98</f>
        <v>62998000</v>
      </c>
      <c r="D98" s="341">
        <f>'9.mell.2.tábl.'!D98+'9.mell.3.tábl.'!D98+'9.mell.4.tábl.'!D98</f>
        <v>0</v>
      </c>
      <c r="E98" s="749">
        <f>'9.mell.2.tábl.'!E98+'9.mell.3.tábl.'!E98+'9.mell.4.tábl.'!E98</f>
        <v>1729000</v>
      </c>
      <c r="F98" s="339">
        <f>'9.mell.2.tábl.'!F98+'9.mell.3.tábl.'!F98+'9.mell.4.tábl.'!F98</f>
        <v>1729000</v>
      </c>
      <c r="G98" s="266">
        <f>'9.mell.2.tábl.'!G98+'9.mell.3.tábl.'!G98+'9.mell.4.tábl.'!G98</f>
        <v>64727000</v>
      </c>
    </row>
    <row r="99" spans="1:7" ht="12" customHeight="1" x14ac:dyDescent="0.2">
      <c r="A99" s="372" t="s">
        <v>96</v>
      </c>
      <c r="B99" s="8" t="s">
        <v>173</v>
      </c>
      <c r="C99" s="339">
        <f>'9.mell.2.tábl.'!C99+'9.mell.3.tábl.'!C99+'9.mell.4.tábl.'!C99</f>
        <v>4000000</v>
      </c>
      <c r="D99" s="341">
        <f>'9.mell.2.tábl.'!D99+'9.mell.3.tábl.'!D99+'9.mell.4.tábl.'!D99</f>
        <v>0</v>
      </c>
      <c r="E99" s="341">
        <f>'9.mell.2.tábl.'!E99+'9.mell.3.tábl.'!E99+'9.mell.4.tábl.'!E99</f>
        <v>0</v>
      </c>
      <c r="F99" s="749">
        <f>'9.mell.2.tábl.'!F99+'9.mell.3.tábl.'!F99+'9.mell.4.tábl.'!F99</f>
        <v>0</v>
      </c>
      <c r="G99" s="266">
        <f>'9.mell.2.tábl.'!G99+'9.mell.3.tábl.'!G99+'9.mell.4.tábl.'!G99</f>
        <v>4000000</v>
      </c>
    </row>
    <row r="100" spans="1:7" ht="12" customHeight="1" x14ac:dyDescent="0.2">
      <c r="A100" s="372" t="s">
        <v>106</v>
      </c>
      <c r="B100" s="7" t="s">
        <v>174</v>
      </c>
      <c r="C100" s="339">
        <f>'9.mell.2.tábl.'!C100+'9.mell.3.tábl.'!C100+'9.mell.4.tábl.'!C100</f>
        <v>133707020</v>
      </c>
      <c r="D100" s="341">
        <f>'9.mell.2.tábl.'!D100+'9.mell.3.tábl.'!D100+'9.mell.4.tábl.'!D100</f>
        <v>0</v>
      </c>
      <c r="E100" s="341">
        <f>'9.mell.2.tábl.'!E100+'9.mell.3.tábl.'!E100+'9.mell.4.tábl.'!E100</f>
        <v>31200</v>
      </c>
      <c r="F100" s="339">
        <f>'9.mell.2.tábl.'!F100+'9.mell.3.tábl.'!F100+'9.mell.4.tábl.'!F100</f>
        <v>31200</v>
      </c>
      <c r="G100" s="266">
        <f>'9.mell.2.tábl.'!G100+'9.mell.3.tábl.'!G100+'9.mell.4.tábl.'!G100</f>
        <v>133738220</v>
      </c>
    </row>
    <row r="101" spans="1:7" ht="12" customHeight="1" x14ac:dyDescent="0.2">
      <c r="A101" s="372" t="s">
        <v>97</v>
      </c>
      <c r="B101" s="8" t="s">
        <v>461</v>
      </c>
      <c r="C101" s="749">
        <f>'9.mell.2.tábl.'!C101+'9.mell.3.tábl.'!C101+'9.mell.4.tábl.'!C101</f>
        <v>1717100</v>
      </c>
      <c r="D101" s="341">
        <f>'9.mell.2.tábl.'!D101+'9.mell.3.tábl.'!D101+'9.mell.4.tábl.'!D101</f>
        <v>0</v>
      </c>
      <c r="E101" s="339">
        <f>'9.mell.2.tábl.'!E101+'9.mell.3.tábl.'!E101+'9.mell.4.tábl.'!E101</f>
        <v>31200</v>
      </c>
      <c r="F101" s="339">
        <f>'9.mell.2.tábl.'!F101+'9.mell.3.tábl.'!F101+'9.mell.4.tábl.'!F101</f>
        <v>31200</v>
      </c>
      <c r="G101" s="264">
        <f>'9.mell.2.tábl.'!G101+'9.mell.3.tábl.'!G101+'9.mell.4.tábl.'!G101</f>
        <v>1748300</v>
      </c>
    </row>
    <row r="102" spans="1:7" ht="12" customHeight="1" x14ac:dyDescent="0.2">
      <c r="A102" s="372" t="s">
        <v>98</v>
      </c>
      <c r="B102" s="136" t="s">
        <v>397</v>
      </c>
      <c r="C102" s="339">
        <f>'9.mell.2.tábl.'!C102+'9.mell.3.tábl.'!C102+'9.mell.4.tábl.'!C102</f>
        <v>2661882</v>
      </c>
      <c r="D102" s="341">
        <f>'9.mell.2.tábl.'!D102+'9.mell.3.tábl.'!D102+'9.mell.4.tábl.'!D102</f>
        <v>0</v>
      </c>
      <c r="E102" s="339">
        <f>'9.mell.2.tábl.'!E102+'9.mell.3.tábl.'!E102+'9.mell.4.tábl.'!E102</f>
        <v>0</v>
      </c>
      <c r="F102" s="749">
        <f>'9.mell.2.tábl.'!F102+'9.mell.3.tábl.'!F102+'9.mell.4.tábl.'!F102</f>
        <v>0</v>
      </c>
      <c r="G102" s="264">
        <f>'9.mell.2.tábl.'!G102+'9.mell.3.tábl.'!G102+'9.mell.4.tábl.'!G102</f>
        <v>2661882</v>
      </c>
    </row>
    <row r="103" spans="1:7" ht="12" customHeight="1" x14ac:dyDescent="0.2">
      <c r="A103" s="372" t="s">
        <v>107</v>
      </c>
      <c r="B103" s="136" t="s">
        <v>396</v>
      </c>
      <c r="C103" s="339">
        <f>'9.mell.2.tábl.'!C103+'9.mell.3.tábl.'!C103+'9.mell.4.tábl.'!C103</f>
        <v>0</v>
      </c>
      <c r="D103" s="339">
        <f>'9.mell.2.tábl.'!D103+'9.mell.3.tábl.'!D103+'9.mell.4.tábl.'!D103</f>
        <v>0</v>
      </c>
      <c r="E103" s="339">
        <f>'9.mell.2.tábl.'!E103+'9.mell.3.tábl.'!E103+'9.mell.4.tábl.'!E103</f>
        <v>0</v>
      </c>
      <c r="F103" s="339">
        <f>'9.mell.2.tábl.'!F103+'9.mell.3.tábl.'!F103+'9.mell.4.tábl.'!F103</f>
        <v>0</v>
      </c>
      <c r="G103" s="264">
        <f>'9.mell.2.tábl.'!G103+'9.mell.3.tábl.'!G103+'9.mell.4.tábl.'!G103</f>
        <v>0</v>
      </c>
    </row>
    <row r="104" spans="1:7" ht="12" customHeight="1" x14ac:dyDescent="0.2">
      <c r="A104" s="372" t="s">
        <v>108</v>
      </c>
      <c r="B104" s="136" t="s">
        <v>332</v>
      </c>
      <c r="C104" s="339">
        <f>'9.mell.2.tábl.'!C104+'9.mell.3.tábl.'!C104+'9.mell.4.tábl.'!C104</f>
        <v>0</v>
      </c>
      <c r="D104" s="339">
        <f>'9.mell.2.tábl.'!D104+'9.mell.3.tábl.'!D104+'9.mell.4.tábl.'!D104</f>
        <v>0</v>
      </c>
      <c r="E104" s="749">
        <f>'9.mell.2.tábl.'!E104+'9.mell.3.tábl.'!E104+'9.mell.4.tábl.'!E104</f>
        <v>0</v>
      </c>
      <c r="F104" s="339">
        <f>'9.mell.2.tábl.'!F104+'9.mell.3.tábl.'!F104+'9.mell.4.tábl.'!F104</f>
        <v>0</v>
      </c>
      <c r="G104" s="751">
        <f>'9.mell.2.tábl.'!G104+'9.mell.3.tábl.'!G104+'9.mell.4.tábl.'!G104</f>
        <v>0</v>
      </c>
    </row>
    <row r="105" spans="1:7" ht="12" customHeight="1" x14ac:dyDescent="0.2">
      <c r="A105" s="372" t="s">
        <v>109</v>
      </c>
      <c r="B105" s="137" t="s">
        <v>333</v>
      </c>
      <c r="C105" s="339">
        <f>'9.mell.2.tábl.'!C105+'9.mell.3.tábl.'!C105+'9.mell.4.tábl.'!C105</f>
        <v>0</v>
      </c>
      <c r="D105" s="749">
        <f>'9.mell.2.tábl.'!D105+'9.mell.3.tábl.'!D105+'9.mell.4.tábl.'!D105</f>
        <v>0</v>
      </c>
      <c r="E105" s="339">
        <f>'9.mell.2.tábl.'!E105+'9.mell.3.tábl.'!E105+'9.mell.4.tábl.'!E105</f>
        <v>0</v>
      </c>
      <c r="F105" s="749">
        <f>'9.mell.2.tábl.'!F105+'9.mell.3.tábl.'!F105+'9.mell.4.tábl.'!F105</f>
        <v>0</v>
      </c>
      <c r="G105" s="266">
        <f>'9.mell.2.tábl.'!G105+'9.mell.3.tábl.'!G105+'9.mell.4.tábl.'!G105</f>
        <v>0</v>
      </c>
    </row>
    <row r="106" spans="1:7" ht="22.5" x14ac:dyDescent="0.2">
      <c r="A106" s="372" t="s">
        <v>110</v>
      </c>
      <c r="B106" s="137" t="s">
        <v>334</v>
      </c>
      <c r="C106" s="749">
        <f>'9.mell.2.tábl.'!C106+'9.mell.3.tábl.'!C106+'9.mell.4.tábl.'!C106</f>
        <v>0</v>
      </c>
      <c r="D106" s="341">
        <f>'9.mell.2.tábl.'!D106+'9.mell.3.tábl.'!D106+'9.mell.4.tábl.'!D106</f>
        <v>0</v>
      </c>
      <c r="E106" s="749">
        <f>'9.mell.2.tábl.'!E106+'9.mell.3.tábl.'!E106+'9.mell.4.tábl.'!E106</f>
        <v>0</v>
      </c>
      <c r="F106" s="341">
        <f>'9.mell.2.tábl.'!F106+'9.mell.3.tábl.'!F106+'9.mell.4.tábl.'!F106</f>
        <v>0</v>
      </c>
      <c r="G106" s="264">
        <f>'9.mell.2.tábl.'!G106+'9.mell.3.tábl.'!G106+'9.mell.4.tábl.'!G106</f>
        <v>0</v>
      </c>
    </row>
    <row r="107" spans="1:7" ht="12" customHeight="1" x14ac:dyDescent="0.2">
      <c r="A107" s="372" t="s">
        <v>112</v>
      </c>
      <c r="B107" s="136" t="s">
        <v>335</v>
      </c>
      <c r="C107" s="339">
        <f>'9.mell.2.tábl.'!C107+'9.mell.3.tábl.'!C107+'9.mell.4.tábl.'!C107</f>
        <v>128428038</v>
      </c>
      <c r="D107" s="341">
        <f>'9.mell.2.tábl.'!D107+'9.mell.3.tábl.'!D107+'9.mell.4.tábl.'!D107</f>
        <v>0</v>
      </c>
      <c r="E107" s="339">
        <f>'9.mell.2.tábl.'!E107+'9.mell.3.tábl.'!E107+'9.mell.4.tábl.'!E107</f>
        <v>0</v>
      </c>
      <c r="F107" s="339">
        <f>'9.mell.2.tábl.'!F107+'9.mell.3.tábl.'!F107+'9.mell.4.tábl.'!F107</f>
        <v>0</v>
      </c>
      <c r="G107" s="264">
        <f>'9.mell.2.tábl.'!G107+'9.mell.3.tábl.'!G107+'9.mell.4.tábl.'!G107</f>
        <v>128428038</v>
      </c>
    </row>
    <row r="108" spans="1:7" ht="12" customHeight="1" x14ac:dyDescent="0.2">
      <c r="A108" s="372" t="s">
        <v>175</v>
      </c>
      <c r="B108" s="136" t="s">
        <v>336</v>
      </c>
      <c r="C108" s="749">
        <f>'9.mell.2.tábl.'!C108+'9.mell.3.tábl.'!C108+'9.mell.4.tábl.'!C108</f>
        <v>0</v>
      </c>
      <c r="D108" s="341">
        <f>'9.mell.2.tábl.'!D108+'9.mell.3.tábl.'!D108+'9.mell.4.tábl.'!D108</f>
        <v>0</v>
      </c>
      <c r="E108" s="339">
        <f>'9.mell.2.tábl.'!E108+'9.mell.3.tábl.'!E108+'9.mell.4.tábl.'!E108</f>
        <v>0</v>
      </c>
      <c r="F108" s="749">
        <f>'9.mell.2.tábl.'!F108+'9.mell.3.tábl.'!F108+'9.mell.4.tábl.'!F108</f>
        <v>0</v>
      </c>
      <c r="G108" s="264">
        <f>'9.mell.2.tábl.'!G108+'9.mell.3.tábl.'!G108+'9.mell.4.tábl.'!G108</f>
        <v>0</v>
      </c>
    </row>
    <row r="109" spans="1:7" ht="12" customHeight="1" x14ac:dyDescent="0.2">
      <c r="A109" s="372" t="s">
        <v>330</v>
      </c>
      <c r="B109" s="137" t="s">
        <v>337</v>
      </c>
      <c r="C109" s="339">
        <f>'9.mell.2.tábl.'!C109+'9.mell.3.tábl.'!C109+'9.mell.4.tábl.'!C109</f>
        <v>0</v>
      </c>
      <c r="D109" s="341">
        <f>'9.mell.2.tábl.'!D109+'9.mell.3.tábl.'!D109+'9.mell.4.tábl.'!D109</f>
        <v>0</v>
      </c>
      <c r="E109" s="749">
        <f>'9.mell.2.tábl.'!E109+'9.mell.3.tábl.'!E109+'9.mell.4.tábl.'!E109</f>
        <v>0</v>
      </c>
      <c r="F109" s="341">
        <f>'9.mell.2.tábl.'!F109+'9.mell.3.tábl.'!F109+'9.mell.4.tábl.'!F109</f>
        <v>0</v>
      </c>
      <c r="G109" s="264">
        <f>'9.mell.2.tábl.'!G109+'9.mell.3.tábl.'!G109+'9.mell.4.tábl.'!G109</f>
        <v>0</v>
      </c>
    </row>
    <row r="110" spans="1:7" ht="12" customHeight="1" x14ac:dyDescent="0.2">
      <c r="A110" s="380" t="s">
        <v>331</v>
      </c>
      <c r="B110" s="138" t="s">
        <v>338</v>
      </c>
      <c r="C110" s="749">
        <f>'9.mell.2.tábl.'!C110+'9.mell.3.tábl.'!C110+'9.mell.4.tábl.'!C110</f>
        <v>0</v>
      </c>
      <c r="D110" s="341">
        <f>'9.mell.2.tábl.'!D110+'9.mell.3.tábl.'!D110+'9.mell.4.tábl.'!D110</f>
        <v>0</v>
      </c>
      <c r="E110" s="339">
        <f>'9.mell.2.tábl.'!E110+'9.mell.3.tábl.'!E110+'9.mell.4.tábl.'!E110</f>
        <v>0</v>
      </c>
      <c r="F110" s="341">
        <f>'9.mell.2.tábl.'!F110+'9.mell.3.tábl.'!F110+'9.mell.4.tábl.'!F110</f>
        <v>0</v>
      </c>
      <c r="G110" s="751">
        <f>'9.mell.2.tábl.'!G110+'9.mell.3.tábl.'!G110+'9.mell.4.tábl.'!G110</f>
        <v>0</v>
      </c>
    </row>
    <row r="111" spans="1:7" ht="12" customHeight="1" x14ac:dyDescent="0.2">
      <c r="A111" s="372" t="s">
        <v>394</v>
      </c>
      <c r="B111" s="138" t="s">
        <v>339</v>
      </c>
      <c r="C111" s="341">
        <f>'9.mell.2.tábl.'!C111+'9.mell.3.tábl.'!C111+'9.mell.4.tábl.'!C111</f>
        <v>0</v>
      </c>
      <c r="D111" s="339">
        <f>'9.mell.2.tábl.'!D111+'9.mell.3.tábl.'!D111+'9.mell.4.tábl.'!D111</f>
        <v>0</v>
      </c>
      <c r="E111" s="339">
        <f>'9.mell.2.tábl.'!E111+'9.mell.3.tábl.'!E111+'9.mell.4.tábl.'!E111</f>
        <v>0</v>
      </c>
      <c r="F111" s="341">
        <f>'9.mell.2.tábl.'!F111+'9.mell.3.tábl.'!F111+'9.mell.4.tábl.'!F111</f>
        <v>0</v>
      </c>
      <c r="G111" s="264">
        <f>'9.mell.2.tábl.'!G111+'9.mell.3.tábl.'!G111+'9.mell.4.tábl.'!G111</f>
        <v>0</v>
      </c>
    </row>
    <row r="112" spans="1:7" ht="12" customHeight="1" x14ac:dyDescent="0.2">
      <c r="A112" s="372" t="s">
        <v>395</v>
      </c>
      <c r="B112" s="137" t="s">
        <v>340</v>
      </c>
      <c r="C112" s="341">
        <f>'9.mell.2.tábl.'!C112+'9.mell.3.tábl.'!C112+'9.mell.4.tábl.'!C112</f>
        <v>900000</v>
      </c>
      <c r="D112" s="749">
        <f>'9.mell.2.tábl.'!D112+'9.mell.3.tábl.'!D112+'9.mell.4.tábl.'!D112</f>
        <v>0</v>
      </c>
      <c r="E112" s="339">
        <f>'9.mell.2.tábl.'!E112+'9.mell.3.tábl.'!E112+'9.mell.4.tábl.'!E112</f>
        <v>0</v>
      </c>
      <c r="F112" s="341">
        <f>'9.mell.2.tábl.'!F112+'9.mell.3.tábl.'!F112+'9.mell.4.tábl.'!F112</f>
        <v>0</v>
      </c>
      <c r="G112" s="751">
        <f>'9.mell.2.tábl.'!G112+'9.mell.3.tábl.'!G112+'9.mell.4.tábl.'!G112</f>
        <v>900000</v>
      </c>
    </row>
    <row r="113" spans="1:7" ht="12" customHeight="1" x14ac:dyDescent="0.2">
      <c r="A113" s="372" t="s">
        <v>399</v>
      </c>
      <c r="B113" s="8" t="s">
        <v>48</v>
      </c>
      <c r="C113" s="339">
        <f>'9.mell.2.tábl.'!C113+'9.mell.3.tábl.'!C113+'9.mell.4.tábl.'!C113</f>
        <v>28948165</v>
      </c>
      <c r="D113" s="341">
        <f>'9.mell.2.tábl.'!D113+'9.mell.3.tábl.'!D113+'9.mell.4.tábl.'!D113</f>
        <v>0</v>
      </c>
      <c r="E113" s="339">
        <f>'9.mell.2.tábl.'!E113+'9.mell.3.tábl.'!E113+'9.mell.4.tábl.'!E113</f>
        <v>-1940999</v>
      </c>
      <c r="F113" s="339">
        <f>'9.mell.2.tábl.'!F113+'9.mell.3.tábl.'!F113+'9.mell.4.tábl.'!F113</f>
        <v>-1940999</v>
      </c>
      <c r="G113" s="264">
        <f>'9.mell.2.tábl.'!G113+'9.mell.3.tábl.'!G113+'9.mell.4.tábl.'!G113</f>
        <v>27007166</v>
      </c>
    </row>
    <row r="114" spans="1:7" ht="12" customHeight="1" x14ac:dyDescent="0.2">
      <c r="A114" s="373" t="s">
        <v>400</v>
      </c>
      <c r="B114" s="8" t="s">
        <v>462</v>
      </c>
      <c r="C114" s="749">
        <f>'9.mell.2.tábl.'!C114+'9.mell.3.tábl.'!C114+'9.mell.4.tábl.'!C114</f>
        <v>10246165</v>
      </c>
      <c r="D114" s="341">
        <f>'9.mell.2.tábl.'!D114+'9.mell.3.tábl.'!D114+'9.mell.4.tábl.'!D114</f>
        <v>0</v>
      </c>
      <c r="E114" s="340">
        <f>'9.mell.2.tábl.'!E114+'9.mell.3.tábl.'!E114+'9.mell.4.tábl.'!E114</f>
        <v>-1940999</v>
      </c>
      <c r="F114" s="749">
        <f>'9.mell.2.tábl.'!F114+'9.mell.3.tábl.'!F114+'9.mell.4.tábl.'!F114</f>
        <v>-1940999</v>
      </c>
      <c r="G114" s="751">
        <f>'9.mell.2.tábl.'!G114+'9.mell.3.tábl.'!G114+'9.mell.4.tábl.'!G114</f>
        <v>8305166</v>
      </c>
    </row>
    <row r="115" spans="1:7" ht="12" customHeight="1" thickBot="1" x14ac:dyDescent="0.25">
      <c r="A115" s="381" t="s">
        <v>401</v>
      </c>
      <c r="B115" s="139" t="s">
        <v>463</v>
      </c>
      <c r="C115" s="410">
        <f>'9.mell.2.tábl.'!C115+'9.mell.3.tábl.'!C115+'9.mell.4.tábl.'!C115</f>
        <v>18702000</v>
      </c>
      <c r="D115" s="410">
        <f>'9.mell.2.tábl.'!D115+'9.mell.3.tábl.'!D115+'9.mell.4.tábl.'!D115</f>
        <v>0</v>
      </c>
      <c r="E115" s="749">
        <f>'9.mell.2.tábl.'!E115+'9.mell.3.tábl.'!E115+'9.mell.4.tábl.'!E115</f>
        <v>0</v>
      </c>
      <c r="F115" s="410">
        <f>'9.mell.2.tábl.'!F115+'9.mell.3.tábl.'!F115+'9.mell.4.tábl.'!F115</f>
        <v>0</v>
      </c>
      <c r="G115" s="270">
        <f>'9.mell.2.tábl.'!G115+'9.mell.3.tábl.'!G115+'9.mell.4.tábl.'!G115</f>
        <v>18702000</v>
      </c>
    </row>
    <row r="116" spans="1:7" ht="12" customHeight="1" thickBot="1" x14ac:dyDescent="0.25">
      <c r="A116" s="31" t="s">
        <v>17</v>
      </c>
      <c r="B116" s="26" t="s">
        <v>341</v>
      </c>
      <c r="C116" s="338">
        <f>+C117+C119+C121</f>
        <v>55920000</v>
      </c>
      <c r="D116" s="697">
        <f>+D117+D119+D121</f>
        <v>0</v>
      </c>
      <c r="E116" s="338">
        <f>+E117+E119+E121</f>
        <v>603000</v>
      </c>
      <c r="F116" s="338">
        <f>+F117+F119+F121</f>
        <v>603000</v>
      </c>
      <c r="G116" s="262">
        <f>+G117+G119+G121</f>
        <v>56523000</v>
      </c>
    </row>
    <row r="117" spans="1:7" ht="12" customHeight="1" x14ac:dyDescent="0.2">
      <c r="A117" s="371" t="s">
        <v>99</v>
      </c>
      <c r="B117" s="8" t="s">
        <v>214</v>
      </c>
      <c r="C117" s="340">
        <f>'9.mell.2.tábl.'!C117+'9.mell.3.tábl.'!C117+'9.mell.4.tábl.'!C117</f>
        <v>48094000</v>
      </c>
      <c r="D117" s="340">
        <f>'9.mell.2.tábl.'!D117+'9.mell.3.tábl.'!D117+'9.mell.4.tábl.'!D117</f>
        <v>0</v>
      </c>
      <c r="E117" s="340">
        <f>'9.mell.2.tábl.'!E117+'9.mell.3.tábl.'!E117+'9.mell.4.tábl.'!E117</f>
        <v>603000</v>
      </c>
      <c r="F117" s="340">
        <f>'9.mell.2.tábl.'!F117+'9.mell.3.tábl.'!F117+'9.mell.4.tábl.'!F117</f>
        <v>603000</v>
      </c>
      <c r="G117" s="265">
        <f>'9.mell.2.tábl.'!G117+'9.mell.3.tábl.'!G117+'9.mell.4.tábl.'!G117</f>
        <v>48697000</v>
      </c>
    </row>
    <row r="118" spans="1:7" ht="12" customHeight="1" x14ac:dyDescent="0.2">
      <c r="A118" s="371" t="s">
        <v>100</v>
      </c>
      <c r="B118" s="12" t="s">
        <v>345</v>
      </c>
      <c r="C118" s="340">
        <f>'9.mell.2.tábl.'!C118+'9.mell.3.tábl.'!C118+'9.mell.4.tábl.'!C118</f>
        <v>0</v>
      </c>
      <c r="D118" s="340">
        <f>'9.mell.2.tábl.'!D118+'9.mell.3.tábl.'!D118+'9.mell.4.tábl.'!D118</f>
        <v>0</v>
      </c>
      <c r="E118" s="340">
        <f>'9.mell.2.tábl.'!E118+'9.mell.3.tábl.'!E118+'9.mell.4.tábl.'!E118</f>
        <v>0</v>
      </c>
      <c r="F118" s="340">
        <f>'9.mell.2.tábl.'!F118+'9.mell.3.tábl.'!F118+'9.mell.4.tábl.'!F118</f>
        <v>0</v>
      </c>
      <c r="G118" s="265">
        <f>'9.mell.2.tábl.'!G118+'9.mell.3.tábl.'!G118+'9.mell.4.tábl.'!G118</f>
        <v>0</v>
      </c>
    </row>
    <row r="119" spans="1:7" ht="12" customHeight="1" x14ac:dyDescent="0.2">
      <c r="A119" s="371" t="s">
        <v>101</v>
      </c>
      <c r="B119" s="12" t="s">
        <v>176</v>
      </c>
      <c r="C119" s="340">
        <f>'9.mell.2.tábl.'!C119+'9.mell.3.tábl.'!C119+'9.mell.4.tábl.'!C119</f>
        <v>2142000</v>
      </c>
      <c r="D119" s="340">
        <f>'9.mell.2.tábl.'!D119+'9.mell.3.tábl.'!D119+'9.mell.4.tábl.'!D119</f>
        <v>0</v>
      </c>
      <c r="E119" s="340">
        <f>'9.mell.2.tábl.'!E119+'9.mell.3.tábl.'!E119+'9.mell.4.tábl.'!E119</f>
        <v>0</v>
      </c>
      <c r="F119" s="340">
        <f>'9.mell.2.tábl.'!F119+'9.mell.3.tábl.'!F119+'9.mell.4.tábl.'!F119</f>
        <v>0</v>
      </c>
      <c r="G119" s="265">
        <f>'9.mell.2.tábl.'!G119+'9.mell.3.tábl.'!G119+'9.mell.4.tábl.'!G119</f>
        <v>2142000</v>
      </c>
    </row>
    <row r="120" spans="1:7" ht="12" customHeight="1" x14ac:dyDescent="0.2">
      <c r="A120" s="371" t="s">
        <v>102</v>
      </c>
      <c r="B120" s="12" t="s">
        <v>346</v>
      </c>
      <c r="C120" s="340">
        <f>'9.mell.2.tábl.'!C120+'9.mell.3.tábl.'!C120+'9.mell.4.tábl.'!C120</f>
        <v>0</v>
      </c>
      <c r="D120" s="340">
        <f>'9.mell.2.tábl.'!D120+'9.mell.3.tábl.'!D120+'9.mell.4.tábl.'!D120</f>
        <v>0</v>
      </c>
      <c r="E120" s="340">
        <f>'9.mell.2.tábl.'!E120+'9.mell.3.tábl.'!E120+'9.mell.4.tábl.'!E120</f>
        <v>0</v>
      </c>
      <c r="F120" s="340">
        <f>'9.mell.2.tábl.'!F120+'9.mell.3.tábl.'!F120+'9.mell.4.tábl.'!F120</f>
        <v>0</v>
      </c>
      <c r="G120" s="265">
        <f>'9.mell.2.tábl.'!G120+'9.mell.3.tábl.'!G120+'9.mell.4.tábl.'!G120</f>
        <v>0</v>
      </c>
    </row>
    <row r="121" spans="1:7" ht="12" customHeight="1" x14ac:dyDescent="0.2">
      <c r="A121" s="371" t="s">
        <v>103</v>
      </c>
      <c r="B121" s="259" t="s">
        <v>216</v>
      </c>
      <c r="C121" s="340">
        <f>'9.mell.2.tábl.'!C121+'9.mell.3.tábl.'!C121+'9.mell.4.tábl.'!C121</f>
        <v>5684000</v>
      </c>
      <c r="D121" s="340">
        <f>'9.mell.2.tábl.'!D121+'9.mell.3.tábl.'!D121+'9.mell.4.tábl.'!D121</f>
        <v>0</v>
      </c>
      <c r="E121" s="340">
        <f>'9.mell.2.tábl.'!E121+'9.mell.3.tábl.'!E121+'9.mell.4.tábl.'!E121</f>
        <v>0</v>
      </c>
      <c r="F121" s="340">
        <f>'9.mell.2.tábl.'!F121+'9.mell.3.tábl.'!F121+'9.mell.4.tábl.'!F121</f>
        <v>0</v>
      </c>
      <c r="G121" s="265">
        <f>'9.mell.2.tábl.'!G121+'9.mell.3.tábl.'!G121+'9.mell.4.tábl.'!G121</f>
        <v>5684000</v>
      </c>
    </row>
    <row r="122" spans="1:7" ht="12" customHeight="1" x14ac:dyDescent="0.2">
      <c r="A122" s="371" t="s">
        <v>111</v>
      </c>
      <c r="B122" s="258" t="s">
        <v>387</v>
      </c>
      <c r="C122" s="340">
        <f>'9.mell.2.tábl.'!C122+'9.mell.3.tábl.'!C122+'9.mell.4.tábl.'!C122</f>
        <v>0</v>
      </c>
      <c r="D122" s="340">
        <f>'9.mell.2.tábl.'!D122+'9.mell.3.tábl.'!D122+'9.mell.4.tábl.'!D122</f>
        <v>0</v>
      </c>
      <c r="E122" s="340">
        <f>'9.mell.2.tábl.'!E122+'9.mell.3.tábl.'!E122+'9.mell.4.tábl.'!E122</f>
        <v>0</v>
      </c>
      <c r="F122" s="340">
        <f>'9.mell.2.tábl.'!F122+'9.mell.3.tábl.'!F122+'9.mell.4.tábl.'!F122</f>
        <v>0</v>
      </c>
      <c r="G122" s="265">
        <f>'9.mell.2.tábl.'!G122+'9.mell.3.tábl.'!G122+'9.mell.4.tábl.'!G122</f>
        <v>0</v>
      </c>
    </row>
    <row r="123" spans="1:7" ht="12" customHeight="1" x14ac:dyDescent="0.2">
      <c r="A123" s="371" t="s">
        <v>113</v>
      </c>
      <c r="B123" s="351" t="s">
        <v>351</v>
      </c>
      <c r="C123" s="340">
        <f>'9.mell.2.tábl.'!C123+'9.mell.3.tábl.'!C123+'9.mell.4.tábl.'!C123</f>
        <v>0</v>
      </c>
      <c r="D123" s="340">
        <f>'9.mell.2.tábl.'!D123+'9.mell.3.tábl.'!D123+'9.mell.4.tábl.'!D123</f>
        <v>0</v>
      </c>
      <c r="E123" s="340">
        <f>'9.mell.2.tábl.'!E123+'9.mell.3.tábl.'!E123+'9.mell.4.tábl.'!E123</f>
        <v>0</v>
      </c>
      <c r="F123" s="340">
        <f>'9.mell.2.tábl.'!F123+'9.mell.3.tábl.'!F123+'9.mell.4.tábl.'!F123</f>
        <v>0</v>
      </c>
      <c r="G123" s="265">
        <f>'9.mell.2.tábl.'!G123+'9.mell.3.tábl.'!G123+'9.mell.4.tábl.'!G123</f>
        <v>0</v>
      </c>
    </row>
    <row r="124" spans="1:7" ht="22.5" x14ac:dyDescent="0.2">
      <c r="A124" s="371" t="s">
        <v>177</v>
      </c>
      <c r="B124" s="137" t="s">
        <v>334</v>
      </c>
      <c r="C124" s="340">
        <f>'9.mell.2.tábl.'!C124+'9.mell.3.tábl.'!C124+'9.mell.4.tábl.'!C124</f>
        <v>0</v>
      </c>
      <c r="D124" s="340">
        <f>'9.mell.2.tábl.'!D124+'9.mell.3.tábl.'!D124+'9.mell.4.tábl.'!D124</f>
        <v>0</v>
      </c>
      <c r="E124" s="340">
        <f>'9.mell.2.tábl.'!E124+'9.mell.3.tábl.'!E124+'9.mell.4.tábl.'!E124</f>
        <v>0</v>
      </c>
      <c r="F124" s="340">
        <f>'9.mell.2.tábl.'!F124+'9.mell.3.tábl.'!F124+'9.mell.4.tábl.'!F124</f>
        <v>0</v>
      </c>
      <c r="G124" s="265">
        <f>'9.mell.2.tábl.'!G124+'9.mell.3.tábl.'!G124+'9.mell.4.tábl.'!G124</f>
        <v>0</v>
      </c>
    </row>
    <row r="125" spans="1:7" ht="12" customHeight="1" x14ac:dyDescent="0.2">
      <c r="A125" s="371" t="s">
        <v>178</v>
      </c>
      <c r="B125" s="137" t="s">
        <v>350</v>
      </c>
      <c r="C125" s="340">
        <f>'9.mell.2.tábl.'!C125+'9.mell.3.tábl.'!C125+'9.mell.4.tábl.'!C125</f>
        <v>5684000</v>
      </c>
      <c r="D125" s="340">
        <f>'9.mell.2.tábl.'!D125+'9.mell.3.tábl.'!D125+'9.mell.4.tábl.'!D125</f>
        <v>0</v>
      </c>
      <c r="E125" s="340">
        <f>'9.mell.2.tábl.'!E125+'9.mell.3.tábl.'!E125+'9.mell.4.tábl.'!E125</f>
        <v>0</v>
      </c>
      <c r="F125" s="340">
        <f>'9.mell.2.tábl.'!F125+'9.mell.3.tábl.'!F125+'9.mell.4.tábl.'!F125</f>
        <v>0</v>
      </c>
      <c r="G125" s="265">
        <f>'9.mell.2.tábl.'!G125+'9.mell.3.tábl.'!G125+'9.mell.4.tábl.'!G125</f>
        <v>5684000</v>
      </c>
    </row>
    <row r="126" spans="1:7" ht="12" customHeight="1" x14ac:dyDescent="0.2">
      <c r="A126" s="371" t="s">
        <v>179</v>
      </c>
      <c r="B126" s="137" t="s">
        <v>349</v>
      </c>
      <c r="C126" s="340">
        <f>'9.mell.2.tábl.'!C126+'9.mell.3.tábl.'!C126+'9.mell.4.tábl.'!C126</f>
        <v>0</v>
      </c>
      <c r="D126" s="340">
        <f>'9.mell.2.tábl.'!D126+'9.mell.3.tábl.'!D126+'9.mell.4.tábl.'!D126</f>
        <v>0</v>
      </c>
      <c r="E126" s="340">
        <f>'9.mell.2.tábl.'!E126+'9.mell.3.tábl.'!E126+'9.mell.4.tábl.'!E126</f>
        <v>0</v>
      </c>
      <c r="F126" s="340">
        <f>'9.mell.2.tábl.'!F126+'9.mell.3.tábl.'!F126+'9.mell.4.tábl.'!F126</f>
        <v>0</v>
      </c>
      <c r="G126" s="265">
        <f>'9.mell.2.tábl.'!G126+'9.mell.3.tábl.'!G126+'9.mell.4.tábl.'!G126</f>
        <v>0</v>
      </c>
    </row>
    <row r="127" spans="1:7" ht="12" customHeight="1" x14ac:dyDescent="0.2">
      <c r="A127" s="371" t="s">
        <v>342</v>
      </c>
      <c r="B127" s="137" t="s">
        <v>337</v>
      </c>
      <c r="C127" s="340">
        <f>'9.mell.2.tábl.'!C127+'9.mell.3.tábl.'!C127+'9.mell.4.tábl.'!C127</f>
        <v>0</v>
      </c>
      <c r="D127" s="340">
        <f>'9.mell.2.tábl.'!D127+'9.mell.3.tábl.'!D127+'9.mell.4.tábl.'!D127</f>
        <v>0</v>
      </c>
      <c r="E127" s="340">
        <f>'9.mell.2.tábl.'!E127+'9.mell.3.tábl.'!E127+'9.mell.4.tábl.'!E127</f>
        <v>0</v>
      </c>
      <c r="F127" s="340">
        <f>'9.mell.2.tábl.'!F127+'9.mell.3.tábl.'!F127+'9.mell.4.tábl.'!F127</f>
        <v>0</v>
      </c>
      <c r="G127" s="265">
        <f>'9.mell.2.tábl.'!G127+'9.mell.3.tábl.'!G127+'9.mell.4.tábl.'!G127</f>
        <v>0</v>
      </c>
    </row>
    <row r="128" spans="1:7" ht="12" customHeight="1" x14ac:dyDescent="0.2">
      <c r="A128" s="371" t="s">
        <v>343</v>
      </c>
      <c r="B128" s="137" t="s">
        <v>348</v>
      </c>
      <c r="C128" s="340">
        <f>'9.mell.2.tábl.'!C128+'9.mell.3.tábl.'!C128+'9.mell.4.tábl.'!C128</f>
        <v>0</v>
      </c>
      <c r="D128" s="340">
        <f>'9.mell.2.tábl.'!D128+'9.mell.3.tábl.'!D128+'9.mell.4.tábl.'!D128</f>
        <v>0</v>
      </c>
      <c r="E128" s="340">
        <f>'9.mell.2.tábl.'!E128+'9.mell.3.tábl.'!E128+'9.mell.4.tábl.'!E128</f>
        <v>0</v>
      </c>
      <c r="F128" s="340">
        <f>'9.mell.2.tábl.'!F128+'9.mell.3.tábl.'!F128+'9.mell.4.tábl.'!F128</f>
        <v>0</v>
      </c>
      <c r="G128" s="265">
        <f>'9.mell.2.tábl.'!G128+'9.mell.3.tábl.'!G128+'9.mell.4.tábl.'!G128</f>
        <v>0</v>
      </c>
    </row>
    <row r="129" spans="1:13" ht="12" customHeight="1" thickBot="1" x14ac:dyDescent="0.25">
      <c r="A129" s="380" t="s">
        <v>344</v>
      </c>
      <c r="B129" s="137" t="s">
        <v>347</v>
      </c>
      <c r="C129" s="340">
        <f>'9.mell.2.tábl.'!C129+'9.mell.3.tábl.'!C129+'9.mell.4.tábl.'!C129</f>
        <v>0</v>
      </c>
      <c r="D129" s="340">
        <f>'9.mell.2.tábl.'!D129+'9.mell.3.tábl.'!D129+'9.mell.4.tábl.'!D129</f>
        <v>0</v>
      </c>
      <c r="E129" s="340">
        <f>'9.mell.2.tábl.'!E129+'9.mell.3.tábl.'!E129+'9.mell.4.tábl.'!E129</f>
        <v>0</v>
      </c>
      <c r="F129" s="340">
        <f>'9.mell.2.tábl.'!F129+'9.mell.3.tábl.'!F129+'9.mell.4.tábl.'!F129</f>
        <v>0</v>
      </c>
      <c r="G129" s="265">
        <f>'9.mell.2.tábl.'!G129+'9.mell.3.tábl.'!G129+'9.mell.4.tábl.'!G129</f>
        <v>0</v>
      </c>
    </row>
    <row r="130" spans="1:13" ht="12" customHeight="1" thickBot="1" x14ac:dyDescent="0.25">
      <c r="A130" s="31" t="s">
        <v>18</v>
      </c>
      <c r="B130" s="118" t="s">
        <v>404</v>
      </c>
      <c r="C130" s="338">
        <f>+C95+C116</f>
        <v>365298185</v>
      </c>
      <c r="D130" s="697">
        <f>+D95+D116</f>
        <v>0</v>
      </c>
      <c r="E130" s="338">
        <f>+E95+E116</f>
        <v>3509201</v>
      </c>
      <c r="F130" s="338">
        <f>+F95+F116</f>
        <v>3509201</v>
      </c>
      <c r="G130" s="262">
        <f>+G95+G116</f>
        <v>368807386</v>
      </c>
    </row>
    <row r="131" spans="1:13" ht="12" customHeight="1" thickBot="1" x14ac:dyDescent="0.25">
      <c r="A131" s="31" t="s">
        <v>19</v>
      </c>
      <c r="B131" s="118" t="s">
        <v>405</v>
      </c>
      <c r="C131" s="338">
        <f>+C132+C133+C134</f>
        <v>76000000</v>
      </c>
      <c r="D131" s="697">
        <f>+D132+D133+D134</f>
        <v>0</v>
      </c>
      <c r="E131" s="338">
        <f>+E132+E133+E134</f>
        <v>0</v>
      </c>
      <c r="F131" s="338">
        <f>+F132+F133+F134</f>
        <v>0</v>
      </c>
      <c r="G131" s="262">
        <f>+G132+G133+G134</f>
        <v>76000000</v>
      </c>
    </row>
    <row r="132" spans="1:13" s="96" customFormat="1" ht="12" customHeight="1" x14ac:dyDescent="0.2">
      <c r="A132" s="371" t="s">
        <v>250</v>
      </c>
      <c r="B132" s="9" t="s">
        <v>467</v>
      </c>
      <c r="C132" s="339">
        <f>'9.mell.2.tábl.'!C132+'9.mell.3.tábl.'!C132+'9.mell.4.tábl.'!C132</f>
        <v>76000000</v>
      </c>
      <c r="D132" s="339">
        <f>'9.mell.2.tábl.'!D132+'9.mell.3.tábl.'!D132+'9.mell.4.tábl.'!D132</f>
        <v>0</v>
      </c>
      <c r="E132" s="339">
        <f>'9.mell.2.tábl.'!E132+'9.mell.3.tábl.'!E132+'9.mell.4.tábl.'!E132</f>
        <v>0</v>
      </c>
      <c r="F132" s="339">
        <f>'9.mell.2.tábl.'!F132+'9.mell.3.tábl.'!F132+'9.mell.4.tábl.'!F132</f>
        <v>0</v>
      </c>
      <c r="G132" s="264">
        <f>'9.mell.2.tábl.'!G132+'9.mell.3.tábl.'!G132+'9.mell.4.tábl.'!G132</f>
        <v>76000000</v>
      </c>
    </row>
    <row r="133" spans="1:13" ht="12" customHeight="1" x14ac:dyDescent="0.2">
      <c r="A133" s="371" t="s">
        <v>251</v>
      </c>
      <c r="B133" s="9" t="s">
        <v>413</v>
      </c>
      <c r="C133" s="339">
        <f>'9.mell.2.tábl.'!C133+'9.mell.3.tábl.'!C133+'9.mell.4.tábl.'!C133</f>
        <v>0</v>
      </c>
      <c r="D133" s="339">
        <f>'9.mell.2.tábl.'!D133+'9.mell.3.tábl.'!D133+'9.mell.4.tábl.'!D133</f>
        <v>0</v>
      </c>
      <c r="E133" s="339">
        <f>'9.mell.2.tábl.'!E133+'9.mell.3.tábl.'!E133+'9.mell.4.tábl.'!E133</f>
        <v>0</v>
      </c>
      <c r="F133" s="339">
        <f>'9.mell.2.tábl.'!F133+'9.mell.3.tábl.'!F133+'9.mell.4.tábl.'!F133</f>
        <v>0</v>
      </c>
      <c r="G133" s="264">
        <f>'9.mell.2.tábl.'!G133+'9.mell.3.tábl.'!G133+'9.mell.4.tábl.'!G133</f>
        <v>0</v>
      </c>
    </row>
    <row r="134" spans="1:13" ht="12" customHeight="1" thickBot="1" x14ac:dyDescent="0.25">
      <c r="A134" s="380" t="s">
        <v>252</v>
      </c>
      <c r="B134" s="7" t="s">
        <v>466</v>
      </c>
      <c r="C134" s="339">
        <f>'9.mell.2.tábl.'!C134+'9.mell.3.tábl.'!C134+'9.mell.4.tábl.'!C134</f>
        <v>0</v>
      </c>
      <c r="D134" s="339">
        <f>'9.mell.2.tábl.'!D134+'9.mell.3.tábl.'!D134+'9.mell.4.tábl.'!D134</f>
        <v>0</v>
      </c>
      <c r="E134" s="339">
        <f>'9.mell.2.tábl.'!E134+'9.mell.3.tábl.'!E134+'9.mell.4.tábl.'!E134</f>
        <v>0</v>
      </c>
      <c r="F134" s="339">
        <f>'9.mell.2.tábl.'!F134+'9.mell.3.tábl.'!F134+'9.mell.4.tábl.'!F134</f>
        <v>0</v>
      </c>
      <c r="G134" s="264">
        <f>'9.mell.2.tábl.'!G134+'9.mell.3.tábl.'!G134+'9.mell.4.tábl.'!G134</f>
        <v>0</v>
      </c>
    </row>
    <row r="135" spans="1:13" ht="12" customHeight="1" thickBot="1" x14ac:dyDescent="0.25">
      <c r="A135" s="31" t="s">
        <v>20</v>
      </c>
      <c r="B135" s="118" t="s">
        <v>406</v>
      </c>
      <c r="C135" s="338">
        <f>+C136+C137+C138+C139+C140+C141</f>
        <v>0</v>
      </c>
      <c r="D135" s="697">
        <f>+D136+D137+D138+D139+D140+D141</f>
        <v>0</v>
      </c>
      <c r="E135" s="338">
        <f>+E136+E137+E138+E139+E140+E141</f>
        <v>0</v>
      </c>
      <c r="F135" s="338">
        <f>+F136+F137+F138+F139+F140+F141</f>
        <v>0</v>
      </c>
      <c r="G135" s="262">
        <f>+G136+G137+G138+G139+G140+G141</f>
        <v>0</v>
      </c>
    </row>
    <row r="136" spans="1:13" ht="12" customHeight="1" x14ac:dyDescent="0.2">
      <c r="A136" s="371" t="s">
        <v>86</v>
      </c>
      <c r="B136" s="9" t="s">
        <v>415</v>
      </c>
      <c r="C136" s="339">
        <f>'9.mell.2.tábl.'!C136+'9.mell.3.tábl.'!C136+'9.mell.4.tábl.'!C136</f>
        <v>0</v>
      </c>
      <c r="D136" s="339">
        <f>'9.mell.2.tábl.'!D136+'9.mell.3.tábl.'!D136+'9.mell.4.tábl.'!D136</f>
        <v>0</v>
      </c>
      <c r="E136" s="339">
        <f>'9.mell.2.tábl.'!E136+'9.mell.3.tábl.'!E136+'9.mell.4.tábl.'!E136</f>
        <v>0</v>
      </c>
      <c r="F136" s="339">
        <f>'9.mell.2.tábl.'!F136+'9.mell.3.tábl.'!F136+'9.mell.4.tábl.'!F136</f>
        <v>0</v>
      </c>
      <c r="G136" s="264">
        <f>'9.mell.2.tábl.'!G136+'9.mell.3.tábl.'!G136+'9.mell.4.tábl.'!G136</f>
        <v>0</v>
      </c>
    </row>
    <row r="137" spans="1:13" ht="12" customHeight="1" x14ac:dyDescent="0.2">
      <c r="A137" s="371" t="s">
        <v>87</v>
      </c>
      <c r="B137" s="9" t="s">
        <v>407</v>
      </c>
      <c r="C137" s="339">
        <f>'9.mell.2.tábl.'!C137+'9.mell.3.tábl.'!C137+'9.mell.4.tábl.'!C137</f>
        <v>0</v>
      </c>
      <c r="D137" s="339">
        <f>'9.mell.2.tábl.'!D137+'9.mell.3.tábl.'!D137+'9.mell.4.tábl.'!D137</f>
        <v>0</v>
      </c>
      <c r="E137" s="339">
        <f>'9.mell.2.tábl.'!E137+'9.mell.3.tábl.'!E137+'9.mell.4.tábl.'!E137</f>
        <v>0</v>
      </c>
      <c r="F137" s="339">
        <f>'9.mell.2.tábl.'!F137+'9.mell.3.tábl.'!F137+'9.mell.4.tábl.'!F137</f>
        <v>0</v>
      </c>
      <c r="G137" s="264">
        <f>'9.mell.2.tábl.'!G137+'9.mell.3.tábl.'!G137+'9.mell.4.tábl.'!G137</f>
        <v>0</v>
      </c>
    </row>
    <row r="138" spans="1:13" ht="12" customHeight="1" x14ac:dyDescent="0.2">
      <c r="A138" s="371" t="s">
        <v>88</v>
      </c>
      <c r="B138" s="9" t="s">
        <v>408</v>
      </c>
      <c r="C138" s="339">
        <f>'9.mell.2.tábl.'!C138+'9.mell.3.tábl.'!C138+'9.mell.4.tábl.'!C138</f>
        <v>0</v>
      </c>
      <c r="D138" s="339">
        <f>'9.mell.2.tábl.'!D138+'9.mell.3.tábl.'!D138+'9.mell.4.tábl.'!D138</f>
        <v>0</v>
      </c>
      <c r="E138" s="339">
        <f>'9.mell.2.tábl.'!E138+'9.mell.3.tábl.'!E138+'9.mell.4.tábl.'!E138</f>
        <v>0</v>
      </c>
      <c r="F138" s="339">
        <f>'9.mell.2.tábl.'!F138+'9.mell.3.tábl.'!F138+'9.mell.4.tábl.'!F138</f>
        <v>0</v>
      </c>
      <c r="G138" s="264">
        <f>'9.mell.2.tábl.'!G138+'9.mell.3.tábl.'!G138+'9.mell.4.tábl.'!G138</f>
        <v>0</v>
      </c>
    </row>
    <row r="139" spans="1:13" ht="12" customHeight="1" x14ac:dyDescent="0.2">
      <c r="A139" s="371" t="s">
        <v>164</v>
      </c>
      <c r="B139" s="9" t="s">
        <v>465</v>
      </c>
      <c r="C139" s="339">
        <f>'9.mell.2.tábl.'!C139+'9.mell.3.tábl.'!C139+'9.mell.4.tábl.'!C139</f>
        <v>0</v>
      </c>
      <c r="D139" s="339">
        <f>'9.mell.2.tábl.'!D139+'9.mell.3.tábl.'!D139+'9.mell.4.tábl.'!D139</f>
        <v>0</v>
      </c>
      <c r="E139" s="339">
        <f>'9.mell.2.tábl.'!E139+'9.mell.3.tábl.'!E139+'9.mell.4.tábl.'!E139</f>
        <v>0</v>
      </c>
      <c r="F139" s="339">
        <f>'9.mell.2.tábl.'!F139+'9.mell.3.tábl.'!F139+'9.mell.4.tábl.'!F139</f>
        <v>0</v>
      </c>
      <c r="G139" s="264">
        <f>'9.mell.2.tábl.'!G139+'9.mell.3.tábl.'!G139+'9.mell.4.tábl.'!G139</f>
        <v>0</v>
      </c>
    </row>
    <row r="140" spans="1:13" ht="12" customHeight="1" x14ac:dyDescent="0.2">
      <c r="A140" s="371" t="s">
        <v>165</v>
      </c>
      <c r="B140" s="9" t="s">
        <v>410</v>
      </c>
      <c r="C140" s="339">
        <f>'9.mell.2.tábl.'!C140+'9.mell.3.tábl.'!C140+'9.mell.4.tábl.'!C140</f>
        <v>0</v>
      </c>
      <c r="D140" s="339">
        <f>'9.mell.2.tábl.'!D140+'9.mell.3.tábl.'!D140+'9.mell.4.tábl.'!D140</f>
        <v>0</v>
      </c>
      <c r="E140" s="339">
        <f>'9.mell.2.tábl.'!E140+'9.mell.3.tábl.'!E140+'9.mell.4.tábl.'!E140</f>
        <v>0</v>
      </c>
      <c r="F140" s="339">
        <f>'9.mell.2.tábl.'!F140+'9.mell.3.tábl.'!F140+'9.mell.4.tábl.'!F140</f>
        <v>0</v>
      </c>
      <c r="G140" s="264">
        <f>'9.mell.2.tábl.'!G140+'9.mell.3.tábl.'!G140+'9.mell.4.tábl.'!G140</f>
        <v>0</v>
      </c>
    </row>
    <row r="141" spans="1:13" s="96" customFormat="1" ht="12" customHeight="1" thickBot="1" x14ac:dyDescent="0.25">
      <c r="A141" s="380" t="s">
        <v>166</v>
      </c>
      <c r="B141" s="7" t="s">
        <v>411</v>
      </c>
      <c r="C141" s="339">
        <f>'9.mell.2.tábl.'!C141+'9.mell.3.tábl.'!C141+'9.mell.4.tábl.'!C141</f>
        <v>0</v>
      </c>
      <c r="D141" s="339">
        <f>'9.mell.2.tábl.'!D141+'9.mell.3.tábl.'!D141+'9.mell.4.tábl.'!D141</f>
        <v>0</v>
      </c>
      <c r="E141" s="339">
        <f>'9.mell.2.tábl.'!E141+'9.mell.3.tábl.'!E141+'9.mell.4.tábl.'!E141</f>
        <v>0</v>
      </c>
      <c r="F141" s="339">
        <f>'9.mell.2.tábl.'!F141+'9.mell.3.tábl.'!F141+'9.mell.4.tábl.'!F141</f>
        <v>0</v>
      </c>
      <c r="G141" s="264">
        <f>'9.mell.2.tábl.'!G141+'9.mell.3.tábl.'!G141+'9.mell.4.tábl.'!G141</f>
        <v>0</v>
      </c>
    </row>
    <row r="142" spans="1:13" ht="12" customHeight="1" thickBot="1" x14ac:dyDescent="0.25">
      <c r="A142" s="31" t="s">
        <v>21</v>
      </c>
      <c r="B142" s="118" t="s">
        <v>480</v>
      </c>
      <c r="C142" s="344">
        <f>+C143+C144+C146+C147+C145</f>
        <v>98721298</v>
      </c>
      <c r="D142" s="698">
        <f>+D143+D144+D146+D147+D145</f>
        <v>0</v>
      </c>
      <c r="E142" s="344">
        <f>+E143+E144+E146+E147+E145</f>
        <v>0</v>
      </c>
      <c r="F142" s="344">
        <f>+F143+F144+F146+F147+F145</f>
        <v>0</v>
      </c>
      <c r="G142" s="268">
        <f>+G143+G144+G146+G147+G145</f>
        <v>98721298</v>
      </c>
      <c r="M142" s="221"/>
    </row>
    <row r="143" spans="1:13" x14ac:dyDescent="0.2">
      <c r="A143" s="371" t="s">
        <v>89</v>
      </c>
      <c r="B143" s="9" t="s">
        <v>352</v>
      </c>
      <c r="C143" s="339">
        <f>'9.mell.2.tábl.'!C143+'9.mell.3.tábl.'!C143+'9.mell.4.tábl.'!C143</f>
        <v>0</v>
      </c>
      <c r="D143" s="339">
        <f>'9.mell.2.tábl.'!D143+'9.mell.3.tábl.'!D143+'9.mell.4.tábl.'!D143</f>
        <v>0</v>
      </c>
      <c r="E143" s="339">
        <f>'9.mell.2.tábl.'!E143+'9.mell.3.tábl.'!E143+'9.mell.4.tábl.'!E143</f>
        <v>0</v>
      </c>
      <c r="F143" s="339">
        <f>'9.mell.2.tábl.'!F143+'9.mell.3.tábl.'!F143+'9.mell.4.tábl.'!F143</f>
        <v>0</v>
      </c>
      <c r="G143" s="264">
        <f>'9.mell.2.tábl.'!G143+'9.mell.3.tábl.'!G143+'9.mell.4.tábl.'!G143</f>
        <v>0</v>
      </c>
    </row>
    <row r="144" spans="1:13" ht="12" customHeight="1" x14ac:dyDescent="0.2">
      <c r="A144" s="371" t="s">
        <v>90</v>
      </c>
      <c r="B144" s="9" t="s">
        <v>353</v>
      </c>
      <c r="C144" s="339">
        <f>'9.mell.2.tábl.'!C144+'9.mell.3.tábl.'!C144+'9.mell.4.tábl.'!C144</f>
        <v>7684358</v>
      </c>
      <c r="D144" s="339">
        <f>'9.mell.2.tábl.'!D144+'9.mell.3.tábl.'!D144+'9.mell.4.tábl.'!D144</f>
        <v>0</v>
      </c>
      <c r="E144" s="339">
        <f>'9.mell.2.tábl.'!E144+'9.mell.3.tábl.'!E144+'9.mell.4.tábl.'!E144</f>
        <v>0</v>
      </c>
      <c r="F144" s="339">
        <f>'9.mell.2.tábl.'!F144+'9.mell.3.tábl.'!F144+'9.mell.4.tábl.'!F144</f>
        <v>0</v>
      </c>
      <c r="G144" s="264">
        <f>'9.mell.2.tábl.'!G144+'9.mell.3.tábl.'!G144+'9.mell.4.tábl.'!G144</f>
        <v>7684358</v>
      </c>
    </row>
    <row r="145" spans="1:7" ht="12" customHeight="1" x14ac:dyDescent="0.2">
      <c r="A145" s="371" t="s">
        <v>269</v>
      </c>
      <c r="B145" s="9" t="s">
        <v>479</v>
      </c>
      <c r="C145" s="339">
        <f>'9.mell.2.tábl.'!C145+'9.mell.3.tábl.'!C145+'9.mell.4.tábl.'!C145</f>
        <v>91036940</v>
      </c>
      <c r="D145" s="339">
        <f>'9.mell.2.tábl.'!D145+'9.mell.3.tábl.'!D145+'9.mell.4.tábl.'!D145</f>
        <v>0</v>
      </c>
      <c r="E145" s="339">
        <f>'9.mell.2.tábl.'!E145+'9.mell.3.tábl.'!E145+'9.mell.4.tábl.'!E145</f>
        <v>0</v>
      </c>
      <c r="F145" s="339">
        <f>'9.mell.2.tábl.'!F145+'9.mell.3.tábl.'!F145+'9.mell.4.tábl.'!F145</f>
        <v>0</v>
      </c>
      <c r="G145" s="264">
        <f>'9.mell.2.tábl.'!G145+'9.mell.3.tábl.'!G145+'9.mell.4.tábl.'!G145</f>
        <v>91036940</v>
      </c>
    </row>
    <row r="146" spans="1:7" s="96" customFormat="1" ht="12" customHeight="1" x14ac:dyDescent="0.2">
      <c r="A146" s="371" t="s">
        <v>270</v>
      </c>
      <c r="B146" s="9" t="s">
        <v>420</v>
      </c>
      <c r="C146" s="339">
        <f>'9.mell.2.tábl.'!C146+'9.mell.3.tábl.'!C146+'9.mell.4.tábl.'!C146</f>
        <v>0</v>
      </c>
      <c r="D146" s="339">
        <f>'9.mell.2.tábl.'!D146+'9.mell.3.tábl.'!D146+'9.mell.4.tábl.'!D146</f>
        <v>0</v>
      </c>
      <c r="E146" s="339">
        <f>'9.mell.2.tábl.'!E146+'9.mell.3.tábl.'!E146+'9.mell.4.tábl.'!E146</f>
        <v>0</v>
      </c>
      <c r="F146" s="339">
        <f>'9.mell.2.tábl.'!F146+'9.mell.3.tábl.'!F146+'9.mell.4.tábl.'!F146</f>
        <v>0</v>
      </c>
      <c r="G146" s="264">
        <f>'9.mell.2.tábl.'!G146+'9.mell.3.tábl.'!G146+'9.mell.4.tábl.'!G146</f>
        <v>0</v>
      </c>
    </row>
    <row r="147" spans="1:7" s="96" customFormat="1" ht="12" customHeight="1" thickBot="1" x14ac:dyDescent="0.25">
      <c r="A147" s="380" t="s">
        <v>271</v>
      </c>
      <c r="B147" s="7" t="s">
        <v>368</v>
      </c>
      <c r="C147" s="339">
        <f>'9.mell.2.tábl.'!C147+'9.mell.3.tábl.'!C147+'9.mell.4.tábl.'!C147</f>
        <v>0</v>
      </c>
      <c r="D147" s="339">
        <f>'9.mell.2.tábl.'!D147+'9.mell.3.tábl.'!D147+'9.mell.4.tábl.'!D147</f>
        <v>0</v>
      </c>
      <c r="E147" s="339">
        <f>'9.mell.2.tábl.'!E147+'9.mell.3.tábl.'!E147+'9.mell.4.tábl.'!E147</f>
        <v>0</v>
      </c>
      <c r="F147" s="339">
        <f>'9.mell.2.tábl.'!F147+'9.mell.3.tábl.'!F147+'9.mell.4.tábl.'!F147</f>
        <v>0</v>
      </c>
      <c r="G147" s="264">
        <f>'9.mell.2.tábl.'!G147+'9.mell.3.tábl.'!G147+'9.mell.4.tábl.'!G147</f>
        <v>0</v>
      </c>
    </row>
    <row r="148" spans="1:7" s="96" customFormat="1" ht="12" customHeight="1" thickBot="1" x14ac:dyDescent="0.25">
      <c r="A148" s="31" t="s">
        <v>22</v>
      </c>
      <c r="B148" s="118" t="s">
        <v>421</v>
      </c>
      <c r="C148" s="412">
        <f>+C149+C150+C151+C152+C153</f>
        <v>0</v>
      </c>
      <c r="D148" s="699">
        <f>+D149+D150+D151+D152+D153</f>
        <v>0</v>
      </c>
      <c r="E148" s="412">
        <f>+E149+E150+E151+E152+E153</f>
        <v>0</v>
      </c>
      <c r="F148" s="412">
        <f>+F149+F150+F151+F152+F153</f>
        <v>0</v>
      </c>
      <c r="G148" s="271">
        <f>+G149+G150+G151+G152+G153</f>
        <v>0</v>
      </c>
    </row>
    <row r="149" spans="1:7" s="96" customFormat="1" ht="12" customHeight="1" x14ac:dyDescent="0.2">
      <c r="A149" s="371" t="s">
        <v>91</v>
      </c>
      <c r="B149" s="9" t="s">
        <v>416</v>
      </c>
      <c r="C149" s="339">
        <f>'9.mell.2.tábl.'!C149+'9.mell.3.tábl.'!C149+'9.mell.4.tábl.'!C149</f>
        <v>0</v>
      </c>
      <c r="D149" s="339">
        <f>'9.mell.2.tábl.'!D149+'9.mell.3.tábl.'!D149+'9.mell.4.tábl.'!D149</f>
        <v>0</v>
      </c>
      <c r="E149" s="339">
        <f>'9.mell.2.tábl.'!E149+'9.mell.3.tábl.'!E149+'9.mell.4.tábl.'!E149</f>
        <v>0</v>
      </c>
      <c r="F149" s="339">
        <f>'9.mell.2.tábl.'!F149+'9.mell.3.tábl.'!F149+'9.mell.4.tábl.'!F149</f>
        <v>0</v>
      </c>
      <c r="G149" s="264">
        <f>'9.mell.2.tábl.'!G149+'9.mell.3.tábl.'!G149+'9.mell.4.tábl.'!G149</f>
        <v>0</v>
      </c>
    </row>
    <row r="150" spans="1:7" s="96" customFormat="1" ht="12" customHeight="1" x14ac:dyDescent="0.2">
      <c r="A150" s="371" t="s">
        <v>92</v>
      </c>
      <c r="B150" s="9" t="s">
        <v>423</v>
      </c>
      <c r="C150" s="339">
        <f>'9.mell.2.tábl.'!C150+'9.mell.3.tábl.'!C150+'9.mell.4.tábl.'!C150</f>
        <v>0</v>
      </c>
      <c r="D150" s="339">
        <f>'9.mell.2.tábl.'!D150+'9.mell.3.tábl.'!D150+'9.mell.4.tábl.'!D150</f>
        <v>0</v>
      </c>
      <c r="E150" s="339">
        <f>'9.mell.2.tábl.'!E150+'9.mell.3.tábl.'!E150+'9.mell.4.tábl.'!E150</f>
        <v>0</v>
      </c>
      <c r="F150" s="339">
        <f>'9.mell.2.tábl.'!F150+'9.mell.3.tábl.'!F150+'9.mell.4.tábl.'!F150</f>
        <v>0</v>
      </c>
      <c r="G150" s="264">
        <f>'9.mell.2.tábl.'!G150+'9.mell.3.tábl.'!G150+'9.mell.4.tábl.'!G150</f>
        <v>0</v>
      </c>
    </row>
    <row r="151" spans="1:7" s="96" customFormat="1" ht="12" customHeight="1" x14ac:dyDescent="0.2">
      <c r="A151" s="371" t="s">
        <v>281</v>
      </c>
      <c r="B151" s="9" t="s">
        <v>418</v>
      </c>
      <c r="C151" s="339">
        <f>'9.mell.2.tábl.'!C151+'9.mell.3.tábl.'!C151+'9.mell.4.tábl.'!C151</f>
        <v>0</v>
      </c>
      <c r="D151" s="339">
        <f>'9.mell.2.tábl.'!D151+'9.mell.3.tábl.'!D151+'9.mell.4.tábl.'!D151</f>
        <v>0</v>
      </c>
      <c r="E151" s="339">
        <f>'9.mell.2.tábl.'!E151+'9.mell.3.tábl.'!E151+'9.mell.4.tábl.'!E151</f>
        <v>0</v>
      </c>
      <c r="F151" s="339">
        <f>'9.mell.2.tábl.'!F151+'9.mell.3.tábl.'!F151+'9.mell.4.tábl.'!F151</f>
        <v>0</v>
      </c>
      <c r="G151" s="264">
        <f>'9.mell.2.tábl.'!G151+'9.mell.3.tábl.'!G151+'9.mell.4.tábl.'!G151</f>
        <v>0</v>
      </c>
    </row>
    <row r="152" spans="1:7" s="96" customFormat="1" ht="12" customHeight="1" x14ac:dyDescent="0.2">
      <c r="A152" s="371" t="s">
        <v>282</v>
      </c>
      <c r="B152" s="9" t="s">
        <v>468</v>
      </c>
      <c r="C152" s="339">
        <f>'9.mell.2.tábl.'!C152+'9.mell.3.tábl.'!C152+'9.mell.4.tábl.'!C152</f>
        <v>0</v>
      </c>
      <c r="D152" s="339">
        <f>'9.mell.2.tábl.'!D152+'9.mell.3.tábl.'!D152+'9.mell.4.tábl.'!D152</f>
        <v>0</v>
      </c>
      <c r="E152" s="339">
        <f>'9.mell.2.tábl.'!E152+'9.mell.3.tábl.'!E152+'9.mell.4.tábl.'!E152</f>
        <v>0</v>
      </c>
      <c r="F152" s="339">
        <f>'9.mell.2.tábl.'!F152+'9.mell.3.tábl.'!F152+'9.mell.4.tábl.'!F152</f>
        <v>0</v>
      </c>
      <c r="G152" s="264">
        <f>'9.mell.2.tábl.'!G152+'9.mell.3.tábl.'!G152+'9.mell.4.tábl.'!G152</f>
        <v>0</v>
      </c>
    </row>
    <row r="153" spans="1:7" ht="12.75" customHeight="1" thickBot="1" x14ac:dyDescent="0.25">
      <c r="A153" s="380" t="s">
        <v>422</v>
      </c>
      <c r="B153" s="7" t="s">
        <v>425</v>
      </c>
      <c r="C153" s="339">
        <f>'9.mell.2.tábl.'!C153+'9.mell.3.tábl.'!C153+'9.mell.4.tábl.'!C153</f>
        <v>0</v>
      </c>
      <c r="D153" s="339">
        <f>'9.mell.2.tábl.'!D153+'9.mell.3.tábl.'!D153+'9.mell.4.tábl.'!D153</f>
        <v>0</v>
      </c>
      <c r="E153" s="339">
        <f>'9.mell.2.tábl.'!E153+'9.mell.3.tábl.'!E153+'9.mell.4.tábl.'!E153</f>
        <v>0</v>
      </c>
      <c r="F153" s="339">
        <f>'9.mell.2.tábl.'!F153+'9.mell.3.tábl.'!F153+'9.mell.4.tábl.'!F153</f>
        <v>0</v>
      </c>
      <c r="G153" s="264">
        <f>'9.mell.2.tábl.'!G153+'9.mell.3.tábl.'!G153+'9.mell.4.tábl.'!G153</f>
        <v>0</v>
      </c>
    </row>
    <row r="154" spans="1:7" ht="12.75" customHeight="1" thickBot="1" x14ac:dyDescent="0.25">
      <c r="A154" s="407" t="s">
        <v>23</v>
      </c>
      <c r="B154" s="118" t="s">
        <v>426</v>
      </c>
      <c r="C154" s="413"/>
      <c r="D154" s="700"/>
      <c r="E154" s="413"/>
      <c r="F154" s="412">
        <f>D154+E154</f>
        <v>0</v>
      </c>
      <c r="G154" s="271">
        <f>C154+F154</f>
        <v>0</v>
      </c>
    </row>
    <row r="155" spans="1:7" ht="12.75" customHeight="1" thickBot="1" x14ac:dyDescent="0.25">
      <c r="A155" s="407" t="s">
        <v>24</v>
      </c>
      <c r="B155" s="118" t="s">
        <v>427</v>
      </c>
      <c r="C155" s="413"/>
      <c r="D155" s="700"/>
      <c r="E155" s="413"/>
      <c r="F155" s="412">
        <f>D155+E155</f>
        <v>0</v>
      </c>
      <c r="G155" s="271">
        <f>C155+F155</f>
        <v>0</v>
      </c>
    </row>
    <row r="156" spans="1:7" ht="12" customHeight="1" thickBot="1" x14ac:dyDescent="0.25">
      <c r="A156" s="31" t="s">
        <v>25</v>
      </c>
      <c r="B156" s="118" t="s">
        <v>429</v>
      </c>
      <c r="C156" s="414">
        <f>+C131+C135+C142+C148+C154+C155</f>
        <v>174721298</v>
      </c>
      <c r="D156" s="701">
        <f>+D131+D135+D142+D148+D154+D155</f>
        <v>0</v>
      </c>
      <c r="E156" s="414"/>
      <c r="F156" s="414"/>
      <c r="G156" s="364">
        <f>+G131+G135+G142+G148+G154+G155</f>
        <v>174721298</v>
      </c>
    </row>
    <row r="157" spans="1:7" ht="15" customHeight="1" thickBot="1" x14ac:dyDescent="0.25">
      <c r="A157" s="382" t="s">
        <v>26</v>
      </c>
      <c r="B157" s="323" t="s">
        <v>428</v>
      </c>
      <c r="C157" s="414">
        <f>+C130+C156</f>
        <v>540019483</v>
      </c>
      <c r="D157" s="701">
        <f>+D130+D156</f>
        <v>0</v>
      </c>
      <c r="E157" s="414">
        <f>+E130+E156</f>
        <v>3509201</v>
      </c>
      <c r="F157" s="414">
        <f>+F130+F156</f>
        <v>3509201</v>
      </c>
      <c r="G157" s="364">
        <f>+G130+G156</f>
        <v>543528684</v>
      </c>
    </row>
    <row r="158" spans="1:7" ht="13.5" thickBot="1" x14ac:dyDescent="0.25">
      <c r="D158" s="333"/>
      <c r="E158" s="753"/>
      <c r="F158" s="753"/>
      <c r="G158" s="703"/>
    </row>
    <row r="159" spans="1:7" ht="15" customHeight="1" thickBot="1" x14ac:dyDescent="0.25">
      <c r="A159" s="219" t="s">
        <v>469</v>
      </c>
      <c r="B159" s="752"/>
      <c r="C159" s="757">
        <f>'9.mell.2.tábl.'!C159+'9.mell.3.tábl.'!C159+'9.mell.4.tábl.'!C159</f>
        <v>26</v>
      </c>
      <c r="D159" s="758">
        <f>'9.mell.2.tábl.'!D159+'9.mell.3.tábl.'!D159+'9.mell.4.tábl.'!D159</f>
        <v>0</v>
      </c>
      <c r="E159" s="758">
        <f>'9.mell.2.tábl.'!E159+'9.mell.3.tábl.'!E159+'9.mell.4.tábl.'!E159</f>
        <v>0</v>
      </c>
      <c r="F159" s="758">
        <f>'9.mell.2.tábl.'!F159+'9.mell.3.tábl.'!F159+'9.mell.4.tábl.'!F159</f>
        <v>0</v>
      </c>
      <c r="G159" s="759">
        <f>'9.mell.2.tábl.'!G159+'9.mell.3.tábl.'!G159+'9.mell.4.tábl.'!G159</f>
        <v>26</v>
      </c>
    </row>
    <row r="160" spans="1:7" ht="14.25" customHeight="1" thickBot="1" x14ac:dyDescent="0.25">
      <c r="A160" s="219" t="s">
        <v>191</v>
      </c>
      <c r="B160" s="752"/>
      <c r="C160" s="754">
        <f>'9.mell.2.tábl.'!C160+'9.mell.3.tábl.'!C160+'9.mell.4.tábl.'!C160</f>
        <v>4</v>
      </c>
      <c r="D160" s="755">
        <f>'9.mell.2.tábl.'!D160+'9.mell.3.tábl.'!D160+'9.mell.4.tábl.'!D160</f>
        <v>0</v>
      </c>
      <c r="E160" s="755">
        <f>'9.mell.2.tábl.'!E160+'9.mell.3.tábl.'!E160+'9.mell.4.tábl.'!E160</f>
        <v>0</v>
      </c>
      <c r="F160" s="755">
        <f>'9.mell.2.tábl.'!F160+'9.mell.3.tábl.'!F160+'9.mell.4.tábl.'!F160</f>
        <v>0</v>
      </c>
      <c r="G160" s="756">
        <f>'9.mell.2.tábl.'!G160+'9.mell.3.tábl.'!G160+'9.mell.4.tábl.'!G160</f>
        <v>4</v>
      </c>
    </row>
  </sheetData>
  <sheetProtection formatCells="0"/>
  <mergeCells count="4">
    <mergeCell ref="B2:F2"/>
    <mergeCell ref="B3:F3"/>
    <mergeCell ref="A7:G7"/>
    <mergeCell ref="A94:G94"/>
  </mergeCells>
  <printOptions horizontalCentered="1"/>
  <pageMargins left="0.39370078740157483" right="0.39370078740157483" top="0.98425196850393704" bottom="0.98425196850393704" header="0.78740157480314965" footer="0.78740157480314965"/>
  <pageSetup paperSize="9" scale="71" orientation="portrait" r:id="rId1"/>
  <headerFooter alignWithMargins="0"/>
  <rowBreaks count="2" manualBreakCount="2">
    <brk id="71" max="16383" man="1"/>
    <brk id="93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160"/>
  <sheetViews>
    <sheetView topLeftCell="A121" zoomScaleNormal="100" zoomScaleSheetLayoutView="100" workbookViewId="0">
      <selection activeCell="C159" sqref="C159"/>
    </sheetView>
  </sheetViews>
  <sheetFormatPr defaultRowHeight="12.75" x14ac:dyDescent="0.2"/>
  <cols>
    <col min="1" max="1" width="12.5" style="331" customWidth="1"/>
    <col min="2" max="2" width="62" style="332" customWidth="1"/>
    <col min="3" max="3" width="14.83203125" style="333" customWidth="1"/>
    <col min="4" max="4" width="11.83203125" style="3" customWidth="1"/>
    <col min="5" max="6" width="13.5" style="3" bestFit="1" customWidth="1"/>
    <col min="7" max="7" width="14.83203125" style="3" customWidth="1"/>
    <col min="8" max="16384" width="9.33203125" style="3"/>
  </cols>
  <sheetData>
    <row r="1" spans="1:7" s="2" customFormat="1" ht="16.5" customHeight="1" thickBot="1" x14ac:dyDescent="0.25">
      <c r="A1" s="212"/>
      <c r="B1" s="213"/>
      <c r="G1" s="677"/>
    </row>
    <row r="2" spans="1:7" s="92" customFormat="1" ht="21" customHeight="1" thickBot="1" x14ac:dyDescent="0.25">
      <c r="A2" s="678" t="s">
        <v>56</v>
      </c>
      <c r="B2" s="813" t="s">
        <v>625</v>
      </c>
      <c r="C2" s="814"/>
      <c r="D2" s="814"/>
      <c r="E2" s="814"/>
      <c r="F2" s="815"/>
      <c r="G2" s="679" t="s">
        <v>52</v>
      </c>
    </row>
    <row r="3" spans="1:7" s="92" customFormat="1" ht="36.75" thickBot="1" x14ac:dyDescent="0.25">
      <c r="A3" s="678" t="s">
        <v>189</v>
      </c>
      <c r="B3" s="816" t="s">
        <v>523</v>
      </c>
      <c r="C3" s="817"/>
      <c r="D3" s="817"/>
      <c r="E3" s="817"/>
      <c r="F3" s="818"/>
      <c r="G3" s="680" t="s">
        <v>52</v>
      </c>
    </row>
    <row r="4" spans="1:7" s="93" customFormat="1" ht="15.95" customHeight="1" thickBot="1" x14ac:dyDescent="0.3">
      <c r="A4" s="214"/>
      <c r="B4" s="214"/>
      <c r="C4" s="215"/>
      <c r="G4" s="681" t="s">
        <v>506</v>
      </c>
    </row>
    <row r="5" spans="1:7" ht="40.5" customHeight="1" thickBot="1" x14ac:dyDescent="0.25">
      <c r="A5" s="347" t="s">
        <v>190</v>
      </c>
      <c r="B5" s="216" t="s">
        <v>498</v>
      </c>
      <c r="C5" s="682" t="s">
        <v>587</v>
      </c>
      <c r="D5" s="683" t="s">
        <v>588</v>
      </c>
      <c r="E5" s="683" t="s">
        <v>589</v>
      </c>
      <c r="F5" s="683" t="s">
        <v>590</v>
      </c>
      <c r="G5" s="684" t="s">
        <v>591</v>
      </c>
    </row>
    <row r="6" spans="1:7" s="66" customFormat="1" ht="12.95" customHeight="1" thickBot="1" x14ac:dyDescent="0.25">
      <c r="A6" s="182" t="s">
        <v>444</v>
      </c>
      <c r="B6" s="183" t="s">
        <v>445</v>
      </c>
      <c r="C6" s="685" t="s">
        <v>446</v>
      </c>
      <c r="D6" s="686" t="s">
        <v>448</v>
      </c>
      <c r="E6" s="686" t="s">
        <v>447</v>
      </c>
      <c r="F6" s="686" t="s">
        <v>592</v>
      </c>
      <c r="G6" s="687" t="s">
        <v>593</v>
      </c>
    </row>
    <row r="7" spans="1:7" s="66" customFormat="1" ht="15.95" customHeight="1" thickBot="1" x14ac:dyDescent="0.25">
      <c r="A7" s="819" t="s">
        <v>53</v>
      </c>
      <c r="B7" s="820"/>
      <c r="C7" s="820"/>
      <c r="D7" s="820"/>
      <c r="E7" s="820"/>
      <c r="F7" s="820"/>
      <c r="G7" s="821"/>
    </row>
    <row r="8" spans="1:7" s="66" customFormat="1" ht="12" customHeight="1" thickBot="1" x14ac:dyDescent="0.25">
      <c r="A8" s="31" t="s">
        <v>16</v>
      </c>
      <c r="B8" s="21" t="s">
        <v>236</v>
      </c>
      <c r="C8" s="338">
        <f>+C9+C10+C12+C13+C14+C15+C11</f>
        <v>192108951</v>
      </c>
      <c r="D8" s="338">
        <f>+D9+D10+D12+D13+D14+D15+D11</f>
        <v>0</v>
      </c>
      <c r="E8" s="338">
        <f>+E9+E10+E12+E13+E14+E15+E11</f>
        <v>935201</v>
      </c>
      <c r="F8" s="338">
        <f>+F9+F10+F12+F13+F14+F15+F11</f>
        <v>935201</v>
      </c>
      <c r="G8" s="338">
        <f>+G9+G10+G12+G13+G14+G15+G11</f>
        <v>193044152</v>
      </c>
    </row>
    <row r="9" spans="1:7" s="94" customFormat="1" ht="12" customHeight="1" x14ac:dyDescent="0.2">
      <c r="A9" s="371" t="s">
        <v>93</v>
      </c>
      <c r="B9" s="355" t="s">
        <v>237</v>
      </c>
      <c r="C9" s="340">
        <v>77678928</v>
      </c>
      <c r="D9" s="695"/>
      <c r="E9" s="340"/>
      <c r="F9" s="575">
        <f t="shared" ref="F9:F15" si="0">D9+E9</f>
        <v>0</v>
      </c>
      <c r="G9" s="350">
        <f t="shared" ref="G9:G15" si="1">C9+F9</f>
        <v>77678928</v>
      </c>
    </row>
    <row r="10" spans="1:7" s="95" customFormat="1" ht="12" customHeight="1" x14ac:dyDescent="0.2">
      <c r="A10" s="372" t="s">
        <v>94</v>
      </c>
      <c r="B10" s="356" t="s">
        <v>594</v>
      </c>
      <c r="C10" s="339">
        <v>55682220</v>
      </c>
      <c r="D10" s="694"/>
      <c r="E10" s="339"/>
      <c r="F10" s="575">
        <f t="shared" si="0"/>
        <v>0</v>
      </c>
      <c r="G10" s="350">
        <f t="shared" si="1"/>
        <v>55682220</v>
      </c>
    </row>
    <row r="11" spans="1:7" s="95" customFormat="1" ht="12" customHeight="1" x14ac:dyDescent="0.2">
      <c r="A11" s="372" t="s">
        <v>95</v>
      </c>
      <c r="B11" s="356" t="s">
        <v>595</v>
      </c>
      <c r="C11" s="339">
        <v>26582760</v>
      </c>
      <c r="D11" s="694"/>
      <c r="E11" s="339">
        <f>245149+333793+356259</f>
        <v>935201</v>
      </c>
      <c r="F11" s="575">
        <f t="shared" si="0"/>
        <v>935201</v>
      </c>
      <c r="G11" s="350">
        <f t="shared" si="1"/>
        <v>27517961</v>
      </c>
    </row>
    <row r="12" spans="1:7" s="95" customFormat="1" ht="12" customHeight="1" x14ac:dyDescent="0.2">
      <c r="A12" s="372" t="s">
        <v>96</v>
      </c>
      <c r="B12" s="356" t="s">
        <v>596</v>
      </c>
      <c r="C12" s="339">
        <v>28011663</v>
      </c>
      <c r="D12" s="694"/>
      <c r="E12" s="339"/>
      <c r="F12" s="575">
        <f t="shared" si="0"/>
        <v>0</v>
      </c>
      <c r="G12" s="350">
        <f t="shared" si="1"/>
        <v>28011663</v>
      </c>
    </row>
    <row r="13" spans="1:7" s="95" customFormat="1" ht="12" customHeight="1" x14ac:dyDescent="0.2">
      <c r="A13" s="372" t="s">
        <v>140</v>
      </c>
      <c r="B13" s="356" t="s">
        <v>238</v>
      </c>
      <c r="C13" s="339">
        <v>4153380</v>
      </c>
      <c r="D13" s="694"/>
      <c r="E13" s="339"/>
      <c r="F13" s="575">
        <f t="shared" si="0"/>
        <v>0</v>
      </c>
      <c r="G13" s="350">
        <f t="shared" si="1"/>
        <v>4153380</v>
      </c>
    </row>
    <row r="14" spans="1:7" s="95" customFormat="1" ht="12" customHeight="1" x14ac:dyDescent="0.2">
      <c r="A14" s="372" t="s">
        <v>97</v>
      </c>
      <c r="B14" s="356" t="s">
        <v>456</v>
      </c>
      <c r="C14" s="339"/>
      <c r="D14" s="694"/>
      <c r="E14" s="339"/>
      <c r="F14" s="575">
        <f t="shared" si="0"/>
        <v>0</v>
      </c>
      <c r="G14" s="350">
        <f t="shared" si="1"/>
        <v>0</v>
      </c>
    </row>
    <row r="15" spans="1:7" s="94" customFormat="1" ht="12" customHeight="1" thickBot="1" x14ac:dyDescent="0.25">
      <c r="A15" s="373" t="s">
        <v>98</v>
      </c>
      <c r="B15" s="259" t="s">
        <v>389</v>
      </c>
      <c r="C15" s="339"/>
      <c r="D15" s="694"/>
      <c r="E15" s="339"/>
      <c r="F15" s="575">
        <f t="shared" si="0"/>
        <v>0</v>
      </c>
      <c r="G15" s="350">
        <f t="shared" si="1"/>
        <v>0</v>
      </c>
    </row>
    <row r="16" spans="1:7" s="94" customFormat="1" ht="12" customHeight="1" thickBot="1" x14ac:dyDescent="0.25">
      <c r="A16" s="31" t="s">
        <v>17</v>
      </c>
      <c r="B16" s="257" t="s">
        <v>239</v>
      </c>
      <c r="C16" s="338">
        <f>+C17+C18+C19+C20+C21</f>
        <v>64466000</v>
      </c>
      <c r="D16" s="609">
        <f>+D17+D18+D19+D20+D21</f>
        <v>0</v>
      </c>
      <c r="E16" s="338">
        <f>+E17+E18+E19+E20+E21</f>
        <v>2412000</v>
      </c>
      <c r="F16" s="338">
        <f>+F17+F18+F19+F20+F21</f>
        <v>2412000</v>
      </c>
      <c r="G16" s="262">
        <f>+G17+G18+G19+G20+G21</f>
        <v>66878000</v>
      </c>
    </row>
    <row r="17" spans="1:7" s="94" customFormat="1" ht="12" customHeight="1" x14ac:dyDescent="0.2">
      <c r="A17" s="371" t="s">
        <v>99</v>
      </c>
      <c r="B17" s="355" t="s">
        <v>240</v>
      </c>
      <c r="C17" s="340"/>
      <c r="D17" s="695"/>
      <c r="E17" s="340"/>
      <c r="F17" s="575">
        <f t="shared" ref="F17:F22" si="2">D17+E17</f>
        <v>0</v>
      </c>
      <c r="G17" s="350">
        <f t="shared" ref="G17:G22" si="3">C17+F17</f>
        <v>0</v>
      </c>
    </row>
    <row r="18" spans="1:7" s="94" customFormat="1" ht="12" customHeight="1" x14ac:dyDescent="0.2">
      <c r="A18" s="372" t="s">
        <v>100</v>
      </c>
      <c r="B18" s="356" t="s">
        <v>241</v>
      </c>
      <c r="C18" s="339"/>
      <c r="D18" s="694"/>
      <c r="E18" s="339"/>
      <c r="F18" s="607">
        <f t="shared" si="2"/>
        <v>0</v>
      </c>
      <c r="G18" s="705">
        <f t="shared" si="3"/>
        <v>0</v>
      </c>
    </row>
    <row r="19" spans="1:7" s="94" customFormat="1" ht="12" customHeight="1" x14ac:dyDescent="0.2">
      <c r="A19" s="372" t="s">
        <v>101</v>
      </c>
      <c r="B19" s="356" t="s">
        <v>381</v>
      </c>
      <c r="C19" s="339"/>
      <c r="D19" s="694"/>
      <c r="E19" s="339"/>
      <c r="F19" s="607">
        <f t="shared" si="2"/>
        <v>0</v>
      </c>
      <c r="G19" s="705">
        <f t="shared" si="3"/>
        <v>0</v>
      </c>
    </row>
    <row r="20" spans="1:7" s="94" customFormat="1" ht="12" customHeight="1" x14ac:dyDescent="0.2">
      <c r="A20" s="372" t="s">
        <v>102</v>
      </c>
      <c r="B20" s="356" t="s">
        <v>382</v>
      </c>
      <c r="C20" s="339"/>
      <c r="D20" s="694"/>
      <c r="E20" s="339"/>
      <c r="F20" s="607">
        <f t="shared" si="2"/>
        <v>0</v>
      </c>
      <c r="G20" s="705">
        <f t="shared" si="3"/>
        <v>0</v>
      </c>
    </row>
    <row r="21" spans="1:7" s="94" customFormat="1" ht="12" customHeight="1" x14ac:dyDescent="0.2">
      <c r="A21" s="372" t="s">
        <v>103</v>
      </c>
      <c r="B21" s="356" t="s">
        <v>242</v>
      </c>
      <c r="C21" s="339">
        <v>64466000</v>
      </c>
      <c r="D21" s="694"/>
      <c r="E21" s="339">
        <v>2412000</v>
      </c>
      <c r="F21" s="607">
        <f t="shared" si="2"/>
        <v>2412000</v>
      </c>
      <c r="G21" s="705">
        <f t="shared" si="3"/>
        <v>66878000</v>
      </c>
    </row>
    <row r="22" spans="1:7" s="95" customFormat="1" ht="12" customHeight="1" thickBot="1" x14ac:dyDescent="0.25">
      <c r="A22" s="373" t="s">
        <v>111</v>
      </c>
      <c r="B22" s="259" t="s">
        <v>243</v>
      </c>
      <c r="C22" s="341"/>
      <c r="D22" s="706"/>
      <c r="E22" s="341"/>
      <c r="F22" s="608">
        <f t="shared" si="2"/>
        <v>0</v>
      </c>
      <c r="G22" s="707">
        <f t="shared" si="3"/>
        <v>0</v>
      </c>
    </row>
    <row r="23" spans="1:7" s="95" customFormat="1" ht="21.75" thickBot="1" x14ac:dyDescent="0.25">
      <c r="A23" s="31" t="s">
        <v>18</v>
      </c>
      <c r="B23" s="21" t="s">
        <v>244</v>
      </c>
      <c r="C23" s="338">
        <f>+C24+C25+C26+C27+C28</f>
        <v>102386000</v>
      </c>
      <c r="D23" s="609">
        <f>+D24+D25+D26+D27+D28</f>
        <v>0</v>
      </c>
      <c r="E23" s="338">
        <f>+E24+E25+E26+E27+E28</f>
        <v>162000</v>
      </c>
      <c r="F23" s="338">
        <f>+F24+F25+F26+F27+F28</f>
        <v>162000</v>
      </c>
      <c r="G23" s="262">
        <f>+G24+G25+G26+G27+G28</f>
        <v>102548000</v>
      </c>
    </row>
    <row r="24" spans="1:7" s="95" customFormat="1" ht="12" customHeight="1" x14ac:dyDescent="0.2">
      <c r="A24" s="371" t="s">
        <v>82</v>
      </c>
      <c r="B24" s="355" t="s">
        <v>245</v>
      </c>
      <c r="C24" s="340">
        <v>2130000</v>
      </c>
      <c r="D24" s="695"/>
      <c r="E24" s="340"/>
      <c r="F24" s="575">
        <f t="shared" ref="F24:F29" si="4">D24+E24</f>
        <v>0</v>
      </c>
      <c r="G24" s="350">
        <f t="shared" ref="G24:G29" si="5">C24+F24</f>
        <v>2130000</v>
      </c>
    </row>
    <row r="25" spans="1:7" s="94" customFormat="1" ht="12" customHeight="1" x14ac:dyDescent="0.2">
      <c r="A25" s="372" t="s">
        <v>83</v>
      </c>
      <c r="B25" s="356" t="s">
        <v>246</v>
      </c>
      <c r="C25" s="339"/>
      <c r="D25" s="694"/>
      <c r="E25" s="339"/>
      <c r="F25" s="607">
        <f t="shared" si="4"/>
        <v>0</v>
      </c>
      <c r="G25" s="705">
        <f t="shared" si="5"/>
        <v>0</v>
      </c>
    </row>
    <row r="26" spans="1:7" s="95" customFormat="1" ht="12" customHeight="1" x14ac:dyDescent="0.2">
      <c r="A26" s="372" t="s">
        <v>84</v>
      </c>
      <c r="B26" s="356" t="s">
        <v>383</v>
      </c>
      <c r="C26" s="339"/>
      <c r="D26" s="694"/>
      <c r="E26" s="339"/>
      <c r="F26" s="607">
        <f t="shared" si="4"/>
        <v>0</v>
      </c>
      <c r="G26" s="705">
        <f t="shared" si="5"/>
        <v>0</v>
      </c>
    </row>
    <row r="27" spans="1:7" s="95" customFormat="1" ht="12" customHeight="1" x14ac:dyDescent="0.2">
      <c r="A27" s="372" t="s">
        <v>85</v>
      </c>
      <c r="B27" s="356" t="s">
        <v>384</v>
      </c>
      <c r="C27" s="339"/>
      <c r="D27" s="694"/>
      <c r="E27" s="339"/>
      <c r="F27" s="607">
        <f t="shared" si="4"/>
        <v>0</v>
      </c>
      <c r="G27" s="705">
        <f t="shared" si="5"/>
        <v>0</v>
      </c>
    </row>
    <row r="28" spans="1:7" s="95" customFormat="1" ht="12" customHeight="1" x14ac:dyDescent="0.2">
      <c r="A28" s="372" t="s">
        <v>160</v>
      </c>
      <c r="B28" s="356" t="s">
        <v>247</v>
      </c>
      <c r="C28" s="339">
        <v>100256000</v>
      </c>
      <c r="D28" s="694"/>
      <c r="E28" s="339">
        <v>162000</v>
      </c>
      <c r="F28" s="607">
        <f t="shared" si="4"/>
        <v>162000</v>
      </c>
      <c r="G28" s="705">
        <f t="shared" si="5"/>
        <v>100418000</v>
      </c>
    </row>
    <row r="29" spans="1:7" s="95" customFormat="1" ht="12" customHeight="1" thickBot="1" x14ac:dyDescent="0.25">
      <c r="A29" s="373" t="s">
        <v>161</v>
      </c>
      <c r="B29" s="259" t="s">
        <v>248</v>
      </c>
      <c r="C29" s="341">
        <v>100256000</v>
      </c>
      <c r="D29" s="706"/>
      <c r="E29" s="341"/>
      <c r="F29" s="608">
        <f t="shared" si="4"/>
        <v>0</v>
      </c>
      <c r="G29" s="707">
        <f t="shared" si="5"/>
        <v>100256000</v>
      </c>
    </row>
    <row r="30" spans="1:7" s="95" customFormat="1" ht="12" customHeight="1" thickBot="1" x14ac:dyDescent="0.25">
      <c r="A30" s="31" t="s">
        <v>162</v>
      </c>
      <c r="B30" s="21" t="s">
        <v>496</v>
      </c>
      <c r="C30" s="344">
        <f>+C31+C32+C33+C35+C36+C37+C38+C34</f>
        <v>46800000</v>
      </c>
      <c r="D30" s="344">
        <f>+D31+D32+D33+D35+D36+D37+D38+D34</f>
        <v>0</v>
      </c>
      <c r="E30" s="344">
        <f>+E31+E32+E33+E35+E36+E37+E38+E34</f>
        <v>0</v>
      </c>
      <c r="F30" s="344">
        <f>+F31+F32+F33+F35+F36+F37+F38+F34</f>
        <v>0</v>
      </c>
      <c r="G30" s="344">
        <f>+G31+G32+G33+G35+G36+G37+G38+G34</f>
        <v>46800000</v>
      </c>
    </row>
    <row r="31" spans="1:7" s="95" customFormat="1" ht="12" customHeight="1" x14ac:dyDescent="0.2">
      <c r="A31" s="371" t="s">
        <v>250</v>
      </c>
      <c r="B31" s="355" t="s">
        <v>492</v>
      </c>
      <c r="C31" s="340">
        <v>7000000</v>
      </c>
      <c r="D31" s="340"/>
      <c r="E31" s="340"/>
      <c r="F31" s="575">
        <f t="shared" ref="F31:F38" si="6">D31+E31</f>
        <v>0</v>
      </c>
      <c r="G31" s="350">
        <f t="shared" ref="G31:G38" si="7">C31+F31</f>
        <v>7000000</v>
      </c>
    </row>
    <row r="32" spans="1:7" s="95" customFormat="1" ht="12" customHeight="1" x14ac:dyDescent="0.2">
      <c r="A32" s="371" t="s">
        <v>251</v>
      </c>
      <c r="B32" s="355" t="s">
        <v>508</v>
      </c>
      <c r="C32" s="339">
        <v>1200000</v>
      </c>
      <c r="D32" s="339"/>
      <c r="E32" s="339"/>
      <c r="F32" s="607">
        <f t="shared" si="6"/>
        <v>0</v>
      </c>
      <c r="G32" s="350">
        <f t="shared" si="7"/>
        <v>1200000</v>
      </c>
    </row>
    <row r="33" spans="1:7" s="95" customFormat="1" ht="12" customHeight="1" x14ac:dyDescent="0.2">
      <c r="A33" s="372" t="s">
        <v>252</v>
      </c>
      <c r="B33" s="356" t="s">
        <v>509</v>
      </c>
      <c r="C33" s="339">
        <v>8000000</v>
      </c>
      <c r="D33" s="339"/>
      <c r="E33" s="339"/>
      <c r="F33" s="607">
        <f t="shared" si="6"/>
        <v>0</v>
      </c>
      <c r="G33" s="350">
        <f t="shared" si="7"/>
        <v>8000000</v>
      </c>
    </row>
    <row r="34" spans="1:7" s="95" customFormat="1" ht="12" customHeight="1" x14ac:dyDescent="0.2">
      <c r="A34" s="372" t="s">
        <v>253</v>
      </c>
      <c r="B34" s="356" t="s">
        <v>493</v>
      </c>
      <c r="C34" s="339">
        <v>30000000</v>
      </c>
      <c r="D34" s="339"/>
      <c r="E34" s="339"/>
      <c r="F34" s="607"/>
      <c r="G34" s="350">
        <f t="shared" si="7"/>
        <v>30000000</v>
      </c>
    </row>
    <row r="35" spans="1:7" s="95" customFormat="1" ht="12" customHeight="1" x14ac:dyDescent="0.2">
      <c r="A35" s="372" t="s">
        <v>489</v>
      </c>
      <c r="B35" s="356" t="s">
        <v>494</v>
      </c>
      <c r="C35" s="339">
        <v>200000</v>
      </c>
      <c r="D35" s="339"/>
      <c r="E35" s="339"/>
      <c r="F35" s="607">
        <f t="shared" si="6"/>
        <v>0</v>
      </c>
      <c r="G35" s="350">
        <f t="shared" si="7"/>
        <v>200000</v>
      </c>
    </row>
    <row r="36" spans="1:7" s="95" customFormat="1" ht="12" customHeight="1" x14ac:dyDescent="0.2">
      <c r="A36" s="372" t="s">
        <v>490</v>
      </c>
      <c r="B36" s="356" t="s">
        <v>254</v>
      </c>
      <c r="C36" s="339"/>
      <c r="D36" s="339"/>
      <c r="E36" s="339"/>
      <c r="F36" s="607">
        <f t="shared" si="6"/>
        <v>0</v>
      </c>
      <c r="G36" s="350">
        <f t="shared" si="7"/>
        <v>0</v>
      </c>
    </row>
    <row r="37" spans="1:7" s="95" customFormat="1" ht="12" customHeight="1" x14ac:dyDescent="0.2">
      <c r="A37" s="372" t="s">
        <v>491</v>
      </c>
      <c r="B37" s="356" t="s">
        <v>255</v>
      </c>
      <c r="C37" s="339"/>
      <c r="D37" s="339"/>
      <c r="E37" s="339"/>
      <c r="F37" s="607">
        <f t="shared" si="6"/>
        <v>0</v>
      </c>
      <c r="G37" s="350">
        <f t="shared" si="7"/>
        <v>0</v>
      </c>
    </row>
    <row r="38" spans="1:7" s="95" customFormat="1" ht="12" customHeight="1" thickBot="1" x14ac:dyDescent="0.25">
      <c r="A38" s="373" t="s">
        <v>510</v>
      </c>
      <c r="B38" s="259" t="s">
        <v>256</v>
      </c>
      <c r="C38" s="341">
        <v>400000</v>
      </c>
      <c r="D38" s="341"/>
      <c r="E38" s="341"/>
      <c r="F38" s="608">
        <f t="shared" si="6"/>
        <v>0</v>
      </c>
      <c r="G38" s="350">
        <f t="shared" si="7"/>
        <v>400000</v>
      </c>
    </row>
    <row r="39" spans="1:7" s="95" customFormat="1" ht="12" customHeight="1" thickBot="1" x14ac:dyDescent="0.25">
      <c r="A39" s="31" t="s">
        <v>20</v>
      </c>
      <c r="B39" s="21" t="s">
        <v>390</v>
      </c>
      <c r="C39" s="338">
        <f>SUM(C40:C50)</f>
        <v>19349000</v>
      </c>
      <c r="D39" s="609">
        <f>SUM(D40:D50)</f>
        <v>0</v>
      </c>
      <c r="E39" s="338">
        <f>SUM(E40:E50)</f>
        <v>0</v>
      </c>
      <c r="F39" s="338">
        <f>SUM(F40:F50)</f>
        <v>0</v>
      </c>
      <c r="G39" s="262">
        <f>SUM(G40:G50)</f>
        <v>19349000</v>
      </c>
    </row>
    <row r="40" spans="1:7" s="95" customFormat="1" ht="12" customHeight="1" x14ac:dyDescent="0.2">
      <c r="A40" s="371" t="s">
        <v>86</v>
      </c>
      <c r="B40" s="355" t="s">
        <v>259</v>
      </c>
      <c r="C40" s="340"/>
      <c r="D40" s="695"/>
      <c r="E40" s="340"/>
      <c r="F40" s="575">
        <f t="shared" ref="F40:F50" si="8">D40+E40</f>
        <v>0</v>
      </c>
      <c r="G40" s="350">
        <f t="shared" ref="G40:G50" si="9">C40+F40</f>
        <v>0</v>
      </c>
    </row>
    <row r="41" spans="1:7" s="95" customFormat="1" ht="12" customHeight="1" x14ac:dyDescent="0.2">
      <c r="A41" s="372" t="s">
        <v>87</v>
      </c>
      <c r="B41" s="356" t="s">
        <v>260</v>
      </c>
      <c r="C41" s="339">
        <v>4220000</v>
      </c>
      <c r="D41" s="694"/>
      <c r="E41" s="339"/>
      <c r="F41" s="607">
        <f t="shared" si="8"/>
        <v>0</v>
      </c>
      <c r="G41" s="705">
        <f t="shared" si="9"/>
        <v>4220000</v>
      </c>
    </row>
    <row r="42" spans="1:7" s="95" customFormat="1" ht="12" customHeight="1" x14ac:dyDescent="0.2">
      <c r="A42" s="372" t="s">
        <v>88</v>
      </c>
      <c r="B42" s="356" t="s">
        <v>261</v>
      </c>
      <c r="C42" s="339">
        <v>288000</v>
      </c>
      <c r="D42" s="694"/>
      <c r="E42" s="339"/>
      <c r="F42" s="607">
        <f t="shared" si="8"/>
        <v>0</v>
      </c>
      <c r="G42" s="705">
        <f t="shared" si="9"/>
        <v>288000</v>
      </c>
    </row>
    <row r="43" spans="1:7" s="95" customFormat="1" ht="12" customHeight="1" x14ac:dyDescent="0.2">
      <c r="A43" s="372" t="s">
        <v>164</v>
      </c>
      <c r="B43" s="356" t="s">
        <v>262</v>
      </c>
      <c r="C43" s="339">
        <v>10900000</v>
      </c>
      <c r="D43" s="694"/>
      <c r="E43" s="339"/>
      <c r="F43" s="607">
        <f t="shared" si="8"/>
        <v>0</v>
      </c>
      <c r="G43" s="705">
        <f t="shared" si="9"/>
        <v>10900000</v>
      </c>
    </row>
    <row r="44" spans="1:7" s="95" customFormat="1" ht="12" customHeight="1" x14ac:dyDescent="0.2">
      <c r="A44" s="372" t="s">
        <v>165</v>
      </c>
      <c r="B44" s="356" t="s">
        <v>263</v>
      </c>
      <c r="C44" s="339"/>
      <c r="D44" s="694"/>
      <c r="E44" s="339"/>
      <c r="F44" s="607">
        <f t="shared" si="8"/>
        <v>0</v>
      </c>
      <c r="G44" s="705">
        <f t="shared" si="9"/>
        <v>0</v>
      </c>
    </row>
    <row r="45" spans="1:7" s="95" customFormat="1" ht="12" customHeight="1" x14ac:dyDescent="0.2">
      <c r="A45" s="372" t="s">
        <v>166</v>
      </c>
      <c r="B45" s="356" t="s">
        <v>264</v>
      </c>
      <c r="C45" s="339">
        <v>2856000</v>
      </c>
      <c r="D45" s="694"/>
      <c r="E45" s="339"/>
      <c r="F45" s="607">
        <f t="shared" si="8"/>
        <v>0</v>
      </c>
      <c r="G45" s="705">
        <f t="shared" si="9"/>
        <v>2856000</v>
      </c>
    </row>
    <row r="46" spans="1:7" s="95" customFormat="1" ht="12" customHeight="1" x14ac:dyDescent="0.2">
      <c r="A46" s="372" t="s">
        <v>167</v>
      </c>
      <c r="B46" s="356" t="s">
        <v>265</v>
      </c>
      <c r="C46" s="339"/>
      <c r="D46" s="694"/>
      <c r="E46" s="339"/>
      <c r="F46" s="607">
        <f t="shared" si="8"/>
        <v>0</v>
      </c>
      <c r="G46" s="705">
        <f t="shared" si="9"/>
        <v>0</v>
      </c>
    </row>
    <row r="47" spans="1:7" s="95" customFormat="1" ht="12" customHeight="1" x14ac:dyDescent="0.2">
      <c r="A47" s="372" t="s">
        <v>168</v>
      </c>
      <c r="B47" s="356" t="s">
        <v>521</v>
      </c>
      <c r="C47" s="339">
        <v>5000</v>
      </c>
      <c r="D47" s="694"/>
      <c r="E47" s="339"/>
      <c r="F47" s="607">
        <f t="shared" si="8"/>
        <v>0</v>
      </c>
      <c r="G47" s="705">
        <f t="shared" si="9"/>
        <v>5000</v>
      </c>
    </row>
    <row r="48" spans="1:7" s="95" customFormat="1" ht="12" customHeight="1" x14ac:dyDescent="0.2">
      <c r="A48" s="372" t="s">
        <v>257</v>
      </c>
      <c r="B48" s="356" t="s">
        <v>266</v>
      </c>
      <c r="C48" s="342"/>
      <c r="D48" s="708"/>
      <c r="E48" s="342"/>
      <c r="F48" s="582">
        <f t="shared" si="8"/>
        <v>0</v>
      </c>
      <c r="G48" s="709">
        <f t="shared" si="9"/>
        <v>0</v>
      </c>
    </row>
    <row r="49" spans="1:7" s="95" customFormat="1" ht="12" customHeight="1" x14ac:dyDescent="0.2">
      <c r="A49" s="373" t="s">
        <v>258</v>
      </c>
      <c r="B49" s="357" t="s">
        <v>392</v>
      </c>
      <c r="C49" s="343"/>
      <c r="D49" s="710"/>
      <c r="E49" s="343"/>
      <c r="F49" s="711">
        <f t="shared" si="8"/>
        <v>0</v>
      </c>
      <c r="G49" s="712">
        <f t="shared" si="9"/>
        <v>0</v>
      </c>
    </row>
    <row r="50" spans="1:7" s="95" customFormat="1" ht="12" customHeight="1" thickBot="1" x14ac:dyDescent="0.25">
      <c r="A50" s="373" t="s">
        <v>391</v>
      </c>
      <c r="B50" s="357" t="s">
        <v>267</v>
      </c>
      <c r="C50" s="343">
        <v>1080000</v>
      </c>
      <c r="D50" s="710"/>
      <c r="E50" s="343"/>
      <c r="F50" s="711">
        <f t="shared" si="8"/>
        <v>0</v>
      </c>
      <c r="G50" s="712">
        <f t="shared" si="9"/>
        <v>1080000</v>
      </c>
    </row>
    <row r="51" spans="1:7" s="95" customFormat="1" ht="12" customHeight="1" thickBot="1" x14ac:dyDescent="0.25">
      <c r="A51" s="31" t="s">
        <v>21</v>
      </c>
      <c r="B51" s="21" t="s">
        <v>268</v>
      </c>
      <c r="C51" s="338">
        <f>SUM(C52:C56)</f>
        <v>4000000</v>
      </c>
      <c r="D51" s="609">
        <f>SUM(D52:D56)</f>
        <v>0</v>
      </c>
      <c r="E51" s="338">
        <f>SUM(E52:E56)</f>
        <v>0</v>
      </c>
      <c r="F51" s="338">
        <f>SUM(F52:F56)</f>
        <v>0</v>
      </c>
      <c r="G51" s="262">
        <f>SUM(G52:G56)</f>
        <v>4000000</v>
      </c>
    </row>
    <row r="52" spans="1:7" s="95" customFormat="1" ht="12" customHeight="1" x14ac:dyDescent="0.2">
      <c r="A52" s="371" t="s">
        <v>89</v>
      </c>
      <c r="B52" s="355" t="s">
        <v>272</v>
      </c>
      <c r="C52" s="387"/>
      <c r="D52" s="713"/>
      <c r="E52" s="387"/>
      <c r="F52" s="578">
        <f>D52+E52</f>
        <v>0</v>
      </c>
      <c r="G52" s="714">
        <f>C52+F52</f>
        <v>0</v>
      </c>
    </row>
    <row r="53" spans="1:7" s="95" customFormat="1" ht="12" customHeight="1" x14ac:dyDescent="0.2">
      <c r="A53" s="372" t="s">
        <v>90</v>
      </c>
      <c r="B53" s="356" t="s">
        <v>273</v>
      </c>
      <c r="C53" s="342">
        <v>4000000</v>
      </c>
      <c r="D53" s="708"/>
      <c r="E53" s="342"/>
      <c r="F53" s="582">
        <f>D53+E53</f>
        <v>0</v>
      </c>
      <c r="G53" s="709">
        <f>C53+F53</f>
        <v>4000000</v>
      </c>
    </row>
    <row r="54" spans="1:7" s="95" customFormat="1" ht="12" customHeight="1" x14ac:dyDescent="0.2">
      <c r="A54" s="372" t="s">
        <v>269</v>
      </c>
      <c r="B54" s="356" t="s">
        <v>274</v>
      </c>
      <c r="C54" s="342"/>
      <c r="D54" s="708"/>
      <c r="E54" s="342"/>
      <c r="F54" s="582">
        <f>D54+E54</f>
        <v>0</v>
      </c>
      <c r="G54" s="709">
        <f>C54+F54</f>
        <v>0</v>
      </c>
    </row>
    <row r="55" spans="1:7" s="95" customFormat="1" ht="12" customHeight="1" x14ac:dyDescent="0.2">
      <c r="A55" s="372" t="s">
        <v>270</v>
      </c>
      <c r="B55" s="356" t="s">
        <v>275</v>
      </c>
      <c r="C55" s="342"/>
      <c r="D55" s="708"/>
      <c r="E55" s="342"/>
      <c r="F55" s="582">
        <f>D55+E55</f>
        <v>0</v>
      </c>
      <c r="G55" s="709">
        <f>C55+F55</f>
        <v>0</v>
      </c>
    </row>
    <row r="56" spans="1:7" s="95" customFormat="1" ht="12" customHeight="1" thickBot="1" x14ac:dyDescent="0.25">
      <c r="A56" s="373" t="s">
        <v>271</v>
      </c>
      <c r="B56" s="465" t="s">
        <v>276</v>
      </c>
      <c r="C56" s="343"/>
      <c r="D56" s="710"/>
      <c r="E56" s="343"/>
      <c r="F56" s="711">
        <f>D56+E56</f>
        <v>0</v>
      </c>
      <c r="G56" s="712">
        <f>C56+F56</f>
        <v>0</v>
      </c>
    </row>
    <row r="57" spans="1:7" s="95" customFormat="1" ht="12" customHeight="1" thickBot="1" x14ac:dyDescent="0.25">
      <c r="A57" s="31" t="s">
        <v>169</v>
      </c>
      <c r="B57" s="21" t="s">
        <v>277</v>
      </c>
      <c r="C57" s="338">
        <f>SUM(C58:C60)</f>
        <v>0</v>
      </c>
      <c r="D57" s="609">
        <f>SUM(D58:D60)</f>
        <v>0</v>
      </c>
      <c r="E57" s="338">
        <f>SUM(E58:E60)</f>
        <v>0</v>
      </c>
      <c r="F57" s="338">
        <f>SUM(F58:F60)</f>
        <v>0</v>
      </c>
      <c r="G57" s="262">
        <f>SUM(G58:G60)</f>
        <v>0</v>
      </c>
    </row>
    <row r="58" spans="1:7" s="95" customFormat="1" ht="12" customHeight="1" x14ac:dyDescent="0.2">
      <c r="A58" s="371" t="s">
        <v>91</v>
      </c>
      <c r="B58" s="355" t="s">
        <v>278</v>
      </c>
      <c r="C58" s="340"/>
      <c r="D58" s="695"/>
      <c r="E58" s="340"/>
      <c r="F58" s="575">
        <f>D58+E58</f>
        <v>0</v>
      </c>
      <c r="G58" s="350">
        <f>C58+F58</f>
        <v>0</v>
      </c>
    </row>
    <row r="59" spans="1:7" s="95" customFormat="1" ht="22.5" x14ac:dyDescent="0.2">
      <c r="A59" s="372" t="s">
        <v>92</v>
      </c>
      <c r="B59" s="356" t="s">
        <v>385</v>
      </c>
      <c r="C59" s="339"/>
      <c r="D59" s="694"/>
      <c r="E59" s="339"/>
      <c r="F59" s="607">
        <f>D59+E59</f>
        <v>0</v>
      </c>
      <c r="G59" s="705">
        <f>C59+F59</f>
        <v>0</v>
      </c>
    </row>
    <row r="60" spans="1:7" s="95" customFormat="1" ht="12" customHeight="1" x14ac:dyDescent="0.2">
      <c r="A60" s="372" t="s">
        <v>281</v>
      </c>
      <c r="B60" s="356" t="s">
        <v>279</v>
      </c>
      <c r="C60" s="339"/>
      <c r="D60" s="694"/>
      <c r="E60" s="339"/>
      <c r="F60" s="607">
        <f>D60+E60</f>
        <v>0</v>
      </c>
      <c r="G60" s="705">
        <f>C60+F60</f>
        <v>0</v>
      </c>
    </row>
    <row r="61" spans="1:7" s="95" customFormat="1" ht="12" customHeight="1" thickBot="1" x14ac:dyDescent="0.25">
      <c r="A61" s="373" t="s">
        <v>282</v>
      </c>
      <c r="B61" s="259" t="s">
        <v>280</v>
      </c>
      <c r="C61" s="341"/>
      <c r="D61" s="706"/>
      <c r="E61" s="341"/>
      <c r="F61" s="608">
        <f>D61+E61</f>
        <v>0</v>
      </c>
      <c r="G61" s="707">
        <f>C61+F61</f>
        <v>0</v>
      </c>
    </row>
    <row r="62" spans="1:7" s="95" customFormat="1" ht="12" customHeight="1" thickBot="1" x14ac:dyDescent="0.25">
      <c r="A62" s="31" t="s">
        <v>23</v>
      </c>
      <c r="B62" s="257" t="s">
        <v>283</v>
      </c>
      <c r="C62" s="338">
        <f>SUM(C63:C65)</f>
        <v>400000</v>
      </c>
      <c r="D62" s="609">
        <f>SUM(D63:D65)</f>
        <v>0</v>
      </c>
      <c r="E62" s="338">
        <f>SUM(E63:E65)</f>
        <v>0</v>
      </c>
      <c r="F62" s="338">
        <f>SUM(F63:F65)</f>
        <v>0</v>
      </c>
      <c r="G62" s="262">
        <f>SUM(G63:G65)</f>
        <v>400000</v>
      </c>
    </row>
    <row r="63" spans="1:7" s="95" customFormat="1" ht="12" customHeight="1" x14ac:dyDescent="0.2">
      <c r="A63" s="371" t="s">
        <v>170</v>
      </c>
      <c r="B63" s="355" t="s">
        <v>285</v>
      </c>
      <c r="C63" s="342"/>
      <c r="D63" s="708"/>
      <c r="E63" s="342"/>
      <c r="F63" s="582">
        <f>D63+E63</f>
        <v>0</v>
      </c>
      <c r="G63" s="709">
        <f>C63+F63</f>
        <v>0</v>
      </c>
    </row>
    <row r="64" spans="1:7" s="95" customFormat="1" ht="22.5" x14ac:dyDescent="0.2">
      <c r="A64" s="372" t="s">
        <v>171</v>
      </c>
      <c r="B64" s="356" t="s">
        <v>386</v>
      </c>
      <c r="C64" s="342"/>
      <c r="D64" s="708"/>
      <c r="E64" s="342"/>
      <c r="F64" s="582">
        <f>D64+E64</f>
        <v>0</v>
      </c>
      <c r="G64" s="709">
        <f>C64+F64</f>
        <v>0</v>
      </c>
    </row>
    <row r="65" spans="1:7" s="95" customFormat="1" ht="12" customHeight="1" x14ac:dyDescent="0.2">
      <c r="A65" s="372" t="s">
        <v>215</v>
      </c>
      <c r="B65" s="356" t="s">
        <v>286</v>
      </c>
      <c r="C65" s="342">
        <v>400000</v>
      </c>
      <c r="D65" s="708"/>
      <c r="E65" s="342"/>
      <c r="F65" s="582">
        <f>D65+E65</f>
        <v>0</v>
      </c>
      <c r="G65" s="709">
        <f>C65+F65</f>
        <v>400000</v>
      </c>
    </row>
    <row r="66" spans="1:7" s="95" customFormat="1" ht="12" customHeight="1" thickBot="1" x14ac:dyDescent="0.25">
      <c r="A66" s="373" t="s">
        <v>284</v>
      </c>
      <c r="B66" s="259" t="s">
        <v>287</v>
      </c>
      <c r="C66" s="342"/>
      <c r="D66" s="708"/>
      <c r="E66" s="342"/>
      <c r="F66" s="582">
        <f>D66+E66</f>
        <v>0</v>
      </c>
      <c r="G66" s="709">
        <f>C66+F66</f>
        <v>0</v>
      </c>
    </row>
    <row r="67" spans="1:7" s="95" customFormat="1" ht="12" customHeight="1" thickBot="1" x14ac:dyDescent="0.25">
      <c r="A67" s="31" t="s">
        <v>24</v>
      </c>
      <c r="B67" s="21" t="s">
        <v>288</v>
      </c>
      <c r="C67" s="344">
        <f>+C8+C16+C23+C30+C39+C51+C57+C62</f>
        <v>429509951</v>
      </c>
      <c r="D67" s="610">
        <f>+D8+D16+D23+D30+D39+D51+D57+D62</f>
        <v>0</v>
      </c>
      <c r="E67" s="344">
        <f>+E8+E16+E23+E30+E39+E51+E57+E62</f>
        <v>3509201</v>
      </c>
      <c r="F67" s="344">
        <f>+F8+F16+F23+F30+F39+F51+F57+F62</f>
        <v>3509201</v>
      </c>
      <c r="G67" s="268">
        <f>+G8+G16+G23+G30+G39+G51+G57+G62</f>
        <v>433019152</v>
      </c>
    </row>
    <row r="68" spans="1:7" s="95" customFormat="1" ht="12" customHeight="1" thickBot="1" x14ac:dyDescent="0.2">
      <c r="A68" s="374" t="s">
        <v>372</v>
      </c>
      <c r="B68" s="257" t="s">
        <v>290</v>
      </c>
      <c r="C68" s="338">
        <f>SUM(C69:C71)</f>
        <v>0</v>
      </c>
      <c r="D68" s="609">
        <f>SUM(D69:D71)</f>
        <v>0</v>
      </c>
      <c r="E68" s="338">
        <f>SUM(E69:E71)</f>
        <v>0</v>
      </c>
      <c r="F68" s="338">
        <f>SUM(F69:F71)</f>
        <v>0</v>
      </c>
      <c r="G68" s="262">
        <f>SUM(G69:G71)</f>
        <v>0</v>
      </c>
    </row>
    <row r="69" spans="1:7" s="95" customFormat="1" ht="12" customHeight="1" x14ac:dyDescent="0.2">
      <c r="A69" s="371" t="s">
        <v>318</v>
      </c>
      <c r="B69" s="355" t="s">
        <v>291</v>
      </c>
      <c r="C69" s="342"/>
      <c r="D69" s="708"/>
      <c r="E69" s="342"/>
      <c r="F69" s="582">
        <f>D69+E69</f>
        <v>0</v>
      </c>
      <c r="G69" s="709">
        <f>C69+F69</f>
        <v>0</v>
      </c>
    </row>
    <row r="70" spans="1:7" s="95" customFormat="1" ht="12" customHeight="1" x14ac:dyDescent="0.2">
      <c r="A70" s="372" t="s">
        <v>327</v>
      </c>
      <c r="B70" s="356" t="s">
        <v>292</v>
      </c>
      <c r="C70" s="342"/>
      <c r="D70" s="708"/>
      <c r="E70" s="342"/>
      <c r="F70" s="582">
        <f>D70+E70</f>
        <v>0</v>
      </c>
      <c r="G70" s="709">
        <f>C70+F70</f>
        <v>0</v>
      </c>
    </row>
    <row r="71" spans="1:7" s="95" customFormat="1" ht="12" customHeight="1" thickBot="1" x14ac:dyDescent="0.25">
      <c r="A71" s="381" t="s">
        <v>328</v>
      </c>
      <c r="B71" s="688" t="s">
        <v>293</v>
      </c>
      <c r="C71" s="585"/>
      <c r="D71" s="715"/>
      <c r="E71" s="585"/>
      <c r="F71" s="580">
        <f>D71+E71</f>
        <v>0</v>
      </c>
      <c r="G71" s="716">
        <f>C71+F71</f>
        <v>0</v>
      </c>
    </row>
    <row r="72" spans="1:7" s="95" customFormat="1" ht="12" customHeight="1" thickBot="1" x14ac:dyDescent="0.2">
      <c r="A72" s="374" t="s">
        <v>294</v>
      </c>
      <c r="B72" s="257" t="s">
        <v>295</v>
      </c>
      <c r="C72" s="338">
        <f>SUM(C73:C76)</f>
        <v>0</v>
      </c>
      <c r="D72" s="338">
        <f>SUM(D73:D76)</f>
        <v>0</v>
      </c>
      <c r="E72" s="338">
        <f>SUM(E73:E76)</f>
        <v>0</v>
      </c>
      <c r="F72" s="338">
        <f>SUM(F73:F76)</f>
        <v>0</v>
      </c>
      <c r="G72" s="262">
        <f>SUM(G73:G76)</f>
        <v>0</v>
      </c>
    </row>
    <row r="73" spans="1:7" s="95" customFormat="1" ht="12" customHeight="1" x14ac:dyDescent="0.2">
      <c r="A73" s="371" t="s">
        <v>141</v>
      </c>
      <c r="B73" s="459" t="s">
        <v>296</v>
      </c>
      <c r="C73" s="342"/>
      <c r="D73" s="342"/>
      <c r="E73" s="342"/>
      <c r="F73" s="582">
        <f>D73+E73</f>
        <v>0</v>
      </c>
      <c r="G73" s="709">
        <f>C73+F73</f>
        <v>0</v>
      </c>
    </row>
    <row r="74" spans="1:7" s="95" customFormat="1" ht="12" customHeight="1" x14ac:dyDescent="0.2">
      <c r="A74" s="372" t="s">
        <v>142</v>
      </c>
      <c r="B74" s="459" t="s">
        <v>502</v>
      </c>
      <c r="C74" s="342"/>
      <c r="D74" s="342"/>
      <c r="E74" s="342"/>
      <c r="F74" s="582">
        <f>D74+E74</f>
        <v>0</v>
      </c>
      <c r="G74" s="709">
        <f>C74+F74</f>
        <v>0</v>
      </c>
    </row>
    <row r="75" spans="1:7" s="95" customFormat="1" ht="12" customHeight="1" x14ac:dyDescent="0.2">
      <c r="A75" s="372" t="s">
        <v>319</v>
      </c>
      <c r="B75" s="459" t="s">
        <v>297</v>
      </c>
      <c r="C75" s="342"/>
      <c r="D75" s="342"/>
      <c r="E75" s="342"/>
      <c r="F75" s="582">
        <f>D75+E75</f>
        <v>0</v>
      </c>
      <c r="G75" s="709">
        <f>C75+F75</f>
        <v>0</v>
      </c>
    </row>
    <row r="76" spans="1:7" s="95" customFormat="1" ht="12" customHeight="1" thickBot="1" x14ac:dyDescent="0.25">
      <c r="A76" s="373" t="s">
        <v>320</v>
      </c>
      <c r="B76" s="460" t="s">
        <v>503</v>
      </c>
      <c r="C76" s="342"/>
      <c r="D76" s="342"/>
      <c r="E76" s="342"/>
      <c r="F76" s="582">
        <f>D76+E76</f>
        <v>0</v>
      </c>
      <c r="G76" s="709">
        <f>C76+F76</f>
        <v>0</v>
      </c>
    </row>
    <row r="77" spans="1:7" s="95" customFormat="1" ht="12" customHeight="1" thickBot="1" x14ac:dyDescent="0.2">
      <c r="A77" s="374" t="s">
        <v>298</v>
      </c>
      <c r="B77" s="257" t="s">
        <v>299</v>
      </c>
      <c r="C77" s="338">
        <f>SUM(C78:C79)</f>
        <v>102212532</v>
      </c>
      <c r="D77" s="338">
        <f>SUM(D78:D79)</f>
        <v>0</v>
      </c>
      <c r="E77" s="338">
        <f>SUM(E78:E79)</f>
        <v>0</v>
      </c>
      <c r="F77" s="338">
        <f>SUM(F78:F79)</f>
        <v>0</v>
      </c>
      <c r="G77" s="262">
        <f>SUM(G78:G79)</f>
        <v>102212532</v>
      </c>
    </row>
    <row r="78" spans="1:7" s="95" customFormat="1" ht="12" customHeight="1" x14ac:dyDescent="0.2">
      <c r="A78" s="371" t="s">
        <v>321</v>
      </c>
      <c r="B78" s="355" t="s">
        <v>300</v>
      </c>
      <c r="C78" s="342">
        <v>102212532</v>
      </c>
      <c r="D78" s="342"/>
      <c r="E78" s="342"/>
      <c r="F78" s="582">
        <f>D78+E78</f>
        <v>0</v>
      </c>
      <c r="G78" s="709">
        <f>C78+F78</f>
        <v>102212532</v>
      </c>
    </row>
    <row r="79" spans="1:7" s="95" customFormat="1" ht="12" customHeight="1" thickBot="1" x14ac:dyDescent="0.25">
      <c r="A79" s="373" t="s">
        <v>322</v>
      </c>
      <c r="B79" s="465" t="s">
        <v>301</v>
      </c>
      <c r="C79" s="342"/>
      <c r="D79" s="342"/>
      <c r="E79" s="342"/>
      <c r="F79" s="582">
        <f>D79+E79</f>
        <v>0</v>
      </c>
      <c r="G79" s="709">
        <f>C79+F79</f>
        <v>0</v>
      </c>
    </row>
    <row r="80" spans="1:7" s="94" customFormat="1" ht="12" customHeight="1" thickBot="1" x14ac:dyDescent="0.2">
      <c r="A80" s="374" t="s">
        <v>302</v>
      </c>
      <c r="B80" s="257" t="s">
        <v>303</v>
      </c>
      <c r="C80" s="338">
        <f>SUM(C81:C83)</f>
        <v>0</v>
      </c>
      <c r="D80" s="338">
        <f>SUM(D81:D83)</f>
        <v>0</v>
      </c>
      <c r="E80" s="338">
        <f>SUM(E81:E83)</f>
        <v>0</v>
      </c>
      <c r="F80" s="338">
        <f>SUM(F81:F83)</f>
        <v>0</v>
      </c>
      <c r="G80" s="262">
        <f>SUM(G81:G83)</f>
        <v>0</v>
      </c>
    </row>
    <row r="81" spans="1:7" s="95" customFormat="1" ht="12" customHeight="1" x14ac:dyDescent="0.2">
      <c r="A81" s="371" t="s">
        <v>323</v>
      </c>
      <c r="B81" s="355" t="s">
        <v>304</v>
      </c>
      <c r="C81" s="342"/>
      <c r="D81" s="342"/>
      <c r="E81" s="342"/>
      <c r="F81" s="582">
        <f>D81+E81</f>
        <v>0</v>
      </c>
      <c r="G81" s="709">
        <f>C81+F81</f>
        <v>0</v>
      </c>
    </row>
    <row r="82" spans="1:7" s="95" customFormat="1" ht="12" customHeight="1" x14ac:dyDescent="0.2">
      <c r="A82" s="372" t="s">
        <v>324</v>
      </c>
      <c r="B82" s="356" t="s">
        <v>305</v>
      </c>
      <c r="C82" s="342"/>
      <c r="D82" s="342"/>
      <c r="E82" s="342"/>
      <c r="F82" s="582">
        <f>D82+E82</f>
        <v>0</v>
      </c>
      <c r="G82" s="709">
        <f>C82+F82</f>
        <v>0</v>
      </c>
    </row>
    <row r="83" spans="1:7" s="95" customFormat="1" ht="12" customHeight="1" thickBot="1" x14ac:dyDescent="0.25">
      <c r="A83" s="373" t="s">
        <v>325</v>
      </c>
      <c r="B83" s="690" t="s">
        <v>597</v>
      </c>
      <c r="C83" s="342"/>
      <c r="D83" s="342"/>
      <c r="E83" s="342"/>
      <c r="F83" s="582">
        <f>D83+E83</f>
        <v>0</v>
      </c>
      <c r="G83" s="709">
        <f>C83+F83</f>
        <v>0</v>
      </c>
    </row>
    <row r="84" spans="1:7" s="95" customFormat="1" ht="12" customHeight="1" thickBot="1" x14ac:dyDescent="0.2">
      <c r="A84" s="374" t="s">
        <v>306</v>
      </c>
      <c r="B84" s="257" t="s">
        <v>326</v>
      </c>
      <c r="C84" s="338">
        <f>SUM(C85:C88)</f>
        <v>0</v>
      </c>
      <c r="D84" s="338">
        <f>SUM(D85:D88)</f>
        <v>0</v>
      </c>
      <c r="E84" s="338">
        <f>SUM(E85:E88)</f>
        <v>0</v>
      </c>
      <c r="F84" s="338">
        <f>SUM(F85:F88)</f>
        <v>0</v>
      </c>
      <c r="G84" s="262">
        <f>SUM(G85:G88)</f>
        <v>0</v>
      </c>
    </row>
    <row r="85" spans="1:7" s="95" customFormat="1" ht="12" customHeight="1" x14ac:dyDescent="0.2">
      <c r="A85" s="375" t="s">
        <v>307</v>
      </c>
      <c r="B85" s="355" t="s">
        <v>308</v>
      </c>
      <c r="C85" s="342"/>
      <c r="D85" s="342"/>
      <c r="E85" s="342"/>
      <c r="F85" s="582">
        <f t="shared" ref="F85:F90" si="10">D85+E85</f>
        <v>0</v>
      </c>
      <c r="G85" s="709">
        <f t="shared" ref="G85:G90" si="11">C85+F85</f>
        <v>0</v>
      </c>
    </row>
    <row r="86" spans="1:7" s="95" customFormat="1" ht="12" customHeight="1" x14ac:dyDescent="0.2">
      <c r="A86" s="376" t="s">
        <v>309</v>
      </c>
      <c r="B86" s="356" t="s">
        <v>310</v>
      </c>
      <c r="C86" s="342"/>
      <c r="D86" s="342"/>
      <c r="E86" s="342"/>
      <c r="F86" s="582">
        <f t="shared" si="10"/>
        <v>0</v>
      </c>
      <c r="G86" s="709">
        <f t="shared" si="11"/>
        <v>0</v>
      </c>
    </row>
    <row r="87" spans="1:7" s="95" customFormat="1" ht="12" customHeight="1" x14ac:dyDescent="0.2">
      <c r="A87" s="376" t="s">
        <v>311</v>
      </c>
      <c r="B87" s="356" t="s">
        <v>312</v>
      </c>
      <c r="C87" s="342"/>
      <c r="D87" s="342"/>
      <c r="E87" s="342"/>
      <c r="F87" s="582">
        <f t="shared" si="10"/>
        <v>0</v>
      </c>
      <c r="G87" s="709">
        <f t="shared" si="11"/>
        <v>0</v>
      </c>
    </row>
    <row r="88" spans="1:7" s="94" customFormat="1" ht="12" customHeight="1" thickBot="1" x14ac:dyDescent="0.25">
      <c r="A88" s="377" t="s">
        <v>313</v>
      </c>
      <c r="B88" s="357" t="s">
        <v>314</v>
      </c>
      <c r="C88" s="342"/>
      <c r="D88" s="342"/>
      <c r="E88" s="342"/>
      <c r="F88" s="582">
        <f t="shared" si="10"/>
        <v>0</v>
      </c>
      <c r="G88" s="709">
        <f t="shared" si="11"/>
        <v>0</v>
      </c>
    </row>
    <row r="89" spans="1:7" s="94" customFormat="1" ht="12" customHeight="1" thickBot="1" x14ac:dyDescent="0.2">
      <c r="A89" s="374" t="s">
        <v>315</v>
      </c>
      <c r="B89" s="257" t="s">
        <v>431</v>
      </c>
      <c r="C89" s="390"/>
      <c r="D89" s="390"/>
      <c r="E89" s="390"/>
      <c r="F89" s="338">
        <f t="shared" si="10"/>
        <v>0</v>
      </c>
      <c r="G89" s="262">
        <f t="shared" si="11"/>
        <v>0</v>
      </c>
    </row>
    <row r="90" spans="1:7" s="94" customFormat="1" ht="12" customHeight="1" thickBot="1" x14ac:dyDescent="0.2">
      <c r="A90" s="374" t="s">
        <v>457</v>
      </c>
      <c r="B90" s="257" t="s">
        <v>316</v>
      </c>
      <c r="C90" s="390"/>
      <c r="D90" s="390"/>
      <c r="E90" s="390"/>
      <c r="F90" s="338">
        <f t="shared" si="10"/>
        <v>0</v>
      </c>
      <c r="G90" s="262">
        <f t="shared" si="11"/>
        <v>0</v>
      </c>
    </row>
    <row r="91" spans="1:7" s="94" customFormat="1" ht="12" customHeight="1" thickBot="1" x14ac:dyDescent="0.2">
      <c r="A91" s="374" t="s">
        <v>458</v>
      </c>
      <c r="B91" s="361" t="s">
        <v>434</v>
      </c>
      <c r="C91" s="344">
        <f>+C68+C72+C77+C80+C84+C90+C89</f>
        <v>102212532</v>
      </c>
      <c r="D91" s="344">
        <f>+D68+D72+D77+D80+D84+D90+D89</f>
        <v>0</v>
      </c>
      <c r="E91" s="344">
        <f>+E68+E72+E77+E80+E84+E90+E89</f>
        <v>0</v>
      </c>
      <c r="F91" s="344">
        <f>+F68+F72+F77+F80+F84+F90+F89</f>
        <v>0</v>
      </c>
      <c r="G91" s="268">
        <f>+G68+G72+G77+G80+G84+G90+G89</f>
        <v>102212532</v>
      </c>
    </row>
    <row r="92" spans="1:7" s="94" customFormat="1" ht="12" customHeight="1" thickBot="1" x14ac:dyDescent="0.2">
      <c r="A92" s="378" t="s">
        <v>459</v>
      </c>
      <c r="B92" s="362" t="s">
        <v>460</v>
      </c>
      <c r="C92" s="344">
        <f>+C67+C91</f>
        <v>531722483</v>
      </c>
      <c r="D92" s="344">
        <f>+D67+D91</f>
        <v>0</v>
      </c>
      <c r="E92" s="344">
        <f>+E67+E91</f>
        <v>3509201</v>
      </c>
      <c r="F92" s="344">
        <f>+F67+F91</f>
        <v>3509201</v>
      </c>
      <c r="G92" s="268">
        <f>+G67+G91</f>
        <v>535231684</v>
      </c>
    </row>
    <row r="93" spans="1:7" s="95" customFormat="1" ht="15" customHeight="1" thickBot="1" x14ac:dyDescent="0.25">
      <c r="A93" s="217"/>
      <c r="B93" s="218"/>
      <c r="C93" s="312"/>
    </row>
    <row r="94" spans="1:7" s="66" customFormat="1" ht="16.5" customHeight="1" thickBot="1" x14ac:dyDescent="0.25">
      <c r="A94" s="819" t="s">
        <v>54</v>
      </c>
      <c r="B94" s="820"/>
      <c r="C94" s="820"/>
      <c r="D94" s="820"/>
      <c r="E94" s="820"/>
      <c r="F94" s="820"/>
      <c r="G94" s="821"/>
    </row>
    <row r="95" spans="1:7" s="96" customFormat="1" ht="12" customHeight="1" thickBot="1" x14ac:dyDescent="0.25">
      <c r="A95" s="348" t="s">
        <v>16</v>
      </c>
      <c r="B95" s="27" t="s">
        <v>464</v>
      </c>
      <c r="C95" s="337">
        <f>+C96+C97+C98+C99+C100+C113</f>
        <v>304547185</v>
      </c>
      <c r="D95" s="691">
        <f>+D96+D97+D98+D99+D100+D113</f>
        <v>0</v>
      </c>
      <c r="E95" s="337">
        <f>+E96+E97+E98+E99+E100+E113</f>
        <v>2882201</v>
      </c>
      <c r="F95" s="337">
        <f>+F96+F97+F98+F99+F100+F113</f>
        <v>2882201</v>
      </c>
      <c r="G95" s="261">
        <f>+G96+G97+G98+G99+G100+G113</f>
        <v>307429386</v>
      </c>
    </row>
    <row r="96" spans="1:7" ht="12" customHeight="1" x14ac:dyDescent="0.2">
      <c r="A96" s="379" t="s">
        <v>93</v>
      </c>
      <c r="B96" s="10" t="s">
        <v>47</v>
      </c>
      <c r="C96" s="409">
        <v>68339000</v>
      </c>
      <c r="D96" s="717"/>
      <c r="E96" s="409">
        <v>2838000</v>
      </c>
      <c r="F96" s="626">
        <f>D96+E96</f>
        <v>2838000</v>
      </c>
      <c r="G96" s="718">
        <f t="shared" ref="G96:G115" si="12">C96+F96</f>
        <v>71177000</v>
      </c>
    </row>
    <row r="97" spans="1:15" ht="12" customHeight="1" x14ac:dyDescent="0.2">
      <c r="A97" s="372" t="s">
        <v>94</v>
      </c>
      <c r="B97" s="8" t="s">
        <v>172</v>
      </c>
      <c r="C97" s="339">
        <v>10587000</v>
      </c>
      <c r="D97" s="719"/>
      <c r="E97" s="339">
        <v>220000</v>
      </c>
      <c r="F97" s="577">
        <f t="shared" ref="F97:F112" si="13">D97+E97</f>
        <v>220000</v>
      </c>
      <c r="G97" s="705">
        <f t="shared" si="12"/>
        <v>10807000</v>
      </c>
    </row>
    <row r="98" spans="1:15" ht="12" customHeight="1" x14ac:dyDescent="0.2">
      <c r="A98" s="372" t="s">
        <v>95</v>
      </c>
      <c r="B98" s="8" t="s">
        <v>133</v>
      </c>
      <c r="C98" s="341">
        <v>61466000</v>
      </c>
      <c r="D98" s="719"/>
      <c r="E98" s="341">
        <f>1050000+288000+38000+10000+18000+93000+26000+100000+5000+4000+100000+1000+1000</f>
        <v>1734000</v>
      </c>
      <c r="F98" s="607">
        <f t="shared" si="13"/>
        <v>1734000</v>
      </c>
      <c r="G98" s="707">
        <f t="shared" si="12"/>
        <v>63200000</v>
      </c>
    </row>
    <row r="99" spans="1:15" ht="12" customHeight="1" x14ac:dyDescent="0.2">
      <c r="A99" s="372" t="s">
        <v>96</v>
      </c>
      <c r="B99" s="11" t="s">
        <v>173</v>
      </c>
      <c r="C99" s="341">
        <v>4000000</v>
      </c>
      <c r="D99" s="720"/>
      <c r="E99" s="341"/>
      <c r="F99" s="607">
        <f t="shared" si="13"/>
        <v>0</v>
      </c>
      <c r="G99" s="707">
        <f t="shared" si="12"/>
        <v>4000000</v>
      </c>
    </row>
    <row r="100" spans="1:15" ht="12" customHeight="1" x14ac:dyDescent="0.2">
      <c r="A100" s="372" t="s">
        <v>106</v>
      </c>
      <c r="B100" s="19" t="s">
        <v>174</v>
      </c>
      <c r="C100" s="341">
        <v>131207020</v>
      </c>
      <c r="D100" s="720"/>
      <c r="E100" s="341">
        <v>31200</v>
      </c>
      <c r="F100" s="607">
        <f t="shared" si="13"/>
        <v>31200</v>
      </c>
      <c r="G100" s="707">
        <f t="shared" si="12"/>
        <v>131238220</v>
      </c>
    </row>
    <row r="101" spans="1:15" ht="12" customHeight="1" x14ac:dyDescent="0.2">
      <c r="A101" s="372" t="s">
        <v>97</v>
      </c>
      <c r="B101" s="8" t="s">
        <v>461</v>
      </c>
      <c r="C101" s="341">
        <v>1717100</v>
      </c>
      <c r="D101" s="720"/>
      <c r="E101" s="341">
        <v>31200</v>
      </c>
      <c r="F101" s="577">
        <f t="shared" si="13"/>
        <v>31200</v>
      </c>
      <c r="G101" s="707">
        <f t="shared" si="12"/>
        <v>1748300</v>
      </c>
    </row>
    <row r="102" spans="1:15" ht="12" customHeight="1" x14ac:dyDescent="0.2">
      <c r="A102" s="372" t="s">
        <v>98</v>
      </c>
      <c r="B102" s="136" t="s">
        <v>397</v>
      </c>
      <c r="C102" s="341">
        <v>2661882</v>
      </c>
      <c r="D102" s="720"/>
      <c r="E102" s="341"/>
      <c r="F102" s="607">
        <f t="shared" si="13"/>
        <v>0</v>
      </c>
      <c r="G102" s="707">
        <f t="shared" si="12"/>
        <v>2661882</v>
      </c>
    </row>
    <row r="103" spans="1:15" ht="12" customHeight="1" x14ac:dyDescent="0.2">
      <c r="A103" s="372" t="s">
        <v>107</v>
      </c>
      <c r="B103" s="136" t="s">
        <v>396</v>
      </c>
      <c r="C103" s="341"/>
      <c r="D103" s="720"/>
      <c r="E103" s="341"/>
      <c r="F103" s="607">
        <f t="shared" si="13"/>
        <v>0</v>
      </c>
      <c r="G103" s="707">
        <f t="shared" si="12"/>
        <v>0</v>
      </c>
    </row>
    <row r="104" spans="1:15" ht="12" customHeight="1" x14ac:dyDescent="0.2">
      <c r="A104" s="372" t="s">
        <v>108</v>
      </c>
      <c r="B104" s="136" t="s">
        <v>332</v>
      </c>
      <c r="C104" s="341"/>
      <c r="D104" s="720"/>
      <c r="E104" s="341"/>
      <c r="F104" s="577">
        <f t="shared" si="13"/>
        <v>0</v>
      </c>
      <c r="G104" s="707">
        <f t="shared" si="12"/>
        <v>0</v>
      </c>
    </row>
    <row r="105" spans="1:15" ht="12" customHeight="1" x14ac:dyDescent="0.2">
      <c r="A105" s="372" t="s">
        <v>109</v>
      </c>
      <c r="B105" s="137" t="s">
        <v>333</v>
      </c>
      <c r="C105" s="341"/>
      <c r="D105" s="720"/>
      <c r="E105" s="341"/>
      <c r="F105" s="608">
        <f t="shared" si="13"/>
        <v>0</v>
      </c>
      <c r="G105" s="707">
        <f t="shared" si="12"/>
        <v>0</v>
      </c>
    </row>
    <row r="106" spans="1:15" ht="22.5" x14ac:dyDescent="0.2">
      <c r="A106" s="372" t="s">
        <v>110</v>
      </c>
      <c r="B106" s="137" t="s">
        <v>334</v>
      </c>
      <c r="C106" s="341"/>
      <c r="D106" s="720"/>
      <c r="E106" s="341"/>
      <c r="F106" s="608">
        <f t="shared" si="13"/>
        <v>0</v>
      </c>
      <c r="G106" s="707">
        <f t="shared" si="12"/>
        <v>0</v>
      </c>
      <c r="O106" s="721"/>
    </row>
    <row r="107" spans="1:15" ht="12" customHeight="1" x14ac:dyDescent="0.2">
      <c r="A107" s="372" t="s">
        <v>112</v>
      </c>
      <c r="B107" s="136" t="s">
        <v>335</v>
      </c>
      <c r="C107" s="341">
        <v>126828038</v>
      </c>
      <c r="D107" s="720"/>
      <c r="E107" s="341"/>
      <c r="F107" s="608">
        <f t="shared" si="13"/>
        <v>0</v>
      </c>
      <c r="G107" s="707">
        <f t="shared" si="12"/>
        <v>126828038</v>
      </c>
    </row>
    <row r="108" spans="1:15" ht="12" customHeight="1" x14ac:dyDescent="0.2">
      <c r="A108" s="372" t="s">
        <v>175</v>
      </c>
      <c r="B108" s="136" t="s">
        <v>336</v>
      </c>
      <c r="C108" s="341"/>
      <c r="D108" s="720"/>
      <c r="E108" s="341"/>
      <c r="F108" s="607">
        <f t="shared" si="13"/>
        <v>0</v>
      </c>
      <c r="G108" s="707">
        <f t="shared" si="12"/>
        <v>0</v>
      </c>
    </row>
    <row r="109" spans="1:15" ht="12" customHeight="1" x14ac:dyDescent="0.2">
      <c r="A109" s="372" t="s">
        <v>330</v>
      </c>
      <c r="B109" s="137" t="s">
        <v>337</v>
      </c>
      <c r="C109" s="339"/>
      <c r="D109" s="720"/>
      <c r="E109" s="341"/>
      <c r="F109" s="607">
        <f t="shared" si="13"/>
        <v>0</v>
      </c>
      <c r="G109" s="707">
        <f t="shared" si="12"/>
        <v>0</v>
      </c>
    </row>
    <row r="110" spans="1:15" ht="12" customHeight="1" x14ac:dyDescent="0.2">
      <c r="A110" s="380" t="s">
        <v>331</v>
      </c>
      <c r="B110" s="138" t="s">
        <v>338</v>
      </c>
      <c r="C110" s="341"/>
      <c r="D110" s="720"/>
      <c r="E110" s="341"/>
      <c r="F110" s="577">
        <f t="shared" si="13"/>
        <v>0</v>
      </c>
      <c r="G110" s="707">
        <f t="shared" si="12"/>
        <v>0</v>
      </c>
    </row>
    <row r="111" spans="1:15" ht="12" customHeight="1" x14ac:dyDescent="0.2">
      <c r="A111" s="372" t="s">
        <v>394</v>
      </c>
      <c r="B111" s="138" t="s">
        <v>339</v>
      </c>
      <c r="C111" s="341"/>
      <c r="D111" s="720"/>
      <c r="E111" s="341"/>
      <c r="F111" s="607">
        <f t="shared" si="13"/>
        <v>0</v>
      </c>
      <c r="G111" s="707">
        <f t="shared" si="12"/>
        <v>0</v>
      </c>
    </row>
    <row r="112" spans="1:15" ht="12" customHeight="1" x14ac:dyDescent="0.2">
      <c r="A112" s="372" t="s">
        <v>395</v>
      </c>
      <c r="B112" s="137" t="s">
        <v>340</v>
      </c>
      <c r="C112" s="339"/>
      <c r="D112" s="722"/>
      <c r="E112" s="339"/>
      <c r="F112" s="575">
        <f t="shared" si="13"/>
        <v>0</v>
      </c>
      <c r="G112" s="705">
        <f t="shared" si="12"/>
        <v>0</v>
      </c>
    </row>
    <row r="113" spans="1:7" ht="12" customHeight="1" x14ac:dyDescent="0.2">
      <c r="A113" s="372" t="s">
        <v>399</v>
      </c>
      <c r="B113" s="11" t="s">
        <v>48</v>
      </c>
      <c r="C113" s="339">
        <v>28948165</v>
      </c>
      <c r="D113" s="722"/>
      <c r="E113" s="339">
        <f>E114+E115</f>
        <v>-1940999</v>
      </c>
      <c r="F113" s="339">
        <f>F114+F115</f>
        <v>-1940999</v>
      </c>
      <c r="G113" s="705">
        <f t="shared" si="12"/>
        <v>27007166</v>
      </c>
    </row>
    <row r="114" spans="1:7" ht="12" customHeight="1" x14ac:dyDescent="0.2">
      <c r="A114" s="373" t="s">
        <v>400</v>
      </c>
      <c r="B114" s="8" t="s">
        <v>462</v>
      </c>
      <c r="C114" s="341">
        <v>10246165</v>
      </c>
      <c r="D114" s="720"/>
      <c r="E114" s="341">
        <f>245149+333793+356259-1050000-288000-38000-10000-18000-766000-7000-15000-100000-5000-2000-4000-100000-1000-1000-200000-240000-31200</f>
        <v>-1940999</v>
      </c>
      <c r="F114" s="608">
        <f>D114+E114</f>
        <v>-1940999</v>
      </c>
      <c r="G114" s="707">
        <f t="shared" si="12"/>
        <v>8305166</v>
      </c>
    </row>
    <row r="115" spans="1:7" ht="12" customHeight="1" thickBot="1" x14ac:dyDescent="0.25">
      <c r="A115" s="381" t="s">
        <v>401</v>
      </c>
      <c r="B115" s="139" t="s">
        <v>463</v>
      </c>
      <c r="C115" s="410">
        <v>18702000</v>
      </c>
      <c r="D115" s="723"/>
      <c r="E115" s="410"/>
      <c r="F115" s="627">
        <f>D115+E115</f>
        <v>0</v>
      </c>
      <c r="G115" s="724">
        <f t="shared" si="12"/>
        <v>18702000</v>
      </c>
    </row>
    <row r="116" spans="1:7" ht="12" customHeight="1" thickBot="1" x14ac:dyDescent="0.25">
      <c r="A116" s="31" t="s">
        <v>17</v>
      </c>
      <c r="B116" s="26" t="s">
        <v>341</v>
      </c>
      <c r="C116" s="338">
        <f>+C117+C119+C121</f>
        <v>55920000</v>
      </c>
      <c r="D116" s="697">
        <f>+D117+D119+D121</f>
        <v>0</v>
      </c>
      <c r="E116" s="338">
        <f>+E117+E119+E121</f>
        <v>603000</v>
      </c>
      <c r="F116" s="338">
        <f>+F117+F119+F121</f>
        <v>603000</v>
      </c>
      <c r="G116" s="262">
        <f>+G117+G119+G121</f>
        <v>56523000</v>
      </c>
    </row>
    <row r="117" spans="1:7" ht="12" customHeight="1" x14ac:dyDescent="0.2">
      <c r="A117" s="371" t="s">
        <v>99</v>
      </c>
      <c r="B117" s="8" t="s">
        <v>214</v>
      </c>
      <c r="C117" s="340">
        <v>48094000</v>
      </c>
      <c r="D117" s="725"/>
      <c r="E117" s="340">
        <f>128000+35000+200000+240000</f>
        <v>603000</v>
      </c>
      <c r="F117" s="575">
        <f t="shared" ref="F117:F129" si="14">D117+E117</f>
        <v>603000</v>
      </c>
      <c r="G117" s="350">
        <f t="shared" ref="G117:G129" si="15">C117+F117</f>
        <v>48697000</v>
      </c>
    </row>
    <row r="118" spans="1:7" ht="12" customHeight="1" x14ac:dyDescent="0.2">
      <c r="A118" s="371" t="s">
        <v>100</v>
      </c>
      <c r="B118" s="12" t="s">
        <v>345</v>
      </c>
      <c r="C118" s="340"/>
      <c r="D118" s="725"/>
      <c r="E118" s="340"/>
      <c r="F118" s="575">
        <f t="shared" si="14"/>
        <v>0</v>
      </c>
      <c r="G118" s="350">
        <f t="shared" si="15"/>
        <v>0</v>
      </c>
    </row>
    <row r="119" spans="1:7" ht="12" customHeight="1" x14ac:dyDescent="0.2">
      <c r="A119" s="371" t="s">
        <v>101</v>
      </c>
      <c r="B119" s="12" t="s">
        <v>176</v>
      </c>
      <c r="C119" s="339">
        <v>2142000</v>
      </c>
      <c r="D119" s="722"/>
      <c r="E119" s="339"/>
      <c r="F119" s="607">
        <f t="shared" si="14"/>
        <v>0</v>
      </c>
      <c r="G119" s="705">
        <f t="shared" si="15"/>
        <v>2142000</v>
      </c>
    </row>
    <row r="120" spans="1:7" ht="12" customHeight="1" x14ac:dyDescent="0.2">
      <c r="A120" s="371" t="s">
        <v>102</v>
      </c>
      <c r="B120" s="12" t="s">
        <v>346</v>
      </c>
      <c r="C120" s="339"/>
      <c r="D120" s="722"/>
      <c r="E120" s="339"/>
      <c r="F120" s="607">
        <f t="shared" si="14"/>
        <v>0</v>
      </c>
      <c r="G120" s="705">
        <f t="shared" si="15"/>
        <v>0</v>
      </c>
    </row>
    <row r="121" spans="1:7" ht="12" customHeight="1" x14ac:dyDescent="0.2">
      <c r="A121" s="371" t="s">
        <v>103</v>
      </c>
      <c r="B121" s="259" t="s">
        <v>216</v>
      </c>
      <c r="C121" s="339">
        <v>5684000</v>
      </c>
      <c r="D121" s="722"/>
      <c r="E121" s="339"/>
      <c r="F121" s="607">
        <f t="shared" si="14"/>
        <v>0</v>
      </c>
      <c r="G121" s="705">
        <f t="shared" si="15"/>
        <v>5684000</v>
      </c>
    </row>
    <row r="122" spans="1:7" ht="12" customHeight="1" x14ac:dyDescent="0.2">
      <c r="A122" s="371" t="s">
        <v>111</v>
      </c>
      <c r="B122" s="258" t="s">
        <v>387</v>
      </c>
      <c r="C122" s="339"/>
      <c r="D122" s="722"/>
      <c r="E122" s="339"/>
      <c r="F122" s="607">
        <f t="shared" si="14"/>
        <v>0</v>
      </c>
      <c r="G122" s="705">
        <f t="shared" si="15"/>
        <v>0</v>
      </c>
    </row>
    <row r="123" spans="1:7" ht="12" customHeight="1" x14ac:dyDescent="0.2">
      <c r="A123" s="371" t="s">
        <v>113</v>
      </c>
      <c r="B123" s="351" t="s">
        <v>351</v>
      </c>
      <c r="C123" s="339"/>
      <c r="D123" s="722"/>
      <c r="E123" s="339"/>
      <c r="F123" s="607">
        <f t="shared" si="14"/>
        <v>0</v>
      </c>
      <c r="G123" s="705">
        <f t="shared" si="15"/>
        <v>0</v>
      </c>
    </row>
    <row r="124" spans="1:7" ht="22.5" x14ac:dyDescent="0.2">
      <c r="A124" s="371" t="s">
        <v>177</v>
      </c>
      <c r="B124" s="137" t="s">
        <v>334</v>
      </c>
      <c r="C124" s="339"/>
      <c r="D124" s="722"/>
      <c r="E124" s="339"/>
      <c r="F124" s="607">
        <f t="shared" si="14"/>
        <v>0</v>
      </c>
      <c r="G124" s="705">
        <f t="shared" si="15"/>
        <v>0</v>
      </c>
    </row>
    <row r="125" spans="1:7" ht="12" customHeight="1" x14ac:dyDescent="0.2">
      <c r="A125" s="371" t="s">
        <v>178</v>
      </c>
      <c r="B125" s="137" t="s">
        <v>350</v>
      </c>
      <c r="C125" s="339">
        <v>5684000</v>
      </c>
      <c r="D125" s="722"/>
      <c r="E125" s="339"/>
      <c r="F125" s="607">
        <f t="shared" si="14"/>
        <v>0</v>
      </c>
      <c r="G125" s="705">
        <f t="shared" si="15"/>
        <v>5684000</v>
      </c>
    </row>
    <row r="126" spans="1:7" ht="12" customHeight="1" x14ac:dyDescent="0.2">
      <c r="A126" s="371" t="s">
        <v>179</v>
      </c>
      <c r="B126" s="137" t="s">
        <v>349</v>
      </c>
      <c r="C126" s="339"/>
      <c r="D126" s="722"/>
      <c r="E126" s="339"/>
      <c r="F126" s="607">
        <f t="shared" si="14"/>
        <v>0</v>
      </c>
      <c r="G126" s="705">
        <f t="shared" si="15"/>
        <v>0</v>
      </c>
    </row>
    <row r="127" spans="1:7" ht="12" customHeight="1" x14ac:dyDescent="0.2">
      <c r="A127" s="371" t="s">
        <v>342</v>
      </c>
      <c r="B127" s="137" t="s">
        <v>337</v>
      </c>
      <c r="C127" s="339"/>
      <c r="D127" s="722"/>
      <c r="E127" s="339"/>
      <c r="F127" s="607">
        <f t="shared" si="14"/>
        <v>0</v>
      </c>
      <c r="G127" s="705">
        <f t="shared" si="15"/>
        <v>0</v>
      </c>
    </row>
    <row r="128" spans="1:7" ht="12" customHeight="1" x14ac:dyDescent="0.2">
      <c r="A128" s="371" t="s">
        <v>343</v>
      </c>
      <c r="B128" s="137" t="s">
        <v>348</v>
      </c>
      <c r="C128" s="339"/>
      <c r="D128" s="722"/>
      <c r="E128" s="339"/>
      <c r="F128" s="607">
        <f t="shared" si="14"/>
        <v>0</v>
      </c>
      <c r="G128" s="705">
        <f t="shared" si="15"/>
        <v>0</v>
      </c>
    </row>
    <row r="129" spans="1:13" ht="12" customHeight="1" thickBot="1" x14ac:dyDescent="0.25">
      <c r="A129" s="380" t="s">
        <v>344</v>
      </c>
      <c r="B129" s="137" t="s">
        <v>347</v>
      </c>
      <c r="C129" s="341"/>
      <c r="D129" s="720"/>
      <c r="E129" s="341"/>
      <c r="F129" s="608">
        <f t="shared" si="14"/>
        <v>0</v>
      </c>
      <c r="G129" s="707">
        <f t="shared" si="15"/>
        <v>0</v>
      </c>
    </row>
    <row r="130" spans="1:13" ht="12" customHeight="1" thickBot="1" x14ac:dyDescent="0.25">
      <c r="A130" s="31" t="s">
        <v>18</v>
      </c>
      <c r="B130" s="118" t="s">
        <v>404</v>
      </c>
      <c r="C130" s="338">
        <f>+C95+C116</f>
        <v>360467185</v>
      </c>
      <c r="D130" s="697">
        <f>+D95+D116</f>
        <v>0</v>
      </c>
      <c r="E130" s="338">
        <f>+E95+E116</f>
        <v>3485201</v>
      </c>
      <c r="F130" s="338">
        <f>+F95+F116</f>
        <v>3485201</v>
      </c>
      <c r="G130" s="262">
        <f>+G95+G116</f>
        <v>363952386</v>
      </c>
    </row>
    <row r="131" spans="1:13" ht="12" customHeight="1" thickBot="1" x14ac:dyDescent="0.25">
      <c r="A131" s="31" t="s">
        <v>19</v>
      </c>
      <c r="B131" s="118" t="s">
        <v>405</v>
      </c>
      <c r="C131" s="338">
        <f>+C132+C133+C134</f>
        <v>76000000</v>
      </c>
      <c r="D131" s="697">
        <f>+D132+D133+D134</f>
        <v>0</v>
      </c>
      <c r="E131" s="338">
        <f>+E132+E133+E134</f>
        <v>0</v>
      </c>
      <c r="F131" s="338">
        <f>+F132+F133+F134</f>
        <v>0</v>
      </c>
      <c r="G131" s="262">
        <f>+G132+G133+G134</f>
        <v>76000000</v>
      </c>
    </row>
    <row r="132" spans="1:13" s="96" customFormat="1" ht="12" customHeight="1" x14ac:dyDescent="0.2">
      <c r="A132" s="371" t="s">
        <v>250</v>
      </c>
      <c r="B132" s="9" t="s">
        <v>467</v>
      </c>
      <c r="C132" s="339">
        <v>76000000</v>
      </c>
      <c r="D132" s="722"/>
      <c r="E132" s="339"/>
      <c r="F132" s="607">
        <f>D132+E132</f>
        <v>0</v>
      </c>
      <c r="G132" s="705">
        <f>C132+F132</f>
        <v>76000000</v>
      </c>
    </row>
    <row r="133" spans="1:13" ht="12" customHeight="1" x14ac:dyDescent="0.2">
      <c r="A133" s="371" t="s">
        <v>251</v>
      </c>
      <c r="B133" s="9" t="s">
        <v>413</v>
      </c>
      <c r="C133" s="339"/>
      <c r="D133" s="722"/>
      <c r="E133" s="339"/>
      <c r="F133" s="607">
        <f>D133+E133</f>
        <v>0</v>
      </c>
      <c r="G133" s="705">
        <f>C133+F133</f>
        <v>0</v>
      </c>
    </row>
    <row r="134" spans="1:13" ht="12" customHeight="1" thickBot="1" x14ac:dyDescent="0.25">
      <c r="A134" s="380" t="s">
        <v>252</v>
      </c>
      <c r="B134" s="7" t="s">
        <v>466</v>
      </c>
      <c r="C134" s="339"/>
      <c r="D134" s="722"/>
      <c r="E134" s="339"/>
      <c r="F134" s="607">
        <f>D134+E134</f>
        <v>0</v>
      </c>
      <c r="G134" s="705">
        <f>C134+F134</f>
        <v>0</v>
      </c>
    </row>
    <row r="135" spans="1:13" ht="12" customHeight="1" thickBot="1" x14ac:dyDescent="0.25">
      <c r="A135" s="31" t="s">
        <v>20</v>
      </c>
      <c r="B135" s="118" t="s">
        <v>406</v>
      </c>
      <c r="C135" s="338">
        <f>+C136+C137+C138+C139+C140+C141</f>
        <v>0</v>
      </c>
      <c r="D135" s="697">
        <f>+D136+D137+D138+D139+D140+D141</f>
        <v>0</v>
      </c>
      <c r="E135" s="338">
        <f>+E136+E137+E138+E139+E140+E141</f>
        <v>0</v>
      </c>
      <c r="F135" s="338">
        <f>+F136+F137+F138+F139+F140+F141</f>
        <v>0</v>
      </c>
      <c r="G135" s="262">
        <f>+G136+G137+G138+G139+G140+G141</f>
        <v>0</v>
      </c>
    </row>
    <row r="136" spans="1:13" ht="12" customHeight="1" x14ac:dyDescent="0.2">
      <c r="A136" s="371" t="s">
        <v>86</v>
      </c>
      <c r="B136" s="9" t="s">
        <v>415</v>
      </c>
      <c r="C136" s="339"/>
      <c r="D136" s="722"/>
      <c r="E136" s="339"/>
      <c r="F136" s="607">
        <f t="shared" ref="F136:F141" si="16">D136+E136</f>
        <v>0</v>
      </c>
      <c r="G136" s="705">
        <f t="shared" ref="G136:G141" si="17">C136+F136</f>
        <v>0</v>
      </c>
    </row>
    <row r="137" spans="1:13" ht="12" customHeight="1" x14ac:dyDescent="0.2">
      <c r="A137" s="371" t="s">
        <v>87</v>
      </c>
      <c r="B137" s="9" t="s">
        <v>407</v>
      </c>
      <c r="C137" s="339"/>
      <c r="D137" s="722"/>
      <c r="E137" s="339"/>
      <c r="F137" s="607">
        <f t="shared" si="16"/>
        <v>0</v>
      </c>
      <c r="G137" s="705">
        <f t="shared" si="17"/>
        <v>0</v>
      </c>
    </row>
    <row r="138" spans="1:13" ht="12" customHeight="1" x14ac:dyDescent="0.2">
      <c r="A138" s="371" t="s">
        <v>88</v>
      </c>
      <c r="B138" s="9" t="s">
        <v>408</v>
      </c>
      <c r="C138" s="339"/>
      <c r="D138" s="722"/>
      <c r="E138" s="339"/>
      <c r="F138" s="607">
        <f t="shared" si="16"/>
        <v>0</v>
      </c>
      <c r="G138" s="705">
        <f t="shared" si="17"/>
        <v>0</v>
      </c>
    </row>
    <row r="139" spans="1:13" ht="12" customHeight="1" x14ac:dyDescent="0.2">
      <c r="A139" s="371" t="s">
        <v>164</v>
      </c>
      <c r="B139" s="9" t="s">
        <v>465</v>
      </c>
      <c r="C139" s="339"/>
      <c r="D139" s="722"/>
      <c r="E139" s="339"/>
      <c r="F139" s="607">
        <f t="shared" si="16"/>
        <v>0</v>
      </c>
      <c r="G139" s="705">
        <f t="shared" si="17"/>
        <v>0</v>
      </c>
    </row>
    <row r="140" spans="1:13" ht="12" customHeight="1" x14ac:dyDescent="0.2">
      <c r="A140" s="371" t="s">
        <v>165</v>
      </c>
      <c r="B140" s="9" t="s">
        <v>410</v>
      </c>
      <c r="C140" s="339"/>
      <c r="D140" s="722"/>
      <c r="E140" s="339"/>
      <c r="F140" s="607">
        <f t="shared" si="16"/>
        <v>0</v>
      </c>
      <c r="G140" s="705">
        <f t="shared" si="17"/>
        <v>0</v>
      </c>
    </row>
    <row r="141" spans="1:13" s="96" customFormat="1" ht="12" customHeight="1" thickBot="1" x14ac:dyDescent="0.25">
      <c r="A141" s="380" t="s">
        <v>166</v>
      </c>
      <c r="B141" s="7" t="s">
        <v>411</v>
      </c>
      <c r="C141" s="339"/>
      <c r="D141" s="722"/>
      <c r="E141" s="339"/>
      <c r="F141" s="607">
        <f t="shared" si="16"/>
        <v>0</v>
      </c>
      <c r="G141" s="705">
        <f t="shared" si="17"/>
        <v>0</v>
      </c>
    </row>
    <row r="142" spans="1:13" ht="12" customHeight="1" thickBot="1" x14ac:dyDescent="0.25">
      <c r="A142" s="31" t="s">
        <v>21</v>
      </c>
      <c r="B142" s="118" t="s">
        <v>480</v>
      </c>
      <c r="C142" s="344">
        <f>+C143+C144+C146+C147+C145</f>
        <v>98721298</v>
      </c>
      <c r="D142" s="698">
        <f>+D143+D144+D146+D147+D145</f>
        <v>0</v>
      </c>
      <c r="E142" s="344">
        <f>+E143+E144+E146+E147+E145</f>
        <v>0</v>
      </c>
      <c r="F142" s="344">
        <f>+F143+F144+F146+F147+F145</f>
        <v>0</v>
      </c>
      <c r="G142" s="268">
        <f>+G143+G144+G146+G147+G145</f>
        <v>98721298</v>
      </c>
      <c r="M142" s="221"/>
    </row>
    <row r="143" spans="1:13" x14ac:dyDescent="0.2">
      <c r="A143" s="371" t="s">
        <v>89</v>
      </c>
      <c r="B143" s="9" t="s">
        <v>352</v>
      </c>
      <c r="C143" s="339"/>
      <c r="D143" s="722"/>
      <c r="E143" s="339"/>
      <c r="F143" s="607">
        <f>D143+E143</f>
        <v>0</v>
      </c>
      <c r="G143" s="705">
        <f>C143+F143</f>
        <v>0</v>
      </c>
    </row>
    <row r="144" spans="1:13" ht="12" customHeight="1" x14ac:dyDescent="0.2">
      <c r="A144" s="371" t="s">
        <v>90</v>
      </c>
      <c r="B144" s="9" t="s">
        <v>353</v>
      </c>
      <c r="C144" s="339">
        <v>7684358</v>
      </c>
      <c r="D144" s="722"/>
      <c r="E144" s="339"/>
      <c r="F144" s="607">
        <f>D144+E144</f>
        <v>0</v>
      </c>
      <c r="G144" s="705">
        <f>C144+F144</f>
        <v>7684358</v>
      </c>
    </row>
    <row r="145" spans="1:7" ht="12" customHeight="1" x14ac:dyDescent="0.2">
      <c r="A145" s="371" t="s">
        <v>269</v>
      </c>
      <c r="B145" s="9" t="s">
        <v>479</v>
      </c>
      <c r="C145" s="339">
        <v>91036940</v>
      </c>
      <c r="D145" s="722"/>
      <c r="E145" s="339"/>
      <c r="F145" s="607">
        <f>D145+E145</f>
        <v>0</v>
      </c>
      <c r="G145" s="705">
        <f>C145+F145</f>
        <v>91036940</v>
      </c>
    </row>
    <row r="146" spans="1:7" s="96" customFormat="1" ht="12" customHeight="1" x14ac:dyDescent="0.2">
      <c r="A146" s="371" t="s">
        <v>270</v>
      </c>
      <c r="B146" s="9" t="s">
        <v>420</v>
      </c>
      <c r="C146" s="339"/>
      <c r="D146" s="722"/>
      <c r="E146" s="339"/>
      <c r="F146" s="607">
        <f>D146+E146</f>
        <v>0</v>
      </c>
      <c r="G146" s="705">
        <f>C146+F146</f>
        <v>0</v>
      </c>
    </row>
    <row r="147" spans="1:7" s="96" customFormat="1" ht="12" customHeight="1" thickBot="1" x14ac:dyDescent="0.25">
      <c r="A147" s="380" t="s">
        <v>271</v>
      </c>
      <c r="B147" s="7" t="s">
        <v>368</v>
      </c>
      <c r="C147" s="339"/>
      <c r="D147" s="722"/>
      <c r="E147" s="339"/>
      <c r="F147" s="607">
        <f>D147+E147</f>
        <v>0</v>
      </c>
      <c r="G147" s="705">
        <f>C147+F147</f>
        <v>0</v>
      </c>
    </row>
    <row r="148" spans="1:7" s="96" customFormat="1" ht="12" customHeight="1" thickBot="1" x14ac:dyDescent="0.25">
      <c r="A148" s="31" t="s">
        <v>22</v>
      </c>
      <c r="B148" s="118" t="s">
        <v>421</v>
      </c>
      <c r="C148" s="412">
        <f>+C149+C150+C151+C152+C153</f>
        <v>0</v>
      </c>
      <c r="D148" s="699">
        <f>+D149+D150+D151+D152+D153</f>
        <v>0</v>
      </c>
      <c r="E148" s="412">
        <f>+E149+E150+E151+E152+E153</f>
        <v>0</v>
      </c>
      <c r="F148" s="412">
        <f>+F149+F150+F151+F152+F153</f>
        <v>0</v>
      </c>
      <c r="G148" s="271">
        <f>+G149+G150+G151+G152+G153</f>
        <v>0</v>
      </c>
    </row>
    <row r="149" spans="1:7" s="96" customFormat="1" ht="12" customHeight="1" x14ac:dyDescent="0.2">
      <c r="A149" s="371" t="s">
        <v>91</v>
      </c>
      <c r="B149" s="9" t="s">
        <v>416</v>
      </c>
      <c r="C149" s="339"/>
      <c r="D149" s="722"/>
      <c r="E149" s="339"/>
      <c r="F149" s="607">
        <f t="shared" ref="F149:F155" si="18">D149+E149</f>
        <v>0</v>
      </c>
      <c r="G149" s="705">
        <f t="shared" ref="G149:G155" si="19">C149+F149</f>
        <v>0</v>
      </c>
    </row>
    <row r="150" spans="1:7" s="96" customFormat="1" ht="12" customHeight="1" x14ac:dyDescent="0.2">
      <c r="A150" s="371" t="s">
        <v>92</v>
      </c>
      <c r="B150" s="9" t="s">
        <v>423</v>
      </c>
      <c r="C150" s="339"/>
      <c r="D150" s="722"/>
      <c r="E150" s="339"/>
      <c r="F150" s="607">
        <f t="shared" si="18"/>
        <v>0</v>
      </c>
      <c r="G150" s="705">
        <f t="shared" si="19"/>
        <v>0</v>
      </c>
    </row>
    <row r="151" spans="1:7" s="96" customFormat="1" ht="12" customHeight="1" x14ac:dyDescent="0.2">
      <c r="A151" s="371" t="s">
        <v>281</v>
      </c>
      <c r="B151" s="9" t="s">
        <v>418</v>
      </c>
      <c r="C151" s="339"/>
      <c r="D151" s="722"/>
      <c r="E151" s="339"/>
      <c r="F151" s="607">
        <f t="shared" si="18"/>
        <v>0</v>
      </c>
      <c r="G151" s="705">
        <f t="shared" si="19"/>
        <v>0</v>
      </c>
    </row>
    <row r="152" spans="1:7" s="96" customFormat="1" ht="12" customHeight="1" x14ac:dyDescent="0.2">
      <c r="A152" s="371" t="s">
        <v>282</v>
      </c>
      <c r="B152" s="9" t="s">
        <v>468</v>
      </c>
      <c r="C152" s="339"/>
      <c r="D152" s="722"/>
      <c r="E152" s="339"/>
      <c r="F152" s="607">
        <f t="shared" si="18"/>
        <v>0</v>
      </c>
      <c r="G152" s="705">
        <f t="shared" si="19"/>
        <v>0</v>
      </c>
    </row>
    <row r="153" spans="1:7" ht="12.75" customHeight="1" thickBot="1" x14ac:dyDescent="0.25">
      <c r="A153" s="380" t="s">
        <v>422</v>
      </c>
      <c r="B153" s="7" t="s">
        <v>425</v>
      </c>
      <c r="C153" s="341"/>
      <c r="D153" s="720"/>
      <c r="E153" s="341"/>
      <c r="F153" s="608">
        <f t="shared" si="18"/>
        <v>0</v>
      </c>
      <c r="G153" s="707">
        <f t="shared" si="19"/>
        <v>0</v>
      </c>
    </row>
    <row r="154" spans="1:7" ht="12.75" customHeight="1" thickBot="1" x14ac:dyDescent="0.25">
      <c r="A154" s="407" t="s">
        <v>23</v>
      </c>
      <c r="B154" s="118" t="s">
        <v>426</v>
      </c>
      <c r="C154" s="413"/>
      <c r="D154" s="700"/>
      <c r="E154" s="413"/>
      <c r="F154" s="412">
        <f t="shared" si="18"/>
        <v>0</v>
      </c>
      <c r="G154" s="271">
        <f t="shared" si="19"/>
        <v>0</v>
      </c>
    </row>
    <row r="155" spans="1:7" ht="12.75" customHeight="1" thickBot="1" x14ac:dyDescent="0.25">
      <c r="A155" s="407" t="s">
        <v>24</v>
      </c>
      <c r="B155" s="118" t="s">
        <v>427</v>
      </c>
      <c r="C155" s="413"/>
      <c r="D155" s="700"/>
      <c r="E155" s="413"/>
      <c r="F155" s="412">
        <f t="shared" si="18"/>
        <v>0</v>
      </c>
      <c r="G155" s="271">
        <f t="shared" si="19"/>
        <v>0</v>
      </c>
    </row>
    <row r="156" spans="1:7" ht="12" customHeight="1" thickBot="1" x14ac:dyDescent="0.25">
      <c r="A156" s="31" t="s">
        <v>25</v>
      </c>
      <c r="B156" s="118" t="s">
        <v>429</v>
      </c>
      <c r="C156" s="414">
        <f>+C131+C135+C142+C148+C154+C155</f>
        <v>174721298</v>
      </c>
      <c r="D156" s="701">
        <f>+D131+D135+D142+D148+D154+D155</f>
        <v>0</v>
      </c>
      <c r="E156" s="414"/>
      <c r="F156" s="414"/>
      <c r="G156" s="364">
        <f>+G131+G135+G142+G148+G154+G155</f>
        <v>174721298</v>
      </c>
    </row>
    <row r="157" spans="1:7" ht="15" customHeight="1" thickBot="1" x14ac:dyDescent="0.25">
      <c r="A157" s="382" t="s">
        <v>26</v>
      </c>
      <c r="B157" s="323" t="s">
        <v>428</v>
      </c>
      <c r="C157" s="414">
        <f>+C130+C156</f>
        <v>535188483</v>
      </c>
      <c r="D157" s="701">
        <f>+D130+D156</f>
        <v>0</v>
      </c>
      <c r="E157" s="414">
        <f>+E130+E156</f>
        <v>3485201</v>
      </c>
      <c r="F157" s="414">
        <f>+F130+F156</f>
        <v>3485201</v>
      </c>
      <c r="G157" s="364">
        <f>+G130+G156</f>
        <v>538673684</v>
      </c>
    </row>
    <row r="158" spans="1:7" ht="13.5" thickBot="1" x14ac:dyDescent="0.25">
      <c r="D158" s="333"/>
      <c r="E158" s="702"/>
      <c r="F158" s="702"/>
      <c r="G158" s="726"/>
    </row>
    <row r="159" spans="1:7" ht="15" customHeight="1" thickBot="1" x14ac:dyDescent="0.25">
      <c r="A159" s="219" t="s">
        <v>469</v>
      </c>
      <c r="B159" s="220"/>
      <c r="C159" s="704">
        <v>26</v>
      </c>
      <c r="D159" s="727"/>
      <c r="E159" s="704"/>
      <c r="F159" s="728">
        <f>D159+E159</f>
        <v>0</v>
      </c>
      <c r="G159" s="729">
        <f>C159+F159</f>
        <v>26</v>
      </c>
    </row>
    <row r="160" spans="1:7" ht="14.25" customHeight="1" thickBot="1" x14ac:dyDescent="0.25">
      <c r="A160" s="219" t="s">
        <v>191</v>
      </c>
      <c r="B160" s="220"/>
      <c r="C160" s="704">
        <v>4</v>
      </c>
      <c r="D160" s="727"/>
      <c r="E160" s="704"/>
      <c r="F160" s="728">
        <f>D160+E160</f>
        <v>0</v>
      </c>
      <c r="G160" s="729">
        <f>C160+F160</f>
        <v>4</v>
      </c>
    </row>
  </sheetData>
  <sheetProtection formatCells="0"/>
  <mergeCells count="4">
    <mergeCell ref="B2:F2"/>
    <mergeCell ref="B3:F3"/>
    <mergeCell ref="A7:G7"/>
    <mergeCell ref="A94:G94"/>
  </mergeCells>
  <printOptions horizontalCentered="1"/>
  <pageMargins left="0.39370078740157483" right="0.39370078740157483" top="0.98425196850393704" bottom="0.98425196850393704" header="0.78740157480314965" footer="0.78740157480314965"/>
  <pageSetup paperSize="9" scale="72" orientation="portrait" r:id="rId1"/>
  <headerFooter alignWithMargins="0"/>
  <rowBreaks count="2" manualBreakCount="2">
    <brk id="71" max="16383" man="1"/>
    <brk id="93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160"/>
  <sheetViews>
    <sheetView view="pageLayout" zoomScaleNormal="100" zoomScaleSheetLayoutView="100" workbookViewId="0">
      <selection activeCell="G42" sqref="G42"/>
    </sheetView>
  </sheetViews>
  <sheetFormatPr defaultRowHeight="12.75" x14ac:dyDescent="0.2"/>
  <cols>
    <col min="1" max="1" width="12.5" style="331" customWidth="1"/>
    <col min="2" max="2" width="62" style="332" customWidth="1"/>
    <col min="3" max="3" width="14.83203125" style="333" customWidth="1"/>
    <col min="4" max="6" width="11.83203125" style="3" customWidth="1"/>
    <col min="7" max="7" width="14.83203125" style="3" customWidth="1"/>
    <col min="8" max="16384" width="9.33203125" style="3"/>
  </cols>
  <sheetData>
    <row r="1" spans="1:7" s="2" customFormat="1" ht="16.5" customHeight="1" thickBot="1" x14ac:dyDescent="0.25">
      <c r="A1" s="212"/>
      <c r="B1" s="213"/>
      <c r="G1" s="677"/>
    </row>
    <row r="2" spans="1:7" s="92" customFormat="1" ht="21" customHeight="1" thickBot="1" x14ac:dyDescent="0.25">
      <c r="A2" s="678" t="s">
        <v>56</v>
      </c>
      <c r="B2" s="813" t="s">
        <v>625</v>
      </c>
      <c r="C2" s="814"/>
      <c r="D2" s="814"/>
      <c r="E2" s="814"/>
      <c r="F2" s="815"/>
      <c r="G2" s="679" t="s">
        <v>52</v>
      </c>
    </row>
    <row r="3" spans="1:7" s="92" customFormat="1" ht="36.75" thickBot="1" x14ac:dyDescent="0.25">
      <c r="A3" s="678" t="s">
        <v>189</v>
      </c>
      <c r="B3" s="816" t="s">
        <v>524</v>
      </c>
      <c r="C3" s="817"/>
      <c r="D3" s="817"/>
      <c r="E3" s="817"/>
      <c r="F3" s="818"/>
      <c r="G3" s="680" t="s">
        <v>52</v>
      </c>
    </row>
    <row r="4" spans="1:7" s="93" customFormat="1" ht="15.95" customHeight="1" thickBot="1" x14ac:dyDescent="0.3">
      <c r="A4" s="214"/>
      <c r="B4" s="214"/>
      <c r="C4" s="215"/>
      <c r="G4" s="681" t="s">
        <v>506</v>
      </c>
    </row>
    <row r="5" spans="1:7" ht="40.5" customHeight="1" thickBot="1" x14ac:dyDescent="0.25">
      <c r="A5" s="347" t="s">
        <v>190</v>
      </c>
      <c r="B5" s="216" t="s">
        <v>498</v>
      </c>
      <c r="C5" s="682" t="s">
        <v>587</v>
      </c>
      <c r="D5" s="683" t="s">
        <v>588</v>
      </c>
      <c r="E5" s="683" t="s">
        <v>589</v>
      </c>
      <c r="F5" s="683" t="s">
        <v>590</v>
      </c>
      <c r="G5" s="684" t="s">
        <v>591</v>
      </c>
    </row>
    <row r="6" spans="1:7" s="66" customFormat="1" ht="12.95" customHeight="1" thickBot="1" x14ac:dyDescent="0.25">
      <c r="A6" s="182" t="s">
        <v>444</v>
      </c>
      <c r="B6" s="183" t="s">
        <v>445</v>
      </c>
      <c r="C6" s="685" t="s">
        <v>446</v>
      </c>
      <c r="D6" s="686" t="s">
        <v>448</v>
      </c>
      <c r="E6" s="686" t="s">
        <v>447</v>
      </c>
      <c r="F6" s="686" t="s">
        <v>592</v>
      </c>
      <c r="G6" s="687" t="s">
        <v>593</v>
      </c>
    </row>
    <row r="7" spans="1:7" s="66" customFormat="1" ht="15.95" customHeight="1" thickBot="1" x14ac:dyDescent="0.25">
      <c r="A7" s="819" t="s">
        <v>53</v>
      </c>
      <c r="B7" s="820"/>
      <c r="C7" s="820"/>
      <c r="D7" s="820"/>
      <c r="E7" s="820"/>
      <c r="F7" s="820"/>
      <c r="G7" s="821"/>
    </row>
    <row r="8" spans="1:7" s="66" customFormat="1" ht="12" customHeight="1" thickBot="1" x14ac:dyDescent="0.25">
      <c r="A8" s="31" t="s">
        <v>16</v>
      </c>
      <c r="B8" s="21" t="s">
        <v>236</v>
      </c>
      <c r="C8" s="338">
        <f>+C9+C10+C11+C13+C14+C15</f>
        <v>0</v>
      </c>
      <c r="D8" s="609">
        <f>+D9+D10+D11+D13+D14+D15</f>
        <v>0</v>
      </c>
      <c r="E8" s="338">
        <f>+E9+E10+E11+E13+E14+E15</f>
        <v>0</v>
      </c>
      <c r="F8" s="338">
        <f>+F9+F10+F11+F13+F14+F15</f>
        <v>0</v>
      </c>
      <c r="G8" s="262">
        <f>+G9+G10+G11+G13+G14+G15</f>
        <v>0</v>
      </c>
    </row>
    <row r="9" spans="1:7" s="94" customFormat="1" ht="12" customHeight="1" x14ac:dyDescent="0.2">
      <c r="A9" s="371" t="s">
        <v>93</v>
      </c>
      <c r="B9" s="355" t="s">
        <v>237</v>
      </c>
      <c r="C9" s="340"/>
      <c r="D9" s="695"/>
      <c r="E9" s="340"/>
      <c r="F9" s="575">
        <f t="shared" ref="F9:F15" si="0">D9+E9</f>
        <v>0</v>
      </c>
      <c r="G9" s="350">
        <f t="shared" ref="G9:G15" si="1">C9+F9</f>
        <v>0</v>
      </c>
    </row>
    <row r="10" spans="1:7" s="95" customFormat="1" ht="12" customHeight="1" x14ac:dyDescent="0.2">
      <c r="A10" s="372" t="s">
        <v>94</v>
      </c>
      <c r="B10" s="356" t="s">
        <v>594</v>
      </c>
      <c r="C10" s="339"/>
      <c r="D10" s="694"/>
      <c r="E10" s="339"/>
      <c r="F10" s="575">
        <f t="shared" si="0"/>
        <v>0</v>
      </c>
      <c r="G10" s="350">
        <f t="shared" si="1"/>
        <v>0</v>
      </c>
    </row>
    <row r="11" spans="1:7" s="95" customFormat="1" ht="12" customHeight="1" x14ac:dyDescent="0.2">
      <c r="A11" s="372" t="s">
        <v>95</v>
      </c>
      <c r="B11" s="356" t="s">
        <v>595</v>
      </c>
      <c r="C11" s="339"/>
      <c r="D11" s="694"/>
      <c r="E11" s="339"/>
      <c r="F11" s="575">
        <f t="shared" si="0"/>
        <v>0</v>
      </c>
      <c r="G11" s="350">
        <f t="shared" si="1"/>
        <v>0</v>
      </c>
    </row>
    <row r="12" spans="1:7" s="95" customFormat="1" ht="12" customHeight="1" x14ac:dyDescent="0.2">
      <c r="A12" s="372" t="s">
        <v>96</v>
      </c>
      <c r="B12" s="356" t="s">
        <v>596</v>
      </c>
      <c r="C12" s="339"/>
      <c r="D12" s="694"/>
      <c r="E12" s="339"/>
      <c r="F12" s="575"/>
      <c r="G12" s="350"/>
    </row>
    <row r="13" spans="1:7" s="95" customFormat="1" ht="12" customHeight="1" x14ac:dyDescent="0.2">
      <c r="A13" s="372" t="s">
        <v>140</v>
      </c>
      <c r="B13" s="356" t="s">
        <v>238</v>
      </c>
      <c r="C13" s="339"/>
      <c r="D13" s="694"/>
      <c r="E13" s="339"/>
      <c r="F13" s="575">
        <f t="shared" si="0"/>
        <v>0</v>
      </c>
      <c r="G13" s="350">
        <f t="shared" si="1"/>
        <v>0</v>
      </c>
    </row>
    <row r="14" spans="1:7" s="95" customFormat="1" ht="12" customHeight="1" x14ac:dyDescent="0.2">
      <c r="A14" s="372" t="s">
        <v>97</v>
      </c>
      <c r="B14" s="356" t="s">
        <v>456</v>
      </c>
      <c r="C14" s="339"/>
      <c r="D14" s="694"/>
      <c r="E14" s="339"/>
      <c r="F14" s="575">
        <f t="shared" si="0"/>
        <v>0</v>
      </c>
      <c r="G14" s="350">
        <f t="shared" si="1"/>
        <v>0</v>
      </c>
    </row>
    <row r="15" spans="1:7" s="94" customFormat="1" ht="12" customHeight="1" thickBot="1" x14ac:dyDescent="0.25">
      <c r="A15" s="373" t="s">
        <v>98</v>
      </c>
      <c r="B15" s="259" t="s">
        <v>389</v>
      </c>
      <c r="C15" s="339"/>
      <c r="D15" s="694"/>
      <c r="E15" s="339"/>
      <c r="F15" s="575">
        <f t="shared" si="0"/>
        <v>0</v>
      </c>
      <c r="G15" s="350">
        <f t="shared" si="1"/>
        <v>0</v>
      </c>
    </row>
    <row r="16" spans="1:7" s="94" customFormat="1" ht="12" customHeight="1" thickBot="1" x14ac:dyDescent="0.25">
      <c r="A16" s="31" t="s">
        <v>17</v>
      </c>
      <c r="B16" s="257" t="s">
        <v>239</v>
      </c>
      <c r="C16" s="338">
        <f>+C17+C18+C19+C20+C21</f>
        <v>0</v>
      </c>
      <c r="D16" s="609">
        <f>+D17+D18+D19+D20+D21</f>
        <v>0</v>
      </c>
      <c r="E16" s="338">
        <f>+E17+E18+E19+E20+E21</f>
        <v>0</v>
      </c>
      <c r="F16" s="338">
        <f>+F17+F18+F19+F20+F21</f>
        <v>0</v>
      </c>
      <c r="G16" s="262">
        <f>+G17+G18+G19+G20+G21</f>
        <v>0</v>
      </c>
    </row>
    <row r="17" spans="1:7" s="94" customFormat="1" ht="12" customHeight="1" x14ac:dyDescent="0.2">
      <c r="A17" s="371" t="s">
        <v>99</v>
      </c>
      <c r="B17" s="355" t="s">
        <v>240</v>
      </c>
      <c r="C17" s="340"/>
      <c r="D17" s="695"/>
      <c r="E17" s="340"/>
      <c r="F17" s="575">
        <f t="shared" ref="F17:F22" si="2">D17+E17</f>
        <v>0</v>
      </c>
      <c r="G17" s="350">
        <f t="shared" ref="G17:G22" si="3">C17+F17</f>
        <v>0</v>
      </c>
    </row>
    <row r="18" spans="1:7" s="94" customFormat="1" ht="12" customHeight="1" x14ac:dyDescent="0.2">
      <c r="A18" s="372" t="s">
        <v>100</v>
      </c>
      <c r="B18" s="356" t="s">
        <v>241</v>
      </c>
      <c r="C18" s="339"/>
      <c r="D18" s="694"/>
      <c r="E18" s="339"/>
      <c r="F18" s="607">
        <f t="shared" si="2"/>
        <v>0</v>
      </c>
      <c r="G18" s="705">
        <f t="shared" si="3"/>
        <v>0</v>
      </c>
    </row>
    <row r="19" spans="1:7" s="94" customFormat="1" ht="12" customHeight="1" x14ac:dyDescent="0.2">
      <c r="A19" s="372" t="s">
        <v>101</v>
      </c>
      <c r="B19" s="356" t="s">
        <v>381</v>
      </c>
      <c r="C19" s="339"/>
      <c r="D19" s="694"/>
      <c r="E19" s="339"/>
      <c r="F19" s="607">
        <f t="shared" si="2"/>
        <v>0</v>
      </c>
      <c r="G19" s="705">
        <f t="shared" si="3"/>
        <v>0</v>
      </c>
    </row>
    <row r="20" spans="1:7" s="94" customFormat="1" ht="12" customHeight="1" x14ac:dyDescent="0.2">
      <c r="A20" s="372" t="s">
        <v>102</v>
      </c>
      <c r="B20" s="356" t="s">
        <v>382</v>
      </c>
      <c r="C20" s="339"/>
      <c r="D20" s="694"/>
      <c r="E20" s="339"/>
      <c r="F20" s="607">
        <f t="shared" si="2"/>
        <v>0</v>
      </c>
      <c r="G20" s="705">
        <f t="shared" si="3"/>
        <v>0</v>
      </c>
    </row>
    <row r="21" spans="1:7" s="94" customFormat="1" ht="12" customHeight="1" x14ac:dyDescent="0.2">
      <c r="A21" s="372" t="s">
        <v>103</v>
      </c>
      <c r="B21" s="356" t="s">
        <v>242</v>
      </c>
      <c r="C21" s="339"/>
      <c r="D21" s="694"/>
      <c r="E21" s="339"/>
      <c r="F21" s="607">
        <f t="shared" si="2"/>
        <v>0</v>
      </c>
      <c r="G21" s="705">
        <f t="shared" si="3"/>
        <v>0</v>
      </c>
    </row>
    <row r="22" spans="1:7" s="95" customFormat="1" ht="12" customHeight="1" thickBot="1" x14ac:dyDescent="0.25">
      <c r="A22" s="373" t="s">
        <v>111</v>
      </c>
      <c r="B22" s="259" t="s">
        <v>243</v>
      </c>
      <c r="C22" s="341"/>
      <c r="D22" s="706"/>
      <c r="E22" s="341"/>
      <c r="F22" s="608">
        <f t="shared" si="2"/>
        <v>0</v>
      </c>
      <c r="G22" s="707">
        <f t="shared" si="3"/>
        <v>0</v>
      </c>
    </row>
    <row r="23" spans="1:7" s="95" customFormat="1" ht="21.75" thickBot="1" x14ac:dyDescent="0.25">
      <c r="A23" s="31" t="s">
        <v>18</v>
      </c>
      <c r="B23" s="21" t="s">
        <v>244</v>
      </c>
      <c r="C23" s="338">
        <f>+C24+C25+C26+C27+C28</f>
        <v>0</v>
      </c>
      <c r="D23" s="609">
        <f>+D24+D25+D26+D27+D28</f>
        <v>0</v>
      </c>
      <c r="E23" s="338">
        <f>+E24+E25+E26+E27+E28</f>
        <v>0</v>
      </c>
      <c r="F23" s="338">
        <f>+F24+F25+F26+F27+F28</f>
        <v>0</v>
      </c>
      <c r="G23" s="262">
        <f>+G24+G25+G26+G27+G28</f>
        <v>0</v>
      </c>
    </row>
    <row r="24" spans="1:7" s="95" customFormat="1" ht="12" customHeight="1" x14ac:dyDescent="0.2">
      <c r="A24" s="371" t="s">
        <v>82</v>
      </c>
      <c r="B24" s="355" t="s">
        <v>245</v>
      </c>
      <c r="C24" s="340"/>
      <c r="D24" s="695"/>
      <c r="E24" s="340"/>
      <c r="F24" s="575">
        <f t="shared" ref="F24:F29" si="4">D24+E24</f>
        <v>0</v>
      </c>
      <c r="G24" s="350">
        <f t="shared" ref="G24:G29" si="5">C24+F24</f>
        <v>0</v>
      </c>
    </row>
    <row r="25" spans="1:7" s="94" customFormat="1" ht="12" customHeight="1" x14ac:dyDescent="0.2">
      <c r="A25" s="372" t="s">
        <v>83</v>
      </c>
      <c r="B25" s="356" t="s">
        <v>246</v>
      </c>
      <c r="C25" s="339"/>
      <c r="D25" s="694"/>
      <c r="E25" s="339"/>
      <c r="F25" s="607">
        <f t="shared" si="4"/>
        <v>0</v>
      </c>
      <c r="G25" s="705">
        <f t="shared" si="5"/>
        <v>0</v>
      </c>
    </row>
    <row r="26" spans="1:7" s="95" customFormat="1" ht="12" customHeight="1" x14ac:dyDescent="0.2">
      <c r="A26" s="372" t="s">
        <v>84</v>
      </c>
      <c r="B26" s="356" t="s">
        <v>383</v>
      </c>
      <c r="C26" s="339"/>
      <c r="D26" s="694"/>
      <c r="E26" s="339"/>
      <c r="F26" s="607">
        <f t="shared" si="4"/>
        <v>0</v>
      </c>
      <c r="G26" s="705">
        <f t="shared" si="5"/>
        <v>0</v>
      </c>
    </row>
    <row r="27" spans="1:7" s="95" customFormat="1" ht="12" customHeight="1" x14ac:dyDescent="0.2">
      <c r="A27" s="372" t="s">
        <v>85</v>
      </c>
      <c r="B27" s="356" t="s">
        <v>384</v>
      </c>
      <c r="C27" s="339"/>
      <c r="D27" s="694"/>
      <c r="E27" s="339"/>
      <c r="F27" s="607">
        <f t="shared" si="4"/>
        <v>0</v>
      </c>
      <c r="G27" s="705">
        <f t="shared" si="5"/>
        <v>0</v>
      </c>
    </row>
    <row r="28" spans="1:7" s="95" customFormat="1" ht="12" customHeight="1" x14ac:dyDescent="0.2">
      <c r="A28" s="372" t="s">
        <v>160</v>
      </c>
      <c r="B28" s="356" t="s">
        <v>247</v>
      </c>
      <c r="C28" s="339"/>
      <c r="D28" s="694"/>
      <c r="E28" s="339"/>
      <c r="F28" s="607">
        <f t="shared" si="4"/>
        <v>0</v>
      </c>
      <c r="G28" s="705">
        <f t="shared" si="5"/>
        <v>0</v>
      </c>
    </row>
    <row r="29" spans="1:7" s="95" customFormat="1" ht="12" customHeight="1" thickBot="1" x14ac:dyDescent="0.25">
      <c r="A29" s="373" t="s">
        <v>161</v>
      </c>
      <c r="B29" s="259" t="s">
        <v>248</v>
      </c>
      <c r="C29" s="341"/>
      <c r="D29" s="706"/>
      <c r="E29" s="341"/>
      <c r="F29" s="608">
        <f t="shared" si="4"/>
        <v>0</v>
      </c>
      <c r="G29" s="707">
        <f t="shared" si="5"/>
        <v>0</v>
      </c>
    </row>
    <row r="30" spans="1:7" s="95" customFormat="1" ht="12" customHeight="1" thickBot="1" x14ac:dyDescent="0.25">
      <c r="A30" s="31" t="s">
        <v>162</v>
      </c>
      <c r="B30" s="21" t="s">
        <v>496</v>
      </c>
      <c r="C30" s="344">
        <f>+C31+C32+C34+C35+C36+C37+C38+C33</f>
        <v>0</v>
      </c>
      <c r="D30" s="344">
        <f>+D31+D32+D34+D35+D36+D37+D38+D33</f>
        <v>0</v>
      </c>
      <c r="E30" s="344">
        <f>+E31+E32+E34+E35+E36+E37+E38+E33</f>
        <v>0</v>
      </c>
      <c r="F30" s="344">
        <f>+F31+F32+F34+F35+F36+F37+F38+F33</f>
        <v>0</v>
      </c>
      <c r="G30" s="344">
        <f>+G31+G32+G34+G35+G36+G37+G38+G33</f>
        <v>0</v>
      </c>
    </row>
    <row r="31" spans="1:7" s="95" customFormat="1" ht="12" customHeight="1" x14ac:dyDescent="0.2">
      <c r="A31" s="371" t="s">
        <v>250</v>
      </c>
      <c r="B31" s="355" t="s">
        <v>492</v>
      </c>
      <c r="C31" s="340"/>
      <c r="D31" s="340"/>
      <c r="E31" s="340"/>
      <c r="F31" s="575">
        <f t="shared" ref="F31:F38" si="6">D31+E31</f>
        <v>0</v>
      </c>
      <c r="G31" s="350">
        <f t="shared" ref="G31:G38" si="7">C31+F31</f>
        <v>0</v>
      </c>
    </row>
    <row r="32" spans="1:7" s="95" customFormat="1" ht="12" customHeight="1" x14ac:dyDescent="0.2">
      <c r="A32" s="371" t="s">
        <v>251</v>
      </c>
      <c r="B32" s="355" t="s">
        <v>508</v>
      </c>
      <c r="C32" s="339"/>
      <c r="D32" s="339"/>
      <c r="E32" s="339"/>
      <c r="F32" s="607">
        <f t="shared" si="6"/>
        <v>0</v>
      </c>
      <c r="G32" s="705">
        <f t="shared" si="7"/>
        <v>0</v>
      </c>
    </row>
    <row r="33" spans="1:7" s="95" customFormat="1" ht="12" customHeight="1" x14ac:dyDescent="0.2">
      <c r="A33" s="372" t="s">
        <v>252</v>
      </c>
      <c r="B33" s="356" t="s">
        <v>509</v>
      </c>
      <c r="C33" s="339"/>
      <c r="D33" s="339"/>
      <c r="E33" s="339"/>
      <c r="F33" s="607"/>
      <c r="G33" s="705"/>
    </row>
    <row r="34" spans="1:7" s="95" customFormat="1" ht="12" customHeight="1" x14ac:dyDescent="0.2">
      <c r="A34" s="372" t="s">
        <v>253</v>
      </c>
      <c r="B34" s="356" t="s">
        <v>493</v>
      </c>
      <c r="C34" s="339"/>
      <c r="D34" s="339"/>
      <c r="E34" s="339"/>
      <c r="F34" s="607">
        <f t="shared" si="6"/>
        <v>0</v>
      </c>
      <c r="G34" s="705">
        <f t="shared" si="7"/>
        <v>0</v>
      </c>
    </row>
    <row r="35" spans="1:7" s="95" customFormat="1" ht="12" customHeight="1" x14ac:dyDescent="0.2">
      <c r="A35" s="372" t="s">
        <v>489</v>
      </c>
      <c r="B35" s="356" t="s">
        <v>494</v>
      </c>
      <c r="C35" s="339"/>
      <c r="D35" s="339"/>
      <c r="E35" s="339"/>
      <c r="F35" s="607">
        <f t="shared" si="6"/>
        <v>0</v>
      </c>
      <c r="G35" s="705">
        <f t="shared" si="7"/>
        <v>0</v>
      </c>
    </row>
    <row r="36" spans="1:7" s="95" customFormat="1" ht="12" customHeight="1" x14ac:dyDescent="0.2">
      <c r="A36" s="372" t="s">
        <v>490</v>
      </c>
      <c r="B36" s="356" t="s">
        <v>254</v>
      </c>
      <c r="C36" s="339"/>
      <c r="D36" s="339"/>
      <c r="E36" s="339"/>
      <c r="F36" s="607">
        <f t="shared" si="6"/>
        <v>0</v>
      </c>
      <c r="G36" s="705">
        <f t="shared" si="7"/>
        <v>0</v>
      </c>
    </row>
    <row r="37" spans="1:7" s="95" customFormat="1" ht="12" customHeight="1" x14ac:dyDescent="0.2">
      <c r="A37" s="372" t="s">
        <v>491</v>
      </c>
      <c r="B37" s="356" t="s">
        <v>255</v>
      </c>
      <c r="C37" s="339"/>
      <c r="D37" s="339"/>
      <c r="E37" s="339"/>
      <c r="F37" s="607">
        <f t="shared" si="6"/>
        <v>0</v>
      </c>
      <c r="G37" s="705">
        <f t="shared" si="7"/>
        <v>0</v>
      </c>
    </row>
    <row r="38" spans="1:7" s="95" customFormat="1" ht="12" customHeight="1" thickBot="1" x14ac:dyDescent="0.25">
      <c r="A38" s="373" t="s">
        <v>510</v>
      </c>
      <c r="B38" s="259" t="s">
        <v>256</v>
      </c>
      <c r="C38" s="341"/>
      <c r="D38" s="341"/>
      <c r="E38" s="341"/>
      <c r="F38" s="608">
        <f t="shared" si="6"/>
        <v>0</v>
      </c>
      <c r="G38" s="707">
        <f t="shared" si="7"/>
        <v>0</v>
      </c>
    </row>
    <row r="39" spans="1:7" s="95" customFormat="1" ht="12" customHeight="1" thickBot="1" x14ac:dyDescent="0.25">
      <c r="A39" s="31" t="s">
        <v>20</v>
      </c>
      <c r="B39" s="21" t="s">
        <v>390</v>
      </c>
      <c r="C39" s="338">
        <f>SUM(C40:C50)</f>
        <v>8297000</v>
      </c>
      <c r="D39" s="609">
        <f>SUM(D40:D50)</f>
        <v>0</v>
      </c>
      <c r="E39" s="338">
        <f>SUM(E40:E50)</f>
        <v>0</v>
      </c>
      <c r="F39" s="338">
        <f>SUM(F40:F50)</f>
        <v>0</v>
      </c>
      <c r="G39" s="262">
        <f>SUM(G40:G50)</f>
        <v>8297000</v>
      </c>
    </row>
    <row r="40" spans="1:7" s="95" customFormat="1" ht="12" customHeight="1" x14ac:dyDescent="0.2">
      <c r="A40" s="371" t="s">
        <v>86</v>
      </c>
      <c r="B40" s="355" t="s">
        <v>259</v>
      </c>
      <c r="C40" s="340"/>
      <c r="D40" s="695"/>
      <c r="E40" s="340"/>
      <c r="F40" s="575">
        <f t="shared" ref="F40:F50" si="8">D40+E40</f>
        <v>0</v>
      </c>
      <c r="G40" s="350">
        <f t="shared" ref="G40:G50" si="9">C40+F40</f>
        <v>0</v>
      </c>
    </row>
    <row r="41" spans="1:7" s="95" customFormat="1" ht="12" customHeight="1" x14ac:dyDescent="0.2">
      <c r="A41" s="372" t="s">
        <v>87</v>
      </c>
      <c r="B41" s="356" t="s">
        <v>260</v>
      </c>
      <c r="C41" s="339">
        <v>4240000</v>
      </c>
      <c r="D41" s="694"/>
      <c r="E41" s="339"/>
      <c r="F41" s="607">
        <f t="shared" si="8"/>
        <v>0</v>
      </c>
      <c r="G41" s="705">
        <f t="shared" si="9"/>
        <v>4240000</v>
      </c>
    </row>
    <row r="42" spans="1:7" s="95" customFormat="1" ht="12" customHeight="1" x14ac:dyDescent="0.2">
      <c r="A42" s="372" t="s">
        <v>88</v>
      </c>
      <c r="B42" s="356" t="s">
        <v>261</v>
      </c>
      <c r="C42" s="339">
        <v>10000</v>
      </c>
      <c r="D42" s="694"/>
      <c r="E42" s="339"/>
      <c r="F42" s="607">
        <f t="shared" si="8"/>
        <v>0</v>
      </c>
      <c r="G42" s="705">
        <f t="shared" si="9"/>
        <v>10000</v>
      </c>
    </row>
    <row r="43" spans="1:7" s="95" customFormat="1" ht="12" customHeight="1" x14ac:dyDescent="0.2">
      <c r="A43" s="372" t="s">
        <v>164</v>
      </c>
      <c r="B43" s="356" t="s">
        <v>262</v>
      </c>
      <c r="C43" s="339">
        <v>1800000</v>
      </c>
      <c r="D43" s="694"/>
      <c r="E43" s="339"/>
      <c r="F43" s="607">
        <f t="shared" si="8"/>
        <v>0</v>
      </c>
      <c r="G43" s="705">
        <f t="shared" si="9"/>
        <v>1800000</v>
      </c>
    </row>
    <row r="44" spans="1:7" s="95" customFormat="1" ht="12" customHeight="1" x14ac:dyDescent="0.2">
      <c r="A44" s="372" t="s">
        <v>165</v>
      </c>
      <c r="B44" s="356" t="s">
        <v>263</v>
      </c>
      <c r="C44" s="339"/>
      <c r="D44" s="694"/>
      <c r="E44" s="339"/>
      <c r="F44" s="607">
        <f t="shared" si="8"/>
        <v>0</v>
      </c>
      <c r="G44" s="705">
        <f t="shared" si="9"/>
        <v>0</v>
      </c>
    </row>
    <row r="45" spans="1:7" s="95" customFormat="1" ht="12" customHeight="1" x14ac:dyDescent="0.2">
      <c r="A45" s="372" t="s">
        <v>166</v>
      </c>
      <c r="B45" s="356" t="s">
        <v>264</v>
      </c>
      <c r="C45" s="339">
        <v>1634000</v>
      </c>
      <c r="D45" s="694"/>
      <c r="E45" s="339"/>
      <c r="F45" s="607">
        <f t="shared" si="8"/>
        <v>0</v>
      </c>
      <c r="G45" s="705">
        <f t="shared" si="9"/>
        <v>1634000</v>
      </c>
    </row>
    <row r="46" spans="1:7" s="95" customFormat="1" ht="12" customHeight="1" x14ac:dyDescent="0.2">
      <c r="A46" s="372" t="s">
        <v>167</v>
      </c>
      <c r="B46" s="356" t="s">
        <v>265</v>
      </c>
      <c r="C46" s="339">
        <v>613000</v>
      </c>
      <c r="D46" s="694"/>
      <c r="E46" s="339"/>
      <c r="F46" s="607">
        <f t="shared" si="8"/>
        <v>0</v>
      </c>
      <c r="G46" s="705">
        <f t="shared" si="9"/>
        <v>613000</v>
      </c>
    </row>
    <row r="47" spans="1:7" s="95" customFormat="1" ht="12" customHeight="1" x14ac:dyDescent="0.2">
      <c r="A47" s="372" t="s">
        <v>168</v>
      </c>
      <c r="B47" s="356" t="s">
        <v>521</v>
      </c>
      <c r="C47" s="339"/>
      <c r="D47" s="694"/>
      <c r="E47" s="339"/>
      <c r="F47" s="607">
        <f t="shared" si="8"/>
        <v>0</v>
      </c>
      <c r="G47" s="705">
        <f t="shared" si="9"/>
        <v>0</v>
      </c>
    </row>
    <row r="48" spans="1:7" s="95" customFormat="1" ht="12" customHeight="1" x14ac:dyDescent="0.2">
      <c r="A48" s="372" t="s">
        <v>257</v>
      </c>
      <c r="B48" s="356" t="s">
        <v>266</v>
      </c>
      <c r="C48" s="342"/>
      <c r="D48" s="708"/>
      <c r="E48" s="342"/>
      <c r="F48" s="582">
        <f t="shared" si="8"/>
        <v>0</v>
      </c>
      <c r="G48" s="709">
        <f t="shared" si="9"/>
        <v>0</v>
      </c>
    </row>
    <row r="49" spans="1:7" s="95" customFormat="1" ht="12" customHeight="1" x14ac:dyDescent="0.2">
      <c r="A49" s="373" t="s">
        <v>258</v>
      </c>
      <c r="B49" s="357" t="s">
        <v>392</v>
      </c>
      <c r="C49" s="343"/>
      <c r="D49" s="710"/>
      <c r="E49" s="343"/>
      <c r="F49" s="711">
        <f t="shared" si="8"/>
        <v>0</v>
      </c>
      <c r="G49" s="712">
        <f t="shared" si="9"/>
        <v>0</v>
      </c>
    </row>
    <row r="50" spans="1:7" s="95" customFormat="1" ht="12" customHeight="1" thickBot="1" x14ac:dyDescent="0.25">
      <c r="A50" s="373" t="s">
        <v>391</v>
      </c>
      <c r="B50" s="357" t="s">
        <v>267</v>
      </c>
      <c r="C50" s="343"/>
      <c r="D50" s="710"/>
      <c r="E50" s="343"/>
      <c r="F50" s="711">
        <f t="shared" si="8"/>
        <v>0</v>
      </c>
      <c r="G50" s="712">
        <f t="shared" si="9"/>
        <v>0</v>
      </c>
    </row>
    <row r="51" spans="1:7" s="95" customFormat="1" ht="12" customHeight="1" thickBot="1" x14ac:dyDescent="0.25">
      <c r="A51" s="31" t="s">
        <v>21</v>
      </c>
      <c r="B51" s="21" t="s">
        <v>268</v>
      </c>
      <c r="C51" s="338">
        <f>SUM(C52:C56)</f>
        <v>0</v>
      </c>
      <c r="D51" s="609">
        <f>SUM(D52:D56)</f>
        <v>0</v>
      </c>
      <c r="E51" s="338">
        <f>SUM(E52:E56)</f>
        <v>0</v>
      </c>
      <c r="F51" s="338">
        <f>SUM(F52:F56)</f>
        <v>0</v>
      </c>
      <c r="G51" s="262">
        <f>SUM(G52:G56)</f>
        <v>0</v>
      </c>
    </row>
    <row r="52" spans="1:7" s="95" customFormat="1" ht="12" customHeight="1" x14ac:dyDescent="0.2">
      <c r="A52" s="371" t="s">
        <v>89</v>
      </c>
      <c r="B52" s="355" t="s">
        <v>272</v>
      </c>
      <c r="C52" s="387"/>
      <c r="D52" s="713"/>
      <c r="E52" s="387"/>
      <c r="F52" s="578">
        <f>D52+E52</f>
        <v>0</v>
      </c>
      <c r="G52" s="714">
        <f>C52+F52</f>
        <v>0</v>
      </c>
    </row>
    <row r="53" spans="1:7" s="95" customFormat="1" ht="12" customHeight="1" x14ac:dyDescent="0.2">
      <c r="A53" s="372" t="s">
        <v>90</v>
      </c>
      <c r="B53" s="356" t="s">
        <v>273</v>
      </c>
      <c r="C53" s="342"/>
      <c r="D53" s="708"/>
      <c r="E53" s="342"/>
      <c r="F53" s="582">
        <f>D53+E53</f>
        <v>0</v>
      </c>
      <c r="G53" s="709">
        <f>C53+F53</f>
        <v>0</v>
      </c>
    </row>
    <row r="54" spans="1:7" s="95" customFormat="1" ht="12" customHeight="1" x14ac:dyDescent="0.2">
      <c r="A54" s="372" t="s">
        <v>269</v>
      </c>
      <c r="B54" s="356" t="s">
        <v>274</v>
      </c>
      <c r="C54" s="342"/>
      <c r="D54" s="708"/>
      <c r="E54" s="342"/>
      <c r="F54" s="582">
        <f>D54+E54</f>
        <v>0</v>
      </c>
      <c r="G54" s="709">
        <f>C54+F54</f>
        <v>0</v>
      </c>
    </row>
    <row r="55" spans="1:7" s="95" customFormat="1" ht="12" customHeight="1" x14ac:dyDescent="0.2">
      <c r="A55" s="372" t="s">
        <v>270</v>
      </c>
      <c r="B55" s="356" t="s">
        <v>275</v>
      </c>
      <c r="C55" s="342"/>
      <c r="D55" s="708"/>
      <c r="E55" s="342"/>
      <c r="F55" s="582">
        <f>D55+E55</f>
        <v>0</v>
      </c>
      <c r="G55" s="709">
        <f>C55+F55</f>
        <v>0</v>
      </c>
    </row>
    <row r="56" spans="1:7" s="95" customFormat="1" ht="12" customHeight="1" thickBot="1" x14ac:dyDescent="0.25">
      <c r="A56" s="373" t="s">
        <v>271</v>
      </c>
      <c r="B56" s="357" t="s">
        <v>276</v>
      </c>
      <c r="C56" s="343"/>
      <c r="D56" s="710"/>
      <c r="E56" s="343"/>
      <c r="F56" s="711">
        <f>D56+E56</f>
        <v>0</v>
      </c>
      <c r="G56" s="712">
        <f>C56+F56</f>
        <v>0</v>
      </c>
    </row>
    <row r="57" spans="1:7" s="95" customFormat="1" ht="12" customHeight="1" thickBot="1" x14ac:dyDescent="0.25">
      <c r="A57" s="31" t="s">
        <v>169</v>
      </c>
      <c r="B57" s="21" t="s">
        <v>277</v>
      </c>
      <c r="C57" s="338">
        <f>SUM(C58:C60)</f>
        <v>0</v>
      </c>
      <c r="D57" s="609">
        <f>SUM(D58:D60)</f>
        <v>0</v>
      </c>
      <c r="E57" s="338">
        <f>SUM(E58:E60)</f>
        <v>0</v>
      </c>
      <c r="F57" s="338">
        <f>SUM(F58:F60)</f>
        <v>0</v>
      </c>
      <c r="G57" s="262">
        <f>SUM(G58:G60)</f>
        <v>0</v>
      </c>
    </row>
    <row r="58" spans="1:7" s="95" customFormat="1" ht="12" customHeight="1" x14ac:dyDescent="0.2">
      <c r="A58" s="371" t="s">
        <v>91</v>
      </c>
      <c r="B58" s="355" t="s">
        <v>278</v>
      </c>
      <c r="C58" s="340"/>
      <c r="D58" s="695"/>
      <c r="E58" s="340"/>
      <c r="F58" s="575">
        <f>D58+E58</f>
        <v>0</v>
      </c>
      <c r="G58" s="350">
        <f>C58+F58</f>
        <v>0</v>
      </c>
    </row>
    <row r="59" spans="1:7" s="95" customFormat="1" ht="22.5" x14ac:dyDescent="0.2">
      <c r="A59" s="372" t="s">
        <v>92</v>
      </c>
      <c r="B59" s="356" t="s">
        <v>385</v>
      </c>
      <c r="C59" s="339"/>
      <c r="D59" s="694"/>
      <c r="E59" s="339"/>
      <c r="F59" s="607">
        <f>D59+E59</f>
        <v>0</v>
      </c>
      <c r="G59" s="705">
        <f>C59+F59</f>
        <v>0</v>
      </c>
    </row>
    <row r="60" spans="1:7" s="95" customFormat="1" ht="12" customHeight="1" x14ac:dyDescent="0.2">
      <c r="A60" s="372" t="s">
        <v>281</v>
      </c>
      <c r="B60" s="356" t="s">
        <v>279</v>
      </c>
      <c r="C60" s="339"/>
      <c r="D60" s="694"/>
      <c r="E60" s="339"/>
      <c r="F60" s="607">
        <f>D60+E60</f>
        <v>0</v>
      </c>
      <c r="G60" s="705">
        <f>C60+F60</f>
        <v>0</v>
      </c>
    </row>
    <row r="61" spans="1:7" s="95" customFormat="1" ht="12" customHeight="1" thickBot="1" x14ac:dyDescent="0.25">
      <c r="A61" s="373" t="s">
        <v>282</v>
      </c>
      <c r="B61" s="357" t="s">
        <v>280</v>
      </c>
      <c r="C61" s="341"/>
      <c r="D61" s="706"/>
      <c r="E61" s="341"/>
      <c r="F61" s="608">
        <f>D61+E61</f>
        <v>0</v>
      </c>
      <c r="G61" s="707">
        <f>C61+F61</f>
        <v>0</v>
      </c>
    </row>
    <row r="62" spans="1:7" s="95" customFormat="1" ht="12" customHeight="1" thickBot="1" x14ac:dyDescent="0.25">
      <c r="A62" s="31" t="s">
        <v>23</v>
      </c>
      <c r="B62" s="257" t="s">
        <v>283</v>
      </c>
      <c r="C62" s="338">
        <f>SUM(C63:C65)</f>
        <v>0</v>
      </c>
      <c r="D62" s="609">
        <f>SUM(D63:D65)</f>
        <v>0</v>
      </c>
      <c r="E62" s="338">
        <f>SUM(E63:E65)</f>
        <v>0</v>
      </c>
      <c r="F62" s="338">
        <f>SUM(F63:F65)</f>
        <v>0</v>
      </c>
      <c r="G62" s="262">
        <f>SUM(G63:G65)</f>
        <v>0</v>
      </c>
    </row>
    <row r="63" spans="1:7" s="95" customFormat="1" ht="12" customHeight="1" x14ac:dyDescent="0.2">
      <c r="A63" s="371" t="s">
        <v>170</v>
      </c>
      <c r="B63" s="355" t="s">
        <v>285</v>
      </c>
      <c r="C63" s="342"/>
      <c r="D63" s="708"/>
      <c r="E63" s="342"/>
      <c r="F63" s="582">
        <f>D63+E63</f>
        <v>0</v>
      </c>
      <c r="G63" s="709">
        <f>C63+F63</f>
        <v>0</v>
      </c>
    </row>
    <row r="64" spans="1:7" s="95" customFormat="1" ht="22.5" x14ac:dyDescent="0.2">
      <c r="A64" s="372" t="s">
        <v>171</v>
      </c>
      <c r="B64" s="356" t="s">
        <v>386</v>
      </c>
      <c r="C64" s="342"/>
      <c r="D64" s="708"/>
      <c r="E64" s="342"/>
      <c r="F64" s="582">
        <f>D64+E64</f>
        <v>0</v>
      </c>
      <c r="G64" s="709">
        <f>C64+F64</f>
        <v>0</v>
      </c>
    </row>
    <row r="65" spans="1:7" s="95" customFormat="1" ht="12" customHeight="1" x14ac:dyDescent="0.2">
      <c r="A65" s="372" t="s">
        <v>215</v>
      </c>
      <c r="B65" s="356" t="s">
        <v>286</v>
      </c>
      <c r="C65" s="342"/>
      <c r="D65" s="708"/>
      <c r="E65" s="342"/>
      <c r="F65" s="582">
        <f>D65+E65</f>
        <v>0</v>
      </c>
      <c r="G65" s="709">
        <f>C65+F65</f>
        <v>0</v>
      </c>
    </row>
    <row r="66" spans="1:7" s="95" customFormat="1" ht="12" customHeight="1" thickBot="1" x14ac:dyDescent="0.25">
      <c r="A66" s="373" t="s">
        <v>284</v>
      </c>
      <c r="B66" s="357" t="s">
        <v>287</v>
      </c>
      <c r="C66" s="342"/>
      <c r="D66" s="708"/>
      <c r="E66" s="342"/>
      <c r="F66" s="582">
        <f>D66+E66</f>
        <v>0</v>
      </c>
      <c r="G66" s="709">
        <f>C66+F66</f>
        <v>0</v>
      </c>
    </row>
    <row r="67" spans="1:7" s="95" customFormat="1" ht="12" customHeight="1" thickBot="1" x14ac:dyDescent="0.25">
      <c r="A67" s="31" t="s">
        <v>24</v>
      </c>
      <c r="B67" s="21" t="s">
        <v>288</v>
      </c>
      <c r="C67" s="344">
        <f>+C8+C16+C23+C30+C39+C51+C57+C62</f>
        <v>8297000</v>
      </c>
      <c r="D67" s="610">
        <f>+D8+D16+D23+D30+D39+D51+D57+D62</f>
        <v>0</v>
      </c>
      <c r="E67" s="344">
        <f>+E8+E16+E23+E30+E39+E51+E57+E62</f>
        <v>0</v>
      </c>
      <c r="F67" s="344">
        <f>+F8+F16+F23+F30+F39+F51+F57+F62</f>
        <v>0</v>
      </c>
      <c r="G67" s="268">
        <f>+G8+G16+G23+G30+G39+G51+G57+G62</f>
        <v>8297000</v>
      </c>
    </row>
    <row r="68" spans="1:7" s="95" customFormat="1" ht="12" customHeight="1" thickBot="1" x14ac:dyDescent="0.2">
      <c r="A68" s="374" t="s">
        <v>372</v>
      </c>
      <c r="B68" s="257" t="s">
        <v>290</v>
      </c>
      <c r="C68" s="338">
        <f>SUM(C69:C71)</f>
        <v>0</v>
      </c>
      <c r="D68" s="609">
        <f>SUM(D69:D71)</f>
        <v>0</v>
      </c>
      <c r="E68" s="338">
        <f>SUM(E69:E71)</f>
        <v>0</v>
      </c>
      <c r="F68" s="338">
        <f>SUM(F69:F71)</f>
        <v>0</v>
      </c>
      <c r="G68" s="262">
        <f>SUM(G69:G71)</f>
        <v>0</v>
      </c>
    </row>
    <row r="69" spans="1:7" s="95" customFormat="1" ht="12" customHeight="1" x14ac:dyDescent="0.2">
      <c r="A69" s="371" t="s">
        <v>318</v>
      </c>
      <c r="B69" s="355" t="s">
        <v>291</v>
      </c>
      <c r="C69" s="342"/>
      <c r="D69" s="708"/>
      <c r="E69" s="342"/>
      <c r="F69" s="582">
        <f>D69+E69</f>
        <v>0</v>
      </c>
      <c r="G69" s="709">
        <f>C69+F69</f>
        <v>0</v>
      </c>
    </row>
    <row r="70" spans="1:7" s="95" customFormat="1" ht="12" customHeight="1" x14ac:dyDescent="0.2">
      <c r="A70" s="372" t="s">
        <v>327</v>
      </c>
      <c r="B70" s="356" t="s">
        <v>292</v>
      </c>
      <c r="C70" s="342"/>
      <c r="D70" s="708"/>
      <c r="E70" s="342"/>
      <c r="F70" s="582">
        <f>D70+E70</f>
        <v>0</v>
      </c>
      <c r="G70" s="709">
        <f>C70+F70</f>
        <v>0</v>
      </c>
    </row>
    <row r="71" spans="1:7" s="95" customFormat="1" ht="12" customHeight="1" thickBot="1" x14ac:dyDescent="0.25">
      <c r="A71" s="381" t="s">
        <v>328</v>
      </c>
      <c r="B71" s="688" t="s">
        <v>293</v>
      </c>
      <c r="C71" s="585"/>
      <c r="D71" s="715"/>
      <c r="E71" s="585"/>
      <c r="F71" s="580">
        <f>D71+E71</f>
        <v>0</v>
      </c>
      <c r="G71" s="716">
        <f>C71+F71</f>
        <v>0</v>
      </c>
    </row>
    <row r="72" spans="1:7" s="95" customFormat="1" ht="12" customHeight="1" thickBot="1" x14ac:dyDescent="0.2">
      <c r="A72" s="374" t="s">
        <v>294</v>
      </c>
      <c r="B72" s="257" t="s">
        <v>295</v>
      </c>
      <c r="C72" s="338">
        <f>SUM(C73:C76)</f>
        <v>0</v>
      </c>
      <c r="D72" s="338">
        <f>SUM(D73:D76)</f>
        <v>0</v>
      </c>
      <c r="E72" s="338">
        <f>SUM(E73:E76)</f>
        <v>0</v>
      </c>
      <c r="F72" s="338">
        <f>SUM(F73:F76)</f>
        <v>0</v>
      </c>
      <c r="G72" s="262">
        <f>SUM(G73:G76)</f>
        <v>0</v>
      </c>
    </row>
    <row r="73" spans="1:7" s="95" customFormat="1" ht="12" customHeight="1" x14ac:dyDescent="0.2">
      <c r="A73" s="371" t="s">
        <v>141</v>
      </c>
      <c r="B73" s="459" t="s">
        <v>296</v>
      </c>
      <c r="C73" s="342"/>
      <c r="D73" s="342"/>
      <c r="E73" s="342"/>
      <c r="F73" s="582">
        <f>D73+E73</f>
        <v>0</v>
      </c>
      <c r="G73" s="709">
        <f>C73+F73</f>
        <v>0</v>
      </c>
    </row>
    <row r="74" spans="1:7" s="95" customFormat="1" ht="12" customHeight="1" x14ac:dyDescent="0.2">
      <c r="A74" s="372" t="s">
        <v>142</v>
      </c>
      <c r="B74" s="459" t="s">
        <v>502</v>
      </c>
      <c r="C74" s="342"/>
      <c r="D74" s="342"/>
      <c r="E74" s="342"/>
      <c r="F74" s="582">
        <f>D74+E74</f>
        <v>0</v>
      </c>
      <c r="G74" s="709">
        <f>C74+F74</f>
        <v>0</v>
      </c>
    </row>
    <row r="75" spans="1:7" s="95" customFormat="1" ht="12" customHeight="1" x14ac:dyDescent="0.2">
      <c r="A75" s="372" t="s">
        <v>319</v>
      </c>
      <c r="B75" s="459" t="s">
        <v>297</v>
      </c>
      <c r="C75" s="342"/>
      <c r="D75" s="342"/>
      <c r="E75" s="342"/>
      <c r="F75" s="582">
        <f>D75+E75</f>
        <v>0</v>
      </c>
      <c r="G75" s="709">
        <f>C75+F75</f>
        <v>0</v>
      </c>
    </row>
    <row r="76" spans="1:7" s="95" customFormat="1" ht="12" customHeight="1" thickBot="1" x14ac:dyDescent="0.25">
      <c r="A76" s="373" t="s">
        <v>320</v>
      </c>
      <c r="B76" s="460" t="s">
        <v>503</v>
      </c>
      <c r="C76" s="342"/>
      <c r="D76" s="342"/>
      <c r="E76" s="342"/>
      <c r="F76" s="582">
        <f>D76+E76</f>
        <v>0</v>
      </c>
      <c r="G76" s="709">
        <f>C76+F76</f>
        <v>0</v>
      </c>
    </row>
    <row r="77" spans="1:7" s="95" customFormat="1" ht="12" customHeight="1" thickBot="1" x14ac:dyDescent="0.2">
      <c r="A77" s="374" t="s">
        <v>298</v>
      </c>
      <c r="B77" s="257" t="s">
        <v>299</v>
      </c>
      <c r="C77" s="338">
        <f>SUM(C78:C79)</f>
        <v>0</v>
      </c>
      <c r="D77" s="338">
        <f>SUM(D78:D79)</f>
        <v>0</v>
      </c>
      <c r="E77" s="338">
        <f>SUM(E78:E79)</f>
        <v>0</v>
      </c>
      <c r="F77" s="338">
        <f>SUM(F78:F79)</f>
        <v>0</v>
      </c>
      <c r="G77" s="262">
        <f>SUM(G78:G79)</f>
        <v>0</v>
      </c>
    </row>
    <row r="78" spans="1:7" s="95" customFormat="1" ht="12" customHeight="1" x14ac:dyDescent="0.2">
      <c r="A78" s="371" t="s">
        <v>321</v>
      </c>
      <c r="B78" s="355" t="s">
        <v>300</v>
      </c>
      <c r="C78" s="342"/>
      <c r="D78" s="342"/>
      <c r="E78" s="342"/>
      <c r="F78" s="582">
        <f>D78+E78</f>
        <v>0</v>
      </c>
      <c r="G78" s="709">
        <f>C78+F78</f>
        <v>0</v>
      </c>
    </row>
    <row r="79" spans="1:7" s="95" customFormat="1" ht="12" customHeight="1" thickBot="1" x14ac:dyDescent="0.25">
      <c r="A79" s="373" t="s">
        <v>322</v>
      </c>
      <c r="B79" s="357" t="s">
        <v>301</v>
      </c>
      <c r="C79" s="342"/>
      <c r="D79" s="342"/>
      <c r="E79" s="342"/>
      <c r="F79" s="582">
        <f>D79+E79</f>
        <v>0</v>
      </c>
      <c r="G79" s="709">
        <f>C79+F79</f>
        <v>0</v>
      </c>
    </row>
    <row r="80" spans="1:7" s="94" customFormat="1" ht="12" customHeight="1" thickBot="1" x14ac:dyDescent="0.2">
      <c r="A80" s="374" t="s">
        <v>302</v>
      </c>
      <c r="B80" s="257" t="s">
        <v>303</v>
      </c>
      <c r="C80" s="338">
        <f>SUM(C81:C83)</f>
        <v>0</v>
      </c>
      <c r="D80" s="338">
        <f>SUM(D81:D83)</f>
        <v>0</v>
      </c>
      <c r="E80" s="338">
        <f>SUM(E81:E83)</f>
        <v>0</v>
      </c>
      <c r="F80" s="338">
        <f>SUM(F81:F83)</f>
        <v>0</v>
      </c>
      <c r="G80" s="262">
        <f>SUM(G81:G83)</f>
        <v>0</v>
      </c>
    </row>
    <row r="81" spans="1:7" s="95" customFormat="1" ht="12" customHeight="1" x14ac:dyDescent="0.2">
      <c r="A81" s="371" t="s">
        <v>323</v>
      </c>
      <c r="B81" s="355" t="s">
        <v>304</v>
      </c>
      <c r="C81" s="342"/>
      <c r="D81" s="342"/>
      <c r="E81" s="342"/>
      <c r="F81" s="582">
        <f>D81+E81</f>
        <v>0</v>
      </c>
      <c r="G81" s="709">
        <f>C81+F81</f>
        <v>0</v>
      </c>
    </row>
    <row r="82" spans="1:7" s="95" customFormat="1" ht="12" customHeight="1" x14ac:dyDescent="0.2">
      <c r="A82" s="372" t="s">
        <v>324</v>
      </c>
      <c r="B82" s="356" t="s">
        <v>305</v>
      </c>
      <c r="C82" s="342"/>
      <c r="D82" s="342"/>
      <c r="E82" s="342"/>
      <c r="F82" s="582">
        <f>D82+E82</f>
        <v>0</v>
      </c>
      <c r="G82" s="709">
        <f>C82+F82</f>
        <v>0</v>
      </c>
    </row>
    <row r="83" spans="1:7" s="95" customFormat="1" ht="12" customHeight="1" thickBot="1" x14ac:dyDescent="0.25">
      <c r="A83" s="373" t="s">
        <v>325</v>
      </c>
      <c r="B83" s="690" t="s">
        <v>597</v>
      </c>
      <c r="C83" s="342"/>
      <c r="D83" s="342"/>
      <c r="E83" s="342"/>
      <c r="F83" s="582">
        <f>D83+E83</f>
        <v>0</v>
      </c>
      <c r="G83" s="709">
        <f>C83+F83</f>
        <v>0</v>
      </c>
    </row>
    <row r="84" spans="1:7" s="95" customFormat="1" ht="12" customHeight="1" thickBot="1" x14ac:dyDescent="0.2">
      <c r="A84" s="374" t="s">
        <v>306</v>
      </c>
      <c r="B84" s="257" t="s">
        <v>326</v>
      </c>
      <c r="C84" s="338">
        <f>SUM(C85:C88)</f>
        <v>0</v>
      </c>
      <c r="D84" s="338">
        <f>SUM(D85:D88)</f>
        <v>0</v>
      </c>
      <c r="E84" s="338">
        <f>SUM(E85:E88)</f>
        <v>0</v>
      </c>
      <c r="F84" s="338">
        <f>SUM(F85:F88)</f>
        <v>0</v>
      </c>
      <c r="G84" s="262">
        <f>SUM(G85:G88)</f>
        <v>0</v>
      </c>
    </row>
    <row r="85" spans="1:7" s="95" customFormat="1" ht="12" customHeight="1" x14ac:dyDescent="0.2">
      <c r="A85" s="375" t="s">
        <v>307</v>
      </c>
      <c r="B85" s="355" t="s">
        <v>308</v>
      </c>
      <c r="C85" s="342"/>
      <c r="D85" s="342"/>
      <c r="E85" s="342"/>
      <c r="F85" s="582">
        <f t="shared" ref="F85:F90" si="10">D85+E85</f>
        <v>0</v>
      </c>
      <c r="G85" s="709">
        <f t="shared" ref="G85:G90" si="11">C85+F85</f>
        <v>0</v>
      </c>
    </row>
    <row r="86" spans="1:7" s="95" customFormat="1" ht="12" customHeight="1" x14ac:dyDescent="0.2">
      <c r="A86" s="376" t="s">
        <v>309</v>
      </c>
      <c r="B86" s="356" t="s">
        <v>310</v>
      </c>
      <c r="C86" s="342"/>
      <c r="D86" s="342"/>
      <c r="E86" s="342"/>
      <c r="F86" s="582">
        <f t="shared" si="10"/>
        <v>0</v>
      </c>
      <c r="G86" s="709">
        <f t="shared" si="11"/>
        <v>0</v>
      </c>
    </row>
    <row r="87" spans="1:7" s="95" customFormat="1" ht="12" customHeight="1" x14ac:dyDescent="0.2">
      <c r="A87" s="376" t="s">
        <v>311</v>
      </c>
      <c r="B87" s="356" t="s">
        <v>312</v>
      </c>
      <c r="C87" s="342"/>
      <c r="D87" s="342"/>
      <c r="E87" s="342"/>
      <c r="F87" s="582">
        <f t="shared" si="10"/>
        <v>0</v>
      </c>
      <c r="G87" s="709">
        <f t="shared" si="11"/>
        <v>0</v>
      </c>
    </row>
    <row r="88" spans="1:7" s="94" customFormat="1" ht="12" customHeight="1" thickBot="1" x14ac:dyDescent="0.25">
      <c r="A88" s="377" t="s">
        <v>313</v>
      </c>
      <c r="B88" s="357" t="s">
        <v>314</v>
      </c>
      <c r="C88" s="342"/>
      <c r="D88" s="342"/>
      <c r="E88" s="342"/>
      <c r="F88" s="582">
        <f t="shared" si="10"/>
        <v>0</v>
      </c>
      <c r="G88" s="709">
        <f t="shared" si="11"/>
        <v>0</v>
      </c>
    </row>
    <row r="89" spans="1:7" s="94" customFormat="1" ht="12" customHeight="1" thickBot="1" x14ac:dyDescent="0.2">
      <c r="A89" s="374" t="s">
        <v>315</v>
      </c>
      <c r="B89" s="257" t="s">
        <v>431</v>
      </c>
      <c r="C89" s="390"/>
      <c r="D89" s="390"/>
      <c r="E89" s="390"/>
      <c r="F89" s="338">
        <f t="shared" si="10"/>
        <v>0</v>
      </c>
      <c r="G89" s="262">
        <f t="shared" si="11"/>
        <v>0</v>
      </c>
    </row>
    <row r="90" spans="1:7" s="94" customFormat="1" ht="12" customHeight="1" thickBot="1" x14ac:dyDescent="0.2">
      <c r="A90" s="374" t="s">
        <v>457</v>
      </c>
      <c r="B90" s="257" t="s">
        <v>316</v>
      </c>
      <c r="C90" s="390"/>
      <c r="D90" s="390"/>
      <c r="E90" s="390"/>
      <c r="F90" s="338">
        <f t="shared" si="10"/>
        <v>0</v>
      </c>
      <c r="G90" s="262">
        <f t="shared" si="11"/>
        <v>0</v>
      </c>
    </row>
    <row r="91" spans="1:7" s="94" customFormat="1" ht="12" customHeight="1" thickBot="1" x14ac:dyDescent="0.2">
      <c r="A91" s="374" t="s">
        <v>458</v>
      </c>
      <c r="B91" s="361" t="s">
        <v>434</v>
      </c>
      <c r="C91" s="344">
        <f>+C68+C72+C77+C80+C84+C90+C89</f>
        <v>0</v>
      </c>
      <c r="D91" s="344">
        <f>+D68+D72+D77+D80+D84+D90+D89</f>
        <v>0</v>
      </c>
      <c r="E91" s="344">
        <f>+E68+E72+E77+E80+E84+E90+E89</f>
        <v>0</v>
      </c>
      <c r="F91" s="344">
        <f>+F68+F72+F77+F80+F84+F90+F89</f>
        <v>0</v>
      </c>
      <c r="G91" s="268">
        <f>+G68+G72+G77+G80+G84+G90+G89</f>
        <v>0</v>
      </c>
    </row>
    <row r="92" spans="1:7" s="94" customFormat="1" ht="12" customHeight="1" thickBot="1" x14ac:dyDescent="0.2">
      <c r="A92" s="378" t="s">
        <v>459</v>
      </c>
      <c r="B92" s="362" t="s">
        <v>460</v>
      </c>
      <c r="C92" s="344">
        <f>+C67+C91</f>
        <v>8297000</v>
      </c>
      <c r="D92" s="344">
        <f>+D67+D91</f>
        <v>0</v>
      </c>
      <c r="E92" s="344">
        <f>+E67+E91</f>
        <v>0</v>
      </c>
      <c r="F92" s="344">
        <f>+F67+F91</f>
        <v>0</v>
      </c>
      <c r="G92" s="268">
        <f>+G67+G91</f>
        <v>8297000</v>
      </c>
    </row>
    <row r="93" spans="1:7" s="95" customFormat="1" ht="15" customHeight="1" thickBot="1" x14ac:dyDescent="0.25">
      <c r="A93" s="217"/>
      <c r="B93" s="218"/>
      <c r="C93" s="312"/>
    </row>
    <row r="94" spans="1:7" s="66" customFormat="1" ht="16.5" customHeight="1" thickBot="1" x14ac:dyDescent="0.25">
      <c r="A94" s="819" t="s">
        <v>54</v>
      </c>
      <c r="B94" s="820"/>
      <c r="C94" s="820"/>
      <c r="D94" s="820"/>
      <c r="E94" s="820"/>
      <c r="F94" s="820"/>
      <c r="G94" s="821"/>
    </row>
    <row r="95" spans="1:7" s="96" customFormat="1" ht="12" customHeight="1" thickBot="1" x14ac:dyDescent="0.25">
      <c r="A95" s="348" t="s">
        <v>16</v>
      </c>
      <c r="B95" s="27" t="s">
        <v>464</v>
      </c>
      <c r="C95" s="337">
        <f>+C96+C97+C98+C99+C100+C113</f>
        <v>4831000</v>
      </c>
      <c r="D95" s="691">
        <f>+D96+D97+D98+D99+D100+D113</f>
        <v>0</v>
      </c>
      <c r="E95" s="337">
        <f>+E96+E97+E98+E99+E100+E113</f>
        <v>24000</v>
      </c>
      <c r="F95" s="337">
        <f>+F96+F97+F98+F99+F100+F113</f>
        <v>24000</v>
      </c>
      <c r="G95" s="261">
        <f>+G96+G97+G98+G99+G100+G113</f>
        <v>4855000</v>
      </c>
    </row>
    <row r="96" spans="1:7" ht="12" customHeight="1" x14ac:dyDescent="0.2">
      <c r="A96" s="379" t="s">
        <v>93</v>
      </c>
      <c r="B96" s="10" t="s">
        <v>47</v>
      </c>
      <c r="C96" s="409">
        <v>635000</v>
      </c>
      <c r="D96" s="717"/>
      <c r="E96" s="409">
        <f>7000+8000</f>
        <v>15000</v>
      </c>
      <c r="F96" s="626">
        <f t="shared" ref="F96:F115" si="12">D96+E96</f>
        <v>15000</v>
      </c>
      <c r="G96" s="718">
        <f t="shared" ref="G96:G115" si="13">C96+F96</f>
        <v>650000</v>
      </c>
    </row>
    <row r="97" spans="1:7" ht="12" customHeight="1" x14ac:dyDescent="0.2">
      <c r="A97" s="372" t="s">
        <v>94</v>
      </c>
      <c r="B97" s="8" t="s">
        <v>172</v>
      </c>
      <c r="C97" s="339">
        <v>164000</v>
      </c>
      <c r="D97" s="719"/>
      <c r="E97" s="339">
        <f>7000+7000</f>
        <v>14000</v>
      </c>
      <c r="F97" s="607">
        <f t="shared" si="12"/>
        <v>14000</v>
      </c>
      <c r="G97" s="705">
        <f t="shared" si="13"/>
        <v>178000</v>
      </c>
    </row>
    <row r="98" spans="1:7" ht="12" customHeight="1" x14ac:dyDescent="0.2">
      <c r="A98" s="372" t="s">
        <v>95</v>
      </c>
      <c r="B98" s="8" t="s">
        <v>133</v>
      </c>
      <c r="C98" s="341">
        <v>1532000</v>
      </c>
      <c r="D98" s="719"/>
      <c r="E98" s="341">
        <f>-4000-3000+2000</f>
        <v>-5000</v>
      </c>
      <c r="F98" s="608">
        <f t="shared" si="12"/>
        <v>-5000</v>
      </c>
      <c r="G98" s="707">
        <f t="shared" si="13"/>
        <v>1527000</v>
      </c>
    </row>
    <row r="99" spans="1:7" ht="12" customHeight="1" x14ac:dyDescent="0.2">
      <c r="A99" s="372" t="s">
        <v>96</v>
      </c>
      <c r="B99" s="11" t="s">
        <v>173</v>
      </c>
      <c r="C99" s="341"/>
      <c r="D99" s="720"/>
      <c r="E99" s="341"/>
      <c r="F99" s="608">
        <f t="shared" si="12"/>
        <v>0</v>
      </c>
      <c r="G99" s="707">
        <f t="shared" si="13"/>
        <v>0</v>
      </c>
    </row>
    <row r="100" spans="1:7" ht="12" customHeight="1" x14ac:dyDescent="0.2">
      <c r="A100" s="372" t="s">
        <v>106</v>
      </c>
      <c r="B100" s="19" t="s">
        <v>174</v>
      </c>
      <c r="C100" s="341">
        <v>2500000</v>
      </c>
      <c r="D100" s="720"/>
      <c r="E100" s="341"/>
      <c r="F100" s="608">
        <f t="shared" si="12"/>
        <v>0</v>
      </c>
      <c r="G100" s="707">
        <f t="shared" si="13"/>
        <v>2500000</v>
      </c>
    </row>
    <row r="101" spans="1:7" ht="12" customHeight="1" x14ac:dyDescent="0.2">
      <c r="A101" s="372" t="s">
        <v>97</v>
      </c>
      <c r="B101" s="8" t="s">
        <v>461</v>
      </c>
      <c r="C101" s="341"/>
      <c r="D101" s="720"/>
      <c r="E101" s="341"/>
      <c r="F101" s="608">
        <f t="shared" si="12"/>
        <v>0</v>
      </c>
      <c r="G101" s="707">
        <f t="shared" si="13"/>
        <v>0</v>
      </c>
    </row>
    <row r="102" spans="1:7" ht="12" customHeight="1" x14ac:dyDescent="0.2">
      <c r="A102" s="372" t="s">
        <v>98</v>
      </c>
      <c r="B102" s="136" t="s">
        <v>397</v>
      </c>
      <c r="C102" s="341"/>
      <c r="D102" s="720"/>
      <c r="E102" s="341"/>
      <c r="F102" s="608">
        <f t="shared" si="12"/>
        <v>0</v>
      </c>
      <c r="G102" s="707">
        <f t="shared" si="13"/>
        <v>0</v>
      </c>
    </row>
    <row r="103" spans="1:7" ht="12" customHeight="1" x14ac:dyDescent="0.2">
      <c r="A103" s="372" t="s">
        <v>107</v>
      </c>
      <c r="B103" s="136" t="s">
        <v>396</v>
      </c>
      <c r="C103" s="341"/>
      <c r="D103" s="720"/>
      <c r="E103" s="341"/>
      <c r="F103" s="608">
        <f t="shared" si="12"/>
        <v>0</v>
      </c>
      <c r="G103" s="707">
        <f t="shared" si="13"/>
        <v>0</v>
      </c>
    </row>
    <row r="104" spans="1:7" ht="12" customHeight="1" x14ac:dyDescent="0.2">
      <c r="A104" s="372" t="s">
        <v>108</v>
      </c>
      <c r="B104" s="136" t="s">
        <v>332</v>
      </c>
      <c r="C104" s="341"/>
      <c r="D104" s="720"/>
      <c r="E104" s="341"/>
      <c r="F104" s="608">
        <f t="shared" si="12"/>
        <v>0</v>
      </c>
      <c r="G104" s="707">
        <f t="shared" si="13"/>
        <v>0</v>
      </c>
    </row>
    <row r="105" spans="1:7" ht="12" customHeight="1" x14ac:dyDescent="0.2">
      <c r="A105" s="372" t="s">
        <v>109</v>
      </c>
      <c r="B105" s="137" t="s">
        <v>333</v>
      </c>
      <c r="C105" s="341"/>
      <c r="D105" s="720"/>
      <c r="E105" s="341"/>
      <c r="F105" s="608">
        <f t="shared" si="12"/>
        <v>0</v>
      </c>
      <c r="G105" s="707">
        <f t="shared" si="13"/>
        <v>0</v>
      </c>
    </row>
    <row r="106" spans="1:7" ht="20.25" customHeight="1" x14ac:dyDescent="0.2">
      <c r="A106" s="372" t="s">
        <v>110</v>
      </c>
      <c r="B106" s="137" t="s">
        <v>334</v>
      </c>
      <c r="C106" s="341"/>
      <c r="D106" s="720"/>
      <c r="E106" s="341"/>
      <c r="F106" s="608">
        <f t="shared" si="12"/>
        <v>0</v>
      </c>
      <c r="G106" s="707">
        <f t="shared" si="13"/>
        <v>0</v>
      </c>
    </row>
    <row r="107" spans="1:7" ht="12" customHeight="1" x14ac:dyDescent="0.2">
      <c r="A107" s="372" t="s">
        <v>112</v>
      </c>
      <c r="B107" s="136" t="s">
        <v>335</v>
      </c>
      <c r="C107" s="341">
        <v>1600000</v>
      </c>
      <c r="D107" s="720"/>
      <c r="E107" s="341"/>
      <c r="F107" s="608">
        <f t="shared" si="12"/>
        <v>0</v>
      </c>
      <c r="G107" s="707">
        <f t="shared" si="13"/>
        <v>1600000</v>
      </c>
    </row>
    <row r="108" spans="1:7" ht="12" customHeight="1" x14ac:dyDescent="0.2">
      <c r="A108" s="372" t="s">
        <v>175</v>
      </c>
      <c r="B108" s="136" t="s">
        <v>336</v>
      </c>
      <c r="C108" s="341"/>
      <c r="D108" s="720"/>
      <c r="E108" s="341"/>
      <c r="F108" s="608">
        <f t="shared" si="12"/>
        <v>0</v>
      </c>
      <c r="G108" s="707">
        <f t="shared" si="13"/>
        <v>0</v>
      </c>
    </row>
    <row r="109" spans="1:7" ht="12" customHeight="1" x14ac:dyDescent="0.2">
      <c r="A109" s="372" t="s">
        <v>330</v>
      </c>
      <c r="B109" s="137" t="s">
        <v>337</v>
      </c>
      <c r="C109" s="339"/>
      <c r="D109" s="720"/>
      <c r="E109" s="341"/>
      <c r="F109" s="608">
        <f t="shared" si="12"/>
        <v>0</v>
      </c>
      <c r="G109" s="707">
        <f t="shared" si="13"/>
        <v>0</v>
      </c>
    </row>
    <row r="110" spans="1:7" ht="12" customHeight="1" x14ac:dyDescent="0.2">
      <c r="A110" s="380" t="s">
        <v>331</v>
      </c>
      <c r="B110" s="138" t="s">
        <v>338</v>
      </c>
      <c r="C110" s="341"/>
      <c r="D110" s="720"/>
      <c r="E110" s="341"/>
      <c r="F110" s="608">
        <f t="shared" si="12"/>
        <v>0</v>
      </c>
      <c r="G110" s="707">
        <f t="shared" si="13"/>
        <v>0</v>
      </c>
    </row>
    <row r="111" spans="1:7" ht="12" customHeight="1" x14ac:dyDescent="0.2">
      <c r="A111" s="372" t="s">
        <v>394</v>
      </c>
      <c r="B111" s="138" t="s">
        <v>339</v>
      </c>
      <c r="C111" s="341"/>
      <c r="D111" s="720"/>
      <c r="E111" s="341"/>
      <c r="F111" s="608">
        <f t="shared" si="12"/>
        <v>0</v>
      </c>
      <c r="G111" s="707">
        <f t="shared" si="13"/>
        <v>0</v>
      </c>
    </row>
    <row r="112" spans="1:7" ht="12" customHeight="1" x14ac:dyDescent="0.2">
      <c r="A112" s="372" t="s">
        <v>395</v>
      </c>
      <c r="B112" s="137" t="s">
        <v>340</v>
      </c>
      <c r="C112" s="339">
        <v>900000</v>
      </c>
      <c r="D112" s="722"/>
      <c r="E112" s="339"/>
      <c r="F112" s="607">
        <f t="shared" si="12"/>
        <v>0</v>
      </c>
      <c r="G112" s="705">
        <f t="shared" si="13"/>
        <v>900000</v>
      </c>
    </row>
    <row r="113" spans="1:7" ht="12" customHeight="1" x14ac:dyDescent="0.2">
      <c r="A113" s="372" t="s">
        <v>399</v>
      </c>
      <c r="B113" s="11" t="s">
        <v>48</v>
      </c>
      <c r="C113" s="339"/>
      <c r="D113" s="722"/>
      <c r="E113" s="339"/>
      <c r="F113" s="607">
        <f t="shared" si="12"/>
        <v>0</v>
      </c>
      <c r="G113" s="705">
        <f t="shared" si="13"/>
        <v>0</v>
      </c>
    </row>
    <row r="114" spans="1:7" ht="12" customHeight="1" x14ac:dyDescent="0.2">
      <c r="A114" s="373" t="s">
        <v>400</v>
      </c>
      <c r="B114" s="8" t="s">
        <v>462</v>
      </c>
      <c r="C114" s="341"/>
      <c r="D114" s="720"/>
      <c r="E114" s="341"/>
      <c r="F114" s="608">
        <f t="shared" si="12"/>
        <v>0</v>
      </c>
      <c r="G114" s="707">
        <f t="shared" si="13"/>
        <v>0</v>
      </c>
    </row>
    <row r="115" spans="1:7" ht="12" customHeight="1" thickBot="1" x14ac:dyDescent="0.25">
      <c r="A115" s="381" t="s">
        <v>401</v>
      </c>
      <c r="B115" s="139" t="s">
        <v>463</v>
      </c>
      <c r="C115" s="410"/>
      <c r="D115" s="723"/>
      <c r="E115" s="410"/>
      <c r="F115" s="627">
        <f t="shared" si="12"/>
        <v>0</v>
      </c>
      <c r="G115" s="724">
        <f t="shared" si="13"/>
        <v>0</v>
      </c>
    </row>
    <row r="116" spans="1:7" ht="12" customHeight="1" thickBot="1" x14ac:dyDescent="0.25">
      <c r="A116" s="31" t="s">
        <v>17</v>
      </c>
      <c r="B116" s="26" t="s">
        <v>341</v>
      </c>
      <c r="C116" s="338">
        <f>+C117+C119+C121</f>
        <v>0</v>
      </c>
      <c r="D116" s="697">
        <f>+D117+D119+D121</f>
        <v>0</v>
      </c>
      <c r="E116" s="338">
        <f>+E117+E119+E121</f>
        <v>0</v>
      </c>
      <c r="F116" s="338">
        <f>+F117+F119+F121</f>
        <v>0</v>
      </c>
      <c r="G116" s="262">
        <f>+G117+G119+G121</f>
        <v>0</v>
      </c>
    </row>
    <row r="117" spans="1:7" ht="12" customHeight="1" x14ac:dyDescent="0.2">
      <c r="A117" s="371" t="s">
        <v>99</v>
      </c>
      <c r="B117" s="8" t="s">
        <v>214</v>
      </c>
      <c r="C117" s="340"/>
      <c r="D117" s="725"/>
      <c r="E117" s="340"/>
      <c r="F117" s="575">
        <f t="shared" ref="F117:F129" si="14">D117+E117</f>
        <v>0</v>
      </c>
      <c r="G117" s="350">
        <f t="shared" ref="G117:G129" si="15">C117+F117</f>
        <v>0</v>
      </c>
    </row>
    <row r="118" spans="1:7" ht="12" customHeight="1" x14ac:dyDescent="0.2">
      <c r="A118" s="371" t="s">
        <v>100</v>
      </c>
      <c r="B118" s="12" t="s">
        <v>345</v>
      </c>
      <c r="C118" s="340"/>
      <c r="D118" s="725"/>
      <c r="E118" s="340"/>
      <c r="F118" s="575">
        <f t="shared" si="14"/>
        <v>0</v>
      </c>
      <c r="G118" s="350">
        <f t="shared" si="15"/>
        <v>0</v>
      </c>
    </row>
    <row r="119" spans="1:7" ht="12" customHeight="1" x14ac:dyDescent="0.2">
      <c r="A119" s="371" t="s">
        <v>101</v>
      </c>
      <c r="B119" s="12" t="s">
        <v>176</v>
      </c>
      <c r="C119" s="339"/>
      <c r="D119" s="722"/>
      <c r="E119" s="339"/>
      <c r="F119" s="607">
        <f t="shared" si="14"/>
        <v>0</v>
      </c>
      <c r="G119" s="705">
        <f t="shared" si="15"/>
        <v>0</v>
      </c>
    </row>
    <row r="120" spans="1:7" ht="12" customHeight="1" x14ac:dyDescent="0.2">
      <c r="A120" s="371" t="s">
        <v>102</v>
      </c>
      <c r="B120" s="12" t="s">
        <v>346</v>
      </c>
      <c r="C120" s="339"/>
      <c r="D120" s="722"/>
      <c r="E120" s="339"/>
      <c r="F120" s="607">
        <f t="shared" si="14"/>
        <v>0</v>
      </c>
      <c r="G120" s="705">
        <f t="shared" si="15"/>
        <v>0</v>
      </c>
    </row>
    <row r="121" spans="1:7" ht="12" customHeight="1" x14ac:dyDescent="0.2">
      <c r="A121" s="371" t="s">
        <v>103</v>
      </c>
      <c r="B121" s="259" t="s">
        <v>216</v>
      </c>
      <c r="C121" s="339"/>
      <c r="D121" s="722"/>
      <c r="E121" s="339"/>
      <c r="F121" s="607">
        <f t="shared" si="14"/>
        <v>0</v>
      </c>
      <c r="G121" s="705">
        <f t="shared" si="15"/>
        <v>0</v>
      </c>
    </row>
    <row r="122" spans="1:7" ht="12" customHeight="1" x14ac:dyDescent="0.2">
      <c r="A122" s="371" t="s">
        <v>111</v>
      </c>
      <c r="B122" s="258" t="s">
        <v>387</v>
      </c>
      <c r="C122" s="339"/>
      <c r="D122" s="722"/>
      <c r="E122" s="339"/>
      <c r="F122" s="607">
        <f t="shared" si="14"/>
        <v>0</v>
      </c>
      <c r="G122" s="705">
        <f t="shared" si="15"/>
        <v>0</v>
      </c>
    </row>
    <row r="123" spans="1:7" ht="12" customHeight="1" x14ac:dyDescent="0.2">
      <c r="A123" s="371" t="s">
        <v>113</v>
      </c>
      <c r="B123" s="351" t="s">
        <v>351</v>
      </c>
      <c r="C123" s="339"/>
      <c r="D123" s="722"/>
      <c r="E123" s="339"/>
      <c r="F123" s="607">
        <f t="shared" si="14"/>
        <v>0</v>
      </c>
      <c r="G123" s="705">
        <f t="shared" si="15"/>
        <v>0</v>
      </c>
    </row>
    <row r="124" spans="1:7" ht="22.5" x14ac:dyDescent="0.2">
      <c r="A124" s="371" t="s">
        <v>177</v>
      </c>
      <c r="B124" s="137" t="s">
        <v>334</v>
      </c>
      <c r="C124" s="339"/>
      <c r="D124" s="722"/>
      <c r="E124" s="339"/>
      <c r="F124" s="607">
        <f t="shared" si="14"/>
        <v>0</v>
      </c>
      <c r="G124" s="705">
        <f t="shared" si="15"/>
        <v>0</v>
      </c>
    </row>
    <row r="125" spans="1:7" ht="12" customHeight="1" x14ac:dyDescent="0.2">
      <c r="A125" s="371" t="s">
        <v>178</v>
      </c>
      <c r="B125" s="137" t="s">
        <v>350</v>
      </c>
      <c r="C125" s="339"/>
      <c r="D125" s="722"/>
      <c r="E125" s="339"/>
      <c r="F125" s="607">
        <f t="shared" si="14"/>
        <v>0</v>
      </c>
      <c r="G125" s="705">
        <f t="shared" si="15"/>
        <v>0</v>
      </c>
    </row>
    <row r="126" spans="1:7" ht="12" customHeight="1" x14ac:dyDescent="0.2">
      <c r="A126" s="371" t="s">
        <v>179</v>
      </c>
      <c r="B126" s="137" t="s">
        <v>349</v>
      </c>
      <c r="C126" s="339"/>
      <c r="D126" s="722"/>
      <c r="E126" s="339"/>
      <c r="F126" s="607">
        <f t="shared" si="14"/>
        <v>0</v>
      </c>
      <c r="G126" s="705">
        <f t="shared" si="15"/>
        <v>0</v>
      </c>
    </row>
    <row r="127" spans="1:7" ht="12" customHeight="1" x14ac:dyDescent="0.2">
      <c r="A127" s="371" t="s">
        <v>342</v>
      </c>
      <c r="B127" s="137" t="s">
        <v>337</v>
      </c>
      <c r="C127" s="339"/>
      <c r="D127" s="722"/>
      <c r="E127" s="339"/>
      <c r="F127" s="607">
        <f t="shared" si="14"/>
        <v>0</v>
      </c>
      <c r="G127" s="705">
        <f t="shared" si="15"/>
        <v>0</v>
      </c>
    </row>
    <row r="128" spans="1:7" ht="12" customHeight="1" x14ac:dyDescent="0.2">
      <c r="A128" s="371" t="s">
        <v>343</v>
      </c>
      <c r="B128" s="137" t="s">
        <v>348</v>
      </c>
      <c r="C128" s="339"/>
      <c r="D128" s="722"/>
      <c r="E128" s="339"/>
      <c r="F128" s="607">
        <f t="shared" si="14"/>
        <v>0</v>
      </c>
      <c r="G128" s="705">
        <f t="shared" si="15"/>
        <v>0</v>
      </c>
    </row>
    <row r="129" spans="1:13" ht="12" customHeight="1" thickBot="1" x14ac:dyDescent="0.25">
      <c r="A129" s="380" t="s">
        <v>344</v>
      </c>
      <c r="B129" s="137" t="s">
        <v>347</v>
      </c>
      <c r="C129" s="341"/>
      <c r="D129" s="720"/>
      <c r="E129" s="341"/>
      <c r="F129" s="608">
        <f t="shared" si="14"/>
        <v>0</v>
      </c>
      <c r="G129" s="707">
        <f t="shared" si="15"/>
        <v>0</v>
      </c>
    </row>
    <row r="130" spans="1:13" ht="12" customHeight="1" thickBot="1" x14ac:dyDescent="0.25">
      <c r="A130" s="31" t="s">
        <v>18</v>
      </c>
      <c r="B130" s="118" t="s">
        <v>404</v>
      </c>
      <c r="C130" s="338">
        <f>+C95+C116</f>
        <v>4831000</v>
      </c>
      <c r="D130" s="697">
        <f>+D95+D116</f>
        <v>0</v>
      </c>
      <c r="E130" s="338">
        <f>+E95+E116</f>
        <v>24000</v>
      </c>
      <c r="F130" s="338">
        <f>+F95+F116</f>
        <v>24000</v>
      </c>
      <c r="G130" s="262">
        <f>+G95+G116</f>
        <v>4855000</v>
      </c>
    </row>
    <row r="131" spans="1:13" ht="12" customHeight="1" thickBot="1" x14ac:dyDescent="0.25">
      <c r="A131" s="31" t="s">
        <v>19</v>
      </c>
      <c r="B131" s="118" t="s">
        <v>405</v>
      </c>
      <c r="C131" s="338">
        <f>+C132+C133+C134</f>
        <v>0</v>
      </c>
      <c r="D131" s="697">
        <f>+D132+D133+D134</f>
        <v>0</v>
      </c>
      <c r="E131" s="338">
        <f>+E132+E133+E134</f>
        <v>0</v>
      </c>
      <c r="F131" s="338">
        <f>+F132+F133+F134</f>
        <v>0</v>
      </c>
      <c r="G131" s="262">
        <f>+G132+G133+G134</f>
        <v>0</v>
      </c>
    </row>
    <row r="132" spans="1:13" s="96" customFormat="1" ht="12" customHeight="1" x14ac:dyDescent="0.2">
      <c r="A132" s="371" t="s">
        <v>250</v>
      </c>
      <c r="B132" s="9" t="s">
        <v>467</v>
      </c>
      <c r="C132" s="339"/>
      <c r="D132" s="722"/>
      <c r="E132" s="339"/>
      <c r="F132" s="607">
        <f>D132+E132</f>
        <v>0</v>
      </c>
      <c r="G132" s="705">
        <f>C132+F132</f>
        <v>0</v>
      </c>
    </row>
    <row r="133" spans="1:13" ht="12" customHeight="1" x14ac:dyDescent="0.2">
      <c r="A133" s="371" t="s">
        <v>251</v>
      </c>
      <c r="B133" s="9" t="s">
        <v>413</v>
      </c>
      <c r="C133" s="339"/>
      <c r="D133" s="722"/>
      <c r="E133" s="339"/>
      <c r="F133" s="607">
        <f>D133+E133</f>
        <v>0</v>
      </c>
      <c r="G133" s="705">
        <f>C133+F133</f>
        <v>0</v>
      </c>
    </row>
    <row r="134" spans="1:13" ht="12" customHeight="1" thickBot="1" x14ac:dyDescent="0.25">
      <c r="A134" s="380" t="s">
        <v>252</v>
      </c>
      <c r="B134" s="7" t="s">
        <v>466</v>
      </c>
      <c r="C134" s="339"/>
      <c r="D134" s="722"/>
      <c r="E134" s="339"/>
      <c r="F134" s="607">
        <f>D134+E134</f>
        <v>0</v>
      </c>
      <c r="G134" s="705">
        <f>C134+F134</f>
        <v>0</v>
      </c>
    </row>
    <row r="135" spans="1:13" ht="12" customHeight="1" thickBot="1" x14ac:dyDescent="0.25">
      <c r="A135" s="31" t="s">
        <v>20</v>
      </c>
      <c r="B135" s="118" t="s">
        <v>406</v>
      </c>
      <c r="C135" s="338">
        <f>+C136+C137+C138+C139+C140+C141</f>
        <v>0</v>
      </c>
      <c r="D135" s="697">
        <f>+D136+D137+D138+D139+D140+D141</f>
        <v>0</v>
      </c>
      <c r="E135" s="338">
        <f>+E136+E137+E138+E139+E140+E141</f>
        <v>0</v>
      </c>
      <c r="F135" s="338">
        <f>+F136+F137+F138+F139+F140+F141</f>
        <v>0</v>
      </c>
      <c r="G135" s="262">
        <f>+G136+G137+G138+G139+G140+G141</f>
        <v>0</v>
      </c>
    </row>
    <row r="136" spans="1:13" ht="12" customHeight="1" x14ac:dyDescent="0.2">
      <c r="A136" s="371" t="s">
        <v>86</v>
      </c>
      <c r="B136" s="9" t="s">
        <v>415</v>
      </c>
      <c r="C136" s="339"/>
      <c r="D136" s="722"/>
      <c r="E136" s="339"/>
      <c r="F136" s="607">
        <f t="shared" ref="F136:F141" si="16">D136+E136</f>
        <v>0</v>
      </c>
      <c r="G136" s="705">
        <f t="shared" ref="G136:G141" si="17">C136+F136</f>
        <v>0</v>
      </c>
    </row>
    <row r="137" spans="1:13" ht="12" customHeight="1" x14ac:dyDescent="0.2">
      <c r="A137" s="371" t="s">
        <v>87</v>
      </c>
      <c r="B137" s="9" t="s">
        <v>407</v>
      </c>
      <c r="C137" s="339"/>
      <c r="D137" s="722"/>
      <c r="E137" s="339"/>
      <c r="F137" s="607">
        <f t="shared" si="16"/>
        <v>0</v>
      </c>
      <c r="G137" s="705">
        <f t="shared" si="17"/>
        <v>0</v>
      </c>
    </row>
    <row r="138" spans="1:13" ht="12" customHeight="1" x14ac:dyDescent="0.2">
      <c r="A138" s="371" t="s">
        <v>88</v>
      </c>
      <c r="B138" s="9" t="s">
        <v>408</v>
      </c>
      <c r="C138" s="339"/>
      <c r="D138" s="722"/>
      <c r="E138" s="339"/>
      <c r="F138" s="607">
        <f t="shared" si="16"/>
        <v>0</v>
      </c>
      <c r="G138" s="705">
        <f t="shared" si="17"/>
        <v>0</v>
      </c>
    </row>
    <row r="139" spans="1:13" ht="12" customHeight="1" x14ac:dyDescent="0.2">
      <c r="A139" s="371" t="s">
        <v>164</v>
      </c>
      <c r="B139" s="9" t="s">
        <v>465</v>
      </c>
      <c r="C139" s="339"/>
      <c r="D139" s="722"/>
      <c r="E139" s="339"/>
      <c r="F139" s="607">
        <f t="shared" si="16"/>
        <v>0</v>
      </c>
      <c r="G139" s="705">
        <f t="shared" si="17"/>
        <v>0</v>
      </c>
    </row>
    <row r="140" spans="1:13" ht="12" customHeight="1" x14ac:dyDescent="0.2">
      <c r="A140" s="371" t="s">
        <v>165</v>
      </c>
      <c r="B140" s="9" t="s">
        <v>410</v>
      </c>
      <c r="C140" s="339"/>
      <c r="D140" s="722"/>
      <c r="E140" s="339"/>
      <c r="F140" s="607">
        <f t="shared" si="16"/>
        <v>0</v>
      </c>
      <c r="G140" s="705">
        <f t="shared" si="17"/>
        <v>0</v>
      </c>
    </row>
    <row r="141" spans="1:13" s="96" customFormat="1" ht="12" customHeight="1" thickBot="1" x14ac:dyDescent="0.25">
      <c r="A141" s="380" t="s">
        <v>166</v>
      </c>
      <c r="B141" s="7" t="s">
        <v>411</v>
      </c>
      <c r="C141" s="339"/>
      <c r="D141" s="722"/>
      <c r="E141" s="339"/>
      <c r="F141" s="607">
        <f t="shared" si="16"/>
        <v>0</v>
      </c>
      <c r="G141" s="705">
        <f t="shared" si="17"/>
        <v>0</v>
      </c>
    </row>
    <row r="142" spans="1:13" ht="12" customHeight="1" thickBot="1" x14ac:dyDescent="0.25">
      <c r="A142" s="31" t="s">
        <v>21</v>
      </c>
      <c r="B142" s="118" t="s">
        <v>480</v>
      </c>
      <c r="C142" s="344">
        <f>+C143+C144+C146+C147+C145</f>
        <v>0</v>
      </c>
      <c r="D142" s="698">
        <f>+D143+D144+D146+D147+D145</f>
        <v>0</v>
      </c>
      <c r="E142" s="344">
        <f>+E143+E144+E146+E147+E145</f>
        <v>0</v>
      </c>
      <c r="F142" s="344">
        <f>+F143+F144+F146+F147+F145</f>
        <v>0</v>
      </c>
      <c r="G142" s="268">
        <f>+G143+G144+G146+G147+G145</f>
        <v>0</v>
      </c>
      <c r="M142" s="221"/>
    </row>
    <row r="143" spans="1:13" x14ac:dyDescent="0.2">
      <c r="A143" s="371" t="s">
        <v>89</v>
      </c>
      <c r="B143" s="9" t="s">
        <v>352</v>
      </c>
      <c r="C143" s="339"/>
      <c r="D143" s="722"/>
      <c r="E143" s="339"/>
      <c r="F143" s="607">
        <f>D143+E143</f>
        <v>0</v>
      </c>
      <c r="G143" s="705">
        <f>C143+F143</f>
        <v>0</v>
      </c>
    </row>
    <row r="144" spans="1:13" ht="12" customHeight="1" x14ac:dyDescent="0.2">
      <c r="A144" s="371" t="s">
        <v>90</v>
      </c>
      <c r="B144" s="9" t="s">
        <v>353</v>
      </c>
      <c r="C144" s="339"/>
      <c r="D144" s="722"/>
      <c r="E144" s="339"/>
      <c r="F144" s="607">
        <f>D144+E144</f>
        <v>0</v>
      </c>
      <c r="G144" s="705">
        <f>C144+F144</f>
        <v>0</v>
      </c>
    </row>
    <row r="145" spans="1:7" ht="12" customHeight="1" x14ac:dyDescent="0.2">
      <c r="A145" s="371" t="s">
        <v>269</v>
      </c>
      <c r="B145" s="9" t="s">
        <v>479</v>
      </c>
      <c r="C145" s="339"/>
      <c r="D145" s="722"/>
      <c r="E145" s="339"/>
      <c r="F145" s="607">
        <f>D145+E145</f>
        <v>0</v>
      </c>
      <c r="G145" s="705">
        <f>C145+F145</f>
        <v>0</v>
      </c>
    </row>
    <row r="146" spans="1:7" s="96" customFormat="1" ht="12" customHeight="1" x14ac:dyDescent="0.2">
      <c r="A146" s="371" t="s">
        <v>270</v>
      </c>
      <c r="B146" s="9" t="s">
        <v>420</v>
      </c>
      <c r="C146" s="339"/>
      <c r="D146" s="722"/>
      <c r="E146" s="339"/>
      <c r="F146" s="607">
        <f>D146+E146</f>
        <v>0</v>
      </c>
      <c r="G146" s="705">
        <f>C146+F146</f>
        <v>0</v>
      </c>
    </row>
    <row r="147" spans="1:7" s="96" customFormat="1" ht="12" customHeight="1" thickBot="1" x14ac:dyDescent="0.25">
      <c r="A147" s="380" t="s">
        <v>271</v>
      </c>
      <c r="B147" s="7" t="s">
        <v>368</v>
      </c>
      <c r="C147" s="339"/>
      <c r="D147" s="722"/>
      <c r="E147" s="339"/>
      <c r="F147" s="607">
        <f>D147+E147</f>
        <v>0</v>
      </c>
      <c r="G147" s="705">
        <f>C147+F147</f>
        <v>0</v>
      </c>
    </row>
    <row r="148" spans="1:7" s="96" customFormat="1" ht="12" customHeight="1" thickBot="1" x14ac:dyDescent="0.25">
      <c r="A148" s="31" t="s">
        <v>22</v>
      </c>
      <c r="B148" s="118" t="s">
        <v>421</v>
      </c>
      <c r="C148" s="412">
        <f>+C149+C150+C151+C152+C153</f>
        <v>0</v>
      </c>
      <c r="D148" s="699">
        <f>+D149+D150+D151+D152+D153</f>
        <v>0</v>
      </c>
      <c r="E148" s="412">
        <f>+E149+E150+E151+E152+E153</f>
        <v>0</v>
      </c>
      <c r="F148" s="412">
        <f>+F149+F150+F151+F152+F153</f>
        <v>0</v>
      </c>
      <c r="G148" s="271">
        <f>+G149+G150+G151+G152+G153</f>
        <v>0</v>
      </c>
    </row>
    <row r="149" spans="1:7" s="96" customFormat="1" ht="12" customHeight="1" x14ac:dyDescent="0.2">
      <c r="A149" s="371" t="s">
        <v>91</v>
      </c>
      <c r="B149" s="9" t="s">
        <v>416</v>
      </c>
      <c r="C149" s="339"/>
      <c r="D149" s="722"/>
      <c r="E149" s="339"/>
      <c r="F149" s="607">
        <f t="shared" ref="F149:F155" si="18">D149+E149</f>
        <v>0</v>
      </c>
      <c r="G149" s="705">
        <f t="shared" ref="G149:G155" si="19">C149+F149</f>
        <v>0</v>
      </c>
    </row>
    <row r="150" spans="1:7" s="96" customFormat="1" ht="12" customHeight="1" x14ac:dyDescent="0.2">
      <c r="A150" s="371" t="s">
        <v>92</v>
      </c>
      <c r="B150" s="9" t="s">
        <v>423</v>
      </c>
      <c r="C150" s="339"/>
      <c r="D150" s="722"/>
      <c r="E150" s="339"/>
      <c r="F150" s="607">
        <f t="shared" si="18"/>
        <v>0</v>
      </c>
      <c r="G150" s="705">
        <f t="shared" si="19"/>
        <v>0</v>
      </c>
    </row>
    <row r="151" spans="1:7" s="96" customFormat="1" ht="12" customHeight="1" x14ac:dyDescent="0.2">
      <c r="A151" s="371" t="s">
        <v>281</v>
      </c>
      <c r="B151" s="9" t="s">
        <v>418</v>
      </c>
      <c r="C151" s="339"/>
      <c r="D151" s="722"/>
      <c r="E151" s="339"/>
      <c r="F151" s="607">
        <f t="shared" si="18"/>
        <v>0</v>
      </c>
      <c r="G151" s="705">
        <f t="shared" si="19"/>
        <v>0</v>
      </c>
    </row>
    <row r="152" spans="1:7" s="96" customFormat="1" ht="12" customHeight="1" x14ac:dyDescent="0.2">
      <c r="A152" s="371" t="s">
        <v>282</v>
      </c>
      <c r="B152" s="9" t="s">
        <v>468</v>
      </c>
      <c r="C152" s="339"/>
      <c r="D152" s="722"/>
      <c r="E152" s="339"/>
      <c r="F152" s="607">
        <f t="shared" si="18"/>
        <v>0</v>
      </c>
      <c r="G152" s="705">
        <f t="shared" si="19"/>
        <v>0</v>
      </c>
    </row>
    <row r="153" spans="1:7" ht="12.75" customHeight="1" thickBot="1" x14ac:dyDescent="0.25">
      <c r="A153" s="380" t="s">
        <v>422</v>
      </c>
      <c r="B153" s="7" t="s">
        <v>425</v>
      </c>
      <c r="C153" s="341"/>
      <c r="D153" s="720"/>
      <c r="E153" s="341"/>
      <c r="F153" s="608">
        <f t="shared" si="18"/>
        <v>0</v>
      </c>
      <c r="G153" s="707">
        <f t="shared" si="19"/>
        <v>0</v>
      </c>
    </row>
    <row r="154" spans="1:7" ht="12.75" customHeight="1" thickBot="1" x14ac:dyDescent="0.25">
      <c r="A154" s="407" t="s">
        <v>23</v>
      </c>
      <c r="B154" s="118" t="s">
        <v>426</v>
      </c>
      <c r="C154" s="413"/>
      <c r="D154" s="700"/>
      <c r="E154" s="413"/>
      <c r="F154" s="412">
        <f t="shared" si="18"/>
        <v>0</v>
      </c>
      <c r="G154" s="271">
        <f t="shared" si="19"/>
        <v>0</v>
      </c>
    </row>
    <row r="155" spans="1:7" ht="12.75" customHeight="1" thickBot="1" x14ac:dyDescent="0.25">
      <c r="A155" s="407" t="s">
        <v>24</v>
      </c>
      <c r="B155" s="118" t="s">
        <v>427</v>
      </c>
      <c r="C155" s="413"/>
      <c r="D155" s="700"/>
      <c r="E155" s="413"/>
      <c r="F155" s="412">
        <f t="shared" si="18"/>
        <v>0</v>
      </c>
      <c r="G155" s="271">
        <f t="shared" si="19"/>
        <v>0</v>
      </c>
    </row>
    <row r="156" spans="1:7" ht="12" customHeight="1" thickBot="1" x14ac:dyDescent="0.25">
      <c r="A156" s="31" t="s">
        <v>25</v>
      </c>
      <c r="B156" s="118" t="s">
        <v>429</v>
      </c>
      <c r="C156" s="414">
        <f>+C131+C135+C142+C148+C154+C155</f>
        <v>0</v>
      </c>
      <c r="D156" s="701">
        <f>+D131+D135+D142+D148+D154+D155</f>
        <v>0</v>
      </c>
      <c r="E156" s="414"/>
      <c r="F156" s="414"/>
      <c r="G156" s="364">
        <f>+G131+G135+G142+G148+G154+G155</f>
        <v>0</v>
      </c>
    </row>
    <row r="157" spans="1:7" ht="15" customHeight="1" thickBot="1" x14ac:dyDescent="0.25">
      <c r="A157" s="382" t="s">
        <v>26</v>
      </c>
      <c r="B157" s="323" t="s">
        <v>428</v>
      </c>
      <c r="C157" s="414">
        <f>+C130+C156</f>
        <v>4831000</v>
      </c>
      <c r="D157" s="701">
        <f>+D130+D156</f>
        <v>0</v>
      </c>
      <c r="E157" s="414">
        <f>+E130+E156</f>
        <v>24000</v>
      </c>
      <c r="F157" s="414">
        <f>+F130+F156</f>
        <v>24000</v>
      </c>
      <c r="G157" s="364">
        <f>+G130+G156</f>
        <v>4855000</v>
      </c>
    </row>
    <row r="158" spans="1:7" ht="13.5" thickBot="1" x14ac:dyDescent="0.25">
      <c r="D158" s="333"/>
      <c r="E158" s="702"/>
      <c r="F158" s="702"/>
      <c r="G158" s="726"/>
    </row>
    <row r="159" spans="1:7" ht="15" customHeight="1" thickBot="1" x14ac:dyDescent="0.25">
      <c r="A159" s="219" t="s">
        <v>469</v>
      </c>
      <c r="B159" s="220"/>
      <c r="C159" s="704"/>
      <c r="D159" s="727"/>
      <c r="E159" s="704"/>
      <c r="F159" s="728"/>
      <c r="G159" s="729"/>
    </row>
    <row r="160" spans="1:7" ht="14.25" customHeight="1" thickBot="1" x14ac:dyDescent="0.25">
      <c r="A160" s="219" t="s">
        <v>191</v>
      </c>
      <c r="B160" s="220"/>
      <c r="C160" s="704"/>
      <c r="D160" s="727"/>
      <c r="E160" s="704"/>
      <c r="F160" s="728"/>
      <c r="G160" s="729"/>
    </row>
  </sheetData>
  <sheetProtection formatCells="0"/>
  <mergeCells count="4">
    <mergeCell ref="B2:F2"/>
    <mergeCell ref="B3:F3"/>
    <mergeCell ref="A7:G7"/>
    <mergeCell ref="A94:G94"/>
  </mergeCells>
  <printOptions horizontalCentered="1"/>
  <pageMargins left="0.39370078740157483" right="0.39370078740157483" top="0.98425196850393704" bottom="0.98425196850393704" header="0.78740157480314965" footer="0.78740157480314965"/>
  <pageSetup paperSize="9" scale="71" orientation="portrait" r:id="rId1"/>
  <headerFooter alignWithMargins="0"/>
  <rowBreaks count="2" manualBreakCount="2">
    <brk id="71" max="16383" man="1"/>
    <brk id="9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63"/>
  <sheetViews>
    <sheetView view="pageLayout" zoomScaleNormal="100" zoomScaleSheetLayoutView="100" workbookViewId="0">
      <selection sqref="A1:G1"/>
    </sheetView>
  </sheetViews>
  <sheetFormatPr defaultRowHeight="15.75" x14ac:dyDescent="0.25"/>
  <cols>
    <col min="1" max="1" width="7.5" style="324" customWidth="1"/>
    <col min="2" max="2" width="59.6640625" style="324" customWidth="1"/>
    <col min="3" max="3" width="14.83203125" style="325" customWidth="1"/>
    <col min="4" max="4" width="14.83203125" style="352" customWidth="1"/>
    <col min="5" max="6" width="13.5" style="352" bestFit="1" customWidth="1"/>
    <col min="7" max="7" width="14.83203125" style="352" customWidth="1"/>
    <col min="8" max="16384" width="9.33203125" style="352"/>
  </cols>
  <sheetData>
    <row r="1" spans="1:7" ht="15.95" customHeight="1" x14ac:dyDescent="0.25">
      <c r="A1" s="771" t="s">
        <v>629</v>
      </c>
      <c r="B1" s="771"/>
      <c r="C1" s="771"/>
      <c r="D1" s="771"/>
      <c r="E1" s="771"/>
      <c r="F1" s="771"/>
      <c r="G1" s="771"/>
    </row>
    <row r="2" spans="1:7" ht="15.95" customHeight="1" thickBot="1" x14ac:dyDescent="0.3">
      <c r="A2" s="770"/>
      <c r="B2" s="770"/>
      <c r="C2" s="567"/>
      <c r="G2" s="567"/>
    </row>
    <row r="3" spans="1:7" x14ac:dyDescent="0.25">
      <c r="A3" s="773" t="s">
        <v>64</v>
      </c>
      <c r="B3" s="775" t="s">
        <v>15</v>
      </c>
      <c r="C3" s="777" t="str">
        <f>+CONCATENATE(LEFT([1]ÖSSZEFÜGGÉSEK!A6,4),". évi")</f>
        <v>2021. évi</v>
      </c>
      <c r="D3" s="778"/>
      <c r="E3" s="779"/>
      <c r="F3" s="779"/>
      <c r="G3" s="780"/>
    </row>
    <row r="4" spans="1:7" ht="48.75" thickBot="1" x14ac:dyDescent="0.3">
      <c r="A4" s="774"/>
      <c r="B4" s="776"/>
      <c r="C4" s="568" t="s">
        <v>587</v>
      </c>
      <c r="D4" s="569" t="s">
        <v>588</v>
      </c>
      <c r="E4" s="569" t="s">
        <v>589</v>
      </c>
      <c r="F4" s="570" t="s">
        <v>590</v>
      </c>
      <c r="G4" s="571" t="s">
        <v>591</v>
      </c>
    </row>
    <row r="5" spans="1:7" s="353" customFormat="1" ht="12" customHeight="1" thickBot="1" x14ac:dyDescent="0.25">
      <c r="A5" s="348" t="s">
        <v>444</v>
      </c>
      <c r="B5" s="349" t="s">
        <v>445</v>
      </c>
      <c r="C5" s="572" t="s">
        <v>446</v>
      </c>
      <c r="D5" s="572" t="s">
        <v>448</v>
      </c>
      <c r="E5" s="573" t="s">
        <v>447</v>
      </c>
      <c r="F5" s="573" t="s">
        <v>592</v>
      </c>
      <c r="G5" s="767" t="s">
        <v>593</v>
      </c>
    </row>
    <row r="6" spans="1:7" s="354" customFormat="1" ht="12" customHeight="1" thickBot="1" x14ac:dyDescent="0.25">
      <c r="A6" s="20" t="s">
        <v>16</v>
      </c>
      <c r="B6" s="21" t="s">
        <v>236</v>
      </c>
      <c r="C6" s="338">
        <f>+C7+C8+C9+C11+C12+C13+C10</f>
        <v>192108951</v>
      </c>
      <c r="D6" s="338">
        <f>+D7+D8+D9+D11+D12+D13+D10</f>
        <v>0</v>
      </c>
      <c r="E6" s="338">
        <f>+E7+E8+E9+E11+E12+E13+E10</f>
        <v>935201</v>
      </c>
      <c r="F6" s="338">
        <f>+F7+F8+F9+F11+F12+F13+F10</f>
        <v>935201</v>
      </c>
      <c r="G6" s="262">
        <f>+G7+G8+G9+G11+G12+G13+G10</f>
        <v>193044152</v>
      </c>
    </row>
    <row r="7" spans="1:7" s="354" customFormat="1" ht="12" customHeight="1" x14ac:dyDescent="0.2">
      <c r="A7" s="15" t="s">
        <v>93</v>
      </c>
      <c r="B7" s="355" t="s">
        <v>237</v>
      </c>
      <c r="C7" s="340">
        <f>'[1]1.2.sz.mell. '!C7+'[1]1.3.sz.mell. '!C7+'[1]1.4.sz.mell. '!C7</f>
        <v>77678928</v>
      </c>
      <c r="D7" s="340">
        <f>'1.mell.2.tábl.'!D7+'1.mell.3.tábl.'!D7+'1.mell.4.tábl.'!D7</f>
        <v>0</v>
      </c>
      <c r="E7" s="340">
        <f>'1.mell.2.tábl.'!E7+'1.mell.3.tábl.'!E7+'1.mell.4.tábl.'!E7</f>
        <v>0</v>
      </c>
      <c r="F7" s="340">
        <f>'1.mell.2.tábl.'!F7+'1.mell.3.tábl.'!F7+'1.mell.4.tábl.'!F7</f>
        <v>0</v>
      </c>
      <c r="G7" s="350">
        <f t="shared" ref="G7:G13" si="0">C7+F7</f>
        <v>77678928</v>
      </c>
    </row>
    <row r="8" spans="1:7" s="354" customFormat="1" ht="12" customHeight="1" x14ac:dyDescent="0.2">
      <c r="A8" s="14" t="s">
        <v>94</v>
      </c>
      <c r="B8" s="356" t="s">
        <v>594</v>
      </c>
      <c r="C8" s="340">
        <f>'[1]1.2.sz.mell. '!C8+'[1]1.3.sz.mell. '!C8+'[1]1.4.sz.mell. '!C8</f>
        <v>55682220</v>
      </c>
      <c r="D8" s="340">
        <f>'1.mell.2.tábl.'!D8+'1.mell.3.tábl.'!D8+'1.mell.4.tábl.'!D8</f>
        <v>0</v>
      </c>
      <c r="E8" s="340">
        <f>'1.mell.2.tábl.'!E8+'1.mell.3.tábl.'!E8+'1.mell.4.tábl.'!E8</f>
        <v>0</v>
      </c>
      <c r="F8" s="340">
        <f>'1.mell.2.tábl.'!F8+'1.mell.3.tábl.'!F8+'1.mell.4.tábl.'!F8</f>
        <v>0</v>
      </c>
      <c r="G8" s="576">
        <f t="shared" si="0"/>
        <v>55682220</v>
      </c>
    </row>
    <row r="9" spans="1:7" s="354" customFormat="1" ht="12" customHeight="1" x14ac:dyDescent="0.2">
      <c r="A9" s="14" t="s">
        <v>95</v>
      </c>
      <c r="B9" s="356" t="s">
        <v>595</v>
      </c>
      <c r="C9" s="340">
        <f>'[1]1.2.sz.mell. '!C9+'[1]1.3.sz.mell. '!C9+'[1]1.4.sz.mell. '!C9</f>
        <v>26582760</v>
      </c>
      <c r="D9" s="340">
        <f>'1.mell.2.tábl.'!D9+'1.mell.3.tábl.'!D9+'1.mell.4.tábl.'!D9</f>
        <v>0</v>
      </c>
      <c r="E9" s="340">
        <f>'1.mell.2.tábl.'!E9+'1.mell.3.tábl.'!E9+'1.mell.4.tábl.'!E9</f>
        <v>935201</v>
      </c>
      <c r="F9" s="340">
        <f>'1.mell.2.tábl.'!F9+'1.mell.3.tábl.'!F9+'1.mell.4.tábl.'!F9</f>
        <v>935201</v>
      </c>
      <c r="G9" s="576">
        <f t="shared" si="0"/>
        <v>27517961</v>
      </c>
    </row>
    <row r="10" spans="1:7" s="354" customFormat="1" ht="12" customHeight="1" x14ac:dyDescent="0.2">
      <c r="A10" s="14" t="s">
        <v>96</v>
      </c>
      <c r="B10" s="356" t="s">
        <v>596</v>
      </c>
      <c r="C10" s="340">
        <f>'[1]1.2.sz.mell. '!C10+'[1]1.3.sz.mell. '!C10+'[1]1.4.sz.mell. '!C10</f>
        <v>28011663</v>
      </c>
      <c r="D10" s="340">
        <f>'1.mell.2.tábl.'!D10+'1.mell.3.tábl.'!D10+'1.mell.4.tábl.'!D10</f>
        <v>0</v>
      </c>
      <c r="E10" s="340">
        <f>'1.mell.2.tábl.'!E10+'1.mell.3.tábl.'!E10+'1.mell.4.tábl.'!E10</f>
        <v>0</v>
      </c>
      <c r="F10" s="340">
        <f>'1.mell.2.tábl.'!F10+'1.mell.3.tábl.'!F10+'1.mell.4.tábl.'!F10</f>
        <v>0</v>
      </c>
      <c r="G10" s="576">
        <f t="shared" si="0"/>
        <v>28011663</v>
      </c>
    </row>
    <row r="11" spans="1:7" s="354" customFormat="1" ht="12" customHeight="1" x14ac:dyDescent="0.2">
      <c r="A11" s="14" t="s">
        <v>140</v>
      </c>
      <c r="B11" s="356" t="s">
        <v>238</v>
      </c>
      <c r="C11" s="340">
        <f>'[1]1.2.sz.mell. '!C11+'[1]1.3.sz.mell. '!C11+'[1]1.4.sz.mell. '!C11</f>
        <v>4153380</v>
      </c>
      <c r="D11" s="340">
        <f>'1.mell.2.tábl.'!D11+'1.mell.3.tábl.'!D11+'1.mell.4.tábl.'!D11</f>
        <v>0</v>
      </c>
      <c r="E11" s="340">
        <f>'1.mell.2.tábl.'!E11+'1.mell.3.tábl.'!E11+'1.mell.4.tábl.'!E11</f>
        <v>0</v>
      </c>
      <c r="F11" s="340">
        <f>'1.mell.2.tábl.'!F11+'1.mell.3.tábl.'!F11+'1.mell.4.tábl.'!F11</f>
        <v>0</v>
      </c>
      <c r="G11" s="576">
        <f t="shared" si="0"/>
        <v>4153380</v>
      </c>
    </row>
    <row r="12" spans="1:7" s="354" customFormat="1" ht="12" customHeight="1" x14ac:dyDescent="0.2">
      <c r="A12" s="14" t="s">
        <v>97</v>
      </c>
      <c r="B12" s="258" t="s">
        <v>388</v>
      </c>
      <c r="C12" s="340">
        <f>'[1]1.2.sz.mell. '!C12+'[1]1.3.sz.mell. '!C12+'[1]1.4.sz.mell. '!C12</f>
        <v>0</v>
      </c>
      <c r="D12" s="340">
        <f>'[1]1.2.sz.mell. '!D12+'[1]1.3.sz.mell. '!D12+'[1]1.4.sz.mell. '!D12</f>
        <v>0</v>
      </c>
      <c r="E12" s="340">
        <f>'1.mell.2.tábl.'!E12+'1.mell.3.tábl.'!E12+'1.mell.4.tábl.'!E12</f>
        <v>0</v>
      </c>
      <c r="F12" s="340">
        <f>'1.mell.2.tábl.'!F12+'1.mell.3.tábl.'!F12+'1.mell.4.tábl.'!F12</f>
        <v>0</v>
      </c>
      <c r="G12" s="576">
        <f t="shared" si="0"/>
        <v>0</v>
      </c>
    </row>
    <row r="13" spans="1:7" s="354" customFormat="1" ht="12" customHeight="1" thickBot="1" x14ac:dyDescent="0.25">
      <c r="A13" s="16" t="s">
        <v>98</v>
      </c>
      <c r="B13" s="259" t="s">
        <v>389</v>
      </c>
      <c r="C13" s="340">
        <f>'[1]1.2.sz.mell. '!C13+'[1]1.3.sz.mell. '!C13+'[1]1.4.sz.mell. '!C13</f>
        <v>0</v>
      </c>
      <c r="D13" s="340">
        <f>'[1]1.2.sz.mell. '!D13+'[1]1.3.sz.mell. '!D13+'[1]1.4.sz.mell. '!D13</f>
        <v>0</v>
      </c>
      <c r="E13" s="340">
        <f>'1.mell.2.tábl.'!E13+'1.mell.3.tábl.'!E13+'1.mell.4.tábl.'!E13</f>
        <v>0</v>
      </c>
      <c r="F13" s="340">
        <f>'1.mell.2.tábl.'!F13+'1.mell.3.tábl.'!F13+'1.mell.4.tábl.'!F13</f>
        <v>0</v>
      </c>
      <c r="G13" s="576">
        <f t="shared" si="0"/>
        <v>0</v>
      </c>
    </row>
    <row r="14" spans="1:7" s="354" customFormat="1" ht="21.75" thickBot="1" x14ac:dyDescent="0.25">
      <c r="A14" s="20" t="s">
        <v>17</v>
      </c>
      <c r="B14" s="257" t="s">
        <v>239</v>
      </c>
      <c r="C14" s="338">
        <f>+C15+C16+C17+C18+C19</f>
        <v>64466000</v>
      </c>
      <c r="D14" s="338">
        <f>+D15+D16+D17+D18+D19</f>
        <v>0</v>
      </c>
      <c r="E14" s="338">
        <f>+E15+E16+E17+E18+E19</f>
        <v>2412000</v>
      </c>
      <c r="F14" s="338">
        <f>+F15+F16+F17+F18+F19</f>
        <v>2412000</v>
      </c>
      <c r="G14" s="238">
        <f>+G15+G16+G17+G18+G19</f>
        <v>66878000</v>
      </c>
    </row>
    <row r="15" spans="1:7" s="354" customFormat="1" ht="12" customHeight="1" x14ac:dyDescent="0.2">
      <c r="A15" s="15" t="s">
        <v>99</v>
      </c>
      <c r="B15" s="355" t="s">
        <v>240</v>
      </c>
      <c r="C15" s="340">
        <f>'[1]1.2.sz.mell. '!C15+'[1]1.3.sz.mell. '!C15+'[1]1.4.sz.mell. '!C15</f>
        <v>0</v>
      </c>
      <c r="D15" s="340">
        <f>'[1]1.2.sz.mell. '!D15+'[1]1.3.sz.mell. '!D15+'[1]1.4.sz.mell. '!D15</f>
        <v>0</v>
      </c>
      <c r="E15" s="340">
        <f>'[1]1.2.sz.mell. '!E15+'[1]1.3.sz.mell. '!E15+'[1]1.4.sz.mell. '!E15</f>
        <v>0</v>
      </c>
      <c r="F15" s="575">
        <f t="shared" ref="F15:F64" si="1">D15+E15</f>
        <v>0</v>
      </c>
      <c r="G15" s="576">
        <f t="shared" ref="G15:G20" si="2">C15+F15</f>
        <v>0</v>
      </c>
    </row>
    <row r="16" spans="1:7" s="354" customFormat="1" ht="12" customHeight="1" x14ac:dyDescent="0.2">
      <c r="A16" s="14" t="s">
        <v>100</v>
      </c>
      <c r="B16" s="356" t="s">
        <v>241</v>
      </c>
      <c r="C16" s="340">
        <f>'[1]1.2.sz.mell. '!C16+'[1]1.3.sz.mell. '!C16+'[1]1.4.sz.mell. '!C16</f>
        <v>0</v>
      </c>
      <c r="D16" s="340">
        <f>'[1]1.2.sz.mell. '!D16+'[1]1.3.sz.mell. '!D16+'[1]1.4.sz.mell. '!D16</f>
        <v>0</v>
      </c>
      <c r="E16" s="340">
        <f>'[1]1.2.sz.mell. '!E16+'[1]1.3.sz.mell. '!E16+'[1]1.4.sz.mell. '!E16</f>
        <v>0</v>
      </c>
      <c r="F16" s="575">
        <f t="shared" si="1"/>
        <v>0</v>
      </c>
      <c r="G16" s="576">
        <f t="shared" si="2"/>
        <v>0</v>
      </c>
    </row>
    <row r="17" spans="1:7" s="354" customFormat="1" ht="12" customHeight="1" x14ac:dyDescent="0.2">
      <c r="A17" s="14" t="s">
        <v>101</v>
      </c>
      <c r="B17" s="356" t="s">
        <v>381</v>
      </c>
      <c r="C17" s="340">
        <f>'[1]1.2.sz.mell. '!C17+'[1]1.3.sz.mell. '!C17+'[1]1.4.sz.mell. '!C17</f>
        <v>0</v>
      </c>
      <c r="D17" s="340">
        <f>'[1]1.2.sz.mell. '!D17+'[1]1.3.sz.mell. '!D17+'[1]1.4.sz.mell. '!D17</f>
        <v>0</v>
      </c>
      <c r="E17" s="340">
        <f>'[1]1.2.sz.mell. '!E17+'[1]1.3.sz.mell. '!E17+'[1]1.4.sz.mell. '!E17</f>
        <v>0</v>
      </c>
      <c r="F17" s="575">
        <f t="shared" si="1"/>
        <v>0</v>
      </c>
      <c r="G17" s="576">
        <f t="shared" si="2"/>
        <v>0</v>
      </c>
    </row>
    <row r="18" spans="1:7" s="354" customFormat="1" ht="12" customHeight="1" x14ac:dyDescent="0.2">
      <c r="A18" s="14" t="s">
        <v>102</v>
      </c>
      <c r="B18" s="356" t="s">
        <v>382</v>
      </c>
      <c r="C18" s="340">
        <f>'[1]1.2.sz.mell. '!C18+'[1]1.3.sz.mell. '!C18+'[1]1.4.sz.mell. '!C18</f>
        <v>0</v>
      </c>
      <c r="D18" s="340">
        <f>'[1]1.2.sz.mell. '!D18+'[1]1.3.sz.mell. '!D18+'[1]1.4.sz.mell. '!D18</f>
        <v>0</v>
      </c>
      <c r="E18" s="340">
        <f>'[1]1.2.sz.mell. '!E18+'[1]1.3.sz.mell. '!E18+'[1]1.4.sz.mell. '!E18</f>
        <v>0</v>
      </c>
      <c r="F18" s="575">
        <f t="shared" si="1"/>
        <v>0</v>
      </c>
      <c r="G18" s="576">
        <f t="shared" si="2"/>
        <v>0</v>
      </c>
    </row>
    <row r="19" spans="1:7" s="354" customFormat="1" ht="12" customHeight="1" x14ac:dyDescent="0.2">
      <c r="A19" s="14" t="s">
        <v>103</v>
      </c>
      <c r="B19" s="356" t="s">
        <v>242</v>
      </c>
      <c r="C19" s="340">
        <f>'[1]1.2.sz.mell. '!C19+'[1]1.3.sz.mell. '!C19+'[1]1.4.sz.mell. '!C19</f>
        <v>64466000</v>
      </c>
      <c r="D19" s="340">
        <f>'1.mell.2.tábl.'!D19+'1.mell.3.tábl.'!D19+'1.mell.4.tábl.'!D19</f>
        <v>0</v>
      </c>
      <c r="E19" s="340">
        <f>'1.mell.2.tábl.'!E19+'1.mell.3.tábl.'!E19+'1.mell.4.tábl.'!E19</f>
        <v>2412000</v>
      </c>
      <c r="F19" s="340">
        <f>'1.mell.2.tábl.'!F19+'1.mell.3.tábl.'!F19+'1.mell.4.tábl.'!F19</f>
        <v>2412000</v>
      </c>
      <c r="G19" s="576">
        <f t="shared" si="2"/>
        <v>66878000</v>
      </c>
    </row>
    <row r="20" spans="1:7" s="354" customFormat="1" ht="12" customHeight="1" thickBot="1" x14ac:dyDescent="0.25">
      <c r="A20" s="16" t="s">
        <v>111</v>
      </c>
      <c r="B20" s="259" t="s">
        <v>243</v>
      </c>
      <c r="C20" s="340">
        <f>'[1]1.2.sz.mell. '!C20+'[1]1.3.sz.mell. '!C20+'[1]1.4.sz.mell. '!C20</f>
        <v>0</v>
      </c>
      <c r="D20" s="340">
        <f>'[1]1.2.sz.mell. '!D20+'[1]1.3.sz.mell. '!D20+'[1]1.4.sz.mell. '!D20</f>
        <v>0</v>
      </c>
      <c r="E20" s="340">
        <f>'[1]1.2.sz.mell. '!E20+'[1]1.3.sz.mell. '!E20+'[1]1.4.sz.mell. '!E20</f>
        <v>0</v>
      </c>
      <c r="F20" s="575">
        <f t="shared" si="1"/>
        <v>0</v>
      </c>
      <c r="G20" s="576">
        <f t="shared" si="2"/>
        <v>0</v>
      </c>
    </row>
    <row r="21" spans="1:7" s="354" customFormat="1" ht="21.75" thickBot="1" x14ac:dyDescent="0.25">
      <c r="A21" s="20" t="s">
        <v>18</v>
      </c>
      <c r="B21" s="21" t="s">
        <v>244</v>
      </c>
      <c r="C21" s="338">
        <f>+C22+C23+C24+C25+C26</f>
        <v>102386000</v>
      </c>
      <c r="D21" s="338">
        <f>+D22+D23+D24+D25+D26</f>
        <v>0</v>
      </c>
      <c r="E21" s="338">
        <f>+E22+E23+E24+E25+E26</f>
        <v>162000</v>
      </c>
      <c r="F21" s="338">
        <f>+F22+F23+F24+F25+F26</f>
        <v>162000</v>
      </c>
      <c r="G21" s="238">
        <f>+G22+G23+G24+G25+G26</f>
        <v>102548000</v>
      </c>
    </row>
    <row r="22" spans="1:7" s="354" customFormat="1" ht="12" customHeight="1" x14ac:dyDescent="0.2">
      <c r="A22" s="15" t="s">
        <v>82</v>
      </c>
      <c r="B22" s="355" t="s">
        <v>245</v>
      </c>
      <c r="C22" s="340">
        <f>'[1]1.2.sz.mell. '!C22+'[1]1.3.sz.mell. '!C22+'[1]1.4.sz.mell. '!C22</f>
        <v>2130000</v>
      </c>
      <c r="D22" s="340">
        <f>'[1]1.2.sz.mell. '!D22+'[1]1.3.sz.mell. '!D22+'[1]1.4.sz.mell. '!D22</f>
        <v>0</v>
      </c>
      <c r="E22" s="340">
        <f>'[1]1.2.sz.mell. '!E22+'[1]1.3.sz.mell. '!E22+'[1]1.4.sz.mell. '!E22</f>
        <v>0</v>
      </c>
      <c r="F22" s="575">
        <f t="shared" si="1"/>
        <v>0</v>
      </c>
      <c r="G22" s="576">
        <f t="shared" ref="G22:G27" si="3">C22+F22</f>
        <v>2130000</v>
      </c>
    </row>
    <row r="23" spans="1:7" s="354" customFormat="1" ht="12" customHeight="1" x14ac:dyDescent="0.2">
      <c r="A23" s="14" t="s">
        <v>83</v>
      </c>
      <c r="B23" s="356" t="s">
        <v>246</v>
      </c>
      <c r="C23" s="340">
        <f>'[1]1.2.sz.mell. '!C23+'[1]1.3.sz.mell. '!C23+'[1]1.4.sz.mell. '!C23</f>
        <v>0</v>
      </c>
      <c r="D23" s="340">
        <f>'[1]1.2.sz.mell. '!D23+'[1]1.3.sz.mell. '!D23+'[1]1.4.sz.mell. '!D23</f>
        <v>0</v>
      </c>
      <c r="E23" s="340">
        <f>'[1]1.2.sz.mell. '!E23+'[1]1.3.sz.mell. '!E23+'[1]1.4.sz.mell. '!E23</f>
        <v>0</v>
      </c>
      <c r="F23" s="575">
        <f t="shared" si="1"/>
        <v>0</v>
      </c>
      <c r="G23" s="576">
        <f t="shared" si="3"/>
        <v>0</v>
      </c>
    </row>
    <row r="24" spans="1:7" s="354" customFormat="1" ht="12" customHeight="1" x14ac:dyDescent="0.2">
      <c r="A24" s="14" t="s">
        <v>84</v>
      </c>
      <c r="B24" s="356" t="s">
        <v>383</v>
      </c>
      <c r="C24" s="340">
        <f>'[1]1.2.sz.mell. '!C24+'[1]1.3.sz.mell. '!C24+'[1]1.4.sz.mell. '!C24</f>
        <v>0</v>
      </c>
      <c r="D24" s="340">
        <f>'[1]1.2.sz.mell. '!D24+'[1]1.3.sz.mell. '!D24+'[1]1.4.sz.mell. '!D24</f>
        <v>0</v>
      </c>
      <c r="E24" s="340">
        <f>'[1]1.2.sz.mell. '!E24+'[1]1.3.sz.mell. '!E24+'[1]1.4.sz.mell. '!E24</f>
        <v>0</v>
      </c>
      <c r="F24" s="575">
        <f t="shared" si="1"/>
        <v>0</v>
      </c>
      <c r="G24" s="576">
        <f t="shared" si="3"/>
        <v>0</v>
      </c>
    </row>
    <row r="25" spans="1:7" s="354" customFormat="1" ht="12" customHeight="1" x14ac:dyDescent="0.2">
      <c r="A25" s="14" t="s">
        <v>85</v>
      </c>
      <c r="B25" s="356" t="s">
        <v>384</v>
      </c>
      <c r="C25" s="340">
        <f>'[1]1.2.sz.mell. '!C25+'[1]1.3.sz.mell. '!C25+'[1]1.4.sz.mell. '!C25</f>
        <v>0</v>
      </c>
      <c r="D25" s="340">
        <f>'[1]1.2.sz.mell. '!D25+'[1]1.3.sz.mell. '!D25+'[1]1.4.sz.mell. '!D25</f>
        <v>0</v>
      </c>
      <c r="E25" s="340">
        <f>'[1]1.2.sz.mell. '!E25+'[1]1.3.sz.mell. '!E25+'[1]1.4.sz.mell. '!E25</f>
        <v>0</v>
      </c>
      <c r="F25" s="575">
        <f t="shared" si="1"/>
        <v>0</v>
      </c>
      <c r="G25" s="576">
        <f t="shared" si="3"/>
        <v>0</v>
      </c>
    </row>
    <row r="26" spans="1:7" s="354" customFormat="1" ht="12" customHeight="1" x14ac:dyDescent="0.2">
      <c r="A26" s="14" t="s">
        <v>160</v>
      </c>
      <c r="B26" s="356" t="s">
        <v>247</v>
      </c>
      <c r="C26" s="340">
        <f>'[1]1.2.sz.mell. '!C26+'[1]1.3.sz.mell. '!C26+'[1]1.4.sz.mell. '!C26</f>
        <v>100256000</v>
      </c>
      <c r="D26" s="340">
        <f>'1.mell.2.tábl.'!D26+'1.mell.3.tábl.'!D26+'1.mell.4.tábl.'!D26</f>
        <v>0</v>
      </c>
      <c r="E26" s="340">
        <f>'1.mell.2.tábl.'!E26+'1.mell.3.tábl.'!E26+'1.mell.4.tábl.'!E26</f>
        <v>162000</v>
      </c>
      <c r="F26" s="340">
        <f>'1.mell.2.tábl.'!F26+'1.mell.3.tábl.'!F26+'1.mell.4.tábl.'!F26</f>
        <v>162000</v>
      </c>
      <c r="G26" s="576">
        <f t="shared" si="3"/>
        <v>100418000</v>
      </c>
    </row>
    <row r="27" spans="1:7" s="354" customFormat="1" ht="12" customHeight="1" thickBot="1" x14ac:dyDescent="0.25">
      <c r="A27" s="16" t="s">
        <v>161</v>
      </c>
      <c r="B27" s="357" t="s">
        <v>248</v>
      </c>
      <c r="C27" s="340">
        <f>'[1]1.2.sz.mell. '!C27+'[1]1.3.sz.mell. '!C27+'[1]1.4.sz.mell. '!C27</f>
        <v>100256000</v>
      </c>
      <c r="D27" s="340">
        <f>'[1]1.2.sz.mell. '!D27+'[1]1.3.sz.mell. '!D27+'[1]1.4.sz.mell. '!D27</f>
        <v>0</v>
      </c>
      <c r="E27" s="340">
        <f>'[1]1.2.sz.mell. '!E27+'[1]1.3.sz.mell. '!E27+'[1]1.4.sz.mell. '!E27</f>
        <v>0</v>
      </c>
      <c r="F27" s="577">
        <f t="shared" si="1"/>
        <v>0</v>
      </c>
      <c r="G27" s="576">
        <f t="shared" si="3"/>
        <v>100256000</v>
      </c>
    </row>
    <row r="28" spans="1:7" s="354" customFormat="1" ht="12" customHeight="1" thickBot="1" x14ac:dyDescent="0.25">
      <c r="A28" s="20" t="s">
        <v>162</v>
      </c>
      <c r="B28" s="21" t="s">
        <v>496</v>
      </c>
      <c r="C28" s="344">
        <f>+C29+C30+C32+C33+C34+C35+C36+C31</f>
        <v>46800000</v>
      </c>
      <c r="D28" s="344">
        <f>+D29+D30+D32+D33+D34+D35+D36+D31</f>
        <v>0</v>
      </c>
      <c r="E28" s="344">
        <f>+E29+E30+E32+E33+E34+E35+E36+E31</f>
        <v>0</v>
      </c>
      <c r="F28" s="344">
        <f>+F29+F30+F32+F33+F34+F35+F36+F31</f>
        <v>0</v>
      </c>
      <c r="G28" s="344">
        <f>+G29+G30+G32+G33+G34+G35+G36+G31</f>
        <v>46800000</v>
      </c>
    </row>
    <row r="29" spans="1:7" s="354" customFormat="1" ht="12" customHeight="1" x14ac:dyDescent="0.2">
      <c r="A29" s="371" t="s">
        <v>250</v>
      </c>
      <c r="B29" s="355" t="s">
        <v>492</v>
      </c>
      <c r="C29" s="575">
        <f>'[1]1.2.sz.mell. '!C29+'[1]1.3.sz.mell. '!C29+'[1]1.4.sz.mell. '!C29</f>
        <v>7000000</v>
      </c>
      <c r="D29" s="575">
        <f>'[1]1.2.sz.mell. '!D29+'[1]1.3.sz.mell. '!D29+'[1]1.4.sz.mell. '!D29</f>
        <v>0</v>
      </c>
      <c r="E29" s="575">
        <f>'[1]1.2.sz.mell. '!E29+'[1]1.3.sz.mell. '!E29+'[1]1.4.sz.mell. '!E29</f>
        <v>0</v>
      </c>
      <c r="F29" s="575">
        <f t="shared" si="1"/>
        <v>0</v>
      </c>
      <c r="G29" s="576">
        <f t="shared" ref="G29:G36" si="4">C29+F29</f>
        <v>7000000</v>
      </c>
    </row>
    <row r="30" spans="1:7" s="354" customFormat="1" ht="12" customHeight="1" x14ac:dyDescent="0.2">
      <c r="A30" s="371" t="s">
        <v>251</v>
      </c>
      <c r="B30" s="355" t="s">
        <v>508</v>
      </c>
      <c r="C30" s="575">
        <f>'[1]1.2.sz.mell. '!C30+'[1]1.3.sz.mell. '!C30+'[1]1.4.sz.mell. '!C30</f>
        <v>1200000</v>
      </c>
      <c r="D30" s="575">
        <f>'[1]1.2.sz.mell. '!D30+'[1]1.3.sz.mell. '!D30+'[1]1.4.sz.mell. '!D30</f>
        <v>0</v>
      </c>
      <c r="E30" s="575">
        <f>'[1]1.2.sz.mell. '!E30+'[1]1.3.sz.mell. '!E30+'[1]1.4.sz.mell. '!E30</f>
        <v>0</v>
      </c>
      <c r="F30" s="575">
        <f t="shared" si="1"/>
        <v>0</v>
      </c>
      <c r="G30" s="576">
        <f t="shared" si="4"/>
        <v>1200000</v>
      </c>
    </row>
    <row r="31" spans="1:7" s="354" customFormat="1" ht="12" customHeight="1" x14ac:dyDescent="0.2">
      <c r="A31" s="372" t="s">
        <v>252</v>
      </c>
      <c r="B31" s="356" t="s">
        <v>509</v>
      </c>
      <c r="C31" s="575">
        <f>'[1]1.2.sz.mell. '!C31+'[1]1.3.sz.mell. '!C31+'[1]1.4.sz.mell. '!C31</f>
        <v>8000000</v>
      </c>
      <c r="D31" s="575">
        <f>'[1]1.2.sz.mell. '!D31+'[1]1.3.sz.mell. '!D31+'[1]1.4.sz.mell. '!D31</f>
        <v>0</v>
      </c>
      <c r="E31" s="575">
        <f>'[1]1.2.sz.mell. '!E31+'[1]1.3.sz.mell. '!E31+'[1]1.4.sz.mell. '!E31</f>
        <v>0</v>
      </c>
      <c r="F31" s="575"/>
      <c r="G31" s="576">
        <f t="shared" si="4"/>
        <v>8000000</v>
      </c>
    </row>
    <row r="32" spans="1:7" s="354" customFormat="1" ht="12" customHeight="1" x14ac:dyDescent="0.2">
      <c r="A32" s="372" t="s">
        <v>253</v>
      </c>
      <c r="B32" s="356" t="s">
        <v>493</v>
      </c>
      <c r="C32" s="575">
        <f>'[1]1.2.sz.mell. '!C32+'[1]1.3.sz.mell. '!C32+'[1]1.4.sz.mell. '!C32</f>
        <v>30000000</v>
      </c>
      <c r="D32" s="575">
        <f>'[1]1.2.sz.mell. '!D32+'[1]1.3.sz.mell. '!D32+'[1]1.4.sz.mell. '!D32</f>
        <v>0</v>
      </c>
      <c r="E32" s="575">
        <f>'[1]1.2.sz.mell. '!E32+'[1]1.3.sz.mell. '!E32+'[1]1.4.sz.mell. '!E32</f>
        <v>0</v>
      </c>
      <c r="F32" s="575">
        <f t="shared" si="1"/>
        <v>0</v>
      </c>
      <c r="G32" s="576">
        <f t="shared" si="4"/>
        <v>30000000</v>
      </c>
    </row>
    <row r="33" spans="1:7" s="354" customFormat="1" ht="12" customHeight="1" x14ac:dyDescent="0.2">
      <c r="A33" s="372" t="s">
        <v>489</v>
      </c>
      <c r="B33" s="356" t="s">
        <v>494</v>
      </c>
      <c r="C33" s="575">
        <f>'[1]1.2.sz.mell. '!C33+'[1]1.3.sz.mell. '!C33+'[1]1.4.sz.mell. '!C33</f>
        <v>200000</v>
      </c>
      <c r="D33" s="575">
        <f>'[1]1.2.sz.mell. '!D33+'[1]1.3.sz.mell. '!D33+'[1]1.4.sz.mell. '!D33</f>
        <v>0</v>
      </c>
      <c r="E33" s="575">
        <f>'[1]1.2.sz.mell. '!E33+'[1]1.3.sz.mell. '!E33+'[1]1.4.sz.mell. '!E33</f>
        <v>0</v>
      </c>
      <c r="F33" s="575">
        <f t="shared" si="1"/>
        <v>0</v>
      </c>
      <c r="G33" s="576">
        <f t="shared" si="4"/>
        <v>200000</v>
      </c>
    </row>
    <row r="34" spans="1:7" s="354" customFormat="1" ht="12" customHeight="1" x14ac:dyDescent="0.2">
      <c r="A34" s="372" t="s">
        <v>490</v>
      </c>
      <c r="B34" s="356" t="s">
        <v>254</v>
      </c>
      <c r="C34" s="575">
        <f>'[1]1.2.sz.mell. '!C34+'[1]1.3.sz.mell. '!C34+'[1]1.4.sz.mell. '!C34</f>
        <v>0</v>
      </c>
      <c r="D34" s="575">
        <f>'[1]1.2.sz.mell. '!D34+'[1]1.3.sz.mell. '!D34+'[1]1.4.sz.mell. '!D34</f>
        <v>0</v>
      </c>
      <c r="E34" s="575">
        <f>'[1]1.2.sz.mell. '!E34+'[1]1.3.sz.mell. '!E34+'[1]1.4.sz.mell. '!E34</f>
        <v>0</v>
      </c>
      <c r="F34" s="575">
        <f t="shared" si="1"/>
        <v>0</v>
      </c>
      <c r="G34" s="576">
        <f t="shared" si="4"/>
        <v>0</v>
      </c>
    </row>
    <row r="35" spans="1:7" s="354" customFormat="1" ht="12" customHeight="1" x14ac:dyDescent="0.2">
      <c r="A35" s="372" t="s">
        <v>491</v>
      </c>
      <c r="B35" s="356" t="s">
        <v>255</v>
      </c>
      <c r="C35" s="575">
        <f>'[1]1.2.sz.mell. '!C35+'[1]1.3.sz.mell. '!C35+'[1]1.4.sz.mell. '!C35</f>
        <v>0</v>
      </c>
      <c r="D35" s="575">
        <f>'[1]1.2.sz.mell. '!D35+'[1]1.3.sz.mell. '!D35+'[1]1.4.sz.mell. '!D35</f>
        <v>0</v>
      </c>
      <c r="E35" s="575">
        <f>'[1]1.2.sz.mell. '!E35+'[1]1.3.sz.mell. '!E35+'[1]1.4.sz.mell. '!E35</f>
        <v>0</v>
      </c>
      <c r="F35" s="575">
        <f t="shared" si="1"/>
        <v>0</v>
      </c>
      <c r="G35" s="576">
        <f t="shared" si="4"/>
        <v>0</v>
      </c>
    </row>
    <row r="36" spans="1:7" s="354" customFormat="1" ht="12" customHeight="1" thickBot="1" x14ac:dyDescent="0.25">
      <c r="A36" s="373" t="s">
        <v>510</v>
      </c>
      <c r="B36" s="259" t="s">
        <v>256</v>
      </c>
      <c r="C36" s="575">
        <f>'[1]1.2.sz.mell. '!C36+'[1]1.3.sz.mell. '!C36+'[1]1.4.sz.mell. '!C36</f>
        <v>400000</v>
      </c>
      <c r="D36" s="575">
        <f>'[1]1.2.sz.mell. '!D36+'[1]1.3.sz.mell. '!D36+'[1]1.4.sz.mell. '!D36</f>
        <v>0</v>
      </c>
      <c r="E36" s="575">
        <f>'[1]1.2.sz.mell. '!E36+'[1]1.3.sz.mell. '!E36+'[1]1.4.sz.mell. '!E36</f>
        <v>0</v>
      </c>
      <c r="F36" s="577">
        <f t="shared" si="1"/>
        <v>0</v>
      </c>
      <c r="G36" s="576">
        <f t="shared" si="4"/>
        <v>400000</v>
      </c>
    </row>
    <row r="37" spans="1:7" s="354" customFormat="1" ht="12" customHeight="1" thickBot="1" x14ac:dyDescent="0.25">
      <c r="A37" s="20" t="s">
        <v>20</v>
      </c>
      <c r="B37" s="21" t="s">
        <v>390</v>
      </c>
      <c r="C37" s="338">
        <f>SUM(C38:C48)</f>
        <v>27648000</v>
      </c>
      <c r="D37" s="338">
        <f>SUM(D38:D48)</f>
        <v>0</v>
      </c>
      <c r="E37" s="338">
        <f>SUM(E38:E48)</f>
        <v>0</v>
      </c>
      <c r="F37" s="338">
        <f>SUM(F38:F48)</f>
        <v>0</v>
      </c>
      <c r="G37" s="238">
        <f>SUM(G38:G48)</f>
        <v>27648000</v>
      </c>
    </row>
    <row r="38" spans="1:7" s="354" customFormat="1" ht="12" customHeight="1" x14ac:dyDescent="0.2">
      <c r="A38" s="15" t="s">
        <v>86</v>
      </c>
      <c r="B38" s="355" t="s">
        <v>259</v>
      </c>
      <c r="C38" s="340">
        <f>'[1]1.2.sz.mell. '!C38+'[1]1.3.sz.mell. '!C38+'[1]1.4.sz.mell. '!C38</f>
        <v>0</v>
      </c>
      <c r="D38" s="340">
        <f>'[1]1.2.sz.mell. '!D38+'[1]1.3.sz.mell. '!D38+'[1]1.4.sz.mell. '!D38</f>
        <v>0</v>
      </c>
      <c r="E38" s="340">
        <f>'[1]1.2.sz.mell. '!E38+'[1]1.3.sz.mell. '!E38+'[1]1.4.sz.mell. '!E38</f>
        <v>0</v>
      </c>
      <c r="F38" s="575">
        <f t="shared" si="1"/>
        <v>0</v>
      </c>
      <c r="G38" s="576">
        <f t="shared" ref="G38:G48" si="5">C38+F38</f>
        <v>0</v>
      </c>
    </row>
    <row r="39" spans="1:7" s="354" customFormat="1" ht="12" customHeight="1" x14ac:dyDescent="0.2">
      <c r="A39" s="14" t="s">
        <v>87</v>
      </c>
      <c r="B39" s="356" t="s">
        <v>260</v>
      </c>
      <c r="C39" s="340">
        <f>'[1]1.2.sz.mell. '!C39+'[1]1.3.sz.mell. '!C39+'[1]1.4.sz.mell. '!C39</f>
        <v>8460000</v>
      </c>
      <c r="D39" s="340">
        <f>'[1]1.2.sz.mell. '!D39+'[1]1.3.sz.mell. '!D39+'[1]1.4.sz.mell. '!D39</f>
        <v>0</v>
      </c>
      <c r="E39" s="340">
        <f>'[1]1.2.sz.mell. '!E39+'[1]1.3.sz.mell. '!E39+'[1]1.4.sz.mell. '!E39</f>
        <v>0</v>
      </c>
      <c r="F39" s="575">
        <f t="shared" si="1"/>
        <v>0</v>
      </c>
      <c r="G39" s="576">
        <f t="shared" si="5"/>
        <v>8460000</v>
      </c>
    </row>
    <row r="40" spans="1:7" s="354" customFormat="1" ht="12" customHeight="1" x14ac:dyDescent="0.2">
      <c r="A40" s="14" t="s">
        <v>88</v>
      </c>
      <c r="B40" s="356" t="s">
        <v>261</v>
      </c>
      <c r="C40" s="340">
        <f>'[1]1.2.sz.mell. '!C40+'[1]1.3.sz.mell. '!C40+'[1]1.4.sz.mell. '!C40</f>
        <v>298000</v>
      </c>
      <c r="D40" s="340">
        <f>'[1]1.2.sz.mell. '!D40+'[1]1.3.sz.mell. '!D40+'[1]1.4.sz.mell. '!D40</f>
        <v>0</v>
      </c>
      <c r="E40" s="340">
        <f>'[1]1.2.sz.mell. '!E40+'[1]1.3.sz.mell. '!E40+'[1]1.4.sz.mell. '!E40</f>
        <v>0</v>
      </c>
      <c r="F40" s="575">
        <f t="shared" si="1"/>
        <v>0</v>
      </c>
      <c r="G40" s="576">
        <f t="shared" si="5"/>
        <v>298000</v>
      </c>
    </row>
    <row r="41" spans="1:7" s="354" customFormat="1" ht="12" customHeight="1" x14ac:dyDescent="0.2">
      <c r="A41" s="14" t="s">
        <v>164</v>
      </c>
      <c r="B41" s="356" t="s">
        <v>262</v>
      </c>
      <c r="C41" s="340">
        <f>'[1]1.2.sz.mell. '!C41+'[1]1.3.sz.mell. '!C41+'[1]1.4.sz.mell. '!C41</f>
        <v>12700000</v>
      </c>
      <c r="D41" s="340">
        <f>'[1]1.2.sz.mell. '!D41+'[1]1.3.sz.mell. '!D41+'[1]1.4.sz.mell. '!D41</f>
        <v>0</v>
      </c>
      <c r="E41" s="340">
        <f>'[1]1.2.sz.mell. '!E41+'[1]1.3.sz.mell. '!E41+'[1]1.4.sz.mell. '!E41</f>
        <v>0</v>
      </c>
      <c r="F41" s="575">
        <f t="shared" si="1"/>
        <v>0</v>
      </c>
      <c r="G41" s="576">
        <f t="shared" si="5"/>
        <v>12700000</v>
      </c>
    </row>
    <row r="42" spans="1:7" s="354" customFormat="1" ht="12" customHeight="1" x14ac:dyDescent="0.2">
      <c r="A42" s="14" t="s">
        <v>165</v>
      </c>
      <c r="B42" s="356" t="s">
        <v>263</v>
      </c>
      <c r="C42" s="340">
        <f>'[1]1.2.sz.mell. '!C42+'[1]1.3.sz.mell. '!C42+'[1]1.4.sz.mell. '!C42</f>
        <v>0</v>
      </c>
      <c r="D42" s="340">
        <f>'[1]1.2.sz.mell. '!D42+'[1]1.3.sz.mell. '!D42+'[1]1.4.sz.mell. '!D42</f>
        <v>0</v>
      </c>
      <c r="E42" s="340">
        <f>'[1]1.2.sz.mell. '!E42+'[1]1.3.sz.mell. '!E42+'[1]1.4.sz.mell. '!E42</f>
        <v>0</v>
      </c>
      <c r="F42" s="575">
        <f t="shared" si="1"/>
        <v>0</v>
      </c>
      <c r="G42" s="576">
        <f t="shared" si="5"/>
        <v>0</v>
      </c>
    </row>
    <row r="43" spans="1:7" s="354" customFormat="1" ht="12" customHeight="1" x14ac:dyDescent="0.2">
      <c r="A43" s="14" t="s">
        <v>166</v>
      </c>
      <c r="B43" s="356" t="s">
        <v>264</v>
      </c>
      <c r="C43" s="340">
        <f>'[1]1.2.sz.mell. '!C43+'[1]1.3.sz.mell. '!C43+'[1]1.4.sz.mell. '!C43</f>
        <v>4490000</v>
      </c>
      <c r="D43" s="340">
        <f>'[1]1.2.sz.mell. '!D43+'[1]1.3.sz.mell. '!D43+'[1]1.4.sz.mell. '!D43</f>
        <v>0</v>
      </c>
      <c r="E43" s="340">
        <f>'[1]1.2.sz.mell. '!E43+'[1]1.3.sz.mell. '!E43+'[1]1.4.sz.mell. '!E43</f>
        <v>0</v>
      </c>
      <c r="F43" s="575">
        <f t="shared" si="1"/>
        <v>0</v>
      </c>
      <c r="G43" s="576">
        <f t="shared" si="5"/>
        <v>4490000</v>
      </c>
    </row>
    <row r="44" spans="1:7" s="354" customFormat="1" ht="12" customHeight="1" x14ac:dyDescent="0.2">
      <c r="A44" s="14" t="s">
        <v>167</v>
      </c>
      <c r="B44" s="356" t="s">
        <v>265</v>
      </c>
      <c r="C44" s="340">
        <f>'[1]1.2.sz.mell. '!C44+'[1]1.3.sz.mell. '!C44+'[1]1.4.sz.mell. '!C44</f>
        <v>613000</v>
      </c>
      <c r="D44" s="340">
        <f>'[1]1.2.sz.mell. '!D44+'[1]1.3.sz.mell. '!D44+'[1]1.4.sz.mell. '!D44</f>
        <v>0</v>
      </c>
      <c r="E44" s="340">
        <f>'[1]1.2.sz.mell. '!E44+'[1]1.3.sz.mell. '!E44+'[1]1.4.sz.mell. '!E44</f>
        <v>0</v>
      </c>
      <c r="F44" s="575">
        <f t="shared" si="1"/>
        <v>0</v>
      </c>
      <c r="G44" s="576">
        <f t="shared" si="5"/>
        <v>613000</v>
      </c>
    </row>
    <row r="45" spans="1:7" s="354" customFormat="1" ht="12" customHeight="1" x14ac:dyDescent="0.2">
      <c r="A45" s="14" t="s">
        <v>168</v>
      </c>
      <c r="B45" s="356" t="s">
        <v>495</v>
      </c>
      <c r="C45" s="340">
        <f>'[1]1.2.sz.mell. '!C45+'[1]1.3.sz.mell. '!C45+'[1]1.4.sz.mell. '!C45</f>
        <v>6000</v>
      </c>
      <c r="D45" s="340">
        <f>'[1]1.2.sz.mell. '!D45+'[1]1.3.sz.mell. '!D45+'[1]1.4.sz.mell. '!D45</f>
        <v>0</v>
      </c>
      <c r="E45" s="340">
        <f>'[1]1.2.sz.mell. '!E45+'[1]1.3.sz.mell. '!E45+'[1]1.4.sz.mell. '!E45</f>
        <v>0</v>
      </c>
      <c r="F45" s="575">
        <f t="shared" si="1"/>
        <v>0</v>
      </c>
      <c r="G45" s="576">
        <f t="shared" si="5"/>
        <v>6000</v>
      </c>
    </row>
    <row r="46" spans="1:7" s="354" customFormat="1" ht="12" customHeight="1" x14ac:dyDescent="0.2">
      <c r="A46" s="14" t="s">
        <v>257</v>
      </c>
      <c r="B46" s="356" t="s">
        <v>266</v>
      </c>
      <c r="C46" s="340">
        <f>'[1]1.2.sz.mell. '!C46+'[1]1.3.sz.mell. '!C46+'[1]1.4.sz.mell. '!C46</f>
        <v>0</v>
      </c>
      <c r="D46" s="340">
        <f>'[1]1.2.sz.mell. '!D46+'[1]1.3.sz.mell. '!D46+'[1]1.4.sz.mell. '!D46</f>
        <v>0</v>
      </c>
      <c r="E46" s="340">
        <f>'[1]1.2.sz.mell. '!E46+'[1]1.3.sz.mell. '!E46+'[1]1.4.sz.mell. '!E46</f>
        <v>0</v>
      </c>
      <c r="F46" s="578">
        <f t="shared" si="1"/>
        <v>0</v>
      </c>
      <c r="G46" s="576">
        <f t="shared" si="5"/>
        <v>0</v>
      </c>
    </row>
    <row r="47" spans="1:7" s="354" customFormat="1" ht="12" customHeight="1" x14ac:dyDescent="0.2">
      <c r="A47" s="16" t="s">
        <v>258</v>
      </c>
      <c r="B47" s="357" t="s">
        <v>392</v>
      </c>
      <c r="C47" s="340">
        <f>'[1]1.2.sz.mell. '!C47+'[1]1.3.sz.mell. '!C47+'[1]1.4.sz.mell. '!C47</f>
        <v>0</v>
      </c>
      <c r="D47" s="340">
        <f>'[1]1.2.sz.mell. '!D47+'[1]1.3.sz.mell. '!D47+'[1]1.4.sz.mell. '!D47</f>
        <v>0</v>
      </c>
      <c r="E47" s="340">
        <f>'[1]1.2.sz.mell. '!E47+'[1]1.3.sz.mell. '!E47+'[1]1.4.sz.mell. '!E47</f>
        <v>0</v>
      </c>
      <c r="F47" s="579">
        <f t="shared" si="1"/>
        <v>0</v>
      </c>
      <c r="G47" s="576">
        <f t="shared" si="5"/>
        <v>0</v>
      </c>
    </row>
    <row r="48" spans="1:7" s="354" customFormat="1" ht="12" customHeight="1" thickBot="1" x14ac:dyDescent="0.25">
      <c r="A48" s="16" t="s">
        <v>391</v>
      </c>
      <c r="B48" s="259" t="s">
        <v>267</v>
      </c>
      <c r="C48" s="340">
        <f>'[1]1.2.sz.mell. '!C48+'[1]1.3.sz.mell. '!C48+'[1]1.4.sz.mell. '!C48</f>
        <v>1081000</v>
      </c>
      <c r="D48" s="340">
        <f>'[1]1.2.sz.mell. '!D48+'[1]1.3.sz.mell. '!D48+'[1]1.4.sz.mell. '!D48</f>
        <v>0</v>
      </c>
      <c r="E48" s="340">
        <f>'[1]1.2.sz.mell. '!E48+'[1]1.3.sz.mell. '!E48+'[1]1.4.sz.mell. '!E48</f>
        <v>0</v>
      </c>
      <c r="F48" s="580">
        <f t="shared" si="1"/>
        <v>0</v>
      </c>
      <c r="G48" s="576">
        <f t="shared" si="5"/>
        <v>1081000</v>
      </c>
    </row>
    <row r="49" spans="1:7" s="354" customFormat="1" ht="12" customHeight="1" thickBot="1" x14ac:dyDescent="0.25">
      <c r="A49" s="20" t="s">
        <v>21</v>
      </c>
      <c r="B49" s="21" t="s">
        <v>268</v>
      </c>
      <c r="C49" s="338">
        <f>SUM(C50:C54)</f>
        <v>4000000</v>
      </c>
      <c r="D49" s="338">
        <f>SUM(D50:D54)</f>
        <v>0</v>
      </c>
      <c r="E49" s="338">
        <f>SUM(E50:E54)</f>
        <v>0</v>
      </c>
      <c r="F49" s="338">
        <f>SUM(F50:F54)</f>
        <v>0</v>
      </c>
      <c r="G49" s="238">
        <f>SUM(G50:G54)</f>
        <v>4000000</v>
      </c>
    </row>
    <row r="50" spans="1:7" s="354" customFormat="1" ht="12" customHeight="1" x14ac:dyDescent="0.2">
      <c r="A50" s="15" t="s">
        <v>89</v>
      </c>
      <c r="B50" s="355" t="s">
        <v>272</v>
      </c>
      <c r="C50" s="387">
        <f>'[1]1.2.sz.mell. '!C50+'[1]1.3.sz.mell. '!C50+'[1]1.4.sz.mell. '!C50</f>
        <v>0</v>
      </c>
      <c r="D50" s="387">
        <f>'[1]1.2.sz.mell. '!D50+'[1]1.3.sz.mell. '!D50+'[1]1.4.sz.mell. '!D50</f>
        <v>0</v>
      </c>
      <c r="E50" s="387">
        <f>'[1]1.2.sz.mell. '!E50+'[1]1.3.sz.mell. '!E50+'[1]1.4.sz.mell. '!E50</f>
        <v>0</v>
      </c>
      <c r="F50" s="578">
        <f t="shared" si="1"/>
        <v>0</v>
      </c>
      <c r="G50" s="581">
        <f>C50+F50</f>
        <v>0</v>
      </c>
    </row>
    <row r="51" spans="1:7" s="354" customFormat="1" ht="12" customHeight="1" x14ac:dyDescent="0.2">
      <c r="A51" s="14" t="s">
        <v>90</v>
      </c>
      <c r="B51" s="356" t="s">
        <v>273</v>
      </c>
      <c r="C51" s="387">
        <f>'[1]1.2.sz.mell. '!C51+'[1]1.3.sz.mell. '!C51+'[1]1.4.sz.mell. '!C51</f>
        <v>4000000</v>
      </c>
      <c r="D51" s="387">
        <f>'[1]1.2.sz.mell. '!D51+'[1]1.3.sz.mell. '!D51+'[1]1.4.sz.mell. '!D51</f>
        <v>0</v>
      </c>
      <c r="E51" s="387">
        <f>'[1]1.2.sz.mell. '!E51+'[1]1.3.sz.mell. '!E51+'[1]1.4.sz.mell. '!E51</f>
        <v>0</v>
      </c>
      <c r="F51" s="578">
        <f t="shared" si="1"/>
        <v>0</v>
      </c>
      <c r="G51" s="581">
        <f>C51+F51</f>
        <v>4000000</v>
      </c>
    </row>
    <row r="52" spans="1:7" s="354" customFormat="1" ht="12" customHeight="1" x14ac:dyDescent="0.2">
      <c r="A52" s="14" t="s">
        <v>269</v>
      </c>
      <c r="B52" s="356" t="s">
        <v>274</v>
      </c>
      <c r="C52" s="387">
        <f>'[1]1.2.sz.mell. '!C52+'[1]1.3.sz.mell. '!C52+'[1]1.4.sz.mell. '!C52</f>
        <v>0</v>
      </c>
      <c r="D52" s="387">
        <f>'[1]1.2.sz.mell. '!D52+'[1]1.3.sz.mell. '!D52+'[1]1.4.sz.mell. '!D52</f>
        <v>0</v>
      </c>
      <c r="E52" s="387">
        <f>'[1]1.2.sz.mell. '!E52+'[1]1.3.sz.mell. '!E52+'[1]1.4.sz.mell. '!E52</f>
        <v>0</v>
      </c>
      <c r="F52" s="578">
        <f t="shared" si="1"/>
        <v>0</v>
      </c>
      <c r="G52" s="581">
        <f>C52+F52</f>
        <v>0</v>
      </c>
    </row>
    <row r="53" spans="1:7" s="354" customFormat="1" ht="12" customHeight="1" x14ac:dyDescent="0.2">
      <c r="A53" s="14" t="s">
        <v>270</v>
      </c>
      <c r="B53" s="356" t="s">
        <v>275</v>
      </c>
      <c r="C53" s="387">
        <f>'[1]1.2.sz.mell. '!C53+'[1]1.3.sz.mell. '!C53+'[1]1.4.sz.mell. '!C53</f>
        <v>0</v>
      </c>
      <c r="D53" s="387">
        <f>'[1]1.2.sz.mell. '!D53+'[1]1.3.sz.mell. '!D53+'[1]1.4.sz.mell. '!D53</f>
        <v>0</v>
      </c>
      <c r="E53" s="387">
        <f>'[1]1.2.sz.mell. '!E53+'[1]1.3.sz.mell. '!E53+'[1]1.4.sz.mell. '!E53</f>
        <v>0</v>
      </c>
      <c r="F53" s="578">
        <f t="shared" si="1"/>
        <v>0</v>
      </c>
      <c r="G53" s="581">
        <f>C53+F53</f>
        <v>0</v>
      </c>
    </row>
    <row r="54" spans="1:7" s="354" customFormat="1" ht="12" customHeight="1" thickBot="1" x14ac:dyDescent="0.25">
      <c r="A54" s="16" t="s">
        <v>271</v>
      </c>
      <c r="B54" s="259" t="s">
        <v>276</v>
      </c>
      <c r="C54" s="387">
        <f>'[1]1.2.sz.mell. '!C54+'[1]1.3.sz.mell. '!C54+'[1]1.4.sz.mell. '!C54</f>
        <v>0</v>
      </c>
      <c r="D54" s="387">
        <f>'[1]1.2.sz.mell. '!D54+'[1]1.3.sz.mell. '!D54+'[1]1.4.sz.mell. '!D54</f>
        <v>0</v>
      </c>
      <c r="E54" s="387">
        <f>'[1]1.2.sz.mell. '!E54+'[1]1.3.sz.mell. '!E54+'[1]1.4.sz.mell. '!E54</f>
        <v>0</v>
      </c>
      <c r="F54" s="579">
        <f t="shared" si="1"/>
        <v>0</v>
      </c>
      <c r="G54" s="581">
        <f>C54+F54</f>
        <v>0</v>
      </c>
    </row>
    <row r="55" spans="1:7" s="354" customFormat="1" ht="12" customHeight="1" thickBot="1" x14ac:dyDescent="0.25">
      <c r="A55" s="20" t="s">
        <v>169</v>
      </c>
      <c r="B55" s="21" t="s">
        <v>277</v>
      </c>
      <c r="C55" s="338">
        <f>SUM(C56:C58)</f>
        <v>0</v>
      </c>
      <c r="D55" s="338">
        <f>SUM(D56:D58)</f>
        <v>0</v>
      </c>
      <c r="E55" s="338">
        <f>SUM(E56:E58)</f>
        <v>0</v>
      </c>
      <c r="F55" s="338">
        <f>SUM(F56:F58)</f>
        <v>0</v>
      </c>
      <c r="G55" s="238">
        <f>SUM(G56:G58)</f>
        <v>0</v>
      </c>
    </row>
    <row r="56" spans="1:7" s="354" customFormat="1" ht="12" customHeight="1" x14ac:dyDescent="0.2">
      <c r="A56" s="15" t="s">
        <v>91</v>
      </c>
      <c r="B56" s="355" t="s">
        <v>278</v>
      </c>
      <c r="C56" s="340">
        <f>'[1]1.2.sz.mell. '!C56+'[1]1.3.sz.mell. '!C56+'[1]1.4.sz.mell. '!C56</f>
        <v>0</v>
      </c>
      <c r="D56" s="340">
        <f>'[1]1.2.sz.mell. '!D56+'[1]1.3.sz.mell. '!D56+'[1]1.4.sz.mell. '!D56</f>
        <v>0</v>
      </c>
      <c r="E56" s="340">
        <f>'[1]1.2.sz.mell. '!E56+'[1]1.3.sz.mell. '!E56+'[1]1.4.sz.mell. '!E56</f>
        <v>0</v>
      </c>
      <c r="F56" s="575">
        <f t="shared" si="1"/>
        <v>0</v>
      </c>
      <c r="G56" s="576">
        <f>C56+F56</f>
        <v>0</v>
      </c>
    </row>
    <row r="57" spans="1:7" s="354" customFormat="1" ht="22.5" x14ac:dyDescent="0.2">
      <c r="A57" s="14" t="s">
        <v>92</v>
      </c>
      <c r="B57" s="356" t="s">
        <v>385</v>
      </c>
      <c r="C57" s="340">
        <f>'[1]1.2.sz.mell. '!C57+'[1]1.3.sz.mell. '!C57+'[1]1.4.sz.mell. '!C57</f>
        <v>0</v>
      </c>
      <c r="D57" s="340">
        <f>'[1]1.2.sz.mell. '!D57+'[1]1.3.sz.mell. '!D57+'[1]1.4.sz.mell. '!D57</f>
        <v>0</v>
      </c>
      <c r="E57" s="340">
        <f>'[1]1.2.sz.mell. '!E57+'[1]1.3.sz.mell. '!E57+'[1]1.4.sz.mell. '!E57</f>
        <v>0</v>
      </c>
      <c r="F57" s="575">
        <f t="shared" si="1"/>
        <v>0</v>
      </c>
      <c r="G57" s="576">
        <f>C57+F57</f>
        <v>0</v>
      </c>
    </row>
    <row r="58" spans="1:7" s="354" customFormat="1" ht="12" customHeight="1" x14ac:dyDescent="0.2">
      <c r="A58" s="14" t="s">
        <v>281</v>
      </c>
      <c r="B58" s="356" t="s">
        <v>279</v>
      </c>
      <c r="C58" s="340">
        <f>'[1]1.2.sz.mell. '!C58+'[1]1.3.sz.mell. '!C58+'[1]1.4.sz.mell. '!C58</f>
        <v>0</v>
      </c>
      <c r="D58" s="340">
        <f>'[1]1.2.sz.mell. '!D58+'[1]1.3.sz.mell. '!D58+'[1]1.4.sz.mell. '!D58</f>
        <v>0</v>
      </c>
      <c r="E58" s="340">
        <f>'[1]1.2.sz.mell. '!E58+'[1]1.3.sz.mell. '!E58+'[1]1.4.sz.mell. '!E58</f>
        <v>0</v>
      </c>
      <c r="F58" s="575">
        <f t="shared" si="1"/>
        <v>0</v>
      </c>
      <c r="G58" s="576">
        <f>C58+F58</f>
        <v>0</v>
      </c>
    </row>
    <row r="59" spans="1:7" s="354" customFormat="1" ht="12" customHeight="1" thickBot="1" x14ac:dyDescent="0.25">
      <c r="A59" s="16" t="s">
        <v>282</v>
      </c>
      <c r="B59" s="259" t="s">
        <v>280</v>
      </c>
      <c r="C59" s="340">
        <f>'[1]1.2.sz.mell. '!C59+'[1]1.3.sz.mell. '!C59+'[1]1.4.sz.mell. '!C59</f>
        <v>0</v>
      </c>
      <c r="D59" s="340">
        <f>'[1]1.2.sz.mell. '!D59+'[1]1.3.sz.mell. '!D59+'[1]1.4.sz.mell. '!D59</f>
        <v>0</v>
      </c>
      <c r="E59" s="340">
        <f>'[1]1.2.sz.mell. '!E59+'[1]1.3.sz.mell. '!E59+'[1]1.4.sz.mell. '!E59</f>
        <v>0</v>
      </c>
      <c r="F59" s="577">
        <f t="shared" si="1"/>
        <v>0</v>
      </c>
      <c r="G59" s="576">
        <f>C59+F59</f>
        <v>0</v>
      </c>
    </row>
    <row r="60" spans="1:7" s="354" customFormat="1" ht="12" customHeight="1" thickBot="1" x14ac:dyDescent="0.25">
      <c r="A60" s="20" t="s">
        <v>23</v>
      </c>
      <c r="B60" s="257" t="s">
        <v>283</v>
      </c>
      <c r="C60" s="338">
        <f>SUM(C61:C63)</f>
        <v>400000</v>
      </c>
      <c r="D60" s="338">
        <f>SUM(D61:D63)</f>
        <v>0</v>
      </c>
      <c r="E60" s="338">
        <f>SUM(E61:E63)</f>
        <v>0</v>
      </c>
      <c r="F60" s="338">
        <f>SUM(F61:F63)</f>
        <v>0</v>
      </c>
      <c r="G60" s="238">
        <f>SUM(G61:G63)</f>
        <v>400000</v>
      </c>
    </row>
    <row r="61" spans="1:7" s="354" customFormat="1" ht="12" customHeight="1" x14ac:dyDescent="0.2">
      <c r="A61" s="15" t="s">
        <v>170</v>
      </c>
      <c r="B61" s="355" t="s">
        <v>285</v>
      </c>
      <c r="C61" s="342">
        <f>'[1]1.2.sz.mell. '!C61+'[1]1.3.sz.mell. '!C61+'[1]1.4.sz.mell. '!C61</f>
        <v>0</v>
      </c>
      <c r="D61" s="342">
        <f>'[1]1.2.sz.mell. '!D61+'[1]1.3.sz.mell. '!D61+'[1]1.4.sz.mell. '!D61</f>
        <v>0</v>
      </c>
      <c r="E61" s="342">
        <f>'[1]1.2.sz.mell. '!E61+'[1]1.3.sz.mell. '!E61+'[1]1.4.sz.mell. '!E61</f>
        <v>0</v>
      </c>
      <c r="F61" s="582">
        <f t="shared" si="1"/>
        <v>0</v>
      </c>
      <c r="G61" s="583">
        <f>C61+F61</f>
        <v>0</v>
      </c>
    </row>
    <row r="62" spans="1:7" s="354" customFormat="1" ht="22.5" x14ac:dyDescent="0.2">
      <c r="A62" s="14" t="s">
        <v>171</v>
      </c>
      <c r="B62" s="356" t="s">
        <v>386</v>
      </c>
      <c r="C62" s="342">
        <f>'[1]1.2.sz.mell. '!C62+'[1]1.3.sz.mell. '!C62+'[1]1.4.sz.mell. '!C62</f>
        <v>0</v>
      </c>
      <c r="D62" s="342">
        <f>'[1]1.2.sz.mell. '!D62+'[1]1.3.sz.mell. '!D62+'[1]1.4.sz.mell. '!D62</f>
        <v>0</v>
      </c>
      <c r="E62" s="342">
        <f>'[1]1.2.sz.mell. '!E62+'[1]1.3.sz.mell. '!E62+'[1]1.4.sz.mell. '!E62</f>
        <v>0</v>
      </c>
      <c r="F62" s="582">
        <f t="shared" si="1"/>
        <v>0</v>
      </c>
      <c r="G62" s="583">
        <f>C62+F62</f>
        <v>0</v>
      </c>
    </row>
    <row r="63" spans="1:7" s="354" customFormat="1" ht="12" customHeight="1" x14ac:dyDescent="0.2">
      <c r="A63" s="14" t="s">
        <v>215</v>
      </c>
      <c r="B63" s="356" t="s">
        <v>286</v>
      </c>
      <c r="C63" s="342">
        <f>'[1]1.2.sz.mell. '!C63+'[1]1.3.sz.mell. '!C63+'[1]1.4.sz.mell. '!C63</f>
        <v>400000</v>
      </c>
      <c r="D63" s="342">
        <f>'[1]1.2.sz.mell. '!D63+'[1]1.3.sz.mell. '!D63+'[1]1.4.sz.mell. '!D63</f>
        <v>0</v>
      </c>
      <c r="E63" s="342">
        <f>'[1]1.2.sz.mell. '!E63+'[1]1.3.sz.mell. '!E63+'[1]1.4.sz.mell. '!E63</f>
        <v>0</v>
      </c>
      <c r="F63" s="582">
        <f t="shared" si="1"/>
        <v>0</v>
      </c>
      <c r="G63" s="583">
        <f>C63+F63</f>
        <v>400000</v>
      </c>
    </row>
    <row r="64" spans="1:7" s="354" customFormat="1" ht="12" customHeight="1" thickBot="1" x14ac:dyDescent="0.25">
      <c r="A64" s="16" t="s">
        <v>284</v>
      </c>
      <c r="B64" s="259" t="s">
        <v>287</v>
      </c>
      <c r="C64" s="342">
        <f>'[1]1.2.sz.mell. '!C64+'[1]1.3.sz.mell. '!C64+'[1]1.4.sz.mell. '!C64</f>
        <v>0</v>
      </c>
      <c r="D64" s="342">
        <f>'[1]1.2.sz.mell. '!D64+'[1]1.3.sz.mell. '!D64+'[1]1.4.sz.mell. '!D64</f>
        <v>0</v>
      </c>
      <c r="E64" s="342">
        <f>'[1]1.2.sz.mell. '!E64+'[1]1.3.sz.mell. '!E64+'[1]1.4.sz.mell. '!E64</f>
        <v>0</v>
      </c>
      <c r="F64" s="582">
        <f t="shared" si="1"/>
        <v>0</v>
      </c>
      <c r="G64" s="583">
        <f>C64+F64</f>
        <v>0</v>
      </c>
    </row>
    <row r="65" spans="1:7" s="354" customFormat="1" ht="12" customHeight="1" thickBot="1" x14ac:dyDescent="0.25">
      <c r="A65" s="406" t="s">
        <v>432</v>
      </c>
      <c r="B65" s="21" t="s">
        <v>288</v>
      </c>
      <c r="C65" s="344">
        <f>+C6+C14+C21+C28+C37+C49+C55+C60</f>
        <v>437808951</v>
      </c>
      <c r="D65" s="344">
        <f>+D6+D14+D21+D28+D37+D49+D55+D60</f>
        <v>0</v>
      </c>
      <c r="E65" s="344">
        <f>+E6+E14+E21+E28+E37+E49+E55+E60</f>
        <v>3509201</v>
      </c>
      <c r="F65" s="344">
        <f>+F6+F14+F21+F28+F37+F49+F55+F60</f>
        <v>3509201</v>
      </c>
      <c r="G65" s="383">
        <f>+G6+G14+G21+G28+G37+G49+G55+G60</f>
        <v>441318152</v>
      </c>
    </row>
    <row r="66" spans="1:7" s="354" customFormat="1" ht="12" customHeight="1" thickBot="1" x14ac:dyDescent="0.25">
      <c r="A66" s="388" t="s">
        <v>289</v>
      </c>
      <c r="B66" s="257" t="s">
        <v>290</v>
      </c>
      <c r="C66" s="338">
        <f>SUM(C67:C69)</f>
        <v>0</v>
      </c>
      <c r="D66" s="338">
        <f>SUM(D67:D69)</f>
        <v>0</v>
      </c>
      <c r="E66" s="338">
        <f>SUM(E67:E69)</f>
        <v>0</v>
      </c>
      <c r="F66" s="338">
        <f>SUM(F67:F69)</f>
        <v>0</v>
      </c>
      <c r="G66" s="238">
        <f>SUM(G67:G69)</f>
        <v>0</v>
      </c>
    </row>
    <row r="67" spans="1:7" s="354" customFormat="1" ht="12" customHeight="1" x14ac:dyDescent="0.2">
      <c r="A67" s="15" t="s">
        <v>318</v>
      </c>
      <c r="B67" s="355" t="s">
        <v>291</v>
      </c>
      <c r="C67" s="342">
        <f>'[1]1.2.sz.mell. '!C67+'[1]1.3.sz.mell. '!C67+'[1]1.4.sz.mell. '!C67</f>
        <v>0</v>
      </c>
      <c r="D67" s="342">
        <f>'[1]1.2.sz.mell. '!D67+'[1]1.3.sz.mell. '!D67+'[1]1.4.sz.mell. '!D67</f>
        <v>0</v>
      </c>
      <c r="E67" s="342">
        <f>'[1]1.2.sz.mell. '!E67+'[1]1.3.sz.mell. '!E67+'[1]1.4.sz.mell. '!E67</f>
        <v>0</v>
      </c>
      <c r="F67" s="582">
        <f>D67+E67</f>
        <v>0</v>
      </c>
      <c r="G67" s="583">
        <f>C67+F67</f>
        <v>0</v>
      </c>
    </row>
    <row r="68" spans="1:7" s="354" customFormat="1" ht="12" customHeight="1" x14ac:dyDescent="0.2">
      <c r="A68" s="14" t="s">
        <v>327</v>
      </c>
      <c r="B68" s="356" t="s">
        <v>292</v>
      </c>
      <c r="C68" s="342">
        <f>'[1]1.2.sz.mell. '!C68+'[1]1.3.sz.mell. '!C68+'[1]1.4.sz.mell. '!C68</f>
        <v>0</v>
      </c>
      <c r="D68" s="342">
        <f>'[1]1.2.sz.mell. '!D68+'[1]1.3.sz.mell. '!D68+'[1]1.4.sz.mell. '!D68</f>
        <v>0</v>
      </c>
      <c r="E68" s="342">
        <f>'[1]1.2.sz.mell. '!E68+'[1]1.3.sz.mell. '!E68+'[1]1.4.sz.mell. '!E68</f>
        <v>0</v>
      </c>
      <c r="F68" s="582">
        <f>D68+E68</f>
        <v>0</v>
      </c>
      <c r="G68" s="583">
        <f>C68+F68</f>
        <v>0</v>
      </c>
    </row>
    <row r="69" spans="1:7" s="354" customFormat="1" ht="12" customHeight="1" thickBot="1" x14ac:dyDescent="0.25">
      <c r="A69" s="18" t="s">
        <v>328</v>
      </c>
      <c r="B69" s="584" t="s">
        <v>417</v>
      </c>
      <c r="C69" s="585">
        <f>'[1]1.2.sz.mell. '!C69+'[1]1.3.sz.mell. '!C69+'[1]1.4.sz.mell. '!C69</f>
        <v>0</v>
      </c>
      <c r="D69" s="585">
        <f>'[1]1.2.sz.mell. '!D69+'[1]1.3.sz.mell. '!D69+'[1]1.4.sz.mell. '!D69</f>
        <v>0</v>
      </c>
      <c r="E69" s="585">
        <f>'[1]1.2.sz.mell. '!E69+'[1]1.3.sz.mell. '!E69+'[1]1.4.sz.mell. '!E69</f>
        <v>0</v>
      </c>
      <c r="F69" s="580">
        <f>D69+E69</f>
        <v>0</v>
      </c>
      <c r="G69" s="586">
        <f>C69+F69</f>
        <v>0</v>
      </c>
    </row>
    <row r="70" spans="1:7" s="354" customFormat="1" ht="12" customHeight="1" thickBot="1" x14ac:dyDescent="0.25">
      <c r="A70" s="388" t="s">
        <v>294</v>
      </c>
      <c r="B70" s="257" t="s">
        <v>295</v>
      </c>
      <c r="C70" s="338">
        <f>SUM(C71:C74)</f>
        <v>0</v>
      </c>
      <c r="D70" s="338">
        <f>SUM(D71:D74)</f>
        <v>0</v>
      </c>
      <c r="E70" s="338">
        <f>SUM(E71:E74)</f>
        <v>0</v>
      </c>
      <c r="F70" s="338">
        <f>SUM(F71:F74)</f>
        <v>0</v>
      </c>
      <c r="G70" s="238">
        <f>SUM(G71:G74)</f>
        <v>0</v>
      </c>
    </row>
    <row r="71" spans="1:7" s="354" customFormat="1" ht="12" customHeight="1" x14ac:dyDescent="0.2">
      <c r="A71" s="15" t="s">
        <v>141</v>
      </c>
      <c r="B71" s="459" t="s">
        <v>296</v>
      </c>
      <c r="C71" s="342">
        <f>'[1]1.2.sz.mell. '!C71+'[1]1.3.sz.mell. '!C71+'[1]1.4.sz.mell. '!C71</f>
        <v>0</v>
      </c>
      <c r="D71" s="342">
        <f>'[1]1.2.sz.mell. '!D71+'[1]1.3.sz.mell. '!D71+'[1]1.4.sz.mell. '!D71</f>
        <v>0</v>
      </c>
      <c r="E71" s="342">
        <f>'[1]1.2.sz.mell. '!E71+'[1]1.3.sz.mell. '!E71+'[1]1.4.sz.mell. '!E71</f>
        <v>0</v>
      </c>
      <c r="F71" s="582">
        <f>D71+E71</f>
        <v>0</v>
      </c>
      <c r="G71" s="583">
        <f>C71+F71</f>
        <v>0</v>
      </c>
    </row>
    <row r="72" spans="1:7" s="354" customFormat="1" ht="12" customHeight="1" x14ac:dyDescent="0.2">
      <c r="A72" s="14" t="s">
        <v>142</v>
      </c>
      <c r="B72" s="459" t="s">
        <v>502</v>
      </c>
      <c r="C72" s="342">
        <f>'[1]1.2.sz.mell. '!C72+'[1]1.3.sz.mell. '!C72+'[1]1.4.sz.mell. '!C72</f>
        <v>0</v>
      </c>
      <c r="D72" s="342">
        <f>'[1]1.2.sz.mell. '!D72+'[1]1.3.sz.mell. '!D72+'[1]1.4.sz.mell. '!D72</f>
        <v>0</v>
      </c>
      <c r="E72" s="342">
        <f>'[1]1.2.sz.mell. '!E72+'[1]1.3.sz.mell. '!E72+'[1]1.4.sz.mell. '!E72</f>
        <v>0</v>
      </c>
      <c r="F72" s="582">
        <f>D72+E72</f>
        <v>0</v>
      </c>
      <c r="G72" s="583">
        <f>C72+F72</f>
        <v>0</v>
      </c>
    </row>
    <row r="73" spans="1:7" s="354" customFormat="1" ht="12" customHeight="1" x14ac:dyDescent="0.2">
      <c r="A73" s="14" t="s">
        <v>319</v>
      </c>
      <c r="B73" s="459" t="s">
        <v>297</v>
      </c>
      <c r="C73" s="342">
        <f>'[1]1.2.sz.mell. '!C73+'[1]1.3.sz.mell. '!C73+'[1]1.4.sz.mell. '!C73</f>
        <v>0</v>
      </c>
      <c r="D73" s="342">
        <f>'[1]1.2.sz.mell. '!D73+'[1]1.3.sz.mell. '!D73+'[1]1.4.sz.mell. '!D73</f>
        <v>0</v>
      </c>
      <c r="E73" s="342">
        <f>'[1]1.2.sz.mell. '!E73+'[1]1.3.sz.mell. '!E73+'[1]1.4.sz.mell. '!E73</f>
        <v>0</v>
      </c>
      <c r="F73" s="582">
        <f>D73+E73</f>
        <v>0</v>
      </c>
      <c r="G73" s="583">
        <f>C73+F73</f>
        <v>0</v>
      </c>
    </row>
    <row r="74" spans="1:7" s="354" customFormat="1" ht="12" customHeight="1" thickBot="1" x14ac:dyDescent="0.25">
      <c r="A74" s="16" t="s">
        <v>320</v>
      </c>
      <c r="B74" s="460" t="s">
        <v>503</v>
      </c>
      <c r="C74" s="342">
        <f>'[1]1.2.sz.mell. '!C74+'[1]1.3.sz.mell. '!C74+'[1]1.4.sz.mell. '!C74</f>
        <v>0</v>
      </c>
      <c r="D74" s="342">
        <f>'[1]1.2.sz.mell. '!D74+'[1]1.3.sz.mell. '!D74+'[1]1.4.sz.mell. '!D74</f>
        <v>0</v>
      </c>
      <c r="E74" s="342">
        <f>'[1]1.2.sz.mell. '!E74+'[1]1.3.sz.mell. '!E74+'[1]1.4.sz.mell. '!E74</f>
        <v>0</v>
      </c>
      <c r="F74" s="582">
        <f>D74+E74</f>
        <v>0</v>
      </c>
      <c r="G74" s="583">
        <f>C74+F74</f>
        <v>0</v>
      </c>
    </row>
    <row r="75" spans="1:7" s="354" customFormat="1" ht="12" customHeight="1" thickBot="1" x14ac:dyDescent="0.25">
      <c r="A75" s="388" t="s">
        <v>298</v>
      </c>
      <c r="B75" s="257" t="s">
        <v>299</v>
      </c>
      <c r="C75" s="338">
        <f>SUM(C76:C77)</f>
        <v>104072592</v>
      </c>
      <c r="D75" s="338">
        <f>SUM(D76:D77)</f>
        <v>0</v>
      </c>
      <c r="E75" s="338">
        <f>SUM(E76:E77)</f>
        <v>0</v>
      </c>
      <c r="F75" s="338">
        <f>SUM(F76:F77)</f>
        <v>0</v>
      </c>
      <c r="G75" s="238">
        <f>SUM(G76:G77)</f>
        <v>104072592</v>
      </c>
    </row>
    <row r="76" spans="1:7" s="354" customFormat="1" ht="12" customHeight="1" x14ac:dyDescent="0.2">
      <c r="A76" s="15" t="s">
        <v>321</v>
      </c>
      <c r="B76" s="355" t="s">
        <v>300</v>
      </c>
      <c r="C76" s="342">
        <f>'[1]1.2.sz.mell. '!C76+'[1]1.3.sz.mell. '!C76+'[1]1.4.sz.mell. '!C76</f>
        <v>104072592</v>
      </c>
      <c r="D76" s="342">
        <f>'[1]1.2.sz.mell. '!D76+'[1]1.3.sz.mell. '!D76+'[1]1.4.sz.mell. '!D76</f>
        <v>0</v>
      </c>
      <c r="E76" s="342">
        <f>'[1]1.2.sz.mell. '!E76+'[1]1.3.sz.mell. '!E76+'[1]1.4.sz.mell. '!E76</f>
        <v>0</v>
      </c>
      <c r="F76" s="582">
        <f>D76+E76</f>
        <v>0</v>
      </c>
      <c r="G76" s="583">
        <f>C76+F76</f>
        <v>104072592</v>
      </c>
    </row>
    <row r="77" spans="1:7" s="354" customFormat="1" ht="12" customHeight="1" thickBot="1" x14ac:dyDescent="0.25">
      <c r="A77" s="16" t="s">
        <v>322</v>
      </c>
      <c r="B77" s="259" t="s">
        <v>301</v>
      </c>
      <c r="C77" s="342">
        <f>'[1]1.2.sz.mell. '!C77+'[1]1.3.sz.mell. '!C77+'[1]1.4.sz.mell. '!C77</f>
        <v>0</v>
      </c>
      <c r="D77" s="342">
        <f>'[1]1.2.sz.mell. '!D77+'[1]1.3.sz.mell. '!D77+'[1]1.4.sz.mell. '!D77</f>
        <v>0</v>
      </c>
      <c r="E77" s="342">
        <f>'[1]1.2.sz.mell. '!E77+'[1]1.3.sz.mell. '!E77+'[1]1.4.sz.mell. '!E77</f>
        <v>0</v>
      </c>
      <c r="F77" s="582">
        <f>D77+E77</f>
        <v>0</v>
      </c>
      <c r="G77" s="583">
        <f>C77+F77</f>
        <v>0</v>
      </c>
    </row>
    <row r="78" spans="1:7" s="354" customFormat="1" ht="12" customHeight="1" thickBot="1" x14ac:dyDescent="0.25">
      <c r="A78" s="388" t="s">
        <v>302</v>
      </c>
      <c r="B78" s="257" t="s">
        <v>303</v>
      </c>
      <c r="C78" s="338">
        <f>SUM(C79:C81)</f>
        <v>0</v>
      </c>
      <c r="D78" s="338">
        <f>SUM(D79:D81)</f>
        <v>0</v>
      </c>
      <c r="E78" s="338">
        <f>SUM(E79:E81)</f>
        <v>0</v>
      </c>
      <c r="F78" s="338">
        <f>SUM(F79:F81)</f>
        <v>0</v>
      </c>
      <c r="G78" s="238">
        <f>SUM(G79:G81)</f>
        <v>0</v>
      </c>
    </row>
    <row r="79" spans="1:7" s="354" customFormat="1" ht="12" customHeight="1" x14ac:dyDescent="0.2">
      <c r="A79" s="15" t="s">
        <v>323</v>
      </c>
      <c r="B79" s="355" t="s">
        <v>304</v>
      </c>
      <c r="C79" s="342">
        <f>'[1]1.2.sz.mell. '!C79+'[1]1.3.sz.mell. '!C79+'[1]1.4.sz.mell. '!C79</f>
        <v>0</v>
      </c>
      <c r="D79" s="342">
        <f>'[1]1.2.sz.mell. '!D79+'[1]1.3.sz.mell. '!D79+'[1]1.4.sz.mell. '!D79</f>
        <v>0</v>
      </c>
      <c r="E79" s="342">
        <f>'[1]1.2.sz.mell. '!E79+'[1]1.3.sz.mell. '!E79+'[1]1.4.sz.mell. '!E79</f>
        <v>0</v>
      </c>
      <c r="F79" s="582">
        <f>D79+E79</f>
        <v>0</v>
      </c>
      <c r="G79" s="583">
        <f>C79+F79</f>
        <v>0</v>
      </c>
    </row>
    <row r="80" spans="1:7" s="354" customFormat="1" ht="12" customHeight="1" x14ac:dyDescent="0.2">
      <c r="A80" s="14" t="s">
        <v>324</v>
      </c>
      <c r="B80" s="356" t="s">
        <v>305</v>
      </c>
      <c r="C80" s="342">
        <f>'[1]1.2.sz.mell. '!C80+'[1]1.3.sz.mell. '!C80+'[1]1.4.sz.mell. '!C80</f>
        <v>0</v>
      </c>
      <c r="D80" s="342">
        <f>'[1]1.2.sz.mell. '!D80+'[1]1.3.sz.mell. '!D80+'[1]1.4.sz.mell. '!D80</f>
        <v>0</v>
      </c>
      <c r="E80" s="342">
        <f>'[1]1.2.sz.mell. '!E80+'[1]1.3.sz.mell. '!E80+'[1]1.4.sz.mell. '!E80</f>
        <v>0</v>
      </c>
      <c r="F80" s="582">
        <f>D80+E80</f>
        <v>0</v>
      </c>
      <c r="G80" s="583">
        <f>C80+F80</f>
        <v>0</v>
      </c>
    </row>
    <row r="81" spans="1:7" s="354" customFormat="1" ht="12" customHeight="1" thickBot="1" x14ac:dyDescent="0.25">
      <c r="A81" s="16" t="s">
        <v>325</v>
      </c>
      <c r="B81" s="259" t="s">
        <v>597</v>
      </c>
      <c r="C81" s="342">
        <f>'1.mell.2.tábl.'!C81+'1.mell.3.tábl.'!C81+'1.mell.4.tábl.'!C81</f>
        <v>0</v>
      </c>
      <c r="D81" s="342">
        <f>'[1]1.2.sz.mell. '!D81+'[1]1.3.sz.mell. '!D81+'[1]1.4.sz.mell. '!D81</f>
        <v>0</v>
      </c>
      <c r="E81" s="342">
        <f>'[1]1.2.sz.mell. '!E81+'[1]1.3.sz.mell. '!E81+'[1]1.4.sz.mell. '!E81</f>
        <v>0</v>
      </c>
      <c r="F81" s="582">
        <f>D81+E81</f>
        <v>0</v>
      </c>
      <c r="G81" s="583">
        <f>C81+F81</f>
        <v>0</v>
      </c>
    </row>
    <row r="82" spans="1:7" s="354" customFormat="1" ht="12" customHeight="1" thickBot="1" x14ac:dyDescent="0.25">
      <c r="A82" s="388" t="s">
        <v>306</v>
      </c>
      <c r="B82" s="257" t="s">
        <v>326</v>
      </c>
      <c r="C82" s="338">
        <f>SUM(C83:C86)</f>
        <v>0</v>
      </c>
      <c r="D82" s="338">
        <f>SUM(D83:D86)</f>
        <v>0</v>
      </c>
      <c r="E82" s="338">
        <f>SUM(E83:E86)</f>
        <v>0</v>
      </c>
      <c r="F82" s="338">
        <f>SUM(F83:F86)</f>
        <v>0</v>
      </c>
      <c r="G82" s="238">
        <f>SUM(G83:G86)</f>
        <v>0</v>
      </c>
    </row>
    <row r="83" spans="1:7" s="354" customFormat="1" ht="12" customHeight="1" x14ac:dyDescent="0.2">
      <c r="A83" s="358" t="s">
        <v>307</v>
      </c>
      <c r="B83" s="355" t="s">
        <v>308</v>
      </c>
      <c r="C83" s="342">
        <f>'[1]1.2.sz.mell. '!C83+'[1]1.3.sz.mell. '!C83+'[1]1.4.sz.mell. '!C83</f>
        <v>0</v>
      </c>
      <c r="D83" s="342">
        <f>'[1]1.2.sz.mell. '!D83+'[1]1.3.sz.mell. '!D83+'[1]1.4.sz.mell. '!D83</f>
        <v>0</v>
      </c>
      <c r="E83" s="342">
        <f>'[1]1.2.sz.mell. '!E83+'[1]1.3.sz.mell. '!E83+'[1]1.4.sz.mell. '!E83</f>
        <v>0</v>
      </c>
      <c r="F83" s="582">
        <f t="shared" ref="F83:F88" si="6">D83+E83</f>
        <v>0</v>
      </c>
      <c r="G83" s="583">
        <f t="shared" ref="G83:G88" si="7">C83+F83</f>
        <v>0</v>
      </c>
    </row>
    <row r="84" spans="1:7" s="354" customFormat="1" ht="12" customHeight="1" x14ac:dyDescent="0.2">
      <c r="A84" s="359" t="s">
        <v>309</v>
      </c>
      <c r="B84" s="356" t="s">
        <v>310</v>
      </c>
      <c r="C84" s="342">
        <f>'[1]1.2.sz.mell. '!C84+'[1]1.3.sz.mell. '!C84+'[1]1.4.sz.mell. '!C84</f>
        <v>0</v>
      </c>
      <c r="D84" s="342">
        <f>'[1]1.2.sz.mell. '!D84+'[1]1.3.sz.mell. '!D84+'[1]1.4.sz.mell. '!D84</f>
        <v>0</v>
      </c>
      <c r="E84" s="342">
        <f>'[1]1.2.sz.mell. '!E84+'[1]1.3.sz.mell. '!E84+'[1]1.4.sz.mell. '!E84</f>
        <v>0</v>
      </c>
      <c r="F84" s="582">
        <f t="shared" si="6"/>
        <v>0</v>
      </c>
      <c r="G84" s="583">
        <f t="shared" si="7"/>
        <v>0</v>
      </c>
    </row>
    <row r="85" spans="1:7" s="354" customFormat="1" ht="12" customHeight="1" x14ac:dyDescent="0.2">
      <c r="A85" s="359" t="s">
        <v>311</v>
      </c>
      <c r="B85" s="356" t="s">
        <v>312</v>
      </c>
      <c r="C85" s="342">
        <f>'[1]1.2.sz.mell. '!C85+'[1]1.3.sz.mell. '!C85+'[1]1.4.sz.mell. '!C85</f>
        <v>0</v>
      </c>
      <c r="D85" s="342">
        <f>'[1]1.2.sz.mell. '!D85+'[1]1.3.sz.mell. '!D85+'[1]1.4.sz.mell. '!D85</f>
        <v>0</v>
      </c>
      <c r="E85" s="342">
        <f>'[1]1.2.sz.mell. '!E85+'[1]1.3.sz.mell. '!E85+'[1]1.4.sz.mell. '!E85</f>
        <v>0</v>
      </c>
      <c r="F85" s="582">
        <f t="shared" si="6"/>
        <v>0</v>
      </c>
      <c r="G85" s="583">
        <f t="shared" si="7"/>
        <v>0</v>
      </c>
    </row>
    <row r="86" spans="1:7" s="354" customFormat="1" ht="12" customHeight="1" thickBot="1" x14ac:dyDescent="0.25">
      <c r="A86" s="360" t="s">
        <v>313</v>
      </c>
      <c r="B86" s="259" t="s">
        <v>314</v>
      </c>
      <c r="C86" s="342">
        <f>'[1]1.2.sz.mell. '!C86+'[1]1.3.sz.mell. '!C86+'[1]1.4.sz.mell. '!C86</f>
        <v>0</v>
      </c>
      <c r="D86" s="342">
        <f>'[1]1.2.sz.mell. '!D86+'[1]1.3.sz.mell. '!D86+'[1]1.4.sz.mell. '!D86</f>
        <v>0</v>
      </c>
      <c r="E86" s="342">
        <f>'[1]1.2.sz.mell. '!E86+'[1]1.3.sz.mell. '!E86+'[1]1.4.sz.mell. '!E86</f>
        <v>0</v>
      </c>
      <c r="F86" s="582">
        <f t="shared" si="6"/>
        <v>0</v>
      </c>
      <c r="G86" s="583">
        <f t="shared" si="7"/>
        <v>0</v>
      </c>
    </row>
    <row r="87" spans="1:7" s="354" customFormat="1" ht="12" customHeight="1" thickBot="1" x14ac:dyDescent="0.25">
      <c r="A87" s="388" t="s">
        <v>315</v>
      </c>
      <c r="B87" s="257" t="s">
        <v>431</v>
      </c>
      <c r="C87" s="390"/>
      <c r="D87" s="390"/>
      <c r="E87" s="390"/>
      <c r="F87" s="338">
        <f t="shared" si="6"/>
        <v>0</v>
      </c>
      <c r="G87" s="238">
        <f t="shared" si="7"/>
        <v>0</v>
      </c>
    </row>
    <row r="88" spans="1:7" s="354" customFormat="1" ht="13.5" customHeight="1" thickBot="1" x14ac:dyDescent="0.25">
      <c r="A88" s="388" t="s">
        <v>317</v>
      </c>
      <c r="B88" s="257" t="s">
        <v>316</v>
      </c>
      <c r="C88" s="390"/>
      <c r="D88" s="390"/>
      <c r="E88" s="390"/>
      <c r="F88" s="338">
        <f t="shared" si="6"/>
        <v>0</v>
      </c>
      <c r="G88" s="262">
        <f t="shared" si="7"/>
        <v>0</v>
      </c>
    </row>
    <row r="89" spans="1:7" s="354" customFormat="1" ht="15.75" customHeight="1" thickBot="1" x14ac:dyDescent="0.25">
      <c r="A89" s="388" t="s">
        <v>329</v>
      </c>
      <c r="B89" s="361" t="s">
        <v>434</v>
      </c>
      <c r="C89" s="344">
        <f>+C66+C70+C75+C78+C82+C88+C87</f>
        <v>104072592</v>
      </c>
      <c r="D89" s="344">
        <f>+D66+D70+D75+D78+D82+D88+D87</f>
        <v>0</v>
      </c>
      <c r="E89" s="344">
        <f>+E66+E70+E75+E78+E82+E88+E87</f>
        <v>0</v>
      </c>
      <c r="F89" s="344">
        <f>+F66+F70+F75+F78+F82+F88+F87</f>
        <v>0</v>
      </c>
      <c r="G89" s="268">
        <f>+G66+G70+G75+G78+G82+G88+G87</f>
        <v>104072592</v>
      </c>
    </row>
    <row r="90" spans="1:7" s="354" customFormat="1" ht="25.5" customHeight="1" thickBot="1" x14ac:dyDescent="0.25">
      <c r="A90" s="389" t="s">
        <v>433</v>
      </c>
      <c r="B90" s="362" t="s">
        <v>435</v>
      </c>
      <c r="C90" s="344">
        <f>+C65+C89</f>
        <v>541881543</v>
      </c>
      <c r="D90" s="344">
        <f>+D65+D89</f>
        <v>0</v>
      </c>
      <c r="E90" s="344">
        <f>+E65+E89</f>
        <v>3509201</v>
      </c>
      <c r="F90" s="344">
        <f>+F65+F89</f>
        <v>3509201</v>
      </c>
      <c r="G90" s="268">
        <f>+G65+G89</f>
        <v>545390744</v>
      </c>
    </row>
    <row r="91" spans="1:7" s="354" customFormat="1" ht="30.75" customHeight="1" x14ac:dyDescent="0.2">
      <c r="A91" s="5"/>
      <c r="B91" s="6"/>
      <c r="C91" s="269"/>
    </row>
    <row r="92" spans="1:7" ht="16.5" customHeight="1" x14ac:dyDescent="0.25">
      <c r="A92" s="771" t="s">
        <v>630</v>
      </c>
      <c r="B92" s="771"/>
      <c r="C92" s="771"/>
      <c r="D92" s="771"/>
      <c r="E92" s="771"/>
      <c r="F92" s="771"/>
      <c r="G92" s="771"/>
    </row>
    <row r="93" spans="1:7" s="363" customFormat="1" ht="16.5" customHeight="1" thickBot="1" x14ac:dyDescent="0.3">
      <c r="A93" s="772"/>
      <c r="B93" s="772"/>
      <c r="C93" s="134"/>
      <c r="G93" s="134"/>
    </row>
    <row r="94" spans="1:7" x14ac:dyDescent="0.25">
      <c r="A94" s="773" t="s">
        <v>64</v>
      </c>
      <c r="B94" s="775" t="s">
        <v>598</v>
      </c>
      <c r="C94" s="777" t="str">
        <f>+CONCATENATE(LEFT([1]ÖSSZEFÜGGÉSEK!A6,4),". évi")</f>
        <v>2021. évi</v>
      </c>
      <c r="D94" s="778"/>
      <c r="E94" s="779"/>
      <c r="F94" s="779"/>
      <c r="G94" s="780"/>
    </row>
    <row r="95" spans="1:7" ht="48.75" thickBot="1" x14ac:dyDescent="0.3">
      <c r="A95" s="774"/>
      <c r="B95" s="776"/>
      <c r="C95" s="568" t="s">
        <v>587</v>
      </c>
      <c r="D95" s="569" t="s">
        <v>588</v>
      </c>
      <c r="E95" s="569" t="s">
        <v>589</v>
      </c>
      <c r="F95" s="570" t="s">
        <v>590</v>
      </c>
      <c r="G95" s="571" t="s">
        <v>591</v>
      </c>
    </row>
    <row r="96" spans="1:7" s="353" customFormat="1" ht="12" customHeight="1" thickBot="1" x14ac:dyDescent="0.25">
      <c r="A96" s="31" t="s">
        <v>444</v>
      </c>
      <c r="B96" s="32" t="s">
        <v>445</v>
      </c>
      <c r="C96" s="572" t="s">
        <v>446</v>
      </c>
      <c r="D96" s="572" t="s">
        <v>448</v>
      </c>
      <c r="E96" s="573" t="s">
        <v>447</v>
      </c>
      <c r="F96" s="573" t="s">
        <v>592</v>
      </c>
      <c r="G96" s="587" t="s">
        <v>593</v>
      </c>
    </row>
    <row r="97" spans="1:7" ht="12" customHeight="1" thickBot="1" x14ac:dyDescent="0.3">
      <c r="A97" s="22" t="s">
        <v>16</v>
      </c>
      <c r="B97" s="27" t="s">
        <v>393</v>
      </c>
      <c r="C97" s="338">
        <f>C98+C99+C100+C101+C102+C115</f>
        <v>401727185</v>
      </c>
      <c r="D97" s="338">
        <f>D98+D99+D100+D101+D102+D115</f>
        <v>0</v>
      </c>
      <c r="E97" s="338">
        <f>E98+E99+E100+E101+E102+E115</f>
        <v>2906201</v>
      </c>
      <c r="F97" s="338">
        <f>F98+F99+F100+F101+F102+F115</f>
        <v>2906201</v>
      </c>
      <c r="G97" s="546">
        <f>G98+G99+G100+G101+G102+G115</f>
        <v>404633386</v>
      </c>
    </row>
    <row r="98" spans="1:7" ht="12" customHeight="1" x14ac:dyDescent="0.25">
      <c r="A98" s="17" t="s">
        <v>93</v>
      </c>
      <c r="B98" s="588" t="s">
        <v>47</v>
      </c>
      <c r="C98" s="589">
        <f>'[1]1.2.sz.mell. '!C98+'[1]1.3.sz.mell. '!C98+'[1]1.4.sz.mell. '!C98</f>
        <v>140180000</v>
      </c>
      <c r="D98" s="589">
        <f>'[1]1.2.sz.mell. '!D98+'[1]1.3.sz.mell. '!D98+'[1]1.4.sz.mell. '!D98</f>
        <v>0</v>
      </c>
      <c r="E98" s="589">
        <f>'[1]1.2.sz.mell. '!E98+'[1]1.3.sz.mell. '!E98+'[1]1.4.sz.mell. '!E98</f>
        <v>2853000</v>
      </c>
      <c r="F98" s="590">
        <f t="shared" ref="F98:F117" si="8">D98+E98</f>
        <v>2853000</v>
      </c>
      <c r="G98" s="591">
        <f t="shared" ref="G98:G117" si="9">C98+F98</f>
        <v>143033000</v>
      </c>
    </row>
    <row r="99" spans="1:7" ht="12" customHeight="1" x14ac:dyDescent="0.25">
      <c r="A99" s="14" t="s">
        <v>94</v>
      </c>
      <c r="B99" s="592" t="s">
        <v>172</v>
      </c>
      <c r="C99" s="593">
        <f>'[1]1.2.sz.mell. '!C99+'[1]1.3.sz.mell. '!C99+'[1]1.4.sz.mell. '!C99</f>
        <v>22003000</v>
      </c>
      <c r="D99" s="593">
        <f>'[1]1.2.sz.mell. '!D99+'[1]1.3.sz.mell. '!D99+'[1]1.4.sz.mell. '!D99</f>
        <v>0</v>
      </c>
      <c r="E99" s="593">
        <f>'[1]1.2.sz.mell. '!E99+'[1]1.3.sz.mell. '!E99+'[1]1.4.sz.mell. '!E99</f>
        <v>234000</v>
      </c>
      <c r="F99" s="594">
        <f t="shared" si="8"/>
        <v>234000</v>
      </c>
      <c r="G99" s="595">
        <f t="shared" si="9"/>
        <v>22237000</v>
      </c>
    </row>
    <row r="100" spans="1:7" ht="12" customHeight="1" x14ac:dyDescent="0.25">
      <c r="A100" s="14" t="s">
        <v>95</v>
      </c>
      <c r="B100" s="592" t="s">
        <v>133</v>
      </c>
      <c r="C100" s="593">
        <f>'[1]1.2.sz.mell. '!C100+'[1]1.3.sz.mell. '!C100+'[1]1.4.sz.mell. '!C100</f>
        <v>72889000</v>
      </c>
      <c r="D100" s="593">
        <f>'[1]1.2.sz.mell. '!D100+'[1]1.3.sz.mell. '!D100+'[1]1.4.sz.mell. '!D100</f>
        <v>0</v>
      </c>
      <c r="E100" s="593">
        <f>'[1]1.2.sz.mell. '!E100+'[1]1.3.sz.mell. '!E100+'[1]1.4.sz.mell. '!E100</f>
        <v>1729000</v>
      </c>
      <c r="F100" s="596">
        <f t="shared" si="8"/>
        <v>1729000</v>
      </c>
      <c r="G100" s="597">
        <f t="shared" si="9"/>
        <v>74618000</v>
      </c>
    </row>
    <row r="101" spans="1:7" ht="12" customHeight="1" x14ac:dyDescent="0.25">
      <c r="A101" s="14" t="s">
        <v>96</v>
      </c>
      <c r="B101" s="598" t="s">
        <v>173</v>
      </c>
      <c r="C101" s="593">
        <f>'[1]1.2.sz.mell. '!C101+'[1]1.3.sz.mell. '!C101+'[1]1.4.sz.mell. '!C101</f>
        <v>4000000</v>
      </c>
      <c r="D101" s="593">
        <f>'[1]1.2.sz.mell. '!D101+'[1]1.3.sz.mell. '!D101+'[1]1.4.sz.mell. '!D101</f>
        <v>0</v>
      </c>
      <c r="E101" s="593">
        <f>'[1]1.2.sz.mell. '!E101+'[1]1.3.sz.mell. '!E101+'[1]1.4.sz.mell. '!E101</f>
        <v>0</v>
      </c>
      <c r="F101" s="596">
        <f t="shared" si="8"/>
        <v>0</v>
      </c>
      <c r="G101" s="597">
        <f t="shared" si="9"/>
        <v>4000000</v>
      </c>
    </row>
    <row r="102" spans="1:7" ht="12" customHeight="1" x14ac:dyDescent="0.25">
      <c r="A102" s="14" t="s">
        <v>106</v>
      </c>
      <c r="B102" s="19" t="s">
        <v>174</v>
      </c>
      <c r="C102" s="593">
        <f>'[1]1.2.sz.mell. '!C102+'[1]1.3.sz.mell. '!C102+'[1]1.4.sz.mell. '!C102</f>
        <v>133707020</v>
      </c>
      <c r="D102" s="593">
        <f>'[1]1.2.sz.mell. '!D102+'[1]1.3.sz.mell. '!D102+'[1]1.4.sz.mell. '!D102</f>
        <v>0</v>
      </c>
      <c r="E102" s="593">
        <f>'[1]1.2.sz.mell. '!E102+'[1]1.3.sz.mell. '!E102+'[1]1.4.sz.mell. '!E102</f>
        <v>31200</v>
      </c>
      <c r="F102" s="596">
        <f t="shared" si="8"/>
        <v>31200</v>
      </c>
      <c r="G102" s="597">
        <f t="shared" si="9"/>
        <v>133738220</v>
      </c>
    </row>
    <row r="103" spans="1:7" ht="12" customHeight="1" x14ac:dyDescent="0.25">
      <c r="A103" s="14" t="s">
        <v>97</v>
      </c>
      <c r="B103" s="592" t="s">
        <v>398</v>
      </c>
      <c r="C103" s="593">
        <f>'[1]1.2.sz.mell. '!C103+'[1]1.3.sz.mell. '!C103+'[1]1.4.sz.mell. '!C103</f>
        <v>1717100</v>
      </c>
      <c r="D103" s="593">
        <f>'[1]1.2.sz.mell. '!D103+'[1]1.3.sz.mell. '!D103+'[1]1.4.sz.mell. '!D103</f>
        <v>0</v>
      </c>
      <c r="E103" s="593">
        <f>'[1]1.2.sz.mell. '!E103+'[1]1.3.sz.mell. '!E103+'[1]1.4.sz.mell. '!E103</f>
        <v>31200</v>
      </c>
      <c r="F103" s="596">
        <f t="shared" si="8"/>
        <v>31200</v>
      </c>
      <c r="G103" s="597">
        <f t="shared" si="9"/>
        <v>1748300</v>
      </c>
    </row>
    <row r="104" spans="1:7" ht="12" customHeight="1" x14ac:dyDescent="0.25">
      <c r="A104" s="14" t="s">
        <v>98</v>
      </c>
      <c r="B104" s="599" t="s">
        <v>397</v>
      </c>
      <c r="C104" s="593">
        <f>'[1]1.2.sz.mell. '!C104+'[1]1.3.sz.mell. '!C104+'[1]1.4.sz.mell. '!C104</f>
        <v>2661882</v>
      </c>
      <c r="D104" s="593">
        <f>'[1]1.2.sz.mell. '!D104+'[1]1.3.sz.mell. '!D104+'[1]1.4.sz.mell. '!D104</f>
        <v>0</v>
      </c>
      <c r="E104" s="593">
        <f>'[1]1.2.sz.mell. '!E104+'[1]1.3.sz.mell. '!E104+'[1]1.4.sz.mell. '!E104</f>
        <v>0</v>
      </c>
      <c r="F104" s="596">
        <f t="shared" si="8"/>
        <v>0</v>
      </c>
      <c r="G104" s="597">
        <f t="shared" si="9"/>
        <v>2661882</v>
      </c>
    </row>
    <row r="105" spans="1:7" ht="12" customHeight="1" x14ac:dyDescent="0.25">
      <c r="A105" s="14" t="s">
        <v>107</v>
      </c>
      <c r="B105" s="599" t="s">
        <v>396</v>
      </c>
      <c r="C105" s="593">
        <f>'[1]1.2.sz.mell. '!C105+'[1]1.3.sz.mell. '!C105+'[1]1.4.sz.mell. '!C105</f>
        <v>0</v>
      </c>
      <c r="D105" s="593">
        <f>'[1]1.2.sz.mell. '!D105+'[1]1.3.sz.mell. '!D105+'[1]1.4.sz.mell. '!D105</f>
        <v>0</v>
      </c>
      <c r="E105" s="593">
        <f>'[1]1.2.sz.mell. '!E105+'[1]1.3.sz.mell. '!E105+'[1]1.4.sz.mell. '!E105</f>
        <v>0</v>
      </c>
      <c r="F105" s="596">
        <f t="shared" si="8"/>
        <v>0</v>
      </c>
      <c r="G105" s="597">
        <f t="shared" si="9"/>
        <v>0</v>
      </c>
    </row>
    <row r="106" spans="1:7" ht="12" customHeight="1" x14ac:dyDescent="0.25">
      <c r="A106" s="14" t="s">
        <v>108</v>
      </c>
      <c r="B106" s="600" t="s">
        <v>332</v>
      </c>
      <c r="C106" s="593">
        <f>'[1]1.2.sz.mell. '!C106+'[1]1.3.sz.mell. '!C106+'[1]1.4.sz.mell. '!C106</f>
        <v>0</v>
      </c>
      <c r="D106" s="593">
        <f>'[1]1.2.sz.mell. '!D106+'[1]1.3.sz.mell. '!D106+'[1]1.4.sz.mell. '!D106</f>
        <v>0</v>
      </c>
      <c r="E106" s="593">
        <f>'[1]1.2.sz.mell. '!E106+'[1]1.3.sz.mell. '!E106+'[1]1.4.sz.mell. '!E106</f>
        <v>0</v>
      </c>
      <c r="F106" s="596">
        <f t="shared" si="8"/>
        <v>0</v>
      </c>
      <c r="G106" s="597">
        <f t="shared" si="9"/>
        <v>0</v>
      </c>
    </row>
    <row r="107" spans="1:7" ht="22.5" x14ac:dyDescent="0.25">
      <c r="A107" s="14" t="s">
        <v>109</v>
      </c>
      <c r="B107" s="601" t="s">
        <v>333</v>
      </c>
      <c r="C107" s="593">
        <f>'[1]1.2.sz.mell. '!C107+'[1]1.3.sz.mell. '!C107+'[1]1.4.sz.mell. '!C107</f>
        <v>0</v>
      </c>
      <c r="D107" s="593">
        <f>'[1]1.2.sz.mell. '!D107+'[1]1.3.sz.mell. '!D107+'[1]1.4.sz.mell. '!D107</f>
        <v>0</v>
      </c>
      <c r="E107" s="593">
        <f>'[1]1.2.sz.mell. '!E107+'[1]1.3.sz.mell. '!E107+'[1]1.4.sz.mell. '!E107</f>
        <v>0</v>
      </c>
      <c r="F107" s="596">
        <f t="shared" si="8"/>
        <v>0</v>
      </c>
      <c r="G107" s="597">
        <f t="shared" si="9"/>
        <v>0</v>
      </c>
    </row>
    <row r="108" spans="1:7" ht="22.5" x14ac:dyDescent="0.25">
      <c r="A108" s="14" t="s">
        <v>110</v>
      </c>
      <c r="B108" s="601" t="s">
        <v>334</v>
      </c>
      <c r="C108" s="593">
        <f>'[1]1.2.sz.mell. '!C108+'[1]1.3.sz.mell. '!C108+'[1]1.4.sz.mell. '!C108</f>
        <v>0</v>
      </c>
      <c r="D108" s="593">
        <f>'[1]1.2.sz.mell. '!D108+'[1]1.3.sz.mell. '!D108+'[1]1.4.sz.mell. '!D108</f>
        <v>0</v>
      </c>
      <c r="E108" s="593">
        <f>'[1]1.2.sz.mell. '!E108+'[1]1.3.sz.mell. '!E108+'[1]1.4.sz.mell. '!E108</f>
        <v>0</v>
      </c>
      <c r="F108" s="596">
        <f t="shared" si="8"/>
        <v>0</v>
      </c>
      <c r="G108" s="597">
        <f t="shared" si="9"/>
        <v>0</v>
      </c>
    </row>
    <row r="109" spans="1:7" ht="12" customHeight="1" x14ac:dyDescent="0.25">
      <c r="A109" s="14" t="s">
        <v>112</v>
      </c>
      <c r="B109" s="600" t="s">
        <v>335</v>
      </c>
      <c r="C109" s="593">
        <f>'[1]1.2.sz.mell. '!C109+'[1]1.3.sz.mell. '!C109+'[1]1.4.sz.mell. '!C109</f>
        <v>128428038</v>
      </c>
      <c r="D109" s="593">
        <f>'[1]1.2.sz.mell. '!D109+'[1]1.3.sz.mell. '!D109+'[1]1.4.sz.mell. '!D109</f>
        <v>0</v>
      </c>
      <c r="E109" s="593">
        <f>'[1]1.2.sz.mell. '!E109+'[1]1.3.sz.mell. '!E109+'[1]1.4.sz.mell. '!E109</f>
        <v>0</v>
      </c>
      <c r="F109" s="596">
        <f t="shared" si="8"/>
        <v>0</v>
      </c>
      <c r="G109" s="597">
        <f t="shared" si="9"/>
        <v>128428038</v>
      </c>
    </row>
    <row r="110" spans="1:7" ht="12" customHeight="1" x14ac:dyDescent="0.25">
      <c r="A110" s="14" t="s">
        <v>175</v>
      </c>
      <c r="B110" s="600" t="s">
        <v>336</v>
      </c>
      <c r="C110" s="593">
        <f>'[1]1.2.sz.mell. '!C110+'[1]1.3.sz.mell. '!C110+'[1]1.4.sz.mell. '!C110</f>
        <v>0</v>
      </c>
      <c r="D110" s="593">
        <f>'[1]1.2.sz.mell. '!D110+'[1]1.3.sz.mell. '!D110+'[1]1.4.sz.mell. '!D110</f>
        <v>0</v>
      </c>
      <c r="E110" s="593">
        <f>'[1]1.2.sz.mell. '!E110+'[1]1.3.sz.mell. '!E110+'[1]1.4.sz.mell. '!E110</f>
        <v>0</v>
      </c>
      <c r="F110" s="596">
        <f t="shared" si="8"/>
        <v>0</v>
      </c>
      <c r="G110" s="597">
        <f t="shared" si="9"/>
        <v>0</v>
      </c>
    </row>
    <row r="111" spans="1:7" ht="22.5" x14ac:dyDescent="0.25">
      <c r="A111" s="14" t="s">
        <v>330</v>
      </c>
      <c r="B111" s="601" t="s">
        <v>337</v>
      </c>
      <c r="C111" s="593">
        <f>'[1]1.2.sz.mell. '!C111+'[1]1.3.sz.mell. '!C111+'[1]1.4.sz.mell. '!C111</f>
        <v>0</v>
      </c>
      <c r="D111" s="593">
        <f>'[1]1.2.sz.mell. '!D111+'[1]1.3.sz.mell. '!D111+'[1]1.4.sz.mell. '!D111</f>
        <v>0</v>
      </c>
      <c r="E111" s="593">
        <f>'[1]1.2.sz.mell. '!E111+'[1]1.3.sz.mell. '!E111+'[1]1.4.sz.mell. '!E111</f>
        <v>0</v>
      </c>
      <c r="F111" s="596">
        <f t="shared" si="8"/>
        <v>0</v>
      </c>
      <c r="G111" s="597">
        <f t="shared" si="9"/>
        <v>0</v>
      </c>
    </row>
    <row r="112" spans="1:7" ht="12" customHeight="1" x14ac:dyDescent="0.25">
      <c r="A112" s="13" t="s">
        <v>331</v>
      </c>
      <c r="B112" s="599" t="s">
        <v>338</v>
      </c>
      <c r="C112" s="593">
        <f>'[1]1.2.sz.mell. '!C112+'[1]1.3.sz.mell. '!C112+'[1]1.4.sz.mell. '!C112</f>
        <v>0</v>
      </c>
      <c r="D112" s="593">
        <f>'[1]1.2.sz.mell. '!D112+'[1]1.3.sz.mell. '!D112+'[1]1.4.sz.mell. '!D112</f>
        <v>0</v>
      </c>
      <c r="E112" s="593">
        <f>'[1]1.2.sz.mell. '!E112+'[1]1.3.sz.mell. '!E112+'[1]1.4.sz.mell. '!E112</f>
        <v>0</v>
      </c>
      <c r="F112" s="596">
        <f t="shared" si="8"/>
        <v>0</v>
      </c>
      <c r="G112" s="597">
        <f t="shared" si="9"/>
        <v>0</v>
      </c>
    </row>
    <row r="113" spans="1:7" ht="12" customHeight="1" x14ac:dyDescent="0.25">
      <c r="A113" s="14" t="s">
        <v>394</v>
      </c>
      <c r="B113" s="599" t="s">
        <v>339</v>
      </c>
      <c r="C113" s="593">
        <f>'[1]1.2.sz.mell. '!C113+'[1]1.3.sz.mell. '!C113+'[1]1.4.sz.mell. '!C113</f>
        <v>0</v>
      </c>
      <c r="D113" s="593">
        <f>'[1]1.2.sz.mell. '!D113+'[1]1.3.sz.mell. '!D113+'[1]1.4.sz.mell. '!D113</f>
        <v>0</v>
      </c>
      <c r="E113" s="593">
        <f>'[1]1.2.sz.mell. '!E113+'[1]1.3.sz.mell. '!E113+'[1]1.4.sz.mell. '!E113</f>
        <v>0</v>
      </c>
      <c r="F113" s="596">
        <f t="shared" si="8"/>
        <v>0</v>
      </c>
      <c r="G113" s="597">
        <f t="shared" si="9"/>
        <v>0</v>
      </c>
    </row>
    <row r="114" spans="1:7" ht="12" customHeight="1" x14ac:dyDescent="0.25">
      <c r="A114" s="16" t="s">
        <v>395</v>
      </c>
      <c r="B114" s="599" t="s">
        <v>340</v>
      </c>
      <c r="C114" s="593">
        <f>'[1]1.2.sz.mell. '!C114+'[1]1.3.sz.mell. '!C114+'[1]1.4.sz.mell. '!C114</f>
        <v>900000</v>
      </c>
      <c r="D114" s="593">
        <f>'[1]1.2.sz.mell. '!D114+'[1]1.3.sz.mell. '!D114+'[1]1.4.sz.mell. '!D114</f>
        <v>0</v>
      </c>
      <c r="E114" s="593">
        <f>'[1]1.2.sz.mell. '!E114+'[1]1.3.sz.mell. '!E114+'[1]1.4.sz.mell. '!E114</f>
        <v>0</v>
      </c>
      <c r="F114" s="596">
        <f t="shared" si="8"/>
        <v>0</v>
      </c>
      <c r="G114" s="597">
        <f t="shared" si="9"/>
        <v>900000</v>
      </c>
    </row>
    <row r="115" spans="1:7" ht="12" customHeight="1" x14ac:dyDescent="0.25">
      <c r="A115" s="14" t="s">
        <v>399</v>
      </c>
      <c r="B115" s="598" t="s">
        <v>48</v>
      </c>
      <c r="C115" s="593">
        <f>'[1]1.2.sz.mell. '!C115+'[1]1.3.sz.mell. '!C115+'[1]1.4.sz.mell. '!C115</f>
        <v>28948165</v>
      </c>
      <c r="D115" s="593">
        <f>'[1]1.2.sz.mell. '!D115+'[1]1.3.sz.mell. '!D115+'[1]1.4.sz.mell. '!D115</f>
        <v>0</v>
      </c>
      <c r="E115" s="593">
        <f>'[1]1.2.sz.mell. '!E115+'[1]1.3.sz.mell. '!E115+'[1]1.4.sz.mell. '!E115</f>
        <v>-1940999</v>
      </c>
      <c r="F115" s="594">
        <f t="shared" si="8"/>
        <v>-1940999</v>
      </c>
      <c r="G115" s="595">
        <f t="shared" si="9"/>
        <v>27007166</v>
      </c>
    </row>
    <row r="116" spans="1:7" ht="12" customHeight="1" x14ac:dyDescent="0.25">
      <c r="A116" s="14" t="s">
        <v>400</v>
      </c>
      <c r="B116" s="592" t="s">
        <v>402</v>
      </c>
      <c r="C116" s="593">
        <f>'[1]1.2.sz.mell. '!C116+'[1]1.3.sz.mell. '!C116+'[1]1.4.sz.mell. '!C116</f>
        <v>10246165</v>
      </c>
      <c r="D116" s="593">
        <f>'[1]1.2.sz.mell. '!D116+'[1]1.3.sz.mell. '!D116+'[1]1.4.sz.mell. '!D116</f>
        <v>0</v>
      </c>
      <c r="E116" s="593">
        <f>'[1]1.2.sz.mell. '!E116+'[1]1.3.sz.mell. '!E116+'[1]1.4.sz.mell. '!E116</f>
        <v>-1940999</v>
      </c>
      <c r="F116" s="594">
        <f t="shared" si="8"/>
        <v>-1940999</v>
      </c>
      <c r="G116" s="595">
        <f t="shared" si="9"/>
        <v>8305166</v>
      </c>
    </row>
    <row r="117" spans="1:7" ht="12" customHeight="1" thickBot="1" x14ac:dyDescent="0.3">
      <c r="A117" s="18" t="s">
        <v>401</v>
      </c>
      <c r="B117" s="602" t="s">
        <v>403</v>
      </c>
      <c r="C117" s="603">
        <f>'[1]1.2.sz.mell. '!C117+'[1]1.3.sz.mell. '!C117+'[1]1.4.sz.mell. '!C117</f>
        <v>18702000</v>
      </c>
      <c r="D117" s="603">
        <f>'[1]1.2.sz.mell. '!D117+'[1]1.3.sz.mell. '!D117+'[1]1.4.sz.mell. '!D117</f>
        <v>0</v>
      </c>
      <c r="E117" s="603">
        <f>'[1]1.2.sz.mell. '!E117+'[1]1.3.sz.mell. '!E117+'[1]1.4.sz.mell. '!E117</f>
        <v>0</v>
      </c>
      <c r="F117" s="604">
        <f t="shared" si="8"/>
        <v>0</v>
      </c>
      <c r="G117" s="605">
        <f t="shared" si="9"/>
        <v>18702000</v>
      </c>
    </row>
    <row r="118" spans="1:7" ht="12" customHeight="1" thickBot="1" x14ac:dyDescent="0.3">
      <c r="A118" s="402" t="s">
        <v>17</v>
      </c>
      <c r="B118" s="403" t="s">
        <v>341</v>
      </c>
      <c r="C118" s="411">
        <f>+C119+C121+C123</f>
        <v>56470000</v>
      </c>
      <c r="D118" s="411">
        <f>+D119+D121+D123</f>
        <v>0</v>
      </c>
      <c r="E118" s="411">
        <f>+E119+E121+E123</f>
        <v>603000</v>
      </c>
      <c r="F118" s="411">
        <f>+F119+F121+F123</f>
        <v>603000</v>
      </c>
      <c r="G118" s="606">
        <f>+G119+G121+G123</f>
        <v>57073000</v>
      </c>
    </row>
    <row r="119" spans="1:7" ht="12" customHeight="1" x14ac:dyDescent="0.25">
      <c r="A119" s="15" t="s">
        <v>99</v>
      </c>
      <c r="B119" s="8" t="s">
        <v>214</v>
      </c>
      <c r="C119" s="340">
        <f>'[1]1.2.sz.mell. '!C119+'[1]1.3.sz.mell. '!C119+'[1]1.4.sz.mell. '!C119</f>
        <v>48644000</v>
      </c>
      <c r="D119" s="340">
        <f>'[1]1.2.sz.mell. '!D119+'[1]1.3.sz.mell. '!D119+'[1]1.4.sz.mell. '!D119</f>
        <v>0</v>
      </c>
      <c r="E119" s="340">
        <f>'[1]1.2.sz.mell. '!E119+'[1]1.3.sz.mell. '!E119+'[1]1.4.sz.mell. '!E119</f>
        <v>603000</v>
      </c>
      <c r="F119" s="575">
        <f t="shared" ref="F119:F131" si="10">D119+E119</f>
        <v>603000</v>
      </c>
      <c r="G119" s="576">
        <f t="shared" ref="G119:G131" si="11">C119+F119</f>
        <v>49247000</v>
      </c>
    </row>
    <row r="120" spans="1:7" ht="12" customHeight="1" x14ac:dyDescent="0.25">
      <c r="A120" s="15" t="s">
        <v>100</v>
      </c>
      <c r="B120" s="12" t="s">
        <v>345</v>
      </c>
      <c r="C120" s="340">
        <f>'[1]1.2.sz.mell. '!C120+'[1]1.3.sz.mell. '!C120+'[1]1.4.sz.mell. '!C120</f>
        <v>0</v>
      </c>
      <c r="D120" s="340">
        <f>'[1]1.2.sz.mell. '!D120+'[1]1.3.sz.mell. '!D120+'[1]1.4.sz.mell. '!D120</f>
        <v>0</v>
      </c>
      <c r="E120" s="340">
        <f>'[1]1.2.sz.mell. '!E120+'[1]1.3.sz.mell. '!E120+'[1]1.4.sz.mell. '!E120</f>
        <v>0</v>
      </c>
      <c r="F120" s="575">
        <f t="shared" si="10"/>
        <v>0</v>
      </c>
      <c r="G120" s="576">
        <f t="shared" si="11"/>
        <v>0</v>
      </c>
    </row>
    <row r="121" spans="1:7" ht="12" customHeight="1" x14ac:dyDescent="0.25">
      <c r="A121" s="15" t="s">
        <v>101</v>
      </c>
      <c r="B121" s="12" t="s">
        <v>176</v>
      </c>
      <c r="C121" s="340">
        <f>'[1]1.2.sz.mell. '!C121+'[1]1.3.sz.mell. '!C121+'[1]1.4.sz.mell. '!C121</f>
        <v>2142000</v>
      </c>
      <c r="D121" s="340">
        <f>'[1]1.2.sz.mell. '!D121+'[1]1.3.sz.mell. '!D121+'[1]1.4.sz.mell. '!D121</f>
        <v>0</v>
      </c>
      <c r="E121" s="340">
        <f>'[1]1.2.sz.mell. '!E121+'[1]1.3.sz.mell. '!E121+'[1]1.4.sz.mell. '!E121</f>
        <v>0</v>
      </c>
      <c r="F121" s="607">
        <f t="shared" si="10"/>
        <v>0</v>
      </c>
      <c r="G121" s="595">
        <f t="shared" si="11"/>
        <v>2142000</v>
      </c>
    </row>
    <row r="122" spans="1:7" ht="12" customHeight="1" x14ac:dyDescent="0.25">
      <c r="A122" s="15" t="s">
        <v>102</v>
      </c>
      <c r="B122" s="12" t="s">
        <v>346</v>
      </c>
      <c r="C122" s="340">
        <f>'[1]1.2.sz.mell. '!C122+'[1]1.3.sz.mell. '!C122+'[1]1.4.sz.mell. '!C122</f>
        <v>0</v>
      </c>
      <c r="D122" s="340">
        <f>'[1]1.2.sz.mell. '!D122+'[1]1.3.sz.mell. '!D122+'[1]1.4.sz.mell. '!D122</f>
        <v>0</v>
      </c>
      <c r="E122" s="340">
        <f>'[1]1.2.sz.mell. '!E122+'[1]1.3.sz.mell. '!E122+'[1]1.4.sz.mell. '!E122</f>
        <v>0</v>
      </c>
      <c r="F122" s="607">
        <f t="shared" si="10"/>
        <v>0</v>
      </c>
      <c r="G122" s="595">
        <f t="shared" si="11"/>
        <v>0</v>
      </c>
    </row>
    <row r="123" spans="1:7" ht="12" customHeight="1" x14ac:dyDescent="0.25">
      <c r="A123" s="15" t="s">
        <v>103</v>
      </c>
      <c r="B123" s="259" t="s">
        <v>216</v>
      </c>
      <c r="C123" s="340">
        <f>'[1]1.2.sz.mell. '!C123+'[1]1.3.sz.mell. '!C123+'[1]1.4.sz.mell. '!C123</f>
        <v>5684000</v>
      </c>
      <c r="D123" s="340">
        <f>'[1]1.2.sz.mell. '!D123+'[1]1.3.sz.mell. '!D123+'[1]1.4.sz.mell. '!D123</f>
        <v>0</v>
      </c>
      <c r="E123" s="340">
        <f>'[1]1.2.sz.mell. '!E123+'[1]1.3.sz.mell. '!E123+'[1]1.4.sz.mell. '!E123</f>
        <v>0</v>
      </c>
      <c r="F123" s="607">
        <f t="shared" si="10"/>
        <v>0</v>
      </c>
      <c r="G123" s="595">
        <f t="shared" si="11"/>
        <v>5684000</v>
      </c>
    </row>
    <row r="124" spans="1:7" ht="12" customHeight="1" x14ac:dyDescent="0.25">
      <c r="A124" s="15" t="s">
        <v>111</v>
      </c>
      <c r="B124" s="258" t="s">
        <v>387</v>
      </c>
      <c r="C124" s="340">
        <f>'[1]1.2.sz.mell. '!C124+'[1]1.3.sz.mell. '!C124+'[1]1.4.sz.mell. '!C124</f>
        <v>0</v>
      </c>
      <c r="D124" s="340">
        <f>'[1]1.2.sz.mell. '!D124+'[1]1.3.sz.mell. '!D124+'[1]1.4.sz.mell. '!D124</f>
        <v>0</v>
      </c>
      <c r="E124" s="340">
        <f>'[1]1.2.sz.mell. '!E124+'[1]1.3.sz.mell. '!E124+'[1]1.4.sz.mell. '!E124</f>
        <v>0</v>
      </c>
      <c r="F124" s="607">
        <f t="shared" si="10"/>
        <v>0</v>
      </c>
      <c r="G124" s="595">
        <f t="shared" si="11"/>
        <v>0</v>
      </c>
    </row>
    <row r="125" spans="1:7" ht="22.5" x14ac:dyDescent="0.25">
      <c r="A125" s="15" t="s">
        <v>113</v>
      </c>
      <c r="B125" s="351" t="s">
        <v>351</v>
      </c>
      <c r="C125" s="340">
        <f>'[1]1.2.sz.mell. '!C125+'[1]1.3.sz.mell. '!C125+'[1]1.4.sz.mell. '!C125</f>
        <v>0</v>
      </c>
      <c r="D125" s="340">
        <f>'[1]1.2.sz.mell. '!D125+'[1]1.3.sz.mell. '!D125+'[1]1.4.sz.mell. '!D125</f>
        <v>0</v>
      </c>
      <c r="E125" s="340">
        <f>'[1]1.2.sz.mell. '!E125+'[1]1.3.sz.mell. '!E125+'[1]1.4.sz.mell. '!E125</f>
        <v>0</v>
      </c>
      <c r="F125" s="607">
        <f t="shared" si="10"/>
        <v>0</v>
      </c>
      <c r="G125" s="595">
        <f t="shared" si="11"/>
        <v>0</v>
      </c>
    </row>
    <row r="126" spans="1:7" ht="22.5" x14ac:dyDescent="0.25">
      <c r="A126" s="15" t="s">
        <v>177</v>
      </c>
      <c r="B126" s="137" t="s">
        <v>334</v>
      </c>
      <c r="C126" s="340">
        <f>'[1]1.2.sz.mell. '!C126+'[1]1.3.sz.mell. '!C126+'[1]1.4.sz.mell. '!C126</f>
        <v>0</v>
      </c>
      <c r="D126" s="340">
        <f>'[1]1.2.sz.mell. '!D126+'[1]1.3.sz.mell. '!D126+'[1]1.4.sz.mell. '!D126</f>
        <v>0</v>
      </c>
      <c r="E126" s="340">
        <f>'[1]1.2.sz.mell. '!E126+'[1]1.3.sz.mell. '!E126+'[1]1.4.sz.mell. '!E126</f>
        <v>0</v>
      </c>
      <c r="F126" s="607">
        <f t="shared" si="10"/>
        <v>0</v>
      </c>
      <c r="G126" s="595">
        <f t="shared" si="11"/>
        <v>0</v>
      </c>
    </row>
    <row r="127" spans="1:7" ht="12" customHeight="1" x14ac:dyDescent="0.25">
      <c r="A127" s="15" t="s">
        <v>178</v>
      </c>
      <c r="B127" s="137" t="s">
        <v>350</v>
      </c>
      <c r="C127" s="340"/>
      <c r="D127" s="340">
        <f>'[1]1.2.sz.mell. '!D127+'[1]1.3.sz.mell. '!D127+'[1]1.4.sz.mell. '!D127</f>
        <v>0</v>
      </c>
      <c r="E127" s="340">
        <f>'[1]1.2.sz.mell. '!E127+'[1]1.3.sz.mell. '!E127+'[1]1.4.sz.mell. '!E127</f>
        <v>0</v>
      </c>
      <c r="F127" s="607">
        <f t="shared" si="10"/>
        <v>0</v>
      </c>
      <c r="G127" s="595">
        <f t="shared" si="11"/>
        <v>0</v>
      </c>
    </row>
    <row r="128" spans="1:7" ht="12" customHeight="1" x14ac:dyDescent="0.25">
      <c r="A128" s="15" t="s">
        <v>179</v>
      </c>
      <c r="B128" s="137" t="s">
        <v>349</v>
      </c>
      <c r="C128" s="340">
        <f>'[1]1.2.sz.mell. '!C128+'[1]1.3.sz.mell. '!C128+'[1]1.4.sz.mell. '!C128</f>
        <v>0</v>
      </c>
      <c r="D128" s="340">
        <f>'[1]1.2.sz.mell. '!D128+'[1]1.3.sz.mell. '!D128+'[1]1.4.sz.mell. '!D128</f>
        <v>0</v>
      </c>
      <c r="E128" s="340">
        <f>'[1]1.2.sz.mell. '!E128+'[1]1.3.sz.mell. '!E128+'[1]1.4.sz.mell. '!E128</f>
        <v>0</v>
      </c>
      <c r="F128" s="607">
        <f t="shared" si="10"/>
        <v>0</v>
      </c>
      <c r="G128" s="595">
        <f t="shared" si="11"/>
        <v>0</v>
      </c>
    </row>
    <row r="129" spans="1:7" ht="22.5" x14ac:dyDescent="0.25">
      <c r="A129" s="15" t="s">
        <v>342</v>
      </c>
      <c r="B129" s="137" t="s">
        <v>337</v>
      </c>
      <c r="C129" s="340">
        <f>'[1]1.2.sz.mell. '!C129+'[1]1.3.sz.mell. '!C129+'[1]1.4.sz.mell. '!C129</f>
        <v>0</v>
      </c>
      <c r="D129" s="340">
        <f>'[1]1.2.sz.mell. '!D129+'[1]1.3.sz.mell. '!D129+'[1]1.4.sz.mell. '!D129</f>
        <v>0</v>
      </c>
      <c r="E129" s="340">
        <f>'[1]1.2.sz.mell. '!E129+'[1]1.3.sz.mell. '!E129+'[1]1.4.sz.mell. '!E129</f>
        <v>0</v>
      </c>
      <c r="F129" s="607">
        <f t="shared" si="10"/>
        <v>0</v>
      </c>
      <c r="G129" s="595">
        <f t="shared" si="11"/>
        <v>0</v>
      </c>
    </row>
    <row r="130" spans="1:7" ht="12" customHeight="1" x14ac:dyDescent="0.25">
      <c r="A130" s="15" t="s">
        <v>343</v>
      </c>
      <c r="B130" s="137" t="s">
        <v>348</v>
      </c>
      <c r="C130" s="340">
        <f>'[1]1.2.sz.mell. '!C130+'[1]1.3.sz.mell. '!C130+'[1]1.4.sz.mell. '!C130</f>
        <v>0</v>
      </c>
      <c r="D130" s="340">
        <f>'[1]1.2.sz.mell. '!D130+'[1]1.3.sz.mell. '!D130+'[1]1.4.sz.mell. '!D130</f>
        <v>0</v>
      </c>
      <c r="E130" s="340">
        <f>'[1]1.2.sz.mell. '!E130+'[1]1.3.sz.mell. '!E130+'[1]1.4.sz.mell. '!E130</f>
        <v>0</v>
      </c>
      <c r="F130" s="607">
        <f t="shared" si="10"/>
        <v>0</v>
      </c>
      <c r="G130" s="595">
        <f t="shared" si="11"/>
        <v>0</v>
      </c>
    </row>
    <row r="131" spans="1:7" ht="23.25" thickBot="1" x14ac:dyDescent="0.3">
      <c r="A131" s="13" t="s">
        <v>344</v>
      </c>
      <c r="B131" s="137" t="s">
        <v>347</v>
      </c>
      <c r="C131" s="340">
        <f>'[1]1.2.sz.mell. '!C131+'[1]1.3.sz.mell. '!C131+'[1]1.4.sz.mell. '!C131</f>
        <v>0</v>
      </c>
      <c r="D131" s="340">
        <f>'[1]1.2.sz.mell. '!D131+'[1]1.3.sz.mell. '!D131+'[1]1.4.sz.mell. '!D131</f>
        <v>0</v>
      </c>
      <c r="E131" s="340">
        <f>'[1]1.2.sz.mell. '!E131+'[1]1.3.sz.mell. '!E131+'[1]1.4.sz.mell. '!E131</f>
        <v>0</v>
      </c>
      <c r="F131" s="608">
        <f t="shared" si="10"/>
        <v>0</v>
      </c>
      <c r="G131" s="597">
        <f t="shared" si="11"/>
        <v>0</v>
      </c>
    </row>
    <row r="132" spans="1:7" ht="12" customHeight="1" thickBot="1" x14ac:dyDescent="0.3">
      <c r="A132" s="20" t="s">
        <v>18</v>
      </c>
      <c r="B132" s="118" t="s">
        <v>404</v>
      </c>
      <c r="C132" s="338">
        <f>+C97+C118</f>
        <v>458197185</v>
      </c>
      <c r="D132" s="609">
        <f>+D97+D118</f>
        <v>0</v>
      </c>
      <c r="E132" s="338">
        <f>+E97+E118</f>
        <v>3509201</v>
      </c>
      <c r="F132" s="338">
        <f>+F97+F118</f>
        <v>3509201</v>
      </c>
      <c r="G132" s="238">
        <f>+G97+G118</f>
        <v>461706386</v>
      </c>
    </row>
    <row r="133" spans="1:7" ht="12" customHeight="1" thickBot="1" x14ac:dyDescent="0.3">
      <c r="A133" s="20" t="s">
        <v>19</v>
      </c>
      <c r="B133" s="118" t="s">
        <v>599</v>
      </c>
      <c r="C133" s="338">
        <f>+C134+C135+C136</f>
        <v>76000000</v>
      </c>
      <c r="D133" s="609">
        <f>+D134+D135+D136</f>
        <v>0</v>
      </c>
      <c r="E133" s="338">
        <f>+E134+E135+E136</f>
        <v>0</v>
      </c>
      <c r="F133" s="338">
        <f>+F134+F135+F136</f>
        <v>0</v>
      </c>
      <c r="G133" s="238">
        <f>+G134+G135+G136</f>
        <v>76000000</v>
      </c>
    </row>
    <row r="134" spans="1:7" ht="12" customHeight="1" x14ac:dyDescent="0.25">
      <c r="A134" s="15" t="s">
        <v>250</v>
      </c>
      <c r="B134" s="12" t="s">
        <v>412</v>
      </c>
      <c r="C134" s="339">
        <f>'[1]1.2.sz.mell. '!C134+'[1]1.3.sz.mell. '!C134+'[1]1.4.sz.mell. '!C134</f>
        <v>76000000</v>
      </c>
      <c r="D134" s="339">
        <f>'[1]1.2.sz.mell. '!D134+'[1]1.3.sz.mell. '!D134+'[1]1.4.sz.mell. '!D134</f>
        <v>0</v>
      </c>
      <c r="E134" s="339">
        <f>'[1]1.2.sz.mell. '!E134+'[1]1.3.sz.mell. '!E134+'[1]1.4.sz.mell. '!E134</f>
        <v>0</v>
      </c>
      <c r="F134" s="607">
        <f>D134+E134</f>
        <v>0</v>
      </c>
      <c r="G134" s="595">
        <f>C134+F134</f>
        <v>76000000</v>
      </c>
    </row>
    <row r="135" spans="1:7" ht="12" customHeight="1" x14ac:dyDescent="0.25">
      <c r="A135" s="15" t="s">
        <v>251</v>
      </c>
      <c r="B135" s="12" t="s">
        <v>413</v>
      </c>
      <c r="C135" s="339">
        <f>'[1]1.2.sz.mell. '!C135+'[1]1.3.sz.mell. '!C135+'[1]1.4.sz.mell. '!C135</f>
        <v>0</v>
      </c>
      <c r="D135" s="339">
        <f>'[1]1.2.sz.mell. '!D135+'[1]1.3.sz.mell. '!D135+'[1]1.4.sz.mell. '!D135</f>
        <v>0</v>
      </c>
      <c r="E135" s="339">
        <f>'[1]1.2.sz.mell. '!E135+'[1]1.3.sz.mell. '!E135+'[1]1.4.sz.mell. '!E135</f>
        <v>0</v>
      </c>
      <c r="F135" s="607">
        <f>D135+E135</f>
        <v>0</v>
      </c>
      <c r="G135" s="595">
        <f>C135+F135</f>
        <v>0</v>
      </c>
    </row>
    <row r="136" spans="1:7" ht="12" customHeight="1" thickBot="1" x14ac:dyDescent="0.3">
      <c r="A136" s="13" t="s">
        <v>252</v>
      </c>
      <c r="B136" s="12" t="s">
        <v>414</v>
      </c>
      <c r="C136" s="339">
        <f>'[1]1.2.sz.mell. '!C136+'[1]1.3.sz.mell. '!C136+'[1]1.4.sz.mell. '!C136</f>
        <v>0</v>
      </c>
      <c r="D136" s="339">
        <f>'[1]1.2.sz.mell. '!D136+'[1]1.3.sz.mell. '!D136+'[1]1.4.sz.mell. '!D136</f>
        <v>0</v>
      </c>
      <c r="E136" s="339">
        <f>'[1]1.2.sz.mell. '!E136+'[1]1.3.sz.mell. '!E136+'[1]1.4.sz.mell. '!E136</f>
        <v>0</v>
      </c>
      <c r="F136" s="607">
        <f>D136+E136</f>
        <v>0</v>
      </c>
      <c r="G136" s="595">
        <f>C136+F136</f>
        <v>0</v>
      </c>
    </row>
    <row r="137" spans="1:7" ht="12" customHeight="1" thickBot="1" x14ac:dyDescent="0.3">
      <c r="A137" s="20" t="s">
        <v>20</v>
      </c>
      <c r="B137" s="118" t="s">
        <v>406</v>
      </c>
      <c r="C137" s="338">
        <f>SUM(C138:C143)</f>
        <v>0</v>
      </c>
      <c r="D137" s="609">
        <f>SUM(D138:D143)</f>
        <v>0</v>
      </c>
      <c r="E137" s="338">
        <f>SUM(E138:E143)</f>
        <v>0</v>
      </c>
      <c r="F137" s="338">
        <f>SUM(F138:F143)</f>
        <v>0</v>
      </c>
      <c r="G137" s="238">
        <f>SUM(G138:G143)</f>
        <v>0</v>
      </c>
    </row>
    <row r="138" spans="1:7" ht="12" customHeight="1" x14ac:dyDescent="0.25">
      <c r="A138" s="15" t="s">
        <v>86</v>
      </c>
      <c r="B138" s="9" t="s">
        <v>415</v>
      </c>
      <c r="C138" s="339">
        <f>'[1]1.2.sz.mell. '!C138+'[1]1.3.sz.mell. '!C138+'[1]1.4.sz.mell. '!C138</f>
        <v>0</v>
      </c>
      <c r="D138" s="339">
        <f>'[1]1.2.sz.mell. '!D138+'[1]1.3.sz.mell. '!D138+'[1]1.4.sz.mell. '!D138</f>
        <v>0</v>
      </c>
      <c r="E138" s="339">
        <f>'[1]1.2.sz.mell. '!E138+'[1]1.3.sz.mell. '!E138+'[1]1.4.sz.mell. '!E138</f>
        <v>0</v>
      </c>
      <c r="F138" s="607">
        <f t="shared" ref="F138:F143" si="12">D138+E138</f>
        <v>0</v>
      </c>
      <c r="G138" s="595">
        <f t="shared" ref="G138:G143" si="13">C138+F138</f>
        <v>0</v>
      </c>
    </row>
    <row r="139" spans="1:7" ht="12" customHeight="1" x14ac:dyDescent="0.25">
      <c r="A139" s="15" t="s">
        <v>87</v>
      </c>
      <c r="B139" s="9" t="s">
        <v>407</v>
      </c>
      <c r="C139" s="339">
        <f>'[1]1.2.sz.mell. '!C139+'[1]1.3.sz.mell. '!C139+'[1]1.4.sz.mell. '!C139</f>
        <v>0</v>
      </c>
      <c r="D139" s="339">
        <f>'[1]1.2.sz.mell. '!D139+'[1]1.3.sz.mell. '!D139+'[1]1.4.sz.mell. '!D139</f>
        <v>0</v>
      </c>
      <c r="E139" s="339">
        <f>'[1]1.2.sz.mell. '!E139+'[1]1.3.sz.mell. '!E139+'[1]1.4.sz.mell. '!E139</f>
        <v>0</v>
      </c>
      <c r="F139" s="607">
        <f t="shared" si="12"/>
        <v>0</v>
      </c>
      <c r="G139" s="595">
        <f t="shared" si="13"/>
        <v>0</v>
      </c>
    </row>
    <row r="140" spans="1:7" ht="12" customHeight="1" x14ac:dyDescent="0.25">
      <c r="A140" s="15" t="s">
        <v>88</v>
      </c>
      <c r="B140" s="9" t="s">
        <v>408</v>
      </c>
      <c r="C140" s="339">
        <f>'[1]1.2.sz.mell. '!C140+'[1]1.3.sz.mell. '!C140+'[1]1.4.sz.mell. '!C140</f>
        <v>0</v>
      </c>
      <c r="D140" s="339">
        <f>'[1]1.2.sz.mell. '!D140+'[1]1.3.sz.mell. '!D140+'[1]1.4.sz.mell. '!D140</f>
        <v>0</v>
      </c>
      <c r="E140" s="339">
        <f>'[1]1.2.sz.mell. '!E140+'[1]1.3.sz.mell. '!E140+'[1]1.4.sz.mell. '!E140</f>
        <v>0</v>
      </c>
      <c r="F140" s="607">
        <f t="shared" si="12"/>
        <v>0</v>
      </c>
      <c r="G140" s="595">
        <f t="shared" si="13"/>
        <v>0</v>
      </c>
    </row>
    <row r="141" spans="1:7" ht="12" customHeight="1" x14ac:dyDescent="0.25">
      <c r="A141" s="15" t="s">
        <v>164</v>
      </c>
      <c r="B141" s="9" t="s">
        <v>409</v>
      </c>
      <c r="C141" s="339">
        <f>'[1]1.2.sz.mell. '!C141+'[1]1.3.sz.mell. '!C141+'[1]1.4.sz.mell. '!C141</f>
        <v>0</v>
      </c>
      <c r="D141" s="339">
        <f>'[1]1.2.sz.mell. '!D141+'[1]1.3.sz.mell. '!D141+'[1]1.4.sz.mell. '!D141</f>
        <v>0</v>
      </c>
      <c r="E141" s="339">
        <f>'[1]1.2.sz.mell. '!E141+'[1]1.3.sz.mell. '!E141+'[1]1.4.sz.mell. '!E141</f>
        <v>0</v>
      </c>
      <c r="F141" s="607">
        <f t="shared" si="12"/>
        <v>0</v>
      </c>
      <c r="G141" s="595">
        <f t="shared" si="13"/>
        <v>0</v>
      </c>
    </row>
    <row r="142" spans="1:7" ht="12" customHeight="1" x14ac:dyDescent="0.25">
      <c r="A142" s="15" t="s">
        <v>165</v>
      </c>
      <c r="B142" s="9" t="s">
        <v>410</v>
      </c>
      <c r="C142" s="339">
        <f>'[1]1.2.sz.mell. '!C142+'[1]1.3.sz.mell. '!C142+'[1]1.4.sz.mell. '!C142</f>
        <v>0</v>
      </c>
      <c r="D142" s="339">
        <f>'[1]1.2.sz.mell. '!D142+'[1]1.3.sz.mell. '!D142+'[1]1.4.sz.mell. '!D142</f>
        <v>0</v>
      </c>
      <c r="E142" s="339">
        <f>'[1]1.2.sz.mell. '!E142+'[1]1.3.sz.mell. '!E142+'[1]1.4.sz.mell. '!E142</f>
        <v>0</v>
      </c>
      <c r="F142" s="607">
        <f t="shared" si="12"/>
        <v>0</v>
      </c>
      <c r="G142" s="595">
        <f t="shared" si="13"/>
        <v>0</v>
      </c>
    </row>
    <row r="143" spans="1:7" ht="12" customHeight="1" thickBot="1" x14ac:dyDescent="0.3">
      <c r="A143" s="13" t="s">
        <v>166</v>
      </c>
      <c r="B143" s="9" t="s">
        <v>411</v>
      </c>
      <c r="C143" s="339">
        <f>'[1]1.2.sz.mell. '!C143+'[1]1.3.sz.mell. '!C143+'[1]1.4.sz.mell. '!C143</f>
        <v>0</v>
      </c>
      <c r="D143" s="339">
        <f>'[1]1.2.sz.mell. '!D143+'[1]1.3.sz.mell. '!D143+'[1]1.4.sz.mell. '!D143</f>
        <v>0</v>
      </c>
      <c r="E143" s="339">
        <f>'[1]1.2.sz.mell. '!E143+'[1]1.3.sz.mell. '!E143+'[1]1.4.sz.mell. '!E143</f>
        <v>0</v>
      </c>
      <c r="F143" s="607">
        <f t="shared" si="12"/>
        <v>0</v>
      </c>
      <c r="G143" s="595">
        <f t="shared" si="13"/>
        <v>0</v>
      </c>
    </row>
    <row r="144" spans="1:7" ht="12" customHeight="1" thickBot="1" x14ac:dyDescent="0.3">
      <c r="A144" s="20" t="s">
        <v>21</v>
      </c>
      <c r="B144" s="118" t="s">
        <v>419</v>
      </c>
      <c r="C144" s="344">
        <f>+C145+C146+C147+C148</f>
        <v>7684358</v>
      </c>
      <c r="D144" s="610">
        <f>+D145+D146+D147+D148</f>
        <v>0</v>
      </c>
      <c r="E144" s="344">
        <f>+E145+E146+E147+E148</f>
        <v>0</v>
      </c>
      <c r="F144" s="344">
        <f>+F145+F146+F147+F148</f>
        <v>0</v>
      </c>
      <c r="G144" s="383">
        <f>+G145+G146+G147+G148</f>
        <v>7684358</v>
      </c>
    </row>
    <row r="145" spans="1:11" ht="12" customHeight="1" x14ac:dyDescent="0.25">
      <c r="A145" s="15" t="s">
        <v>89</v>
      </c>
      <c r="B145" s="9" t="s">
        <v>352</v>
      </c>
      <c r="C145" s="339">
        <f>'[1]1.2.sz.mell. '!C145+'[1]1.3.sz.mell. '!C145+'[1]1.4.sz.mell. '!C145</f>
        <v>0</v>
      </c>
      <c r="D145" s="339">
        <f>'[1]1.2.sz.mell. '!D145+'[1]1.3.sz.mell. '!D145+'[1]1.4.sz.mell. '!D145</f>
        <v>0</v>
      </c>
      <c r="E145" s="339">
        <f>'[1]1.2.sz.mell. '!E145+'[1]1.3.sz.mell. '!E145+'[1]1.4.sz.mell. '!E145</f>
        <v>0</v>
      </c>
      <c r="F145" s="607">
        <f>D145+E145</f>
        <v>0</v>
      </c>
      <c r="G145" s="595">
        <f>C145+F145</f>
        <v>0</v>
      </c>
    </row>
    <row r="146" spans="1:11" ht="12" customHeight="1" x14ac:dyDescent="0.25">
      <c r="A146" s="15" t="s">
        <v>90</v>
      </c>
      <c r="B146" s="9" t="s">
        <v>353</v>
      </c>
      <c r="C146" s="339">
        <f>'[1]1.2.sz.mell. '!C146+'[1]1.3.sz.mell. '!C146+'[1]1.4.sz.mell. '!C146</f>
        <v>7684358</v>
      </c>
      <c r="D146" s="339">
        <f>'[1]1.2.sz.mell. '!D146+'[1]1.3.sz.mell. '!D146+'[1]1.4.sz.mell. '!D146</f>
        <v>0</v>
      </c>
      <c r="E146" s="339">
        <f>'[1]1.2.sz.mell. '!E146+'[1]1.3.sz.mell. '!E146+'[1]1.4.sz.mell. '!E146</f>
        <v>0</v>
      </c>
      <c r="F146" s="607">
        <f>D146+E146</f>
        <v>0</v>
      </c>
      <c r="G146" s="595">
        <f>C146+F146</f>
        <v>7684358</v>
      </c>
    </row>
    <row r="147" spans="1:11" ht="12" customHeight="1" x14ac:dyDescent="0.25">
      <c r="A147" s="15" t="s">
        <v>269</v>
      </c>
      <c r="B147" s="9" t="s">
        <v>420</v>
      </c>
      <c r="C147" s="339">
        <f>'[1]1.2.sz.mell. '!C147+'[1]1.3.sz.mell. '!C147+'[1]1.4.sz.mell. '!C147</f>
        <v>0</v>
      </c>
      <c r="D147" s="339">
        <f>'[1]1.2.sz.mell. '!D147+'[1]1.3.sz.mell. '!D147+'[1]1.4.sz.mell. '!D147</f>
        <v>0</v>
      </c>
      <c r="E147" s="339">
        <f>'[1]1.2.sz.mell. '!E147+'[1]1.3.sz.mell. '!E147+'[1]1.4.sz.mell. '!E147</f>
        <v>0</v>
      </c>
      <c r="F147" s="607">
        <f>D147+E147</f>
        <v>0</v>
      </c>
      <c r="G147" s="595">
        <f>C147+F147</f>
        <v>0</v>
      </c>
    </row>
    <row r="148" spans="1:11" ht="12" customHeight="1" thickBot="1" x14ac:dyDescent="0.3">
      <c r="A148" s="13" t="s">
        <v>270</v>
      </c>
      <c r="B148" s="7" t="s">
        <v>368</v>
      </c>
      <c r="C148" s="339">
        <f>'[1]1.2.sz.mell. '!C148+'[1]1.3.sz.mell. '!C148+'[1]1.4.sz.mell. '!C148</f>
        <v>0</v>
      </c>
      <c r="D148" s="339">
        <f>'[1]1.2.sz.mell. '!D148+'[1]1.3.sz.mell. '!D148+'[1]1.4.sz.mell. '!D148</f>
        <v>0</v>
      </c>
      <c r="E148" s="339">
        <f>'[1]1.2.sz.mell. '!E148+'[1]1.3.sz.mell. '!E148+'[1]1.4.sz.mell. '!E148</f>
        <v>0</v>
      </c>
      <c r="F148" s="607">
        <f>D148+E148</f>
        <v>0</v>
      </c>
      <c r="G148" s="595">
        <f>C148+F148</f>
        <v>0</v>
      </c>
    </row>
    <row r="149" spans="1:11" ht="12" customHeight="1" thickBot="1" x14ac:dyDescent="0.3">
      <c r="A149" s="20" t="s">
        <v>22</v>
      </c>
      <c r="B149" s="118" t="s">
        <v>421</v>
      </c>
      <c r="C149" s="412">
        <f>SUM(C150:C154)</f>
        <v>0</v>
      </c>
      <c r="D149" s="611">
        <f>SUM(D150:D154)</f>
        <v>0</v>
      </c>
      <c r="E149" s="412">
        <f>SUM(E150:E154)</f>
        <v>0</v>
      </c>
      <c r="F149" s="412">
        <f>SUM(F150:F154)</f>
        <v>0</v>
      </c>
      <c r="G149" s="612">
        <f>SUM(G150:G154)</f>
        <v>0</v>
      </c>
    </row>
    <row r="150" spans="1:11" ht="12" customHeight="1" x14ac:dyDescent="0.25">
      <c r="A150" s="15" t="s">
        <v>91</v>
      </c>
      <c r="B150" s="9" t="s">
        <v>416</v>
      </c>
      <c r="C150" s="339">
        <f>'[1]1.2.sz.mell. '!C150+'[1]1.3.sz.mell. '!C150+'[1]1.4.sz.mell. '!C150</f>
        <v>0</v>
      </c>
      <c r="D150" s="339">
        <f>'[1]1.2.sz.mell. '!D150+'[1]1.3.sz.mell. '!D150+'[1]1.4.sz.mell. '!D150</f>
        <v>0</v>
      </c>
      <c r="E150" s="339">
        <f>'[1]1.2.sz.mell. '!E150+'[1]1.3.sz.mell. '!E150+'[1]1.4.sz.mell. '!E150</f>
        <v>0</v>
      </c>
      <c r="F150" s="607">
        <f t="shared" ref="F150:F156" si="14">D150+E150</f>
        <v>0</v>
      </c>
      <c r="G150" s="595">
        <f t="shared" ref="G150:G155" si="15">C150+F150</f>
        <v>0</v>
      </c>
    </row>
    <row r="151" spans="1:11" ht="12" customHeight="1" x14ac:dyDescent="0.25">
      <c r="A151" s="15" t="s">
        <v>92</v>
      </c>
      <c r="B151" s="9" t="s">
        <v>423</v>
      </c>
      <c r="C151" s="339">
        <f>'[1]1.2.sz.mell. '!C151+'[1]1.3.sz.mell. '!C151+'[1]1.4.sz.mell. '!C151</f>
        <v>0</v>
      </c>
      <c r="D151" s="339">
        <f>'[1]1.2.sz.mell. '!D151+'[1]1.3.sz.mell. '!D151+'[1]1.4.sz.mell. '!D151</f>
        <v>0</v>
      </c>
      <c r="E151" s="339">
        <f>'[1]1.2.sz.mell. '!E151+'[1]1.3.sz.mell. '!E151+'[1]1.4.sz.mell. '!E151</f>
        <v>0</v>
      </c>
      <c r="F151" s="607">
        <f t="shared" si="14"/>
        <v>0</v>
      </c>
      <c r="G151" s="595">
        <f t="shared" si="15"/>
        <v>0</v>
      </c>
    </row>
    <row r="152" spans="1:11" ht="12" customHeight="1" x14ac:dyDescent="0.25">
      <c r="A152" s="15" t="s">
        <v>281</v>
      </c>
      <c r="B152" s="9" t="s">
        <v>418</v>
      </c>
      <c r="C152" s="339">
        <f>'[1]1.2.sz.mell. '!C152+'[1]1.3.sz.mell. '!C152+'[1]1.4.sz.mell. '!C152</f>
        <v>0</v>
      </c>
      <c r="D152" s="339">
        <f>'[1]1.2.sz.mell. '!D152+'[1]1.3.sz.mell. '!D152+'[1]1.4.sz.mell. '!D152</f>
        <v>0</v>
      </c>
      <c r="E152" s="339">
        <f>'[1]1.2.sz.mell. '!E152+'[1]1.3.sz.mell. '!E152+'[1]1.4.sz.mell. '!E152</f>
        <v>0</v>
      </c>
      <c r="F152" s="607">
        <f t="shared" si="14"/>
        <v>0</v>
      </c>
      <c r="G152" s="595">
        <f t="shared" si="15"/>
        <v>0</v>
      </c>
    </row>
    <row r="153" spans="1:11" ht="22.5" x14ac:dyDescent="0.25">
      <c r="A153" s="15" t="s">
        <v>282</v>
      </c>
      <c r="B153" s="9" t="s">
        <v>424</v>
      </c>
      <c r="C153" s="339">
        <f>'[1]1.2.sz.mell. '!C153+'[1]1.3.sz.mell. '!C153+'[1]1.4.sz.mell. '!C153</f>
        <v>0</v>
      </c>
      <c r="D153" s="339">
        <f>'[1]1.2.sz.mell. '!D153+'[1]1.3.sz.mell. '!D153+'[1]1.4.sz.mell. '!D153</f>
        <v>0</v>
      </c>
      <c r="E153" s="339">
        <f>'[1]1.2.sz.mell. '!E153+'[1]1.3.sz.mell. '!E153+'[1]1.4.sz.mell. '!E153</f>
        <v>0</v>
      </c>
      <c r="F153" s="607">
        <f t="shared" si="14"/>
        <v>0</v>
      </c>
      <c r="G153" s="595">
        <f t="shared" si="15"/>
        <v>0</v>
      </c>
    </row>
    <row r="154" spans="1:11" ht="12" customHeight="1" thickBot="1" x14ac:dyDescent="0.3">
      <c r="A154" s="15" t="s">
        <v>422</v>
      </c>
      <c r="B154" s="9" t="s">
        <v>425</v>
      </c>
      <c r="C154" s="339">
        <f>'[1]1.2.sz.mell. '!C154+'[1]1.3.sz.mell. '!C154+'[1]1.4.sz.mell. '!C154</f>
        <v>0</v>
      </c>
      <c r="D154" s="339">
        <f>'[1]1.2.sz.mell. '!D154+'[1]1.3.sz.mell. '!D154+'[1]1.4.sz.mell. '!D154</f>
        <v>0</v>
      </c>
      <c r="E154" s="339">
        <f>'[1]1.2.sz.mell. '!E154+'[1]1.3.sz.mell. '!E154+'[1]1.4.sz.mell. '!E154</f>
        <v>0</v>
      </c>
      <c r="F154" s="608">
        <f t="shared" si="14"/>
        <v>0</v>
      </c>
      <c r="G154" s="597">
        <f t="shared" si="15"/>
        <v>0</v>
      </c>
    </row>
    <row r="155" spans="1:11" ht="12" customHeight="1" thickBot="1" x14ac:dyDescent="0.3">
      <c r="A155" s="20" t="s">
        <v>23</v>
      </c>
      <c r="B155" s="118" t="s">
        <v>426</v>
      </c>
      <c r="C155" s="413"/>
      <c r="D155" s="613"/>
      <c r="E155" s="413"/>
      <c r="F155" s="412">
        <f t="shared" si="14"/>
        <v>0</v>
      </c>
      <c r="G155" s="614">
        <f t="shared" si="15"/>
        <v>0</v>
      </c>
    </row>
    <row r="156" spans="1:11" ht="12" customHeight="1" thickBot="1" x14ac:dyDescent="0.3">
      <c r="A156" s="20" t="s">
        <v>24</v>
      </c>
      <c r="B156" s="118" t="s">
        <v>427</v>
      </c>
      <c r="C156" s="413"/>
      <c r="D156" s="613"/>
      <c r="E156" s="615"/>
      <c r="F156" s="616">
        <f t="shared" si="14"/>
        <v>0</v>
      </c>
      <c r="G156" s="576">
        <f>C156+D156</f>
        <v>0</v>
      </c>
    </row>
    <row r="157" spans="1:11" ht="15" customHeight="1" thickBot="1" x14ac:dyDescent="0.3">
      <c r="A157" s="20" t="s">
        <v>25</v>
      </c>
      <c r="B157" s="118" t="s">
        <v>429</v>
      </c>
      <c r="C157" s="414">
        <f>+C133+C137+C144+C149+C155+C156</f>
        <v>83684358</v>
      </c>
      <c r="D157" s="617">
        <f>+D133+D137+D144+D149+D155+D156</f>
        <v>0</v>
      </c>
      <c r="E157" s="414">
        <f>+E133+E137+E144+E149+E155+E156</f>
        <v>0</v>
      </c>
      <c r="F157" s="414">
        <f>+F133+F137+F144+F149+F155+F156</f>
        <v>0</v>
      </c>
      <c r="G157" s="408">
        <f>C157+F157</f>
        <v>83684358</v>
      </c>
      <c r="H157" s="365"/>
      <c r="I157" s="366"/>
      <c r="J157" s="366"/>
      <c r="K157" s="366"/>
    </row>
    <row r="158" spans="1:11" s="354" customFormat="1" ht="12.95" customHeight="1" thickBot="1" x14ac:dyDescent="0.25">
      <c r="A158" s="260" t="s">
        <v>26</v>
      </c>
      <c r="B158" s="618" t="s">
        <v>428</v>
      </c>
      <c r="C158" s="619">
        <f>+C132+C157</f>
        <v>541881543</v>
      </c>
      <c r="D158" s="620">
        <f>+D132+D157</f>
        <v>0</v>
      </c>
      <c r="E158" s="619">
        <f>+E132+E157</f>
        <v>3509201</v>
      </c>
      <c r="F158" s="619">
        <f>+F132+F157</f>
        <v>3509201</v>
      </c>
      <c r="G158" s="621">
        <f>+G132+G157</f>
        <v>545390744</v>
      </c>
    </row>
    <row r="159" spans="1:11" ht="7.5" customHeight="1" x14ac:dyDescent="0.25"/>
    <row r="160" spans="1:11" x14ac:dyDescent="0.25">
      <c r="A160" s="769" t="s">
        <v>631</v>
      </c>
      <c r="B160" s="769"/>
      <c r="C160" s="769"/>
      <c r="D160" s="769"/>
      <c r="E160" s="769"/>
      <c r="F160" s="769"/>
      <c r="G160" s="769"/>
    </row>
    <row r="161" spans="1:7" ht="15" customHeight="1" thickBot="1" x14ac:dyDescent="0.3">
      <c r="A161" s="770"/>
      <c r="B161" s="770"/>
      <c r="C161" s="272"/>
      <c r="G161" s="272"/>
    </row>
    <row r="162" spans="1:7" ht="25.5" customHeight="1" thickBot="1" x14ac:dyDescent="0.3">
      <c r="A162" s="20">
        <v>1</v>
      </c>
      <c r="B162" s="26" t="s">
        <v>430</v>
      </c>
      <c r="C162" s="622">
        <f>+C65-C132</f>
        <v>-20388234</v>
      </c>
      <c r="D162" s="338">
        <f>+D65-D132</f>
        <v>0</v>
      </c>
      <c r="E162" s="338">
        <f>+E65-E132</f>
        <v>0</v>
      </c>
      <c r="F162" s="338">
        <f>+F65-F132</f>
        <v>0</v>
      </c>
      <c r="G162" s="238">
        <f>+G65-G132</f>
        <v>-20388234</v>
      </c>
    </row>
    <row r="163" spans="1:7" ht="32.25" customHeight="1" thickBot="1" x14ac:dyDescent="0.3">
      <c r="A163" s="20" t="s">
        <v>17</v>
      </c>
      <c r="B163" s="26" t="s">
        <v>436</v>
      </c>
      <c r="C163" s="338">
        <f>+C89-C157</f>
        <v>20388234</v>
      </c>
      <c r="D163" s="338">
        <f>+D89-D157</f>
        <v>0</v>
      </c>
      <c r="E163" s="338">
        <f>+E89-E157</f>
        <v>0</v>
      </c>
      <c r="F163" s="338">
        <f>+F89-F157</f>
        <v>0</v>
      </c>
      <c r="G163" s="238">
        <f>+G89-G157</f>
        <v>20388234</v>
      </c>
    </row>
  </sheetData>
  <mergeCells count="12">
    <mergeCell ref="A1:G1"/>
    <mergeCell ref="A2:B2"/>
    <mergeCell ref="A3:A4"/>
    <mergeCell ref="B3:B4"/>
    <mergeCell ref="C3:G3"/>
    <mergeCell ref="A160:G160"/>
    <mergeCell ref="A161:B161"/>
    <mergeCell ref="A92:G92"/>
    <mergeCell ref="A93:B93"/>
    <mergeCell ref="A94:A95"/>
    <mergeCell ref="B94:B95"/>
    <mergeCell ref="C94:G94"/>
  </mergeCells>
  <printOptions horizontalCentered="1"/>
  <pageMargins left="0.39370078740157483" right="0.39370078740157483" top="1.4566929133858268" bottom="0.86614173228346458" header="0.78740157480314965" footer="0.59055118110236227"/>
  <pageSetup paperSize="9" scale="71" fitToHeight="2" orientation="portrait" r:id="rId1"/>
  <headerFooter alignWithMargins="0">
    <oddHeader xml:space="preserve">&amp;C&amp;"Times New Roman CE,Félkövér"&amp;12
1. SÁGVÁR KÖZSÉG ÖNKORMÁNYZAT
2021. ÉVI KÖLTSÉGVETÉSÉNEK ÖSSZEVONT MÓDOSÍTOTT MÉRLEGE&amp;10
</oddHeader>
  </headerFooter>
  <rowBreaks count="3" manualBreakCount="3">
    <brk id="69" max="6" man="1"/>
    <brk id="91" max="4" man="1"/>
    <brk id="159" max="10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160"/>
  <sheetViews>
    <sheetView tabSelected="1" view="pageLayout" zoomScaleNormal="100" zoomScaleSheetLayoutView="100" workbookViewId="0">
      <selection activeCell="B3" sqref="B3:F3"/>
    </sheetView>
  </sheetViews>
  <sheetFormatPr defaultRowHeight="12.75" x14ac:dyDescent="0.2"/>
  <cols>
    <col min="1" max="1" width="12.5" style="331" customWidth="1"/>
    <col min="2" max="2" width="62" style="332" customWidth="1"/>
    <col min="3" max="3" width="14.83203125" style="333" customWidth="1"/>
    <col min="4" max="6" width="11.83203125" style="3" customWidth="1"/>
    <col min="7" max="7" width="14.83203125" style="3" customWidth="1"/>
    <col min="8" max="16384" width="9.33203125" style="3"/>
  </cols>
  <sheetData>
    <row r="1" spans="1:7" s="2" customFormat="1" ht="16.5" customHeight="1" thickBot="1" x14ac:dyDescent="0.25">
      <c r="A1" s="212"/>
      <c r="B1" s="213"/>
      <c r="G1" s="677"/>
    </row>
    <row r="2" spans="1:7" s="92" customFormat="1" ht="21" customHeight="1" thickBot="1" x14ac:dyDescent="0.25">
      <c r="A2" s="678" t="s">
        <v>56</v>
      </c>
      <c r="B2" s="813" t="s">
        <v>625</v>
      </c>
      <c r="C2" s="814"/>
      <c r="D2" s="814"/>
      <c r="E2" s="814"/>
      <c r="F2" s="815"/>
      <c r="G2" s="679" t="s">
        <v>52</v>
      </c>
    </row>
    <row r="3" spans="1:7" s="92" customFormat="1" ht="36.75" thickBot="1" x14ac:dyDescent="0.25">
      <c r="A3" s="678" t="s">
        <v>189</v>
      </c>
      <c r="B3" s="816" t="s">
        <v>525</v>
      </c>
      <c r="C3" s="817"/>
      <c r="D3" s="817"/>
      <c r="E3" s="817"/>
      <c r="F3" s="818"/>
      <c r="G3" s="680" t="s">
        <v>52</v>
      </c>
    </row>
    <row r="4" spans="1:7" s="93" customFormat="1" ht="15.95" customHeight="1" thickBot="1" x14ac:dyDescent="0.3">
      <c r="A4" s="214"/>
      <c r="B4" s="214"/>
      <c r="C4" s="215"/>
      <c r="G4" s="681" t="s">
        <v>506</v>
      </c>
    </row>
    <row r="5" spans="1:7" ht="40.5" customHeight="1" thickBot="1" x14ac:dyDescent="0.25">
      <c r="A5" s="347" t="s">
        <v>190</v>
      </c>
      <c r="B5" s="216" t="s">
        <v>498</v>
      </c>
      <c r="C5" s="682" t="s">
        <v>587</v>
      </c>
      <c r="D5" s="683" t="s">
        <v>588</v>
      </c>
      <c r="E5" s="683" t="s">
        <v>589</v>
      </c>
      <c r="F5" s="683" t="s">
        <v>590</v>
      </c>
      <c r="G5" s="684" t="s">
        <v>591</v>
      </c>
    </row>
    <row r="6" spans="1:7" s="66" customFormat="1" ht="12.95" customHeight="1" thickBot="1" x14ac:dyDescent="0.25">
      <c r="A6" s="182" t="s">
        <v>444</v>
      </c>
      <c r="B6" s="183" t="s">
        <v>445</v>
      </c>
      <c r="C6" s="685" t="s">
        <v>446</v>
      </c>
      <c r="D6" s="686" t="s">
        <v>448</v>
      </c>
      <c r="E6" s="686" t="s">
        <v>447</v>
      </c>
      <c r="F6" s="686" t="s">
        <v>592</v>
      </c>
      <c r="G6" s="687" t="s">
        <v>593</v>
      </c>
    </row>
    <row r="7" spans="1:7" s="66" customFormat="1" ht="15.95" customHeight="1" thickBot="1" x14ac:dyDescent="0.25">
      <c r="A7" s="819" t="s">
        <v>53</v>
      </c>
      <c r="B7" s="820"/>
      <c r="C7" s="820"/>
      <c r="D7" s="820"/>
      <c r="E7" s="820"/>
      <c r="F7" s="820"/>
      <c r="G7" s="821"/>
    </row>
    <row r="8" spans="1:7" s="66" customFormat="1" ht="12" customHeight="1" thickBot="1" x14ac:dyDescent="0.25">
      <c r="A8" s="31" t="s">
        <v>16</v>
      </c>
      <c r="B8" s="21" t="s">
        <v>236</v>
      </c>
      <c r="C8" s="338">
        <f>+C9+C10+C11+C13+C14+C15</f>
        <v>0</v>
      </c>
      <c r="D8" s="609">
        <f>+D9+D10+D11+D13+D14+D15</f>
        <v>0</v>
      </c>
      <c r="E8" s="338">
        <f>+E9+E10+E11+E13+E14+E15</f>
        <v>0</v>
      </c>
      <c r="F8" s="338">
        <f>+F9+F10+F11+F13+F14+F15</f>
        <v>0</v>
      </c>
      <c r="G8" s="262">
        <f>+G9+G10+G11+G13+G14+G15</f>
        <v>0</v>
      </c>
    </row>
    <row r="9" spans="1:7" s="94" customFormat="1" ht="12" customHeight="1" x14ac:dyDescent="0.2">
      <c r="A9" s="371" t="s">
        <v>93</v>
      </c>
      <c r="B9" s="355" t="s">
        <v>237</v>
      </c>
      <c r="C9" s="340"/>
      <c r="D9" s="695"/>
      <c r="E9" s="340"/>
      <c r="F9" s="575">
        <f t="shared" ref="F9:F15" si="0">D9+E9</f>
        <v>0</v>
      </c>
      <c r="G9" s="350">
        <f t="shared" ref="G9:G15" si="1">C9+F9</f>
        <v>0</v>
      </c>
    </row>
    <row r="10" spans="1:7" s="95" customFormat="1" ht="12" customHeight="1" x14ac:dyDescent="0.2">
      <c r="A10" s="372" t="s">
        <v>94</v>
      </c>
      <c r="B10" s="356" t="s">
        <v>594</v>
      </c>
      <c r="C10" s="339"/>
      <c r="D10" s="694"/>
      <c r="E10" s="339"/>
      <c r="F10" s="575">
        <f t="shared" si="0"/>
        <v>0</v>
      </c>
      <c r="G10" s="350">
        <f t="shared" si="1"/>
        <v>0</v>
      </c>
    </row>
    <row r="11" spans="1:7" s="95" customFormat="1" ht="12" customHeight="1" x14ac:dyDescent="0.2">
      <c r="A11" s="372" t="s">
        <v>95</v>
      </c>
      <c r="B11" s="356" t="s">
        <v>595</v>
      </c>
      <c r="C11" s="339"/>
      <c r="D11" s="694"/>
      <c r="E11" s="339"/>
      <c r="F11" s="575">
        <f t="shared" si="0"/>
        <v>0</v>
      </c>
      <c r="G11" s="350">
        <f t="shared" si="1"/>
        <v>0</v>
      </c>
    </row>
    <row r="12" spans="1:7" s="95" customFormat="1" ht="12" customHeight="1" x14ac:dyDescent="0.2">
      <c r="A12" s="372" t="s">
        <v>96</v>
      </c>
      <c r="B12" s="356" t="s">
        <v>596</v>
      </c>
      <c r="C12" s="339"/>
      <c r="D12" s="694"/>
      <c r="E12" s="339"/>
      <c r="F12" s="575"/>
      <c r="G12" s="350"/>
    </row>
    <row r="13" spans="1:7" s="95" customFormat="1" ht="12" customHeight="1" x14ac:dyDescent="0.2">
      <c r="A13" s="372" t="s">
        <v>140</v>
      </c>
      <c r="B13" s="356" t="s">
        <v>238</v>
      </c>
      <c r="C13" s="339"/>
      <c r="D13" s="694"/>
      <c r="E13" s="339"/>
      <c r="F13" s="575">
        <f t="shared" si="0"/>
        <v>0</v>
      </c>
      <c r="G13" s="350">
        <f t="shared" si="1"/>
        <v>0</v>
      </c>
    </row>
    <row r="14" spans="1:7" s="95" customFormat="1" ht="12" customHeight="1" x14ac:dyDescent="0.2">
      <c r="A14" s="372" t="s">
        <v>97</v>
      </c>
      <c r="B14" s="356" t="s">
        <v>456</v>
      </c>
      <c r="C14" s="339"/>
      <c r="D14" s="694"/>
      <c r="E14" s="339"/>
      <c r="F14" s="575">
        <f t="shared" si="0"/>
        <v>0</v>
      </c>
      <c r="G14" s="350">
        <f t="shared" si="1"/>
        <v>0</v>
      </c>
    </row>
    <row r="15" spans="1:7" s="94" customFormat="1" ht="12" customHeight="1" thickBot="1" x14ac:dyDescent="0.25">
      <c r="A15" s="373" t="s">
        <v>98</v>
      </c>
      <c r="B15" s="259" t="s">
        <v>389</v>
      </c>
      <c r="C15" s="339"/>
      <c r="D15" s="694"/>
      <c r="E15" s="339"/>
      <c r="F15" s="575">
        <f t="shared" si="0"/>
        <v>0</v>
      </c>
      <c r="G15" s="350">
        <f t="shared" si="1"/>
        <v>0</v>
      </c>
    </row>
    <row r="16" spans="1:7" s="94" customFormat="1" ht="12" customHeight="1" thickBot="1" x14ac:dyDescent="0.25">
      <c r="A16" s="31" t="s">
        <v>17</v>
      </c>
      <c r="B16" s="257" t="s">
        <v>239</v>
      </c>
      <c r="C16" s="338">
        <f>+C17+C18+C19+C20+C21</f>
        <v>0</v>
      </c>
      <c r="D16" s="609">
        <f>+D17+D18+D19+D20+D21</f>
        <v>0</v>
      </c>
      <c r="E16" s="338">
        <f>+E17+E18+E19+E20+E21</f>
        <v>0</v>
      </c>
      <c r="F16" s="338">
        <f>+F17+F18+F19+F20+F21</f>
        <v>0</v>
      </c>
      <c r="G16" s="262">
        <f>+G17+G18+G19+G20+G21</f>
        <v>0</v>
      </c>
    </row>
    <row r="17" spans="1:7" s="94" customFormat="1" ht="12" customHeight="1" x14ac:dyDescent="0.2">
      <c r="A17" s="371" t="s">
        <v>99</v>
      </c>
      <c r="B17" s="355" t="s">
        <v>240</v>
      </c>
      <c r="C17" s="340"/>
      <c r="D17" s="695"/>
      <c r="E17" s="340"/>
      <c r="F17" s="575">
        <f t="shared" ref="F17:F22" si="2">D17+E17</f>
        <v>0</v>
      </c>
      <c r="G17" s="350">
        <f t="shared" ref="G17:G22" si="3">C17+F17</f>
        <v>0</v>
      </c>
    </row>
    <row r="18" spans="1:7" s="94" customFormat="1" ht="12" customHeight="1" x14ac:dyDescent="0.2">
      <c r="A18" s="372" t="s">
        <v>100</v>
      </c>
      <c r="B18" s="356" t="s">
        <v>241</v>
      </c>
      <c r="C18" s="339"/>
      <c r="D18" s="694"/>
      <c r="E18" s="339"/>
      <c r="F18" s="607">
        <f t="shared" si="2"/>
        <v>0</v>
      </c>
      <c r="G18" s="705">
        <f t="shared" si="3"/>
        <v>0</v>
      </c>
    </row>
    <row r="19" spans="1:7" s="94" customFormat="1" ht="12" customHeight="1" x14ac:dyDescent="0.2">
      <c r="A19" s="372" t="s">
        <v>101</v>
      </c>
      <c r="B19" s="356" t="s">
        <v>381</v>
      </c>
      <c r="C19" s="339"/>
      <c r="D19" s="694"/>
      <c r="E19" s="339"/>
      <c r="F19" s="607">
        <f t="shared" si="2"/>
        <v>0</v>
      </c>
      <c r="G19" s="705">
        <f t="shared" si="3"/>
        <v>0</v>
      </c>
    </row>
    <row r="20" spans="1:7" s="94" customFormat="1" ht="12" customHeight="1" x14ac:dyDescent="0.2">
      <c r="A20" s="372" t="s">
        <v>102</v>
      </c>
      <c r="B20" s="356" t="s">
        <v>382</v>
      </c>
      <c r="C20" s="339"/>
      <c r="D20" s="694"/>
      <c r="E20" s="339"/>
      <c r="F20" s="607">
        <f t="shared" si="2"/>
        <v>0</v>
      </c>
      <c r="G20" s="705">
        <f t="shared" si="3"/>
        <v>0</v>
      </c>
    </row>
    <row r="21" spans="1:7" s="94" customFormat="1" ht="12" customHeight="1" x14ac:dyDescent="0.2">
      <c r="A21" s="372" t="s">
        <v>103</v>
      </c>
      <c r="B21" s="356" t="s">
        <v>242</v>
      </c>
      <c r="C21" s="339"/>
      <c r="D21" s="694"/>
      <c r="E21" s="339"/>
      <c r="F21" s="607">
        <f t="shared" si="2"/>
        <v>0</v>
      </c>
      <c r="G21" s="705">
        <f t="shared" si="3"/>
        <v>0</v>
      </c>
    </row>
    <row r="22" spans="1:7" s="95" customFormat="1" ht="12" customHeight="1" thickBot="1" x14ac:dyDescent="0.25">
      <c r="A22" s="373" t="s">
        <v>111</v>
      </c>
      <c r="B22" s="259" t="s">
        <v>243</v>
      </c>
      <c r="C22" s="341"/>
      <c r="D22" s="706"/>
      <c r="E22" s="341"/>
      <c r="F22" s="608">
        <f t="shared" si="2"/>
        <v>0</v>
      </c>
      <c r="G22" s="707">
        <f t="shared" si="3"/>
        <v>0</v>
      </c>
    </row>
    <row r="23" spans="1:7" s="95" customFormat="1" ht="21.75" thickBot="1" x14ac:dyDescent="0.25">
      <c r="A23" s="31" t="s">
        <v>18</v>
      </c>
      <c r="B23" s="21" t="s">
        <v>244</v>
      </c>
      <c r="C23" s="338">
        <f>+C24+C25+C26+C27+C28</f>
        <v>0</v>
      </c>
      <c r="D23" s="609">
        <f>+D24+D25+D26+D27+D28</f>
        <v>0</v>
      </c>
      <c r="E23" s="338">
        <f>+E24+E25+E26+E27+E28</f>
        <v>0</v>
      </c>
      <c r="F23" s="338">
        <f>+F24+F25+F26+F27+F28</f>
        <v>0</v>
      </c>
      <c r="G23" s="262">
        <f>+G24+G25+G26+G27+G28</f>
        <v>0</v>
      </c>
    </row>
    <row r="24" spans="1:7" s="95" customFormat="1" ht="12" customHeight="1" x14ac:dyDescent="0.2">
      <c r="A24" s="371" t="s">
        <v>82</v>
      </c>
      <c r="B24" s="355" t="s">
        <v>245</v>
      </c>
      <c r="C24" s="340"/>
      <c r="D24" s="695"/>
      <c r="E24" s="340"/>
      <c r="F24" s="575">
        <f t="shared" ref="F24:F29" si="4">D24+E24</f>
        <v>0</v>
      </c>
      <c r="G24" s="350">
        <f t="shared" ref="G24:G29" si="5">C24+F24</f>
        <v>0</v>
      </c>
    </row>
    <row r="25" spans="1:7" s="94" customFormat="1" ht="12" customHeight="1" x14ac:dyDescent="0.2">
      <c r="A25" s="372" t="s">
        <v>83</v>
      </c>
      <c r="B25" s="356" t="s">
        <v>246</v>
      </c>
      <c r="C25" s="339"/>
      <c r="D25" s="694"/>
      <c r="E25" s="339"/>
      <c r="F25" s="607">
        <f t="shared" si="4"/>
        <v>0</v>
      </c>
      <c r="G25" s="705">
        <f t="shared" si="5"/>
        <v>0</v>
      </c>
    </row>
    <row r="26" spans="1:7" s="95" customFormat="1" ht="12" customHeight="1" x14ac:dyDescent="0.2">
      <c r="A26" s="372" t="s">
        <v>84</v>
      </c>
      <c r="B26" s="356" t="s">
        <v>383</v>
      </c>
      <c r="C26" s="339"/>
      <c r="D26" s="694"/>
      <c r="E26" s="339"/>
      <c r="F26" s="607">
        <f t="shared" si="4"/>
        <v>0</v>
      </c>
      <c r="G26" s="705">
        <f t="shared" si="5"/>
        <v>0</v>
      </c>
    </row>
    <row r="27" spans="1:7" s="95" customFormat="1" ht="12" customHeight="1" x14ac:dyDescent="0.2">
      <c r="A27" s="372" t="s">
        <v>85</v>
      </c>
      <c r="B27" s="356" t="s">
        <v>384</v>
      </c>
      <c r="C27" s="339"/>
      <c r="D27" s="694"/>
      <c r="E27" s="339"/>
      <c r="F27" s="607">
        <f t="shared" si="4"/>
        <v>0</v>
      </c>
      <c r="G27" s="705">
        <f t="shared" si="5"/>
        <v>0</v>
      </c>
    </row>
    <row r="28" spans="1:7" s="95" customFormat="1" ht="12" customHeight="1" x14ac:dyDescent="0.2">
      <c r="A28" s="372" t="s">
        <v>160</v>
      </c>
      <c r="B28" s="356" t="s">
        <v>247</v>
      </c>
      <c r="C28" s="339"/>
      <c r="D28" s="694"/>
      <c r="E28" s="339"/>
      <c r="F28" s="607">
        <f t="shared" si="4"/>
        <v>0</v>
      </c>
      <c r="G28" s="705">
        <f t="shared" si="5"/>
        <v>0</v>
      </c>
    </row>
    <row r="29" spans="1:7" s="95" customFormat="1" ht="12" customHeight="1" thickBot="1" x14ac:dyDescent="0.25">
      <c r="A29" s="373" t="s">
        <v>161</v>
      </c>
      <c r="B29" s="259" t="s">
        <v>248</v>
      </c>
      <c r="C29" s="341"/>
      <c r="D29" s="706"/>
      <c r="E29" s="341"/>
      <c r="F29" s="608">
        <f t="shared" si="4"/>
        <v>0</v>
      </c>
      <c r="G29" s="707">
        <f t="shared" si="5"/>
        <v>0</v>
      </c>
    </row>
    <row r="30" spans="1:7" s="95" customFormat="1" ht="12" customHeight="1" thickBot="1" x14ac:dyDescent="0.25">
      <c r="A30" s="31" t="s">
        <v>162</v>
      </c>
      <c r="B30" s="21" t="s">
        <v>496</v>
      </c>
      <c r="C30" s="344">
        <f>+C31+C32+C33+C35+C36+C37+C38+C34</f>
        <v>0</v>
      </c>
      <c r="D30" s="344">
        <f>+D31+D32+D33+D35+D36+D37+D38+D34</f>
        <v>0</v>
      </c>
      <c r="E30" s="344">
        <f>+E31+E32+E33+E35+E36+E37+E38+E34</f>
        <v>0</v>
      </c>
      <c r="F30" s="344">
        <f>+F31+F32+F33+F35+F36+F37+F38+F34</f>
        <v>0</v>
      </c>
      <c r="G30" s="344">
        <f>+G31+G32+G33+G35+G36+G37+G38+G34</f>
        <v>0</v>
      </c>
    </row>
    <row r="31" spans="1:7" s="95" customFormat="1" ht="12" customHeight="1" x14ac:dyDescent="0.2">
      <c r="A31" s="371" t="s">
        <v>250</v>
      </c>
      <c r="B31" s="355" t="s">
        <v>492</v>
      </c>
      <c r="C31" s="340"/>
      <c r="D31" s="340"/>
      <c r="E31" s="340"/>
      <c r="F31" s="575">
        <f t="shared" ref="F31:F38" si="6">D31+E31</f>
        <v>0</v>
      </c>
      <c r="G31" s="350">
        <f t="shared" ref="G31:G38" si="7">C31+F31</f>
        <v>0</v>
      </c>
    </row>
    <row r="32" spans="1:7" s="95" customFormat="1" ht="12" customHeight="1" x14ac:dyDescent="0.2">
      <c r="A32" s="371" t="s">
        <v>251</v>
      </c>
      <c r="B32" s="355" t="s">
        <v>508</v>
      </c>
      <c r="C32" s="339"/>
      <c r="D32" s="339"/>
      <c r="E32" s="339"/>
      <c r="F32" s="607">
        <f t="shared" si="6"/>
        <v>0</v>
      </c>
      <c r="G32" s="705">
        <f t="shared" si="7"/>
        <v>0</v>
      </c>
    </row>
    <row r="33" spans="1:7" s="95" customFormat="1" ht="12" customHeight="1" x14ac:dyDescent="0.2">
      <c r="A33" s="372" t="s">
        <v>252</v>
      </c>
      <c r="B33" s="356" t="s">
        <v>509</v>
      </c>
      <c r="C33" s="339"/>
      <c r="D33" s="339"/>
      <c r="E33" s="339"/>
      <c r="F33" s="607">
        <f t="shared" si="6"/>
        <v>0</v>
      </c>
      <c r="G33" s="705">
        <f t="shared" si="7"/>
        <v>0</v>
      </c>
    </row>
    <row r="34" spans="1:7" s="95" customFormat="1" ht="12" customHeight="1" x14ac:dyDescent="0.2">
      <c r="A34" s="372" t="s">
        <v>253</v>
      </c>
      <c r="B34" s="356" t="s">
        <v>493</v>
      </c>
      <c r="C34" s="339"/>
      <c r="D34" s="339"/>
      <c r="E34" s="339"/>
      <c r="F34" s="607"/>
      <c r="G34" s="705"/>
    </row>
    <row r="35" spans="1:7" s="95" customFormat="1" ht="12" customHeight="1" x14ac:dyDescent="0.2">
      <c r="A35" s="372" t="s">
        <v>489</v>
      </c>
      <c r="B35" s="356" t="s">
        <v>494</v>
      </c>
      <c r="C35" s="339"/>
      <c r="D35" s="339"/>
      <c r="E35" s="339"/>
      <c r="F35" s="607">
        <f t="shared" si="6"/>
        <v>0</v>
      </c>
      <c r="G35" s="705">
        <f t="shared" si="7"/>
        <v>0</v>
      </c>
    </row>
    <row r="36" spans="1:7" s="95" customFormat="1" ht="12" customHeight="1" x14ac:dyDescent="0.2">
      <c r="A36" s="372" t="s">
        <v>490</v>
      </c>
      <c r="B36" s="356" t="s">
        <v>254</v>
      </c>
      <c r="C36" s="339"/>
      <c r="D36" s="339"/>
      <c r="E36" s="339"/>
      <c r="F36" s="607">
        <f t="shared" si="6"/>
        <v>0</v>
      </c>
      <c r="G36" s="705">
        <f t="shared" si="7"/>
        <v>0</v>
      </c>
    </row>
    <row r="37" spans="1:7" s="95" customFormat="1" ht="12" customHeight="1" x14ac:dyDescent="0.2">
      <c r="A37" s="372" t="s">
        <v>491</v>
      </c>
      <c r="B37" s="356" t="s">
        <v>255</v>
      </c>
      <c r="C37" s="339"/>
      <c r="D37" s="339"/>
      <c r="E37" s="339"/>
      <c r="F37" s="607">
        <f t="shared" si="6"/>
        <v>0</v>
      </c>
      <c r="G37" s="705">
        <f t="shared" si="7"/>
        <v>0</v>
      </c>
    </row>
    <row r="38" spans="1:7" s="95" customFormat="1" ht="12" customHeight="1" thickBot="1" x14ac:dyDescent="0.25">
      <c r="A38" s="373" t="s">
        <v>510</v>
      </c>
      <c r="B38" s="259" t="s">
        <v>256</v>
      </c>
      <c r="C38" s="341"/>
      <c r="D38" s="341"/>
      <c r="E38" s="341"/>
      <c r="F38" s="608">
        <f t="shared" si="6"/>
        <v>0</v>
      </c>
      <c r="G38" s="707">
        <f t="shared" si="7"/>
        <v>0</v>
      </c>
    </row>
    <row r="39" spans="1:7" s="95" customFormat="1" ht="12" customHeight="1" thickBot="1" x14ac:dyDescent="0.25">
      <c r="A39" s="31" t="s">
        <v>20</v>
      </c>
      <c r="B39" s="21" t="s">
        <v>390</v>
      </c>
      <c r="C39" s="338">
        <f>SUM(C40:C50)</f>
        <v>0</v>
      </c>
      <c r="D39" s="609">
        <f>SUM(D40:D50)</f>
        <v>0</v>
      </c>
      <c r="E39" s="338">
        <f>SUM(E40:E50)</f>
        <v>0</v>
      </c>
      <c r="F39" s="338">
        <f>SUM(F40:F50)</f>
        <v>0</v>
      </c>
      <c r="G39" s="262">
        <f>SUM(G40:G50)</f>
        <v>0</v>
      </c>
    </row>
    <row r="40" spans="1:7" s="95" customFormat="1" ht="12" customHeight="1" x14ac:dyDescent="0.2">
      <c r="A40" s="371" t="s">
        <v>86</v>
      </c>
      <c r="B40" s="355" t="s">
        <v>259</v>
      </c>
      <c r="C40" s="340"/>
      <c r="D40" s="695"/>
      <c r="E40" s="340"/>
      <c r="F40" s="575">
        <f t="shared" ref="F40:F50" si="8">D40+E40</f>
        <v>0</v>
      </c>
      <c r="G40" s="350">
        <f t="shared" ref="G40:G50" si="9">C40+F40</f>
        <v>0</v>
      </c>
    </row>
    <row r="41" spans="1:7" s="95" customFormat="1" ht="12" customHeight="1" x14ac:dyDescent="0.2">
      <c r="A41" s="372" t="s">
        <v>87</v>
      </c>
      <c r="B41" s="356" t="s">
        <v>260</v>
      </c>
      <c r="C41" s="339"/>
      <c r="D41" s="694"/>
      <c r="E41" s="339"/>
      <c r="F41" s="607">
        <f t="shared" si="8"/>
        <v>0</v>
      </c>
      <c r="G41" s="705">
        <f t="shared" si="9"/>
        <v>0</v>
      </c>
    </row>
    <row r="42" spans="1:7" s="95" customFormat="1" ht="12" customHeight="1" x14ac:dyDescent="0.2">
      <c r="A42" s="372" t="s">
        <v>88</v>
      </c>
      <c r="B42" s="356" t="s">
        <v>261</v>
      </c>
      <c r="C42" s="339"/>
      <c r="D42" s="694"/>
      <c r="E42" s="339"/>
      <c r="F42" s="607">
        <f t="shared" si="8"/>
        <v>0</v>
      </c>
      <c r="G42" s="705">
        <f t="shared" si="9"/>
        <v>0</v>
      </c>
    </row>
    <row r="43" spans="1:7" s="95" customFormat="1" ht="12" customHeight="1" x14ac:dyDescent="0.2">
      <c r="A43" s="372" t="s">
        <v>164</v>
      </c>
      <c r="B43" s="356" t="s">
        <v>262</v>
      </c>
      <c r="C43" s="339"/>
      <c r="D43" s="694"/>
      <c r="E43" s="339"/>
      <c r="F43" s="607">
        <f t="shared" si="8"/>
        <v>0</v>
      </c>
      <c r="G43" s="705">
        <f t="shared" si="9"/>
        <v>0</v>
      </c>
    </row>
    <row r="44" spans="1:7" s="95" customFormat="1" ht="12" customHeight="1" x14ac:dyDescent="0.2">
      <c r="A44" s="372" t="s">
        <v>165</v>
      </c>
      <c r="B44" s="356" t="s">
        <v>263</v>
      </c>
      <c r="C44" s="339"/>
      <c r="D44" s="694"/>
      <c r="E44" s="339"/>
      <c r="F44" s="607">
        <f t="shared" si="8"/>
        <v>0</v>
      </c>
      <c r="G44" s="705">
        <f t="shared" si="9"/>
        <v>0</v>
      </c>
    </row>
    <row r="45" spans="1:7" s="95" customFormat="1" ht="12" customHeight="1" x14ac:dyDescent="0.2">
      <c r="A45" s="372" t="s">
        <v>166</v>
      </c>
      <c r="B45" s="356" t="s">
        <v>264</v>
      </c>
      <c r="C45" s="339"/>
      <c r="D45" s="694"/>
      <c r="E45" s="339"/>
      <c r="F45" s="607">
        <f t="shared" si="8"/>
        <v>0</v>
      </c>
      <c r="G45" s="705">
        <f t="shared" si="9"/>
        <v>0</v>
      </c>
    </row>
    <row r="46" spans="1:7" s="95" customFormat="1" ht="12" customHeight="1" x14ac:dyDescent="0.2">
      <c r="A46" s="372" t="s">
        <v>167</v>
      </c>
      <c r="B46" s="356" t="s">
        <v>265</v>
      </c>
      <c r="C46" s="339"/>
      <c r="D46" s="694"/>
      <c r="E46" s="339"/>
      <c r="F46" s="607">
        <f t="shared" si="8"/>
        <v>0</v>
      </c>
      <c r="G46" s="705">
        <f t="shared" si="9"/>
        <v>0</v>
      </c>
    </row>
    <row r="47" spans="1:7" s="95" customFormat="1" ht="12" customHeight="1" x14ac:dyDescent="0.2">
      <c r="A47" s="372" t="s">
        <v>168</v>
      </c>
      <c r="B47" s="356" t="s">
        <v>521</v>
      </c>
      <c r="C47" s="339"/>
      <c r="D47" s="694"/>
      <c r="E47" s="339"/>
      <c r="F47" s="607">
        <f t="shared" si="8"/>
        <v>0</v>
      </c>
      <c r="G47" s="705">
        <f t="shared" si="9"/>
        <v>0</v>
      </c>
    </row>
    <row r="48" spans="1:7" s="95" customFormat="1" ht="12" customHeight="1" x14ac:dyDescent="0.2">
      <c r="A48" s="372" t="s">
        <v>257</v>
      </c>
      <c r="B48" s="356" t="s">
        <v>266</v>
      </c>
      <c r="C48" s="342"/>
      <c r="D48" s="708"/>
      <c r="E48" s="342"/>
      <c r="F48" s="582">
        <f t="shared" si="8"/>
        <v>0</v>
      </c>
      <c r="G48" s="709">
        <f t="shared" si="9"/>
        <v>0</v>
      </c>
    </row>
    <row r="49" spans="1:7" s="95" customFormat="1" ht="12" customHeight="1" x14ac:dyDescent="0.2">
      <c r="A49" s="373" t="s">
        <v>258</v>
      </c>
      <c r="B49" s="357" t="s">
        <v>392</v>
      </c>
      <c r="C49" s="343"/>
      <c r="D49" s="710"/>
      <c r="E49" s="343"/>
      <c r="F49" s="711">
        <f t="shared" si="8"/>
        <v>0</v>
      </c>
      <c r="G49" s="712">
        <f t="shared" si="9"/>
        <v>0</v>
      </c>
    </row>
    <row r="50" spans="1:7" s="95" customFormat="1" ht="12" customHeight="1" thickBot="1" x14ac:dyDescent="0.25">
      <c r="A50" s="373" t="s">
        <v>391</v>
      </c>
      <c r="B50" s="357" t="s">
        <v>267</v>
      </c>
      <c r="C50" s="343"/>
      <c r="D50" s="710"/>
      <c r="E50" s="343"/>
      <c r="F50" s="711">
        <f t="shared" si="8"/>
        <v>0</v>
      </c>
      <c r="G50" s="712">
        <f t="shared" si="9"/>
        <v>0</v>
      </c>
    </row>
    <row r="51" spans="1:7" s="95" customFormat="1" ht="12" customHeight="1" thickBot="1" x14ac:dyDescent="0.25">
      <c r="A51" s="31" t="s">
        <v>21</v>
      </c>
      <c r="B51" s="21" t="s">
        <v>268</v>
      </c>
      <c r="C51" s="338">
        <f>SUM(C52:C56)</f>
        <v>0</v>
      </c>
      <c r="D51" s="609">
        <f>SUM(D52:D56)</f>
        <v>0</v>
      </c>
      <c r="E51" s="338">
        <f>SUM(E52:E56)</f>
        <v>0</v>
      </c>
      <c r="F51" s="338">
        <f>SUM(F52:F56)</f>
        <v>0</v>
      </c>
      <c r="G51" s="262">
        <f>SUM(G52:G56)</f>
        <v>0</v>
      </c>
    </row>
    <row r="52" spans="1:7" s="95" customFormat="1" ht="12" customHeight="1" x14ac:dyDescent="0.2">
      <c r="A52" s="371" t="s">
        <v>89</v>
      </c>
      <c r="B52" s="355" t="s">
        <v>272</v>
      </c>
      <c r="C52" s="387"/>
      <c r="D52" s="713"/>
      <c r="E52" s="387"/>
      <c r="F52" s="578">
        <f>D52+E52</f>
        <v>0</v>
      </c>
      <c r="G52" s="714">
        <f>C52+F52</f>
        <v>0</v>
      </c>
    </row>
    <row r="53" spans="1:7" s="95" customFormat="1" ht="12" customHeight="1" x14ac:dyDescent="0.2">
      <c r="A53" s="372" t="s">
        <v>90</v>
      </c>
      <c r="B53" s="356" t="s">
        <v>273</v>
      </c>
      <c r="C53" s="342"/>
      <c r="D53" s="708"/>
      <c r="E53" s="342"/>
      <c r="F53" s="582">
        <f>D53+E53</f>
        <v>0</v>
      </c>
      <c r="G53" s="709">
        <f>C53+F53</f>
        <v>0</v>
      </c>
    </row>
    <row r="54" spans="1:7" s="95" customFormat="1" ht="12" customHeight="1" x14ac:dyDescent="0.2">
      <c r="A54" s="372" t="s">
        <v>269</v>
      </c>
      <c r="B54" s="356" t="s">
        <v>274</v>
      </c>
      <c r="C54" s="342"/>
      <c r="D54" s="708"/>
      <c r="E54" s="342"/>
      <c r="F54" s="582">
        <f>D54+E54</f>
        <v>0</v>
      </c>
      <c r="G54" s="709">
        <f>C54+F54</f>
        <v>0</v>
      </c>
    </row>
    <row r="55" spans="1:7" s="95" customFormat="1" ht="12" customHeight="1" x14ac:dyDescent="0.2">
      <c r="A55" s="372" t="s">
        <v>270</v>
      </c>
      <c r="B55" s="356" t="s">
        <v>275</v>
      </c>
      <c r="C55" s="342"/>
      <c r="D55" s="708"/>
      <c r="E55" s="342"/>
      <c r="F55" s="582">
        <f>D55+E55</f>
        <v>0</v>
      </c>
      <c r="G55" s="709">
        <f>C55+F55</f>
        <v>0</v>
      </c>
    </row>
    <row r="56" spans="1:7" s="95" customFormat="1" ht="12" customHeight="1" thickBot="1" x14ac:dyDescent="0.25">
      <c r="A56" s="373" t="s">
        <v>271</v>
      </c>
      <c r="B56" s="357" t="s">
        <v>276</v>
      </c>
      <c r="C56" s="343"/>
      <c r="D56" s="710"/>
      <c r="E56" s="343"/>
      <c r="F56" s="711">
        <f>D56+E56</f>
        <v>0</v>
      </c>
      <c r="G56" s="712">
        <f>C56+F56</f>
        <v>0</v>
      </c>
    </row>
    <row r="57" spans="1:7" s="95" customFormat="1" ht="12" customHeight="1" thickBot="1" x14ac:dyDescent="0.25">
      <c r="A57" s="31" t="s">
        <v>169</v>
      </c>
      <c r="B57" s="21" t="s">
        <v>277</v>
      </c>
      <c r="C57" s="338">
        <f>SUM(C58:C60)</f>
        <v>0</v>
      </c>
      <c r="D57" s="609">
        <f>SUM(D58:D60)</f>
        <v>0</v>
      </c>
      <c r="E57" s="338">
        <f>SUM(E58:E60)</f>
        <v>0</v>
      </c>
      <c r="F57" s="338">
        <f>SUM(F58:F60)</f>
        <v>0</v>
      </c>
      <c r="G57" s="262">
        <f>SUM(G58:G60)</f>
        <v>0</v>
      </c>
    </row>
    <row r="58" spans="1:7" s="95" customFormat="1" ht="12" customHeight="1" x14ac:dyDescent="0.2">
      <c r="A58" s="371" t="s">
        <v>91</v>
      </c>
      <c r="B58" s="355" t="s">
        <v>278</v>
      </c>
      <c r="C58" s="340"/>
      <c r="D58" s="695"/>
      <c r="E58" s="340"/>
      <c r="F58" s="575">
        <f>D58+E58</f>
        <v>0</v>
      </c>
      <c r="G58" s="350">
        <f>C58+F58</f>
        <v>0</v>
      </c>
    </row>
    <row r="59" spans="1:7" s="95" customFormat="1" ht="22.5" x14ac:dyDescent="0.2">
      <c r="A59" s="372" t="s">
        <v>92</v>
      </c>
      <c r="B59" s="356" t="s">
        <v>385</v>
      </c>
      <c r="C59" s="339"/>
      <c r="D59" s="694"/>
      <c r="E59" s="339"/>
      <c r="F59" s="607">
        <f>D59+E59</f>
        <v>0</v>
      </c>
      <c r="G59" s="705">
        <f>C59+F59</f>
        <v>0</v>
      </c>
    </row>
    <row r="60" spans="1:7" s="95" customFormat="1" ht="12" customHeight="1" x14ac:dyDescent="0.2">
      <c r="A60" s="372" t="s">
        <v>281</v>
      </c>
      <c r="B60" s="356" t="s">
        <v>279</v>
      </c>
      <c r="C60" s="339"/>
      <c r="D60" s="694"/>
      <c r="E60" s="339"/>
      <c r="F60" s="607">
        <f>D60+E60</f>
        <v>0</v>
      </c>
      <c r="G60" s="705">
        <f>C60+F60</f>
        <v>0</v>
      </c>
    </row>
    <row r="61" spans="1:7" s="95" customFormat="1" ht="12" customHeight="1" thickBot="1" x14ac:dyDescent="0.25">
      <c r="A61" s="373" t="s">
        <v>282</v>
      </c>
      <c r="B61" s="259" t="s">
        <v>280</v>
      </c>
      <c r="C61" s="341"/>
      <c r="D61" s="706"/>
      <c r="E61" s="341"/>
      <c r="F61" s="608">
        <f>D61+E61</f>
        <v>0</v>
      </c>
      <c r="G61" s="707">
        <f>C61+F61</f>
        <v>0</v>
      </c>
    </row>
    <row r="62" spans="1:7" s="95" customFormat="1" ht="12" customHeight="1" thickBot="1" x14ac:dyDescent="0.25">
      <c r="A62" s="31" t="s">
        <v>23</v>
      </c>
      <c r="B62" s="257" t="s">
        <v>283</v>
      </c>
      <c r="C62" s="338">
        <f>SUM(C63:C65)</f>
        <v>0</v>
      </c>
      <c r="D62" s="609">
        <f>SUM(D63:D65)</f>
        <v>0</v>
      </c>
      <c r="E62" s="338">
        <f>SUM(E63:E65)</f>
        <v>0</v>
      </c>
      <c r="F62" s="338">
        <f>SUM(F63:F65)</f>
        <v>0</v>
      </c>
      <c r="G62" s="262">
        <f>SUM(G63:G65)</f>
        <v>0</v>
      </c>
    </row>
    <row r="63" spans="1:7" s="95" customFormat="1" ht="12" customHeight="1" x14ac:dyDescent="0.2">
      <c r="A63" s="371" t="s">
        <v>170</v>
      </c>
      <c r="B63" s="355" t="s">
        <v>285</v>
      </c>
      <c r="C63" s="342"/>
      <c r="D63" s="708"/>
      <c r="E63" s="342"/>
      <c r="F63" s="582">
        <f>D63+E63</f>
        <v>0</v>
      </c>
      <c r="G63" s="709">
        <f>C63+F63</f>
        <v>0</v>
      </c>
    </row>
    <row r="64" spans="1:7" s="95" customFormat="1" ht="22.5" x14ac:dyDescent="0.2">
      <c r="A64" s="372" t="s">
        <v>171</v>
      </c>
      <c r="B64" s="356" t="s">
        <v>386</v>
      </c>
      <c r="C64" s="342"/>
      <c r="D64" s="708"/>
      <c r="E64" s="342"/>
      <c r="F64" s="582">
        <f>D64+E64</f>
        <v>0</v>
      </c>
      <c r="G64" s="709">
        <f>C64+F64</f>
        <v>0</v>
      </c>
    </row>
    <row r="65" spans="1:7" s="95" customFormat="1" ht="12" customHeight="1" x14ac:dyDescent="0.2">
      <c r="A65" s="372" t="s">
        <v>215</v>
      </c>
      <c r="B65" s="356" t="s">
        <v>286</v>
      </c>
      <c r="C65" s="342"/>
      <c r="D65" s="708"/>
      <c r="E65" s="342"/>
      <c r="F65" s="582">
        <f>D65+E65</f>
        <v>0</v>
      </c>
      <c r="G65" s="709">
        <f>C65+F65</f>
        <v>0</v>
      </c>
    </row>
    <row r="66" spans="1:7" s="95" customFormat="1" ht="12" customHeight="1" thickBot="1" x14ac:dyDescent="0.25">
      <c r="A66" s="373" t="s">
        <v>284</v>
      </c>
      <c r="B66" s="259" t="s">
        <v>287</v>
      </c>
      <c r="C66" s="342"/>
      <c r="D66" s="708"/>
      <c r="E66" s="342"/>
      <c r="F66" s="582">
        <f>D66+E66</f>
        <v>0</v>
      </c>
      <c r="G66" s="709">
        <f>C66+F66</f>
        <v>0</v>
      </c>
    </row>
    <row r="67" spans="1:7" s="95" customFormat="1" ht="12" customHeight="1" thickBot="1" x14ac:dyDescent="0.25">
      <c r="A67" s="31" t="s">
        <v>24</v>
      </c>
      <c r="B67" s="21" t="s">
        <v>288</v>
      </c>
      <c r="C67" s="344">
        <f>+C8+C16+C23+C30+C39+C51+C57+C62</f>
        <v>0</v>
      </c>
      <c r="D67" s="610">
        <f>+D8+D16+D23+D30+D39+D51+D57+D62</f>
        <v>0</v>
      </c>
      <c r="E67" s="344">
        <f>+E8+E16+E23+E30+E39+E51+E57+E62</f>
        <v>0</v>
      </c>
      <c r="F67" s="344">
        <f>+F8+F16+F23+F30+F39+F51+F57+F62</f>
        <v>0</v>
      </c>
      <c r="G67" s="268">
        <f>+G8+G16+G23+G30+G39+G51+G57+G62</f>
        <v>0</v>
      </c>
    </row>
    <row r="68" spans="1:7" s="95" customFormat="1" ht="12" customHeight="1" thickBot="1" x14ac:dyDescent="0.2">
      <c r="A68" s="374" t="s">
        <v>372</v>
      </c>
      <c r="B68" s="257" t="s">
        <v>290</v>
      </c>
      <c r="C68" s="338">
        <f>SUM(C69:C71)</f>
        <v>0</v>
      </c>
      <c r="D68" s="609">
        <f>SUM(D69:D71)</f>
        <v>0</v>
      </c>
      <c r="E68" s="338">
        <f>SUM(E69:E71)</f>
        <v>0</v>
      </c>
      <c r="F68" s="338">
        <f>SUM(F69:F71)</f>
        <v>0</v>
      </c>
      <c r="G68" s="262">
        <f>SUM(G69:G71)</f>
        <v>0</v>
      </c>
    </row>
    <row r="69" spans="1:7" s="95" customFormat="1" ht="12" customHeight="1" x14ac:dyDescent="0.2">
      <c r="A69" s="371" t="s">
        <v>318</v>
      </c>
      <c r="B69" s="355" t="s">
        <v>291</v>
      </c>
      <c r="C69" s="342"/>
      <c r="D69" s="708"/>
      <c r="E69" s="342"/>
      <c r="F69" s="582">
        <f>D69+E69</f>
        <v>0</v>
      </c>
      <c r="G69" s="709">
        <f>C69+F69</f>
        <v>0</v>
      </c>
    </row>
    <row r="70" spans="1:7" s="95" customFormat="1" ht="12" customHeight="1" x14ac:dyDescent="0.2">
      <c r="A70" s="372" t="s">
        <v>327</v>
      </c>
      <c r="B70" s="356" t="s">
        <v>292</v>
      </c>
      <c r="C70" s="342"/>
      <c r="D70" s="708"/>
      <c r="E70" s="342"/>
      <c r="F70" s="582">
        <f>D70+E70</f>
        <v>0</v>
      </c>
      <c r="G70" s="709">
        <f>C70+F70</f>
        <v>0</v>
      </c>
    </row>
    <row r="71" spans="1:7" s="95" customFormat="1" ht="12" customHeight="1" thickBot="1" x14ac:dyDescent="0.25">
      <c r="A71" s="381" t="s">
        <v>328</v>
      </c>
      <c r="B71" s="688" t="s">
        <v>293</v>
      </c>
      <c r="C71" s="585"/>
      <c r="D71" s="715"/>
      <c r="E71" s="585"/>
      <c r="F71" s="580">
        <f>D71+E71</f>
        <v>0</v>
      </c>
      <c r="G71" s="716">
        <f>C71+F71</f>
        <v>0</v>
      </c>
    </row>
    <row r="72" spans="1:7" s="95" customFormat="1" ht="12" customHeight="1" thickBot="1" x14ac:dyDescent="0.2">
      <c r="A72" s="374" t="s">
        <v>294</v>
      </c>
      <c r="B72" s="257" t="s">
        <v>295</v>
      </c>
      <c r="C72" s="338">
        <f>SUM(C73:C76)</f>
        <v>0</v>
      </c>
      <c r="D72" s="338">
        <f>SUM(D73:D76)</f>
        <v>0</v>
      </c>
      <c r="E72" s="338">
        <f>SUM(E73:E76)</f>
        <v>0</v>
      </c>
      <c r="F72" s="338">
        <f>SUM(F73:F76)</f>
        <v>0</v>
      </c>
      <c r="G72" s="262">
        <f>SUM(G73:G76)</f>
        <v>0</v>
      </c>
    </row>
    <row r="73" spans="1:7" s="95" customFormat="1" ht="12" customHeight="1" x14ac:dyDescent="0.2">
      <c r="A73" s="371" t="s">
        <v>141</v>
      </c>
      <c r="B73" s="459" t="s">
        <v>296</v>
      </c>
      <c r="C73" s="342"/>
      <c r="D73" s="342"/>
      <c r="E73" s="342"/>
      <c r="F73" s="582">
        <f>D73+E73</f>
        <v>0</v>
      </c>
      <c r="G73" s="709">
        <f>C73+F73</f>
        <v>0</v>
      </c>
    </row>
    <row r="74" spans="1:7" s="95" customFormat="1" ht="12" customHeight="1" x14ac:dyDescent="0.2">
      <c r="A74" s="372" t="s">
        <v>142</v>
      </c>
      <c r="B74" s="459" t="s">
        <v>502</v>
      </c>
      <c r="C74" s="342"/>
      <c r="D74" s="342"/>
      <c r="E74" s="342"/>
      <c r="F74" s="582">
        <f>D74+E74</f>
        <v>0</v>
      </c>
      <c r="G74" s="709">
        <f>C74+F74</f>
        <v>0</v>
      </c>
    </row>
    <row r="75" spans="1:7" s="95" customFormat="1" ht="12" customHeight="1" x14ac:dyDescent="0.2">
      <c r="A75" s="372" t="s">
        <v>319</v>
      </c>
      <c r="B75" s="459" t="s">
        <v>297</v>
      </c>
      <c r="C75" s="342"/>
      <c r="D75" s="342"/>
      <c r="E75" s="342"/>
      <c r="F75" s="582">
        <f>D75+E75</f>
        <v>0</v>
      </c>
      <c r="G75" s="709">
        <f>C75+F75</f>
        <v>0</v>
      </c>
    </row>
    <row r="76" spans="1:7" s="95" customFormat="1" ht="12" customHeight="1" thickBot="1" x14ac:dyDescent="0.25">
      <c r="A76" s="373" t="s">
        <v>320</v>
      </c>
      <c r="B76" s="460" t="s">
        <v>503</v>
      </c>
      <c r="C76" s="342"/>
      <c r="D76" s="342"/>
      <c r="E76" s="342"/>
      <c r="F76" s="582">
        <f>D76+E76</f>
        <v>0</v>
      </c>
      <c r="G76" s="709">
        <f>C76+F76</f>
        <v>0</v>
      </c>
    </row>
    <row r="77" spans="1:7" s="95" customFormat="1" ht="12" customHeight="1" thickBot="1" x14ac:dyDescent="0.2">
      <c r="A77" s="374" t="s">
        <v>298</v>
      </c>
      <c r="B77" s="257" t="s">
        <v>299</v>
      </c>
      <c r="C77" s="338">
        <f>SUM(C78:C79)</f>
        <v>0</v>
      </c>
      <c r="D77" s="338">
        <f>SUM(D78:D79)</f>
        <v>0</v>
      </c>
      <c r="E77" s="338">
        <f>SUM(E78:E79)</f>
        <v>0</v>
      </c>
      <c r="F77" s="338">
        <f>SUM(F78:F79)</f>
        <v>0</v>
      </c>
      <c r="G77" s="262">
        <f>SUM(G78:G79)</f>
        <v>0</v>
      </c>
    </row>
    <row r="78" spans="1:7" s="95" customFormat="1" ht="12" customHeight="1" x14ac:dyDescent="0.2">
      <c r="A78" s="371" t="s">
        <v>321</v>
      </c>
      <c r="B78" s="355" t="s">
        <v>300</v>
      </c>
      <c r="C78" s="342"/>
      <c r="D78" s="342"/>
      <c r="E78" s="342"/>
      <c r="F78" s="582">
        <f>D78+E78</f>
        <v>0</v>
      </c>
      <c r="G78" s="709">
        <f>C78+F78</f>
        <v>0</v>
      </c>
    </row>
    <row r="79" spans="1:7" s="95" customFormat="1" ht="12" customHeight="1" thickBot="1" x14ac:dyDescent="0.25">
      <c r="A79" s="373" t="s">
        <v>322</v>
      </c>
      <c r="B79" s="357" t="s">
        <v>301</v>
      </c>
      <c r="C79" s="342"/>
      <c r="D79" s="342"/>
      <c r="E79" s="342"/>
      <c r="F79" s="582">
        <f>D79+E79</f>
        <v>0</v>
      </c>
      <c r="G79" s="709">
        <f>C79+F79</f>
        <v>0</v>
      </c>
    </row>
    <row r="80" spans="1:7" s="94" customFormat="1" ht="12" customHeight="1" thickBot="1" x14ac:dyDescent="0.2">
      <c r="A80" s="374" t="s">
        <v>302</v>
      </c>
      <c r="B80" s="257" t="s">
        <v>303</v>
      </c>
      <c r="C80" s="338">
        <f>SUM(C81:C83)</f>
        <v>0</v>
      </c>
      <c r="D80" s="338">
        <f>SUM(D81:D83)</f>
        <v>0</v>
      </c>
      <c r="E80" s="338">
        <f>SUM(E81:E83)</f>
        <v>0</v>
      </c>
      <c r="F80" s="338">
        <f>SUM(F81:F83)</f>
        <v>0</v>
      </c>
      <c r="G80" s="262">
        <f>SUM(G81:G83)</f>
        <v>0</v>
      </c>
    </row>
    <row r="81" spans="1:7" s="95" customFormat="1" ht="12" customHeight="1" x14ac:dyDescent="0.2">
      <c r="A81" s="371" t="s">
        <v>323</v>
      </c>
      <c r="B81" s="355" t="s">
        <v>304</v>
      </c>
      <c r="C81" s="342"/>
      <c r="D81" s="342"/>
      <c r="E81" s="342"/>
      <c r="F81" s="582">
        <f>D81+E81</f>
        <v>0</v>
      </c>
      <c r="G81" s="709">
        <f>C81+F81</f>
        <v>0</v>
      </c>
    </row>
    <row r="82" spans="1:7" s="95" customFormat="1" ht="12" customHeight="1" x14ac:dyDescent="0.2">
      <c r="A82" s="372" t="s">
        <v>324</v>
      </c>
      <c r="B82" s="356" t="s">
        <v>305</v>
      </c>
      <c r="C82" s="342"/>
      <c r="D82" s="342"/>
      <c r="E82" s="342"/>
      <c r="F82" s="582">
        <f>D82+E82</f>
        <v>0</v>
      </c>
      <c r="G82" s="709">
        <f>C82+F82</f>
        <v>0</v>
      </c>
    </row>
    <row r="83" spans="1:7" s="95" customFormat="1" ht="12" customHeight="1" thickBot="1" x14ac:dyDescent="0.25">
      <c r="A83" s="373" t="s">
        <v>325</v>
      </c>
      <c r="B83" s="690" t="s">
        <v>597</v>
      </c>
      <c r="C83" s="342"/>
      <c r="D83" s="342"/>
      <c r="E83" s="342"/>
      <c r="F83" s="582">
        <f>D83+E83</f>
        <v>0</v>
      </c>
      <c r="G83" s="709">
        <f>C83+F83</f>
        <v>0</v>
      </c>
    </row>
    <row r="84" spans="1:7" s="95" customFormat="1" ht="12" customHeight="1" thickBot="1" x14ac:dyDescent="0.2">
      <c r="A84" s="374" t="s">
        <v>306</v>
      </c>
      <c r="B84" s="257" t="s">
        <v>326</v>
      </c>
      <c r="C84" s="338">
        <f>SUM(C85:C88)</f>
        <v>0</v>
      </c>
      <c r="D84" s="338">
        <f>SUM(D85:D88)</f>
        <v>0</v>
      </c>
      <c r="E84" s="338">
        <f>SUM(E85:E88)</f>
        <v>0</v>
      </c>
      <c r="F84" s="338">
        <f>SUM(F85:F88)</f>
        <v>0</v>
      </c>
      <c r="G84" s="262">
        <f>SUM(G85:G88)</f>
        <v>0</v>
      </c>
    </row>
    <row r="85" spans="1:7" s="95" customFormat="1" ht="12" customHeight="1" x14ac:dyDescent="0.2">
      <c r="A85" s="375" t="s">
        <v>307</v>
      </c>
      <c r="B85" s="355" t="s">
        <v>308</v>
      </c>
      <c r="C85" s="342"/>
      <c r="D85" s="342"/>
      <c r="E85" s="342"/>
      <c r="F85" s="582">
        <f t="shared" ref="F85:F90" si="10">D85+E85</f>
        <v>0</v>
      </c>
      <c r="G85" s="709">
        <f t="shared" ref="G85:G90" si="11">C85+F85</f>
        <v>0</v>
      </c>
    </row>
    <row r="86" spans="1:7" s="95" customFormat="1" ht="12" customHeight="1" x14ac:dyDescent="0.2">
      <c r="A86" s="376" t="s">
        <v>309</v>
      </c>
      <c r="B86" s="356" t="s">
        <v>310</v>
      </c>
      <c r="C86" s="342"/>
      <c r="D86" s="342"/>
      <c r="E86" s="342"/>
      <c r="F86" s="582">
        <f t="shared" si="10"/>
        <v>0</v>
      </c>
      <c r="G86" s="709">
        <f t="shared" si="11"/>
        <v>0</v>
      </c>
    </row>
    <row r="87" spans="1:7" s="95" customFormat="1" ht="12" customHeight="1" x14ac:dyDescent="0.2">
      <c r="A87" s="376" t="s">
        <v>311</v>
      </c>
      <c r="B87" s="356" t="s">
        <v>312</v>
      </c>
      <c r="C87" s="342"/>
      <c r="D87" s="342"/>
      <c r="E87" s="342"/>
      <c r="F87" s="582">
        <f t="shared" si="10"/>
        <v>0</v>
      </c>
      <c r="G87" s="709">
        <f t="shared" si="11"/>
        <v>0</v>
      </c>
    </row>
    <row r="88" spans="1:7" s="94" customFormat="1" ht="12" customHeight="1" thickBot="1" x14ac:dyDescent="0.25">
      <c r="A88" s="377" t="s">
        <v>313</v>
      </c>
      <c r="B88" s="357" t="s">
        <v>314</v>
      </c>
      <c r="C88" s="342"/>
      <c r="D88" s="342"/>
      <c r="E88" s="342"/>
      <c r="F88" s="582">
        <f t="shared" si="10"/>
        <v>0</v>
      </c>
      <c r="G88" s="709">
        <f t="shared" si="11"/>
        <v>0</v>
      </c>
    </row>
    <row r="89" spans="1:7" s="94" customFormat="1" ht="12" customHeight="1" thickBot="1" x14ac:dyDescent="0.2">
      <c r="A89" s="374" t="s">
        <v>315</v>
      </c>
      <c r="B89" s="257" t="s">
        <v>431</v>
      </c>
      <c r="C89" s="390"/>
      <c r="D89" s="390"/>
      <c r="E89" s="390"/>
      <c r="F89" s="338">
        <f t="shared" si="10"/>
        <v>0</v>
      </c>
      <c r="G89" s="262">
        <f t="shared" si="11"/>
        <v>0</v>
      </c>
    </row>
    <row r="90" spans="1:7" s="94" customFormat="1" ht="12" customHeight="1" thickBot="1" x14ac:dyDescent="0.2">
      <c r="A90" s="374" t="s">
        <v>457</v>
      </c>
      <c r="B90" s="257" t="s">
        <v>316</v>
      </c>
      <c r="C90" s="390"/>
      <c r="D90" s="390"/>
      <c r="E90" s="390"/>
      <c r="F90" s="338">
        <f t="shared" si="10"/>
        <v>0</v>
      </c>
      <c r="G90" s="262">
        <f t="shared" si="11"/>
        <v>0</v>
      </c>
    </row>
    <row r="91" spans="1:7" s="94" customFormat="1" ht="12" customHeight="1" thickBot="1" x14ac:dyDescent="0.2">
      <c r="A91" s="374" t="s">
        <v>458</v>
      </c>
      <c r="B91" s="361" t="s">
        <v>434</v>
      </c>
      <c r="C91" s="344">
        <f>+C68+C72+C77+C80+C84+C90+C89</f>
        <v>0</v>
      </c>
      <c r="D91" s="344">
        <f>+D68+D72+D77+D80+D84+D90+D89</f>
        <v>0</v>
      </c>
      <c r="E91" s="344">
        <f>+E68+E72+E77+E80+E84+E90+E89</f>
        <v>0</v>
      </c>
      <c r="F91" s="344">
        <f>+F68+F72+F77+F80+F84+F90+F89</f>
        <v>0</v>
      </c>
      <c r="G91" s="268">
        <f>+G68+G72+G77+G80+G84+G90+G89</f>
        <v>0</v>
      </c>
    </row>
    <row r="92" spans="1:7" s="94" customFormat="1" ht="12" customHeight="1" thickBot="1" x14ac:dyDescent="0.2">
      <c r="A92" s="378" t="s">
        <v>459</v>
      </c>
      <c r="B92" s="362" t="s">
        <v>460</v>
      </c>
      <c r="C92" s="344">
        <f>+C67+C91</f>
        <v>0</v>
      </c>
      <c r="D92" s="344">
        <f>+D67+D91</f>
        <v>0</v>
      </c>
      <c r="E92" s="344">
        <f>+E67+E91</f>
        <v>0</v>
      </c>
      <c r="F92" s="344">
        <f>+F67+F91</f>
        <v>0</v>
      </c>
      <c r="G92" s="268">
        <f>+G67+G91</f>
        <v>0</v>
      </c>
    </row>
    <row r="93" spans="1:7" s="95" customFormat="1" ht="15" customHeight="1" thickBot="1" x14ac:dyDescent="0.25">
      <c r="A93" s="217"/>
      <c r="B93" s="218"/>
      <c r="C93" s="312"/>
    </row>
    <row r="94" spans="1:7" s="66" customFormat="1" ht="16.5" customHeight="1" thickBot="1" x14ac:dyDescent="0.25">
      <c r="A94" s="819" t="s">
        <v>54</v>
      </c>
      <c r="B94" s="820"/>
      <c r="C94" s="820"/>
      <c r="D94" s="820"/>
      <c r="E94" s="820"/>
      <c r="F94" s="820"/>
      <c r="G94" s="821"/>
    </row>
    <row r="95" spans="1:7" s="96" customFormat="1" ht="12" customHeight="1" thickBot="1" x14ac:dyDescent="0.25">
      <c r="A95" s="348" t="s">
        <v>16</v>
      </c>
      <c r="B95" s="27" t="s">
        <v>464</v>
      </c>
      <c r="C95" s="337">
        <f>+C96+C97+C98+C99+C100+C113</f>
        <v>0</v>
      </c>
      <c r="D95" s="691">
        <f>+D96+D97+D98+D99+D100+D113</f>
        <v>0</v>
      </c>
      <c r="E95" s="337">
        <f>+E96+E97+E98+E99+E100+E113</f>
        <v>0</v>
      </c>
      <c r="F95" s="337">
        <f>+F96+F97+F98+F99+F100+F113</f>
        <v>0</v>
      </c>
      <c r="G95" s="261">
        <f>+G96+G97+G98+G99+G100+G113</f>
        <v>0</v>
      </c>
    </row>
    <row r="96" spans="1:7" ht="12" customHeight="1" x14ac:dyDescent="0.2">
      <c r="A96" s="379" t="s">
        <v>93</v>
      </c>
      <c r="B96" s="10" t="s">
        <v>47</v>
      </c>
      <c r="C96" s="409"/>
      <c r="D96" s="717"/>
      <c r="E96" s="409"/>
      <c r="F96" s="626">
        <f t="shared" ref="F96:F115" si="12">D96+E96</f>
        <v>0</v>
      </c>
      <c r="G96" s="718">
        <f t="shared" ref="G96:G115" si="13">C96+F96</f>
        <v>0</v>
      </c>
    </row>
    <row r="97" spans="1:7" ht="12" customHeight="1" x14ac:dyDescent="0.2">
      <c r="A97" s="372" t="s">
        <v>94</v>
      </c>
      <c r="B97" s="8" t="s">
        <v>172</v>
      </c>
      <c r="C97" s="339"/>
      <c r="D97" s="719"/>
      <c r="E97" s="339"/>
      <c r="F97" s="607">
        <f t="shared" si="12"/>
        <v>0</v>
      </c>
      <c r="G97" s="705">
        <f t="shared" si="13"/>
        <v>0</v>
      </c>
    </row>
    <row r="98" spans="1:7" ht="12" customHeight="1" x14ac:dyDescent="0.2">
      <c r="A98" s="372" t="s">
        <v>95</v>
      </c>
      <c r="B98" s="8" t="s">
        <v>133</v>
      </c>
      <c r="C98" s="341"/>
      <c r="D98" s="719"/>
      <c r="E98" s="341"/>
      <c r="F98" s="608">
        <f t="shared" si="12"/>
        <v>0</v>
      </c>
      <c r="G98" s="707">
        <f t="shared" si="13"/>
        <v>0</v>
      </c>
    </row>
    <row r="99" spans="1:7" ht="12" customHeight="1" x14ac:dyDescent="0.2">
      <c r="A99" s="372" t="s">
        <v>96</v>
      </c>
      <c r="B99" s="11" t="s">
        <v>173</v>
      </c>
      <c r="C99" s="341"/>
      <c r="D99" s="720"/>
      <c r="E99" s="341"/>
      <c r="F99" s="608">
        <f t="shared" si="12"/>
        <v>0</v>
      </c>
      <c r="G99" s="707">
        <f t="shared" si="13"/>
        <v>0</v>
      </c>
    </row>
    <row r="100" spans="1:7" ht="12" customHeight="1" x14ac:dyDescent="0.2">
      <c r="A100" s="372" t="s">
        <v>106</v>
      </c>
      <c r="B100" s="19" t="s">
        <v>174</v>
      </c>
      <c r="C100" s="341"/>
      <c r="D100" s="720"/>
      <c r="E100" s="341"/>
      <c r="F100" s="608">
        <f t="shared" si="12"/>
        <v>0</v>
      </c>
      <c r="G100" s="707">
        <f t="shared" si="13"/>
        <v>0</v>
      </c>
    </row>
    <row r="101" spans="1:7" ht="12" customHeight="1" x14ac:dyDescent="0.2">
      <c r="A101" s="372" t="s">
        <v>97</v>
      </c>
      <c r="B101" s="8" t="s">
        <v>461</v>
      </c>
      <c r="C101" s="341"/>
      <c r="D101" s="720"/>
      <c r="E101" s="341"/>
      <c r="F101" s="608">
        <f t="shared" si="12"/>
        <v>0</v>
      </c>
      <c r="G101" s="707">
        <f t="shared" si="13"/>
        <v>0</v>
      </c>
    </row>
    <row r="102" spans="1:7" ht="12" customHeight="1" x14ac:dyDescent="0.2">
      <c r="A102" s="372" t="s">
        <v>98</v>
      </c>
      <c r="B102" s="136" t="s">
        <v>397</v>
      </c>
      <c r="C102" s="341"/>
      <c r="D102" s="720"/>
      <c r="E102" s="341"/>
      <c r="F102" s="608">
        <f t="shared" si="12"/>
        <v>0</v>
      </c>
      <c r="G102" s="707">
        <f t="shared" si="13"/>
        <v>0</v>
      </c>
    </row>
    <row r="103" spans="1:7" ht="12" customHeight="1" x14ac:dyDescent="0.2">
      <c r="A103" s="372" t="s">
        <v>107</v>
      </c>
      <c r="B103" s="136" t="s">
        <v>396</v>
      </c>
      <c r="C103" s="341"/>
      <c r="D103" s="720"/>
      <c r="E103" s="341"/>
      <c r="F103" s="608">
        <f t="shared" si="12"/>
        <v>0</v>
      </c>
      <c r="G103" s="707">
        <f t="shared" si="13"/>
        <v>0</v>
      </c>
    </row>
    <row r="104" spans="1:7" ht="12" customHeight="1" x14ac:dyDescent="0.2">
      <c r="A104" s="372" t="s">
        <v>108</v>
      </c>
      <c r="B104" s="136" t="s">
        <v>332</v>
      </c>
      <c r="C104" s="341"/>
      <c r="D104" s="720"/>
      <c r="E104" s="341"/>
      <c r="F104" s="608">
        <f t="shared" si="12"/>
        <v>0</v>
      </c>
      <c r="G104" s="707">
        <f t="shared" si="13"/>
        <v>0</v>
      </c>
    </row>
    <row r="105" spans="1:7" ht="12" customHeight="1" x14ac:dyDescent="0.2">
      <c r="A105" s="372" t="s">
        <v>109</v>
      </c>
      <c r="B105" s="137" t="s">
        <v>333</v>
      </c>
      <c r="C105" s="341"/>
      <c r="D105" s="720"/>
      <c r="E105" s="341"/>
      <c r="F105" s="608">
        <f t="shared" si="12"/>
        <v>0</v>
      </c>
      <c r="G105" s="707">
        <f t="shared" si="13"/>
        <v>0</v>
      </c>
    </row>
    <row r="106" spans="1:7" ht="22.5" x14ac:dyDescent="0.2">
      <c r="A106" s="372" t="s">
        <v>110</v>
      </c>
      <c r="B106" s="137" t="s">
        <v>334</v>
      </c>
      <c r="C106" s="341"/>
      <c r="D106" s="720"/>
      <c r="E106" s="341"/>
      <c r="F106" s="608">
        <f t="shared" si="12"/>
        <v>0</v>
      </c>
      <c r="G106" s="707">
        <f t="shared" si="13"/>
        <v>0</v>
      </c>
    </row>
    <row r="107" spans="1:7" ht="12" customHeight="1" x14ac:dyDescent="0.2">
      <c r="A107" s="372" t="s">
        <v>112</v>
      </c>
      <c r="B107" s="136" t="s">
        <v>335</v>
      </c>
      <c r="C107" s="341"/>
      <c r="D107" s="720"/>
      <c r="E107" s="341"/>
      <c r="F107" s="608">
        <f t="shared" si="12"/>
        <v>0</v>
      </c>
      <c r="G107" s="707">
        <f t="shared" si="13"/>
        <v>0</v>
      </c>
    </row>
    <row r="108" spans="1:7" ht="12" customHeight="1" x14ac:dyDescent="0.2">
      <c r="A108" s="372" t="s">
        <v>175</v>
      </c>
      <c r="B108" s="136" t="s">
        <v>336</v>
      </c>
      <c r="C108" s="341"/>
      <c r="D108" s="720"/>
      <c r="E108" s="341"/>
      <c r="F108" s="608">
        <f t="shared" si="12"/>
        <v>0</v>
      </c>
      <c r="G108" s="707">
        <f t="shared" si="13"/>
        <v>0</v>
      </c>
    </row>
    <row r="109" spans="1:7" ht="12" customHeight="1" x14ac:dyDescent="0.2">
      <c r="A109" s="372" t="s">
        <v>330</v>
      </c>
      <c r="B109" s="137" t="s">
        <v>337</v>
      </c>
      <c r="C109" s="339"/>
      <c r="D109" s="720"/>
      <c r="E109" s="341"/>
      <c r="F109" s="608">
        <f t="shared" si="12"/>
        <v>0</v>
      </c>
      <c r="G109" s="707">
        <f t="shared" si="13"/>
        <v>0</v>
      </c>
    </row>
    <row r="110" spans="1:7" ht="12" customHeight="1" x14ac:dyDescent="0.2">
      <c r="A110" s="380" t="s">
        <v>331</v>
      </c>
      <c r="B110" s="138" t="s">
        <v>338</v>
      </c>
      <c r="C110" s="341"/>
      <c r="D110" s="720"/>
      <c r="E110" s="341"/>
      <c r="F110" s="608">
        <f t="shared" si="12"/>
        <v>0</v>
      </c>
      <c r="G110" s="707">
        <f t="shared" si="13"/>
        <v>0</v>
      </c>
    </row>
    <row r="111" spans="1:7" ht="12" customHeight="1" x14ac:dyDescent="0.2">
      <c r="A111" s="372" t="s">
        <v>394</v>
      </c>
      <c r="B111" s="138" t="s">
        <v>339</v>
      </c>
      <c r="C111" s="341"/>
      <c r="D111" s="720"/>
      <c r="E111" s="341"/>
      <c r="F111" s="608">
        <f t="shared" si="12"/>
        <v>0</v>
      </c>
      <c r="G111" s="707">
        <f t="shared" si="13"/>
        <v>0</v>
      </c>
    </row>
    <row r="112" spans="1:7" ht="12" customHeight="1" x14ac:dyDescent="0.2">
      <c r="A112" s="372" t="s">
        <v>395</v>
      </c>
      <c r="B112" s="137" t="s">
        <v>340</v>
      </c>
      <c r="C112" s="339"/>
      <c r="D112" s="722"/>
      <c r="E112" s="339"/>
      <c r="F112" s="607">
        <f t="shared" si="12"/>
        <v>0</v>
      </c>
      <c r="G112" s="705">
        <f t="shared" si="13"/>
        <v>0</v>
      </c>
    </row>
    <row r="113" spans="1:7" ht="12" customHeight="1" x14ac:dyDescent="0.2">
      <c r="A113" s="372" t="s">
        <v>399</v>
      </c>
      <c r="B113" s="11" t="s">
        <v>48</v>
      </c>
      <c r="C113" s="339"/>
      <c r="D113" s="722"/>
      <c r="E113" s="339"/>
      <c r="F113" s="607">
        <f t="shared" si="12"/>
        <v>0</v>
      </c>
      <c r="G113" s="705">
        <f t="shared" si="13"/>
        <v>0</v>
      </c>
    </row>
    <row r="114" spans="1:7" ht="12" customHeight="1" x14ac:dyDescent="0.2">
      <c r="A114" s="373" t="s">
        <v>400</v>
      </c>
      <c r="B114" s="8" t="s">
        <v>462</v>
      </c>
      <c r="C114" s="341"/>
      <c r="D114" s="720"/>
      <c r="E114" s="341"/>
      <c r="F114" s="608">
        <f t="shared" si="12"/>
        <v>0</v>
      </c>
      <c r="G114" s="707">
        <f t="shared" si="13"/>
        <v>0</v>
      </c>
    </row>
    <row r="115" spans="1:7" ht="12" customHeight="1" thickBot="1" x14ac:dyDescent="0.25">
      <c r="A115" s="381" t="s">
        <v>401</v>
      </c>
      <c r="B115" s="139" t="s">
        <v>463</v>
      </c>
      <c r="C115" s="410"/>
      <c r="D115" s="723"/>
      <c r="E115" s="410"/>
      <c r="F115" s="627">
        <f t="shared" si="12"/>
        <v>0</v>
      </c>
      <c r="G115" s="724">
        <f t="shared" si="13"/>
        <v>0</v>
      </c>
    </row>
    <row r="116" spans="1:7" ht="12" customHeight="1" thickBot="1" x14ac:dyDescent="0.25">
      <c r="A116" s="31" t="s">
        <v>17</v>
      </c>
      <c r="B116" s="26" t="s">
        <v>341</v>
      </c>
      <c r="C116" s="338">
        <f>+C117+C119+C121</f>
        <v>0</v>
      </c>
      <c r="D116" s="697">
        <f>+D117+D119+D121</f>
        <v>0</v>
      </c>
      <c r="E116" s="338">
        <f>+E117+E119+E121</f>
        <v>0</v>
      </c>
      <c r="F116" s="338">
        <f>+F117+F119+F121</f>
        <v>0</v>
      </c>
      <c r="G116" s="262">
        <f>+G117+G119+G121</f>
        <v>0</v>
      </c>
    </row>
    <row r="117" spans="1:7" ht="12" customHeight="1" x14ac:dyDescent="0.2">
      <c r="A117" s="371" t="s">
        <v>99</v>
      </c>
      <c r="B117" s="8" t="s">
        <v>214</v>
      </c>
      <c r="C117" s="340"/>
      <c r="D117" s="725"/>
      <c r="E117" s="340"/>
      <c r="F117" s="575">
        <f t="shared" ref="F117:F129" si="14">D117+E117</f>
        <v>0</v>
      </c>
      <c r="G117" s="350">
        <f t="shared" ref="G117:G129" si="15">C117+F117</f>
        <v>0</v>
      </c>
    </row>
    <row r="118" spans="1:7" ht="12" customHeight="1" x14ac:dyDescent="0.2">
      <c r="A118" s="371" t="s">
        <v>100</v>
      </c>
      <c r="B118" s="12" t="s">
        <v>345</v>
      </c>
      <c r="C118" s="340"/>
      <c r="D118" s="725"/>
      <c r="E118" s="340"/>
      <c r="F118" s="575">
        <f t="shared" si="14"/>
        <v>0</v>
      </c>
      <c r="G118" s="350">
        <f t="shared" si="15"/>
        <v>0</v>
      </c>
    </row>
    <row r="119" spans="1:7" ht="12" customHeight="1" x14ac:dyDescent="0.2">
      <c r="A119" s="371" t="s">
        <v>101</v>
      </c>
      <c r="B119" s="12" t="s">
        <v>176</v>
      </c>
      <c r="C119" s="339"/>
      <c r="D119" s="722"/>
      <c r="E119" s="339"/>
      <c r="F119" s="607">
        <f t="shared" si="14"/>
        <v>0</v>
      </c>
      <c r="G119" s="705">
        <f t="shared" si="15"/>
        <v>0</v>
      </c>
    </row>
    <row r="120" spans="1:7" ht="12" customHeight="1" x14ac:dyDescent="0.2">
      <c r="A120" s="371" t="s">
        <v>102</v>
      </c>
      <c r="B120" s="12" t="s">
        <v>346</v>
      </c>
      <c r="C120" s="339"/>
      <c r="D120" s="722"/>
      <c r="E120" s="339"/>
      <c r="F120" s="607">
        <f t="shared" si="14"/>
        <v>0</v>
      </c>
      <c r="G120" s="705">
        <f t="shared" si="15"/>
        <v>0</v>
      </c>
    </row>
    <row r="121" spans="1:7" ht="12" customHeight="1" x14ac:dyDescent="0.2">
      <c r="A121" s="371" t="s">
        <v>103</v>
      </c>
      <c r="B121" s="259" t="s">
        <v>216</v>
      </c>
      <c r="C121" s="339"/>
      <c r="D121" s="722"/>
      <c r="E121" s="339"/>
      <c r="F121" s="607">
        <f t="shared" si="14"/>
        <v>0</v>
      </c>
      <c r="G121" s="705">
        <f t="shared" si="15"/>
        <v>0</v>
      </c>
    </row>
    <row r="122" spans="1:7" ht="12" customHeight="1" x14ac:dyDescent="0.2">
      <c r="A122" s="371" t="s">
        <v>111</v>
      </c>
      <c r="B122" s="258" t="s">
        <v>387</v>
      </c>
      <c r="C122" s="339"/>
      <c r="D122" s="722"/>
      <c r="E122" s="339"/>
      <c r="F122" s="607">
        <f t="shared" si="14"/>
        <v>0</v>
      </c>
      <c r="G122" s="705">
        <f t="shared" si="15"/>
        <v>0</v>
      </c>
    </row>
    <row r="123" spans="1:7" ht="12" customHeight="1" x14ac:dyDescent="0.2">
      <c r="A123" s="371" t="s">
        <v>113</v>
      </c>
      <c r="B123" s="351" t="s">
        <v>351</v>
      </c>
      <c r="C123" s="339"/>
      <c r="D123" s="722"/>
      <c r="E123" s="339"/>
      <c r="F123" s="607">
        <f t="shared" si="14"/>
        <v>0</v>
      </c>
      <c r="G123" s="705">
        <f t="shared" si="15"/>
        <v>0</v>
      </c>
    </row>
    <row r="124" spans="1:7" ht="22.5" x14ac:dyDescent="0.2">
      <c r="A124" s="371" t="s">
        <v>177</v>
      </c>
      <c r="B124" s="137" t="s">
        <v>334</v>
      </c>
      <c r="C124" s="339"/>
      <c r="D124" s="722"/>
      <c r="E124" s="339"/>
      <c r="F124" s="607">
        <f t="shared" si="14"/>
        <v>0</v>
      </c>
      <c r="G124" s="705">
        <f t="shared" si="15"/>
        <v>0</v>
      </c>
    </row>
    <row r="125" spans="1:7" ht="12" customHeight="1" x14ac:dyDescent="0.2">
      <c r="A125" s="371" t="s">
        <v>178</v>
      </c>
      <c r="B125" s="137" t="s">
        <v>350</v>
      </c>
      <c r="C125" s="339"/>
      <c r="D125" s="722"/>
      <c r="E125" s="339"/>
      <c r="F125" s="607">
        <f t="shared" si="14"/>
        <v>0</v>
      </c>
      <c r="G125" s="705">
        <f t="shared" si="15"/>
        <v>0</v>
      </c>
    </row>
    <row r="126" spans="1:7" ht="12" customHeight="1" x14ac:dyDescent="0.2">
      <c r="A126" s="371" t="s">
        <v>179</v>
      </c>
      <c r="B126" s="137" t="s">
        <v>349</v>
      </c>
      <c r="C126" s="339"/>
      <c r="D126" s="722"/>
      <c r="E126" s="339"/>
      <c r="F126" s="607">
        <f t="shared" si="14"/>
        <v>0</v>
      </c>
      <c r="G126" s="705">
        <f t="shared" si="15"/>
        <v>0</v>
      </c>
    </row>
    <row r="127" spans="1:7" ht="12" customHeight="1" x14ac:dyDescent="0.2">
      <c r="A127" s="371" t="s">
        <v>342</v>
      </c>
      <c r="B127" s="137" t="s">
        <v>337</v>
      </c>
      <c r="C127" s="339"/>
      <c r="D127" s="722"/>
      <c r="E127" s="339"/>
      <c r="F127" s="607">
        <f t="shared" si="14"/>
        <v>0</v>
      </c>
      <c r="G127" s="705">
        <f t="shared" si="15"/>
        <v>0</v>
      </c>
    </row>
    <row r="128" spans="1:7" ht="12" customHeight="1" x14ac:dyDescent="0.2">
      <c r="A128" s="371" t="s">
        <v>343</v>
      </c>
      <c r="B128" s="137" t="s">
        <v>348</v>
      </c>
      <c r="C128" s="339"/>
      <c r="D128" s="722"/>
      <c r="E128" s="339"/>
      <c r="F128" s="607">
        <f t="shared" si="14"/>
        <v>0</v>
      </c>
      <c r="G128" s="705">
        <f t="shared" si="15"/>
        <v>0</v>
      </c>
    </row>
    <row r="129" spans="1:13" ht="12" customHeight="1" thickBot="1" x14ac:dyDescent="0.25">
      <c r="A129" s="380" t="s">
        <v>344</v>
      </c>
      <c r="B129" s="137" t="s">
        <v>347</v>
      </c>
      <c r="C129" s="341"/>
      <c r="D129" s="720"/>
      <c r="E129" s="341"/>
      <c r="F129" s="608">
        <f t="shared" si="14"/>
        <v>0</v>
      </c>
      <c r="G129" s="707">
        <f t="shared" si="15"/>
        <v>0</v>
      </c>
    </row>
    <row r="130" spans="1:13" ht="12" customHeight="1" thickBot="1" x14ac:dyDescent="0.25">
      <c r="A130" s="31" t="s">
        <v>18</v>
      </c>
      <c r="B130" s="118" t="s">
        <v>404</v>
      </c>
      <c r="C130" s="338">
        <f>+C95+C116</f>
        <v>0</v>
      </c>
      <c r="D130" s="697">
        <f>+D95+D116</f>
        <v>0</v>
      </c>
      <c r="E130" s="338">
        <f>+E95+E116</f>
        <v>0</v>
      </c>
      <c r="F130" s="338">
        <f>+F95+F116</f>
        <v>0</v>
      </c>
      <c r="G130" s="262">
        <f>+G95+G116</f>
        <v>0</v>
      </c>
    </row>
    <row r="131" spans="1:13" ht="12" customHeight="1" thickBot="1" x14ac:dyDescent="0.25">
      <c r="A131" s="31" t="s">
        <v>19</v>
      </c>
      <c r="B131" s="118" t="s">
        <v>405</v>
      </c>
      <c r="C131" s="338">
        <f>+C132+C133+C134</f>
        <v>0</v>
      </c>
      <c r="D131" s="697">
        <f>+D132+D133+D134</f>
        <v>0</v>
      </c>
      <c r="E131" s="338">
        <f>+E132+E133+E134</f>
        <v>0</v>
      </c>
      <c r="F131" s="338">
        <f>+F132+F133+F134</f>
        <v>0</v>
      </c>
      <c r="G131" s="262">
        <f>+G132+G133+G134</f>
        <v>0</v>
      </c>
    </row>
    <row r="132" spans="1:13" s="96" customFormat="1" ht="12" customHeight="1" x14ac:dyDescent="0.2">
      <c r="A132" s="371" t="s">
        <v>250</v>
      </c>
      <c r="B132" s="9" t="s">
        <v>467</v>
      </c>
      <c r="C132" s="339"/>
      <c r="D132" s="722"/>
      <c r="E132" s="339"/>
      <c r="F132" s="607">
        <f>D132+E132</f>
        <v>0</v>
      </c>
      <c r="G132" s="705">
        <f>C132+F132</f>
        <v>0</v>
      </c>
    </row>
    <row r="133" spans="1:13" ht="12" customHeight="1" x14ac:dyDescent="0.2">
      <c r="A133" s="371" t="s">
        <v>251</v>
      </c>
      <c r="B133" s="9" t="s">
        <v>413</v>
      </c>
      <c r="C133" s="339"/>
      <c r="D133" s="722"/>
      <c r="E133" s="339"/>
      <c r="F133" s="607">
        <f>D133+E133</f>
        <v>0</v>
      </c>
      <c r="G133" s="705">
        <f>C133+F133</f>
        <v>0</v>
      </c>
    </row>
    <row r="134" spans="1:13" ht="12" customHeight="1" thickBot="1" x14ac:dyDescent="0.25">
      <c r="A134" s="380" t="s">
        <v>252</v>
      </c>
      <c r="B134" s="7" t="s">
        <v>466</v>
      </c>
      <c r="C134" s="339"/>
      <c r="D134" s="722"/>
      <c r="E134" s="339"/>
      <c r="F134" s="607">
        <f>D134+E134</f>
        <v>0</v>
      </c>
      <c r="G134" s="705">
        <f>C134+F134</f>
        <v>0</v>
      </c>
    </row>
    <row r="135" spans="1:13" ht="12" customHeight="1" thickBot="1" x14ac:dyDescent="0.25">
      <c r="A135" s="31" t="s">
        <v>20</v>
      </c>
      <c r="B135" s="118" t="s">
        <v>406</v>
      </c>
      <c r="C135" s="338">
        <f>+C136+C137+C138+C139+C140+C141</f>
        <v>0</v>
      </c>
      <c r="D135" s="697">
        <f>+D136+D137+D138+D139+D140+D141</f>
        <v>0</v>
      </c>
      <c r="E135" s="338">
        <f>+E136+E137+E138+E139+E140+E141</f>
        <v>0</v>
      </c>
      <c r="F135" s="338">
        <f>+F136+F137+F138+F139+F140+F141</f>
        <v>0</v>
      </c>
      <c r="G135" s="262">
        <f>+G136+G137+G138+G139+G140+G141</f>
        <v>0</v>
      </c>
    </row>
    <row r="136" spans="1:13" ht="12" customHeight="1" x14ac:dyDescent="0.2">
      <c r="A136" s="371" t="s">
        <v>86</v>
      </c>
      <c r="B136" s="9" t="s">
        <v>415</v>
      </c>
      <c r="C136" s="339"/>
      <c r="D136" s="722"/>
      <c r="E136" s="339"/>
      <c r="F136" s="607">
        <f t="shared" ref="F136:F141" si="16">D136+E136</f>
        <v>0</v>
      </c>
      <c r="G136" s="705">
        <f t="shared" ref="G136:G141" si="17">C136+F136</f>
        <v>0</v>
      </c>
    </row>
    <row r="137" spans="1:13" ht="12" customHeight="1" x14ac:dyDescent="0.2">
      <c r="A137" s="371" t="s">
        <v>87</v>
      </c>
      <c r="B137" s="9" t="s">
        <v>407</v>
      </c>
      <c r="C137" s="339"/>
      <c r="D137" s="722"/>
      <c r="E137" s="339"/>
      <c r="F137" s="607">
        <f t="shared" si="16"/>
        <v>0</v>
      </c>
      <c r="G137" s="705">
        <f t="shared" si="17"/>
        <v>0</v>
      </c>
    </row>
    <row r="138" spans="1:13" ht="12" customHeight="1" x14ac:dyDescent="0.2">
      <c r="A138" s="371" t="s">
        <v>88</v>
      </c>
      <c r="B138" s="9" t="s">
        <v>408</v>
      </c>
      <c r="C138" s="339"/>
      <c r="D138" s="722"/>
      <c r="E138" s="339"/>
      <c r="F138" s="607">
        <f t="shared" si="16"/>
        <v>0</v>
      </c>
      <c r="G138" s="705">
        <f t="shared" si="17"/>
        <v>0</v>
      </c>
    </row>
    <row r="139" spans="1:13" ht="12" customHeight="1" x14ac:dyDescent="0.2">
      <c r="A139" s="371" t="s">
        <v>164</v>
      </c>
      <c r="B139" s="9" t="s">
        <v>465</v>
      </c>
      <c r="C139" s="339"/>
      <c r="D139" s="722"/>
      <c r="E139" s="339"/>
      <c r="F139" s="607">
        <f t="shared" si="16"/>
        <v>0</v>
      </c>
      <c r="G139" s="705">
        <f t="shared" si="17"/>
        <v>0</v>
      </c>
    </row>
    <row r="140" spans="1:13" ht="12" customHeight="1" x14ac:dyDescent="0.2">
      <c r="A140" s="371" t="s">
        <v>165</v>
      </c>
      <c r="B140" s="9" t="s">
        <v>410</v>
      </c>
      <c r="C140" s="339"/>
      <c r="D140" s="722"/>
      <c r="E140" s="339"/>
      <c r="F140" s="607">
        <f t="shared" si="16"/>
        <v>0</v>
      </c>
      <c r="G140" s="705">
        <f t="shared" si="17"/>
        <v>0</v>
      </c>
    </row>
    <row r="141" spans="1:13" s="96" customFormat="1" ht="12" customHeight="1" thickBot="1" x14ac:dyDescent="0.25">
      <c r="A141" s="380" t="s">
        <v>166</v>
      </c>
      <c r="B141" s="7" t="s">
        <v>411</v>
      </c>
      <c r="C141" s="339"/>
      <c r="D141" s="722"/>
      <c r="E141" s="339"/>
      <c r="F141" s="607">
        <f t="shared" si="16"/>
        <v>0</v>
      </c>
      <c r="G141" s="705">
        <f t="shared" si="17"/>
        <v>0</v>
      </c>
    </row>
    <row r="142" spans="1:13" ht="12" customHeight="1" thickBot="1" x14ac:dyDescent="0.25">
      <c r="A142" s="31" t="s">
        <v>21</v>
      </c>
      <c r="B142" s="118" t="s">
        <v>480</v>
      </c>
      <c r="C142" s="344">
        <f>+C143+C144+C146+C147+C145</f>
        <v>0</v>
      </c>
      <c r="D142" s="698">
        <f>+D143+D144+D146+D147+D145</f>
        <v>0</v>
      </c>
      <c r="E142" s="344">
        <f>+E143+E144+E146+E147+E145</f>
        <v>0</v>
      </c>
      <c r="F142" s="344">
        <f>+F143+F144+F146+F147+F145</f>
        <v>0</v>
      </c>
      <c r="G142" s="268">
        <f>+G143+G144+G146+G147+G145</f>
        <v>0</v>
      </c>
      <c r="M142" s="221"/>
    </row>
    <row r="143" spans="1:13" x14ac:dyDescent="0.2">
      <c r="A143" s="371" t="s">
        <v>89</v>
      </c>
      <c r="B143" s="9" t="s">
        <v>352</v>
      </c>
      <c r="C143" s="339"/>
      <c r="D143" s="722"/>
      <c r="E143" s="339"/>
      <c r="F143" s="607">
        <f>D143+E143</f>
        <v>0</v>
      </c>
      <c r="G143" s="705">
        <f>C143+F143</f>
        <v>0</v>
      </c>
    </row>
    <row r="144" spans="1:13" ht="12" customHeight="1" x14ac:dyDescent="0.2">
      <c r="A144" s="371" t="s">
        <v>90</v>
      </c>
      <c r="B144" s="9" t="s">
        <v>353</v>
      </c>
      <c r="C144" s="339"/>
      <c r="D144" s="722"/>
      <c r="E144" s="339"/>
      <c r="F144" s="607">
        <f>D144+E144</f>
        <v>0</v>
      </c>
      <c r="G144" s="705">
        <f>C144+F144</f>
        <v>0</v>
      </c>
    </row>
    <row r="145" spans="1:7" ht="12" customHeight="1" x14ac:dyDescent="0.2">
      <c r="A145" s="371" t="s">
        <v>269</v>
      </c>
      <c r="B145" s="9" t="s">
        <v>479</v>
      </c>
      <c r="C145" s="339"/>
      <c r="D145" s="722"/>
      <c r="E145" s="339"/>
      <c r="F145" s="607">
        <f>D145+E145</f>
        <v>0</v>
      </c>
      <c r="G145" s="705">
        <f>C145+F145</f>
        <v>0</v>
      </c>
    </row>
    <row r="146" spans="1:7" s="96" customFormat="1" ht="12" customHeight="1" x14ac:dyDescent="0.2">
      <c r="A146" s="371" t="s">
        <v>270</v>
      </c>
      <c r="B146" s="9" t="s">
        <v>420</v>
      </c>
      <c r="C146" s="339"/>
      <c r="D146" s="722"/>
      <c r="E146" s="339"/>
      <c r="F146" s="607">
        <f>D146+E146</f>
        <v>0</v>
      </c>
      <c r="G146" s="705">
        <f>C146+F146</f>
        <v>0</v>
      </c>
    </row>
    <row r="147" spans="1:7" s="96" customFormat="1" ht="12" customHeight="1" thickBot="1" x14ac:dyDescent="0.25">
      <c r="A147" s="380" t="s">
        <v>271</v>
      </c>
      <c r="B147" s="7" t="s">
        <v>368</v>
      </c>
      <c r="C147" s="339"/>
      <c r="D147" s="722"/>
      <c r="E147" s="339"/>
      <c r="F147" s="607">
        <f>D147+E147</f>
        <v>0</v>
      </c>
      <c r="G147" s="705">
        <f>C147+F147</f>
        <v>0</v>
      </c>
    </row>
    <row r="148" spans="1:7" s="96" customFormat="1" ht="12" customHeight="1" thickBot="1" x14ac:dyDescent="0.25">
      <c r="A148" s="31" t="s">
        <v>22</v>
      </c>
      <c r="B148" s="118" t="s">
        <v>421</v>
      </c>
      <c r="C148" s="412">
        <f>+C149+C150+C151+C152+C153</f>
        <v>0</v>
      </c>
      <c r="D148" s="699">
        <f>+D149+D150+D151+D152+D153</f>
        <v>0</v>
      </c>
      <c r="E148" s="412">
        <f>+E149+E150+E151+E152+E153</f>
        <v>0</v>
      </c>
      <c r="F148" s="412">
        <f>+F149+F150+F151+F152+F153</f>
        <v>0</v>
      </c>
      <c r="G148" s="271">
        <f>+G149+G150+G151+G152+G153</f>
        <v>0</v>
      </c>
    </row>
    <row r="149" spans="1:7" s="96" customFormat="1" ht="12" customHeight="1" x14ac:dyDescent="0.2">
      <c r="A149" s="371" t="s">
        <v>91</v>
      </c>
      <c r="B149" s="9" t="s">
        <v>416</v>
      </c>
      <c r="C149" s="339"/>
      <c r="D149" s="722"/>
      <c r="E149" s="339"/>
      <c r="F149" s="607">
        <f t="shared" ref="F149:F155" si="18">D149+E149</f>
        <v>0</v>
      </c>
      <c r="G149" s="705">
        <f t="shared" ref="G149:G155" si="19">C149+F149</f>
        <v>0</v>
      </c>
    </row>
    <row r="150" spans="1:7" s="96" customFormat="1" ht="12" customHeight="1" x14ac:dyDescent="0.2">
      <c r="A150" s="371" t="s">
        <v>92</v>
      </c>
      <c r="B150" s="9" t="s">
        <v>423</v>
      </c>
      <c r="C150" s="339"/>
      <c r="D150" s="722"/>
      <c r="E150" s="339"/>
      <c r="F150" s="607">
        <f t="shared" si="18"/>
        <v>0</v>
      </c>
      <c r="G150" s="705">
        <f t="shared" si="19"/>
        <v>0</v>
      </c>
    </row>
    <row r="151" spans="1:7" s="96" customFormat="1" ht="12" customHeight="1" x14ac:dyDescent="0.2">
      <c r="A151" s="371" t="s">
        <v>281</v>
      </c>
      <c r="B151" s="9" t="s">
        <v>418</v>
      </c>
      <c r="C151" s="339"/>
      <c r="D151" s="722"/>
      <c r="E151" s="339"/>
      <c r="F151" s="607">
        <f t="shared" si="18"/>
        <v>0</v>
      </c>
      <c r="G151" s="705">
        <f t="shared" si="19"/>
        <v>0</v>
      </c>
    </row>
    <row r="152" spans="1:7" s="96" customFormat="1" ht="12" customHeight="1" x14ac:dyDescent="0.2">
      <c r="A152" s="371" t="s">
        <v>282</v>
      </c>
      <c r="B152" s="9" t="s">
        <v>468</v>
      </c>
      <c r="C152" s="339"/>
      <c r="D152" s="722"/>
      <c r="E152" s="339"/>
      <c r="F152" s="607">
        <f t="shared" si="18"/>
        <v>0</v>
      </c>
      <c r="G152" s="705">
        <f t="shared" si="19"/>
        <v>0</v>
      </c>
    </row>
    <row r="153" spans="1:7" ht="12.75" customHeight="1" thickBot="1" x14ac:dyDescent="0.25">
      <c r="A153" s="380" t="s">
        <v>422</v>
      </c>
      <c r="B153" s="7" t="s">
        <v>425</v>
      </c>
      <c r="C153" s="341"/>
      <c r="D153" s="720"/>
      <c r="E153" s="341"/>
      <c r="F153" s="608">
        <f t="shared" si="18"/>
        <v>0</v>
      </c>
      <c r="G153" s="707">
        <f t="shared" si="19"/>
        <v>0</v>
      </c>
    </row>
    <row r="154" spans="1:7" ht="12.75" customHeight="1" thickBot="1" x14ac:dyDescent="0.25">
      <c r="A154" s="407" t="s">
        <v>23</v>
      </c>
      <c r="B154" s="118" t="s">
        <v>426</v>
      </c>
      <c r="C154" s="413"/>
      <c r="D154" s="700"/>
      <c r="E154" s="413"/>
      <c r="F154" s="412">
        <f t="shared" si="18"/>
        <v>0</v>
      </c>
      <c r="G154" s="271">
        <f t="shared" si="19"/>
        <v>0</v>
      </c>
    </row>
    <row r="155" spans="1:7" ht="12.75" customHeight="1" thickBot="1" x14ac:dyDescent="0.25">
      <c r="A155" s="407" t="s">
        <v>24</v>
      </c>
      <c r="B155" s="118" t="s">
        <v>427</v>
      </c>
      <c r="C155" s="413"/>
      <c r="D155" s="700"/>
      <c r="E155" s="413"/>
      <c r="F155" s="412">
        <f t="shared" si="18"/>
        <v>0</v>
      </c>
      <c r="G155" s="271">
        <f t="shared" si="19"/>
        <v>0</v>
      </c>
    </row>
    <row r="156" spans="1:7" ht="12" customHeight="1" thickBot="1" x14ac:dyDescent="0.25">
      <c r="A156" s="31" t="s">
        <v>25</v>
      </c>
      <c r="B156" s="118" t="s">
        <v>429</v>
      </c>
      <c r="C156" s="414">
        <f>+C131+C135+C142+C148+C154+C155</f>
        <v>0</v>
      </c>
      <c r="D156" s="701">
        <f>+D131+D135+D142+D148+D154+D155</f>
        <v>0</v>
      </c>
      <c r="E156" s="414"/>
      <c r="F156" s="414"/>
      <c r="G156" s="364">
        <f>+G131+G135+G142+G148+G154+G155</f>
        <v>0</v>
      </c>
    </row>
    <row r="157" spans="1:7" ht="15" customHeight="1" thickBot="1" x14ac:dyDescent="0.25">
      <c r="A157" s="382" t="s">
        <v>26</v>
      </c>
      <c r="B157" s="323" t="s">
        <v>428</v>
      </c>
      <c r="C157" s="414">
        <f>+C130+C156</f>
        <v>0</v>
      </c>
      <c r="D157" s="701">
        <f>+D130+D156</f>
        <v>0</v>
      </c>
      <c r="E157" s="414">
        <f>+E130+E156</f>
        <v>0</v>
      </c>
      <c r="F157" s="414">
        <f>+F130+F156</f>
        <v>0</v>
      </c>
      <c r="G157" s="364">
        <f>+G130+G156</f>
        <v>0</v>
      </c>
    </row>
    <row r="158" spans="1:7" ht="13.5" thickBot="1" x14ac:dyDescent="0.25">
      <c r="D158" s="333"/>
      <c r="E158" s="702"/>
      <c r="F158" s="702"/>
      <c r="G158" s="726"/>
    </row>
    <row r="159" spans="1:7" ht="15" customHeight="1" thickBot="1" x14ac:dyDescent="0.25">
      <c r="A159" s="219" t="s">
        <v>469</v>
      </c>
      <c r="B159" s="220"/>
      <c r="C159" s="704"/>
      <c r="D159" s="727"/>
      <c r="E159" s="704"/>
      <c r="F159" s="728"/>
      <c r="G159" s="729"/>
    </row>
    <row r="160" spans="1:7" ht="14.25" customHeight="1" thickBot="1" x14ac:dyDescent="0.25">
      <c r="A160" s="219" t="s">
        <v>191</v>
      </c>
      <c r="B160" s="220"/>
      <c r="C160" s="704"/>
      <c r="D160" s="727"/>
      <c r="E160" s="704"/>
      <c r="F160" s="728"/>
      <c r="G160" s="729"/>
    </row>
  </sheetData>
  <sheetProtection formatCells="0"/>
  <mergeCells count="4">
    <mergeCell ref="B2:F2"/>
    <mergeCell ref="B3:F3"/>
    <mergeCell ref="A7:G7"/>
    <mergeCell ref="A94:G94"/>
  </mergeCells>
  <printOptions horizontalCentered="1"/>
  <pageMargins left="0.39370078740157483" right="0.39370078740157483" top="0.98425196850393704" bottom="0.98425196850393704" header="0.78740157480314965" footer="0.78740157480314965"/>
  <pageSetup paperSize="9" scale="71" orientation="portrait" r:id="rId1"/>
  <headerFooter alignWithMargins="0"/>
  <rowBreaks count="2" manualBreakCount="2">
    <brk id="71" max="16383" man="1"/>
    <brk id="93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164"/>
  <sheetViews>
    <sheetView zoomScaleNormal="100" zoomScaleSheetLayoutView="100" workbookViewId="0">
      <selection activeCell="A16" sqref="A16"/>
    </sheetView>
  </sheetViews>
  <sheetFormatPr defaultRowHeight="12.75" x14ac:dyDescent="0.2"/>
  <cols>
    <col min="1" max="1" width="12.5" style="331" customWidth="1"/>
    <col min="2" max="2" width="62" style="332" customWidth="1"/>
    <col min="3" max="3" width="14.83203125" style="333" customWidth="1"/>
    <col min="4" max="6" width="11.83203125" style="3" customWidth="1"/>
    <col min="7" max="7" width="14.83203125" style="3" customWidth="1"/>
    <col min="8" max="16384" width="9.33203125" style="3"/>
  </cols>
  <sheetData>
    <row r="1" spans="1:7" s="2" customFormat="1" ht="16.5" customHeight="1" thickBot="1" x14ac:dyDescent="0.25">
      <c r="A1" s="212"/>
      <c r="B1" s="213"/>
      <c r="G1" s="677"/>
    </row>
    <row r="2" spans="1:7" s="92" customFormat="1" ht="21" customHeight="1" thickBot="1" x14ac:dyDescent="0.25">
      <c r="A2" s="678" t="s">
        <v>56</v>
      </c>
      <c r="B2" s="813" t="s">
        <v>626</v>
      </c>
      <c r="C2" s="814"/>
      <c r="D2" s="814"/>
      <c r="E2" s="814"/>
      <c r="F2" s="815"/>
      <c r="G2" s="679" t="s">
        <v>55</v>
      </c>
    </row>
    <row r="3" spans="1:7" s="92" customFormat="1" ht="36.75" thickBot="1" x14ac:dyDescent="0.25">
      <c r="A3" s="678" t="s">
        <v>189</v>
      </c>
      <c r="B3" s="816" t="s">
        <v>376</v>
      </c>
      <c r="C3" s="817"/>
      <c r="D3" s="817"/>
      <c r="E3" s="817"/>
      <c r="F3" s="818"/>
      <c r="G3" s="680" t="s">
        <v>52</v>
      </c>
    </row>
    <row r="4" spans="1:7" s="93" customFormat="1" ht="15.95" customHeight="1" thickBot="1" x14ac:dyDescent="0.3">
      <c r="A4" s="214"/>
      <c r="B4" s="214"/>
      <c r="C4" s="215"/>
      <c r="G4" s="681" t="s">
        <v>506</v>
      </c>
    </row>
    <row r="5" spans="1:7" ht="40.5" customHeight="1" thickBot="1" x14ac:dyDescent="0.25">
      <c r="A5" s="347" t="s">
        <v>190</v>
      </c>
      <c r="B5" s="216" t="s">
        <v>498</v>
      </c>
      <c r="C5" s="682" t="s">
        <v>587</v>
      </c>
      <c r="D5" s="683" t="s">
        <v>588</v>
      </c>
      <c r="E5" s="683" t="s">
        <v>589</v>
      </c>
      <c r="F5" s="683" t="s">
        <v>590</v>
      </c>
      <c r="G5" s="684" t="s">
        <v>591</v>
      </c>
    </row>
    <row r="6" spans="1:7" s="66" customFormat="1" ht="12.95" customHeight="1" thickBot="1" x14ac:dyDescent="0.25">
      <c r="A6" s="182" t="s">
        <v>444</v>
      </c>
      <c r="B6" s="183" t="s">
        <v>445</v>
      </c>
      <c r="C6" s="685" t="s">
        <v>446</v>
      </c>
      <c r="D6" s="686" t="s">
        <v>448</v>
      </c>
      <c r="E6" s="686" t="s">
        <v>447</v>
      </c>
      <c r="F6" s="686" t="s">
        <v>592</v>
      </c>
      <c r="G6" s="687" t="s">
        <v>593</v>
      </c>
    </row>
    <row r="7" spans="1:7" s="66" customFormat="1" ht="15.95" customHeight="1" thickBot="1" x14ac:dyDescent="0.25">
      <c r="A7" s="819" t="s">
        <v>53</v>
      </c>
      <c r="B7" s="820"/>
      <c r="C7" s="820"/>
      <c r="D7" s="820"/>
      <c r="E7" s="820"/>
      <c r="F7" s="820"/>
      <c r="G7" s="821"/>
    </row>
    <row r="8" spans="1:7" s="66" customFormat="1" ht="12" customHeight="1" thickBot="1" x14ac:dyDescent="0.25">
      <c r="A8" s="31" t="s">
        <v>16</v>
      </c>
      <c r="B8" s="21" t="s">
        <v>236</v>
      </c>
      <c r="C8" s="338">
        <f>+C9+C10+C11+C13+C14+C15+C12</f>
        <v>0</v>
      </c>
      <c r="D8" s="338">
        <f>+D9+D10+D11+D13+D14+D15+D12</f>
        <v>0</v>
      </c>
      <c r="E8" s="338">
        <f>+E9+E10+E11+E13+E14+E15+E12</f>
        <v>0</v>
      </c>
      <c r="F8" s="338">
        <f>+F9+F10+F11+F13+F14+F15+F12</f>
        <v>0</v>
      </c>
      <c r="G8" s="338">
        <f>+G9+G10+G11+G13+G14+G15+G12</f>
        <v>0</v>
      </c>
    </row>
    <row r="9" spans="1:7" s="94" customFormat="1" ht="12" customHeight="1" x14ac:dyDescent="0.2">
      <c r="A9" s="371" t="s">
        <v>93</v>
      </c>
      <c r="B9" s="355" t="s">
        <v>237</v>
      </c>
      <c r="C9" s="340">
        <f>'9.mell.6.tábl.'!C9+'9.mell.7.tábl.'!C9+'9.mell.8.tábl.'!C9</f>
        <v>0</v>
      </c>
      <c r="D9" s="340">
        <f>'9.mell.6.tábl.'!D9+'9.mell.7.tábl.'!D9+'9.mell.8.tábl.'!D9</f>
        <v>0</v>
      </c>
      <c r="E9" s="340">
        <f>'9.mell.6.tábl.'!E9+'9.mell.7.tábl.'!E9+'9.mell.8.tábl.'!E9</f>
        <v>0</v>
      </c>
      <c r="F9" s="337">
        <f>D9+E9</f>
        <v>0</v>
      </c>
      <c r="G9" s="261">
        <f>C9+F9</f>
        <v>0</v>
      </c>
    </row>
    <row r="10" spans="1:7" s="95" customFormat="1" ht="12" customHeight="1" x14ac:dyDescent="0.2">
      <c r="A10" s="372" t="s">
        <v>94</v>
      </c>
      <c r="B10" s="356" t="s">
        <v>594</v>
      </c>
      <c r="C10" s="340">
        <f>'9.mell.6.tábl.'!C10+'9.mell.7.tábl.'!C10+'9.mell.8.tábl.'!C10</f>
        <v>0</v>
      </c>
      <c r="D10" s="340">
        <f>'9.mell.6.tábl.'!D10+'9.mell.7.tábl.'!D10+'9.mell.8.tábl.'!D10</f>
        <v>0</v>
      </c>
      <c r="E10" s="340">
        <f>'9.mell.6.tábl.'!E10+'9.mell.7.tábl.'!E10+'9.mell.8.tábl.'!E10</f>
        <v>0</v>
      </c>
      <c r="F10" s="740">
        <f t="shared" ref="F10:F66" si="0">D10+E10</f>
        <v>0</v>
      </c>
      <c r="G10" s="742">
        <f t="shared" ref="G10:G66" si="1">C10+F10</f>
        <v>0</v>
      </c>
    </row>
    <row r="11" spans="1:7" s="95" customFormat="1" ht="12" customHeight="1" x14ac:dyDescent="0.2">
      <c r="A11" s="372" t="s">
        <v>95</v>
      </c>
      <c r="B11" s="356" t="s">
        <v>595</v>
      </c>
      <c r="C11" s="340">
        <f>'9.mell.6.tábl.'!C11+'9.mell.7.tábl.'!C11+'9.mell.8.tábl.'!C11</f>
        <v>0</v>
      </c>
      <c r="D11" s="340">
        <f>'9.mell.6.tábl.'!D11+'9.mell.7.tábl.'!D11+'9.mell.8.tábl.'!D11</f>
        <v>0</v>
      </c>
      <c r="E11" s="340">
        <f>'9.mell.6.tábl.'!E11+'9.mell.7.tábl.'!E11+'9.mell.8.tábl.'!E11</f>
        <v>0</v>
      </c>
      <c r="F11" s="740">
        <f t="shared" si="0"/>
        <v>0</v>
      </c>
      <c r="G11" s="742">
        <f t="shared" si="1"/>
        <v>0</v>
      </c>
    </row>
    <row r="12" spans="1:7" s="95" customFormat="1" ht="12" customHeight="1" x14ac:dyDescent="0.2">
      <c r="A12" s="372" t="s">
        <v>96</v>
      </c>
      <c r="B12" s="356" t="s">
        <v>596</v>
      </c>
      <c r="C12" s="340">
        <f>'9.mell.6.tábl.'!C12+'9.mell.7.tábl.'!C12+'9.mell.8.tábl.'!C12</f>
        <v>0</v>
      </c>
      <c r="D12" s="340">
        <f>'9.mell.6.tábl.'!D12+'9.mell.7.tábl.'!D12+'9.mell.8.tábl.'!D12</f>
        <v>0</v>
      </c>
      <c r="E12" s="340">
        <f>'9.mell.6.tábl.'!E12+'9.mell.7.tábl.'!E12+'9.mell.8.tábl.'!E12</f>
        <v>0</v>
      </c>
      <c r="F12" s="740">
        <f>D12+E12</f>
        <v>0</v>
      </c>
      <c r="G12" s="742">
        <f>C12+F12</f>
        <v>0</v>
      </c>
    </row>
    <row r="13" spans="1:7" s="95" customFormat="1" ht="12" customHeight="1" x14ac:dyDescent="0.2">
      <c r="A13" s="372" t="s">
        <v>140</v>
      </c>
      <c r="B13" s="356" t="s">
        <v>238</v>
      </c>
      <c r="C13" s="340">
        <f>'9.mell.6.tábl.'!C13+'9.mell.7.tábl.'!C13+'9.mell.8.tábl.'!C13</f>
        <v>0</v>
      </c>
      <c r="D13" s="340">
        <f>'9.mell.6.tábl.'!D13+'9.mell.7.tábl.'!D13+'9.mell.8.tábl.'!D13</f>
        <v>0</v>
      </c>
      <c r="E13" s="340">
        <f>'9.mell.6.tábl.'!E13+'9.mell.7.tábl.'!E13+'9.mell.8.tábl.'!E13</f>
        <v>0</v>
      </c>
      <c r="F13" s="740">
        <f t="shared" si="0"/>
        <v>0</v>
      </c>
      <c r="G13" s="742">
        <f t="shared" si="1"/>
        <v>0</v>
      </c>
    </row>
    <row r="14" spans="1:7" s="95" customFormat="1" ht="12" customHeight="1" x14ac:dyDescent="0.2">
      <c r="A14" s="372" t="s">
        <v>97</v>
      </c>
      <c r="B14" s="356" t="s">
        <v>456</v>
      </c>
      <c r="C14" s="340">
        <f>'9.mell.6.tábl.'!C14+'9.mell.7.tábl.'!C14+'9.mell.8.tábl.'!C14</f>
        <v>0</v>
      </c>
      <c r="D14" s="340">
        <f>'9.mell.6.tábl.'!D14+'9.mell.7.tábl.'!D14+'9.mell.8.tábl.'!D14</f>
        <v>0</v>
      </c>
      <c r="E14" s="340">
        <f>'9.mell.6.tábl.'!E14+'9.mell.7.tábl.'!E14+'9.mell.8.tábl.'!E14</f>
        <v>0</v>
      </c>
      <c r="F14" s="740">
        <f t="shared" si="0"/>
        <v>0</v>
      </c>
      <c r="G14" s="743">
        <f t="shared" si="1"/>
        <v>0</v>
      </c>
    </row>
    <row r="15" spans="1:7" s="94" customFormat="1" ht="12" customHeight="1" thickBot="1" x14ac:dyDescent="0.25">
      <c r="A15" s="373" t="s">
        <v>98</v>
      </c>
      <c r="B15" s="357" t="s">
        <v>389</v>
      </c>
      <c r="C15" s="340">
        <f>'9.mell.6.tábl.'!C15+'9.mell.7.tábl.'!C15+'9.mell.8.tábl.'!C15</f>
        <v>0</v>
      </c>
      <c r="D15" s="340">
        <f>'9.mell.6.tábl.'!D15+'9.mell.7.tábl.'!D15+'9.mell.8.tábl.'!D15</f>
        <v>0</v>
      </c>
      <c r="E15" s="340">
        <f>'9.mell.6.tábl.'!E15+'9.mell.7.tábl.'!E15+'9.mell.8.tábl.'!E15</f>
        <v>0</v>
      </c>
      <c r="F15" s="411">
        <f t="shared" si="0"/>
        <v>0</v>
      </c>
      <c r="G15" s="741">
        <f t="shared" si="1"/>
        <v>0</v>
      </c>
    </row>
    <row r="16" spans="1:7" s="94" customFormat="1" ht="12" customHeight="1" thickBot="1" x14ac:dyDescent="0.25">
      <c r="A16" s="31" t="s">
        <v>17</v>
      </c>
      <c r="B16" s="257" t="s">
        <v>239</v>
      </c>
      <c r="C16" s="338">
        <f>+C17+C18+C19+C20+C21</f>
        <v>0</v>
      </c>
      <c r="D16" s="609">
        <f>+D17+D18+D19+D20+D21</f>
        <v>0</v>
      </c>
      <c r="E16" s="338">
        <f>+E17+E18+E19+E20+E21</f>
        <v>0</v>
      </c>
      <c r="F16" s="338">
        <f>+F17+F18+F19+F20+F21</f>
        <v>0</v>
      </c>
      <c r="G16" s="262">
        <f>+G17+G18+G19+G20+G21</f>
        <v>0</v>
      </c>
    </row>
    <row r="17" spans="1:7" s="94" customFormat="1" ht="12" customHeight="1" x14ac:dyDescent="0.2">
      <c r="A17" s="371" t="s">
        <v>99</v>
      </c>
      <c r="B17" s="355" t="s">
        <v>240</v>
      </c>
      <c r="C17" s="340">
        <f>'9.mell.6.tábl.'!C17+'9.mell.7.tábl.'!C17+'9.mell.8.tábl.'!C17</f>
        <v>0</v>
      </c>
      <c r="D17" s="340">
        <f>'9.mell.6.tábl.'!D17+'9.mell.7.tábl.'!D17+'9.mell.8.tábl.'!D17</f>
        <v>0</v>
      </c>
      <c r="E17" s="340">
        <f>'9.mell.6.tábl.'!E17+'9.mell.7.tábl.'!E17+'9.mell.8.tábl.'!E17</f>
        <v>0</v>
      </c>
      <c r="F17" s="744">
        <f t="shared" si="0"/>
        <v>0</v>
      </c>
      <c r="G17" s="746">
        <f t="shared" si="1"/>
        <v>0</v>
      </c>
    </row>
    <row r="18" spans="1:7" s="94" customFormat="1" ht="12" customHeight="1" x14ac:dyDescent="0.2">
      <c r="A18" s="372" t="s">
        <v>100</v>
      </c>
      <c r="B18" s="356" t="s">
        <v>241</v>
      </c>
      <c r="C18" s="340">
        <f>'9.mell.6.tábl.'!C18+'9.mell.7.tábl.'!C18+'9.mell.8.tábl.'!C18</f>
        <v>0</v>
      </c>
      <c r="D18" s="340">
        <f>'9.mell.6.tábl.'!D18+'9.mell.7.tábl.'!D18+'9.mell.8.tábl.'!D18</f>
        <v>0</v>
      </c>
      <c r="E18" s="340">
        <f>'9.mell.6.tábl.'!E18+'9.mell.7.tábl.'!E18+'9.mell.8.tábl.'!E18</f>
        <v>0</v>
      </c>
      <c r="F18" s="745">
        <f t="shared" si="0"/>
        <v>0</v>
      </c>
      <c r="G18" s="742">
        <f t="shared" si="1"/>
        <v>0</v>
      </c>
    </row>
    <row r="19" spans="1:7" s="94" customFormat="1" ht="12" customHeight="1" x14ac:dyDescent="0.2">
      <c r="A19" s="372" t="s">
        <v>101</v>
      </c>
      <c r="B19" s="356" t="s">
        <v>381</v>
      </c>
      <c r="C19" s="340">
        <f>'9.mell.6.tábl.'!C19+'9.mell.7.tábl.'!C19+'9.mell.8.tábl.'!C19</f>
        <v>0</v>
      </c>
      <c r="D19" s="340">
        <f>'9.mell.6.tábl.'!D19+'9.mell.7.tábl.'!D19+'9.mell.8.tábl.'!D19</f>
        <v>0</v>
      </c>
      <c r="E19" s="340">
        <f>'9.mell.6.tábl.'!E19+'9.mell.7.tábl.'!E19+'9.mell.8.tábl.'!E19</f>
        <v>0</v>
      </c>
      <c r="F19" s="740">
        <f t="shared" si="0"/>
        <v>0</v>
      </c>
      <c r="G19" s="742">
        <f t="shared" si="1"/>
        <v>0</v>
      </c>
    </row>
    <row r="20" spans="1:7" s="94" customFormat="1" ht="12" customHeight="1" x14ac:dyDescent="0.2">
      <c r="A20" s="372" t="s">
        <v>102</v>
      </c>
      <c r="B20" s="356" t="s">
        <v>382</v>
      </c>
      <c r="C20" s="340">
        <f>'9.mell.6.tábl.'!C20+'9.mell.7.tábl.'!C20+'9.mell.8.tábl.'!C20</f>
        <v>0</v>
      </c>
      <c r="D20" s="340">
        <f>'9.mell.6.tábl.'!D20+'9.mell.7.tábl.'!D20+'9.mell.8.tábl.'!D20</f>
        <v>0</v>
      </c>
      <c r="E20" s="340">
        <f>'9.mell.6.tábl.'!E20+'9.mell.7.tábl.'!E20+'9.mell.8.tábl.'!E20</f>
        <v>0</v>
      </c>
      <c r="F20" s="740">
        <f t="shared" si="0"/>
        <v>0</v>
      </c>
      <c r="G20" s="742">
        <f t="shared" si="1"/>
        <v>0</v>
      </c>
    </row>
    <row r="21" spans="1:7" s="94" customFormat="1" ht="12" customHeight="1" x14ac:dyDescent="0.2">
      <c r="A21" s="372" t="s">
        <v>103</v>
      </c>
      <c r="B21" s="356" t="s">
        <v>242</v>
      </c>
      <c r="C21" s="340">
        <f>'9.mell.6.tábl.'!C21+'9.mell.7.tábl.'!C21+'9.mell.8.tábl.'!C21</f>
        <v>0</v>
      </c>
      <c r="D21" s="340">
        <f>'9.mell.6.tábl.'!D21+'9.mell.7.tábl.'!D21+'9.mell.8.tábl.'!D21</f>
        <v>0</v>
      </c>
      <c r="E21" s="340">
        <f>'9.mell.6.tábl.'!E21+'9.mell.7.tábl.'!E21+'9.mell.8.tábl.'!E21</f>
        <v>0</v>
      </c>
      <c r="F21" s="740">
        <f t="shared" si="0"/>
        <v>0</v>
      </c>
      <c r="G21" s="742">
        <f t="shared" si="1"/>
        <v>0</v>
      </c>
    </row>
    <row r="22" spans="1:7" s="95" customFormat="1" ht="12" customHeight="1" thickBot="1" x14ac:dyDescent="0.25">
      <c r="A22" s="373" t="s">
        <v>111</v>
      </c>
      <c r="B22" s="357" t="s">
        <v>243</v>
      </c>
      <c r="C22" s="340">
        <f>'9.mell.6.tábl.'!C22+'9.mell.7.tábl.'!C22+'9.mell.8.tábl.'!C22</f>
        <v>0</v>
      </c>
      <c r="D22" s="340">
        <f>'9.mell.6.tábl.'!D22+'9.mell.7.tábl.'!D22+'9.mell.8.tábl.'!D22</f>
        <v>0</v>
      </c>
      <c r="E22" s="340">
        <f>'9.mell.6.tábl.'!E22+'9.mell.7.tábl.'!E22+'9.mell.8.tábl.'!E22</f>
        <v>0</v>
      </c>
      <c r="F22" s="411">
        <f t="shared" si="0"/>
        <v>0</v>
      </c>
      <c r="G22" s="404">
        <f t="shared" si="1"/>
        <v>0</v>
      </c>
    </row>
    <row r="23" spans="1:7" s="95" customFormat="1" ht="21.75" thickBot="1" x14ac:dyDescent="0.25">
      <c r="A23" s="31" t="s">
        <v>18</v>
      </c>
      <c r="B23" s="21" t="s">
        <v>244</v>
      </c>
      <c r="C23" s="338">
        <f>+C24+C25+C26+C27+C28</f>
        <v>0</v>
      </c>
      <c r="D23" s="609">
        <f>+D24+D25+D26+D27+D28</f>
        <v>0</v>
      </c>
      <c r="E23" s="338">
        <f>+E24+E25+E26+E27+E28</f>
        <v>0</v>
      </c>
      <c r="F23" s="338">
        <f>+F24+F25+F26+F27+F28</f>
        <v>0</v>
      </c>
      <c r="G23" s="262">
        <f>+G24+G25+G26+G27+G28</f>
        <v>0</v>
      </c>
    </row>
    <row r="24" spans="1:7" s="95" customFormat="1" ht="12" customHeight="1" x14ac:dyDescent="0.2">
      <c r="A24" s="371" t="s">
        <v>82</v>
      </c>
      <c r="B24" s="355" t="s">
        <v>245</v>
      </c>
      <c r="C24" s="340">
        <f>'9.mell.6.tábl.'!C24+'9.mell.7.tábl.'!C24+'9.mell.8.tábl.'!C24</f>
        <v>0</v>
      </c>
      <c r="D24" s="340">
        <f>'9.mell.6.tábl.'!D24+'9.mell.7.tábl.'!D24+'9.mell.8.tábl.'!D24</f>
        <v>0</v>
      </c>
      <c r="E24" s="340">
        <f>'9.mell.6.tábl.'!E24+'9.mell.7.tábl.'!E24+'9.mell.8.tábl.'!E24</f>
        <v>0</v>
      </c>
      <c r="F24" s="744">
        <f t="shared" si="0"/>
        <v>0</v>
      </c>
      <c r="G24" s="746">
        <f t="shared" si="1"/>
        <v>0</v>
      </c>
    </row>
    <row r="25" spans="1:7" s="94" customFormat="1" ht="12" customHeight="1" x14ac:dyDescent="0.2">
      <c r="A25" s="372" t="s">
        <v>83</v>
      </c>
      <c r="B25" s="356" t="s">
        <v>246</v>
      </c>
      <c r="C25" s="340">
        <f>'9.mell.6.tábl.'!C25+'9.mell.7.tábl.'!C25+'9.mell.8.tábl.'!C25</f>
        <v>0</v>
      </c>
      <c r="D25" s="340">
        <f>'9.mell.6.tábl.'!D25+'9.mell.7.tábl.'!D25+'9.mell.8.tábl.'!D25</f>
        <v>0</v>
      </c>
      <c r="E25" s="340">
        <f>'9.mell.6.tábl.'!E25+'9.mell.7.tábl.'!E25+'9.mell.8.tábl.'!E25</f>
        <v>0</v>
      </c>
      <c r="F25" s="740">
        <f t="shared" si="0"/>
        <v>0</v>
      </c>
      <c r="G25" s="742">
        <f t="shared" si="1"/>
        <v>0</v>
      </c>
    </row>
    <row r="26" spans="1:7" s="95" customFormat="1" ht="12" customHeight="1" x14ac:dyDescent="0.2">
      <c r="A26" s="372" t="s">
        <v>84</v>
      </c>
      <c r="B26" s="356" t="s">
        <v>383</v>
      </c>
      <c r="C26" s="340">
        <f>'9.mell.6.tábl.'!C26+'9.mell.7.tábl.'!C26+'9.mell.8.tábl.'!C26</f>
        <v>0</v>
      </c>
      <c r="D26" s="340">
        <f>'9.mell.6.tábl.'!D26+'9.mell.7.tábl.'!D26+'9.mell.8.tábl.'!D26</f>
        <v>0</v>
      </c>
      <c r="E26" s="340">
        <f>'9.mell.6.tábl.'!E26+'9.mell.7.tábl.'!E26+'9.mell.8.tábl.'!E26</f>
        <v>0</v>
      </c>
      <c r="F26" s="745">
        <f t="shared" si="0"/>
        <v>0</v>
      </c>
      <c r="G26" s="743">
        <f t="shared" si="1"/>
        <v>0</v>
      </c>
    </row>
    <row r="27" spans="1:7" s="95" customFormat="1" ht="12" customHeight="1" x14ac:dyDescent="0.2">
      <c r="A27" s="372" t="s">
        <v>85</v>
      </c>
      <c r="B27" s="356" t="s">
        <v>384</v>
      </c>
      <c r="C27" s="340">
        <f>'9.mell.6.tábl.'!C27+'9.mell.7.tábl.'!C27+'9.mell.8.tábl.'!C27</f>
        <v>0</v>
      </c>
      <c r="D27" s="340">
        <f>'9.mell.6.tábl.'!D27+'9.mell.7.tábl.'!D27+'9.mell.8.tábl.'!D27</f>
        <v>0</v>
      </c>
      <c r="E27" s="340">
        <f>'9.mell.6.tábl.'!E27+'9.mell.7.tábl.'!E27+'9.mell.8.tábl.'!E27</f>
        <v>0</v>
      </c>
      <c r="F27" s="740">
        <f t="shared" si="0"/>
        <v>0</v>
      </c>
      <c r="G27" s="748">
        <f t="shared" si="1"/>
        <v>0</v>
      </c>
    </row>
    <row r="28" spans="1:7" s="95" customFormat="1" ht="12" customHeight="1" x14ac:dyDescent="0.2">
      <c r="A28" s="372" t="s">
        <v>160</v>
      </c>
      <c r="B28" s="356" t="s">
        <v>247</v>
      </c>
      <c r="C28" s="340">
        <f>'9.mell.6.tábl.'!C28+'9.mell.7.tábl.'!C28+'9.mell.8.tábl.'!C28</f>
        <v>0</v>
      </c>
      <c r="D28" s="340">
        <f>'9.mell.6.tábl.'!D28+'9.mell.7.tábl.'!D28+'9.mell.8.tábl.'!D28</f>
        <v>0</v>
      </c>
      <c r="E28" s="340">
        <f>'9.mell.6.tábl.'!E28+'9.mell.7.tábl.'!E28+'9.mell.8.tábl.'!E28</f>
        <v>0</v>
      </c>
      <c r="F28" s="745">
        <f t="shared" si="0"/>
        <v>0</v>
      </c>
      <c r="G28" s="748">
        <f t="shared" si="1"/>
        <v>0</v>
      </c>
    </row>
    <row r="29" spans="1:7" s="95" customFormat="1" ht="12" customHeight="1" thickBot="1" x14ac:dyDescent="0.25">
      <c r="A29" s="373" t="s">
        <v>161</v>
      </c>
      <c r="B29" s="357" t="s">
        <v>248</v>
      </c>
      <c r="C29" s="340">
        <f>'9.mell.6.tábl.'!C29+'9.mell.7.tábl.'!C29+'9.mell.8.tábl.'!C29</f>
        <v>0</v>
      </c>
      <c r="D29" s="340">
        <f>'9.mell.6.tábl.'!D29+'9.mell.7.tábl.'!D29+'9.mell.8.tábl.'!D29</f>
        <v>0</v>
      </c>
      <c r="E29" s="340">
        <f>'9.mell.6.tábl.'!E29+'9.mell.7.tábl.'!E29+'9.mell.8.tábl.'!E29</f>
        <v>0</v>
      </c>
      <c r="F29" s="739">
        <f t="shared" si="0"/>
        <v>0</v>
      </c>
      <c r="G29" s="741">
        <f t="shared" si="1"/>
        <v>0</v>
      </c>
    </row>
    <row r="30" spans="1:7" s="95" customFormat="1" ht="12" customHeight="1" thickBot="1" x14ac:dyDescent="0.25">
      <c r="A30" s="31" t="s">
        <v>162</v>
      </c>
      <c r="B30" s="21" t="s">
        <v>496</v>
      </c>
      <c r="C30" s="344">
        <f>+C31+C33+C34+C35+C36+C37+C38</f>
        <v>0</v>
      </c>
      <c r="D30" s="344">
        <f>+D31+D33+D34+D35+D36+D37+D38</f>
        <v>0</v>
      </c>
      <c r="E30" s="344">
        <f>+E31+E33+E34+E35+E36+E37+E38</f>
        <v>0</v>
      </c>
      <c r="F30" s="344">
        <f>+F31+F33+F34+F35+F36+F37+F38</f>
        <v>0</v>
      </c>
      <c r="G30" s="268">
        <f>+G31+G33+G34+G35+G36+G37+G38</f>
        <v>0</v>
      </c>
    </row>
    <row r="31" spans="1:7" s="95" customFormat="1" ht="12" customHeight="1" x14ac:dyDescent="0.2">
      <c r="A31" s="371" t="s">
        <v>250</v>
      </c>
      <c r="B31" s="355" t="s">
        <v>492</v>
      </c>
      <c r="C31" s="340">
        <f>'9.mell.6.tábl.'!C31+'9.mell.7.tábl.'!C31+'9.mell.8.tábl.'!C31</f>
        <v>0</v>
      </c>
      <c r="D31" s="340">
        <f>'9.mell.6.tábl.'!D31+'9.mell.7.tábl.'!D31+'9.mell.8.tábl.'!D31</f>
        <v>0</v>
      </c>
      <c r="E31" s="340">
        <f>'9.mell.6.tábl.'!E31+'9.mell.7.tábl.'!E31+'9.mell.8.tábl.'!E31</f>
        <v>0</v>
      </c>
      <c r="F31" s="744">
        <f t="shared" si="0"/>
        <v>0</v>
      </c>
      <c r="G31" s="743">
        <f t="shared" si="1"/>
        <v>0</v>
      </c>
    </row>
    <row r="32" spans="1:7" s="95" customFormat="1" ht="12" customHeight="1" x14ac:dyDescent="0.2">
      <c r="A32" s="371" t="s">
        <v>251</v>
      </c>
      <c r="B32" s="355" t="s">
        <v>508</v>
      </c>
      <c r="C32" s="340">
        <f>'9.mell.6.tábl.'!C32+'9.mell.7.tábl.'!C32+'9.mell.8.tábl.'!C32</f>
        <v>0</v>
      </c>
      <c r="D32" s="340">
        <f>'9.mell.6.tábl.'!D32+'9.mell.7.tábl.'!D32+'9.mell.8.tábl.'!D32</f>
        <v>0</v>
      </c>
      <c r="E32" s="340">
        <f>'9.mell.6.tábl.'!E32+'9.mell.7.tábl.'!E32+'9.mell.8.tábl.'!E32</f>
        <v>0</v>
      </c>
      <c r="F32" s="745">
        <f t="shared" si="0"/>
        <v>0</v>
      </c>
      <c r="G32" s="748">
        <f t="shared" si="1"/>
        <v>0</v>
      </c>
    </row>
    <row r="33" spans="1:7" s="95" customFormat="1" ht="12" customHeight="1" x14ac:dyDescent="0.2">
      <c r="A33" s="372" t="s">
        <v>252</v>
      </c>
      <c r="B33" s="356" t="s">
        <v>509</v>
      </c>
      <c r="C33" s="340">
        <f>'9.mell.6.tábl.'!C33+'9.mell.7.tábl.'!C33+'9.mell.8.tábl.'!C33</f>
        <v>0</v>
      </c>
      <c r="D33" s="340">
        <f>'9.mell.6.tábl.'!D33+'9.mell.7.tábl.'!D33+'9.mell.8.tábl.'!D33</f>
        <v>0</v>
      </c>
      <c r="E33" s="340">
        <f>'9.mell.6.tábl.'!E33+'9.mell.7.tábl.'!E33+'9.mell.8.tábl.'!E33</f>
        <v>0</v>
      </c>
      <c r="F33" s="747">
        <f t="shared" si="0"/>
        <v>0</v>
      </c>
      <c r="G33" s="748">
        <f t="shared" si="1"/>
        <v>0</v>
      </c>
    </row>
    <row r="34" spans="1:7" s="95" customFormat="1" ht="12" customHeight="1" x14ac:dyDescent="0.2">
      <c r="A34" s="372" t="s">
        <v>253</v>
      </c>
      <c r="B34" s="356" t="s">
        <v>493</v>
      </c>
      <c r="C34" s="340">
        <f>'9.mell.6.tábl.'!C34+'9.mell.7.tábl.'!C34+'9.mell.8.tábl.'!C34</f>
        <v>0</v>
      </c>
      <c r="D34" s="340">
        <f>'9.mell.6.tábl.'!D34+'9.mell.7.tábl.'!D34+'9.mell.8.tábl.'!D34</f>
        <v>0</v>
      </c>
      <c r="E34" s="340">
        <f>'9.mell.6.tábl.'!E34+'9.mell.7.tábl.'!E34+'9.mell.8.tábl.'!E34</f>
        <v>0</v>
      </c>
      <c r="F34" s="747">
        <f t="shared" si="0"/>
        <v>0</v>
      </c>
      <c r="G34" s="748">
        <f t="shared" si="1"/>
        <v>0</v>
      </c>
    </row>
    <row r="35" spans="1:7" s="95" customFormat="1" ht="12" customHeight="1" x14ac:dyDescent="0.2">
      <c r="A35" s="372" t="s">
        <v>489</v>
      </c>
      <c r="B35" s="356" t="s">
        <v>494</v>
      </c>
      <c r="C35" s="340">
        <f>'9.mell.6.tábl.'!C35+'9.mell.7.tábl.'!C35+'9.mell.8.tábl.'!C35</f>
        <v>0</v>
      </c>
      <c r="D35" s="340">
        <f>'9.mell.6.tábl.'!D35+'9.mell.7.tábl.'!D35+'9.mell.8.tábl.'!D35</f>
        <v>0</v>
      </c>
      <c r="E35" s="340">
        <f>'9.mell.6.tábl.'!E35+'9.mell.7.tábl.'!E35+'9.mell.8.tábl.'!E35</f>
        <v>0</v>
      </c>
      <c r="F35" s="747">
        <f t="shared" si="0"/>
        <v>0</v>
      </c>
      <c r="G35" s="742">
        <f t="shared" si="1"/>
        <v>0</v>
      </c>
    </row>
    <row r="36" spans="1:7" s="95" customFormat="1" ht="12" customHeight="1" x14ac:dyDescent="0.2">
      <c r="A36" s="372" t="s">
        <v>490</v>
      </c>
      <c r="B36" s="356" t="s">
        <v>254</v>
      </c>
      <c r="C36" s="340">
        <f>'9.mell.6.tábl.'!C36+'9.mell.7.tábl.'!C36+'9.mell.8.tábl.'!C36</f>
        <v>0</v>
      </c>
      <c r="D36" s="340">
        <f>'9.mell.6.tábl.'!D36+'9.mell.7.tábl.'!D36+'9.mell.8.tábl.'!D36</f>
        <v>0</v>
      </c>
      <c r="E36" s="340">
        <f>'9.mell.6.tábl.'!E36+'9.mell.7.tábl.'!E36+'9.mell.8.tábl.'!E36</f>
        <v>0</v>
      </c>
      <c r="F36" s="747">
        <f t="shared" si="0"/>
        <v>0</v>
      </c>
      <c r="G36" s="742">
        <f t="shared" si="1"/>
        <v>0</v>
      </c>
    </row>
    <row r="37" spans="1:7" s="95" customFormat="1" ht="12" customHeight="1" x14ac:dyDescent="0.2">
      <c r="A37" s="372" t="s">
        <v>491</v>
      </c>
      <c r="B37" s="356" t="s">
        <v>255</v>
      </c>
      <c r="C37" s="340">
        <f>'9.mell.6.tábl.'!C37+'9.mell.7.tábl.'!C37+'9.mell.8.tábl.'!C37</f>
        <v>0</v>
      </c>
      <c r="D37" s="340">
        <f>'9.mell.6.tábl.'!D37+'9.mell.7.tábl.'!D37+'9.mell.8.tábl.'!D37</f>
        <v>0</v>
      </c>
      <c r="E37" s="340">
        <f>'9.mell.6.tábl.'!E37+'9.mell.7.tábl.'!E37+'9.mell.8.tábl.'!E37</f>
        <v>0</v>
      </c>
      <c r="F37" s="747">
        <f t="shared" si="0"/>
        <v>0</v>
      </c>
      <c r="G37" s="742">
        <f t="shared" si="1"/>
        <v>0</v>
      </c>
    </row>
    <row r="38" spans="1:7" s="95" customFormat="1" ht="12" customHeight="1" thickBot="1" x14ac:dyDescent="0.25">
      <c r="A38" s="373" t="s">
        <v>510</v>
      </c>
      <c r="B38" s="357" t="s">
        <v>256</v>
      </c>
      <c r="C38" s="340">
        <f>'9.mell.6.tábl.'!C38+'9.mell.7.tábl.'!C38+'9.mell.8.tábl.'!C38</f>
        <v>0</v>
      </c>
      <c r="D38" s="340">
        <f>'9.mell.6.tábl.'!D38+'9.mell.7.tábl.'!D38+'9.mell.8.tábl.'!D38</f>
        <v>0</v>
      </c>
      <c r="E38" s="340">
        <f>'9.mell.6.tábl.'!E38+'9.mell.7.tábl.'!E38+'9.mell.8.tábl.'!E38</f>
        <v>0</v>
      </c>
      <c r="F38" s="739">
        <f t="shared" si="0"/>
        <v>0</v>
      </c>
      <c r="G38" s="404">
        <f t="shared" si="1"/>
        <v>0</v>
      </c>
    </row>
    <row r="39" spans="1:7" s="95" customFormat="1" ht="12" customHeight="1" thickBot="1" x14ac:dyDescent="0.25">
      <c r="A39" s="31" t="s">
        <v>20</v>
      </c>
      <c r="B39" s="21" t="s">
        <v>390</v>
      </c>
      <c r="C39" s="338">
        <f>SUM(C40:C50)</f>
        <v>2000</v>
      </c>
      <c r="D39" s="609">
        <f>SUM(D40:D50)</f>
        <v>0</v>
      </c>
      <c r="E39" s="338">
        <f>SUM(E40:E50)</f>
        <v>0</v>
      </c>
      <c r="F39" s="338">
        <f>SUM(F40:F50)</f>
        <v>0</v>
      </c>
      <c r="G39" s="268">
        <f>+G40+G42+G43+G44+G45+G46+G47</f>
        <v>1000</v>
      </c>
    </row>
    <row r="40" spans="1:7" s="95" customFormat="1" ht="12" customHeight="1" x14ac:dyDescent="0.2">
      <c r="A40" s="371" t="s">
        <v>86</v>
      </c>
      <c r="B40" s="355" t="s">
        <v>259</v>
      </c>
      <c r="C40" s="340">
        <f>'9.mell.6.tábl.'!C40+'9.mell.7.tábl.'!C40+'9.mell.8.tábl.'!C40</f>
        <v>0</v>
      </c>
      <c r="D40" s="340">
        <f>'9.mell.6.tábl.'!D40+'9.mell.7.tábl.'!D40+'9.mell.8.tábl.'!D40</f>
        <v>0</v>
      </c>
      <c r="E40" s="340">
        <f>'9.mell.6.tábl.'!E40+'9.mell.7.tábl.'!E40+'9.mell.8.tábl.'!E40</f>
        <v>0</v>
      </c>
      <c r="F40" s="744">
        <f t="shared" si="0"/>
        <v>0</v>
      </c>
      <c r="G40" s="743">
        <f t="shared" si="1"/>
        <v>0</v>
      </c>
    </row>
    <row r="41" spans="1:7" s="95" customFormat="1" ht="12" customHeight="1" x14ac:dyDescent="0.2">
      <c r="A41" s="372" t="s">
        <v>87</v>
      </c>
      <c r="B41" s="356" t="s">
        <v>260</v>
      </c>
      <c r="C41" s="340">
        <f>'9.mell.6.tábl.'!C41+'9.mell.7.tábl.'!C41+'9.mell.8.tábl.'!C41</f>
        <v>0</v>
      </c>
      <c r="D41" s="340">
        <f>'9.mell.6.tábl.'!D41+'9.mell.7.tábl.'!D41+'9.mell.8.tábl.'!D41</f>
        <v>0</v>
      </c>
      <c r="E41" s="340">
        <f>'9.mell.6.tábl.'!E41+'9.mell.7.tábl.'!E41+'9.mell.8.tábl.'!E41</f>
        <v>0</v>
      </c>
      <c r="F41" s="745">
        <f t="shared" si="0"/>
        <v>0</v>
      </c>
      <c r="G41" s="742">
        <f t="shared" si="1"/>
        <v>0</v>
      </c>
    </row>
    <row r="42" spans="1:7" s="95" customFormat="1" ht="12" customHeight="1" x14ac:dyDescent="0.2">
      <c r="A42" s="372" t="s">
        <v>88</v>
      </c>
      <c r="B42" s="356" t="s">
        <v>261</v>
      </c>
      <c r="C42" s="340">
        <f>'9.mell.6.tábl.'!C42+'9.mell.7.tábl.'!C42+'9.mell.8.tábl.'!C42</f>
        <v>0</v>
      </c>
      <c r="D42" s="340">
        <f>'9.mell.6.tábl.'!D42+'9.mell.7.tábl.'!D42+'9.mell.8.tábl.'!D42</f>
        <v>0</v>
      </c>
      <c r="E42" s="340">
        <f>'9.mell.6.tábl.'!E42+'9.mell.7.tábl.'!E42+'9.mell.8.tábl.'!E42</f>
        <v>0</v>
      </c>
      <c r="F42" s="740">
        <f t="shared" si="0"/>
        <v>0</v>
      </c>
      <c r="G42" s="742">
        <f t="shared" si="1"/>
        <v>0</v>
      </c>
    </row>
    <row r="43" spans="1:7" s="95" customFormat="1" ht="12" customHeight="1" x14ac:dyDescent="0.2">
      <c r="A43" s="372" t="s">
        <v>164</v>
      </c>
      <c r="B43" s="356" t="s">
        <v>262</v>
      </c>
      <c r="C43" s="340">
        <f>'9.mell.6.tábl.'!C43+'9.mell.7.tábl.'!C43+'9.mell.8.tábl.'!C43</f>
        <v>0</v>
      </c>
      <c r="D43" s="340">
        <f>'9.mell.6.tábl.'!D43+'9.mell.7.tábl.'!D43+'9.mell.8.tábl.'!D43</f>
        <v>0</v>
      </c>
      <c r="E43" s="340">
        <f>'9.mell.6.tábl.'!E43+'9.mell.7.tábl.'!E43+'9.mell.8.tábl.'!E43</f>
        <v>0</v>
      </c>
      <c r="F43" s="740">
        <f t="shared" si="0"/>
        <v>0</v>
      </c>
      <c r="G43" s="742">
        <f t="shared" si="1"/>
        <v>0</v>
      </c>
    </row>
    <row r="44" spans="1:7" s="95" customFormat="1" ht="12" customHeight="1" x14ac:dyDescent="0.2">
      <c r="A44" s="372" t="s">
        <v>165</v>
      </c>
      <c r="B44" s="356" t="s">
        <v>263</v>
      </c>
      <c r="C44" s="340">
        <f>'9.mell.6.tábl.'!C44+'9.mell.7.tábl.'!C44+'9.mell.8.tábl.'!C44</f>
        <v>0</v>
      </c>
      <c r="D44" s="340">
        <f>'9.mell.6.tábl.'!D44+'9.mell.7.tábl.'!D44+'9.mell.8.tábl.'!D44</f>
        <v>0</v>
      </c>
      <c r="E44" s="340">
        <f>'9.mell.6.tábl.'!E44+'9.mell.7.tábl.'!E44+'9.mell.8.tábl.'!E44</f>
        <v>0</v>
      </c>
      <c r="F44" s="740">
        <f t="shared" si="0"/>
        <v>0</v>
      </c>
      <c r="G44" s="743">
        <f t="shared" si="1"/>
        <v>0</v>
      </c>
    </row>
    <row r="45" spans="1:7" s="95" customFormat="1" ht="12" customHeight="1" x14ac:dyDescent="0.2">
      <c r="A45" s="372" t="s">
        <v>166</v>
      </c>
      <c r="B45" s="356" t="s">
        <v>264</v>
      </c>
      <c r="C45" s="340">
        <f>'9.mell.6.tábl.'!C45+'9.mell.7.tábl.'!C45+'9.mell.8.tábl.'!C45</f>
        <v>0</v>
      </c>
      <c r="D45" s="340">
        <f>'9.mell.6.tábl.'!D45+'9.mell.7.tábl.'!D45+'9.mell.8.tábl.'!D45</f>
        <v>0</v>
      </c>
      <c r="E45" s="340">
        <f>'9.mell.6.tábl.'!E45+'9.mell.7.tábl.'!E45+'9.mell.8.tábl.'!E45</f>
        <v>0</v>
      </c>
      <c r="F45" s="745">
        <f t="shared" si="0"/>
        <v>0</v>
      </c>
      <c r="G45" s="742">
        <f t="shared" si="1"/>
        <v>0</v>
      </c>
    </row>
    <row r="46" spans="1:7" s="95" customFormat="1" ht="12" customHeight="1" x14ac:dyDescent="0.2">
      <c r="A46" s="372" t="s">
        <v>167</v>
      </c>
      <c r="B46" s="356" t="s">
        <v>265</v>
      </c>
      <c r="C46" s="340">
        <f>'9.mell.6.tábl.'!C46+'9.mell.7.tábl.'!C46+'9.mell.8.tábl.'!C46</f>
        <v>0</v>
      </c>
      <c r="D46" s="340">
        <f>'9.mell.6.tábl.'!D46+'9.mell.7.tábl.'!D46+'9.mell.8.tábl.'!D46</f>
        <v>0</v>
      </c>
      <c r="E46" s="340">
        <f>'9.mell.6.tábl.'!E46+'9.mell.7.tábl.'!E46+'9.mell.8.tábl.'!E46</f>
        <v>0</v>
      </c>
      <c r="F46" s="740">
        <f t="shared" si="0"/>
        <v>0</v>
      </c>
      <c r="G46" s="742">
        <f t="shared" si="1"/>
        <v>0</v>
      </c>
    </row>
    <row r="47" spans="1:7" s="95" customFormat="1" ht="12" customHeight="1" x14ac:dyDescent="0.2">
      <c r="A47" s="372" t="s">
        <v>168</v>
      </c>
      <c r="B47" s="356" t="s">
        <v>521</v>
      </c>
      <c r="C47" s="340">
        <f>'9.mell.6.tábl.'!C47+'9.mell.7.tábl.'!C47+'9.mell.8.tábl.'!C47</f>
        <v>1000</v>
      </c>
      <c r="D47" s="340">
        <f>'9.mell.6.tábl.'!D47+'9.mell.7.tábl.'!D47+'9.mell.8.tábl.'!D47</f>
        <v>0</v>
      </c>
      <c r="E47" s="340">
        <f>'9.mell.6.tábl.'!E47+'9.mell.7.tábl.'!E47+'9.mell.8.tábl.'!E47</f>
        <v>0</v>
      </c>
      <c r="F47" s="740">
        <f t="shared" si="0"/>
        <v>0</v>
      </c>
      <c r="G47" s="742">
        <f t="shared" si="1"/>
        <v>1000</v>
      </c>
    </row>
    <row r="48" spans="1:7" s="95" customFormat="1" ht="12" customHeight="1" x14ac:dyDescent="0.2">
      <c r="A48" s="372" t="s">
        <v>257</v>
      </c>
      <c r="B48" s="356" t="s">
        <v>266</v>
      </c>
      <c r="C48" s="340">
        <f>'9.mell.6.tábl.'!C48+'9.mell.7.tábl.'!C48+'9.mell.8.tábl.'!C48</f>
        <v>0</v>
      </c>
      <c r="D48" s="340">
        <f>'9.mell.6.tábl.'!D48+'9.mell.7.tábl.'!D48+'9.mell.8.tábl.'!D48</f>
        <v>0</v>
      </c>
      <c r="E48" s="340">
        <f>'9.mell.6.tábl.'!E48+'9.mell.7.tábl.'!E48+'9.mell.8.tábl.'!E48</f>
        <v>0</v>
      </c>
      <c r="F48" s="740">
        <f t="shared" si="0"/>
        <v>0</v>
      </c>
      <c r="G48" s="743">
        <f t="shared" si="1"/>
        <v>0</v>
      </c>
    </row>
    <row r="49" spans="1:7" s="95" customFormat="1" ht="12" customHeight="1" x14ac:dyDescent="0.2">
      <c r="A49" s="373" t="s">
        <v>258</v>
      </c>
      <c r="B49" s="357" t="s">
        <v>392</v>
      </c>
      <c r="C49" s="340">
        <f>'9.mell.6.tábl.'!C49+'9.mell.7.tábl.'!C49+'9.mell.8.tábl.'!C49</f>
        <v>0</v>
      </c>
      <c r="D49" s="340">
        <f>'9.mell.6.tábl.'!D49+'9.mell.7.tábl.'!D49+'9.mell.8.tábl.'!D49</f>
        <v>0</v>
      </c>
      <c r="E49" s="340">
        <f>'9.mell.6.tábl.'!E49+'9.mell.7.tábl.'!E49+'9.mell.8.tábl.'!E49</f>
        <v>0</v>
      </c>
      <c r="F49" s="745">
        <f t="shared" si="0"/>
        <v>0</v>
      </c>
      <c r="G49" s="748">
        <f t="shared" si="1"/>
        <v>0</v>
      </c>
    </row>
    <row r="50" spans="1:7" s="95" customFormat="1" ht="12" customHeight="1" thickBot="1" x14ac:dyDescent="0.25">
      <c r="A50" s="373" t="s">
        <v>391</v>
      </c>
      <c r="B50" s="357" t="s">
        <v>267</v>
      </c>
      <c r="C50" s="340">
        <f>'9.mell.6.tábl.'!C50+'9.mell.7.tábl.'!C50+'9.mell.8.tábl.'!C50</f>
        <v>1000</v>
      </c>
      <c r="D50" s="340">
        <f>'9.mell.6.tábl.'!D50+'9.mell.7.tábl.'!D50+'9.mell.8.tábl.'!D50</f>
        <v>0</v>
      </c>
      <c r="E50" s="340">
        <f>'9.mell.6.tábl.'!E50+'9.mell.7.tábl.'!E50+'9.mell.8.tábl.'!E50</f>
        <v>0</v>
      </c>
      <c r="F50" s="739">
        <f t="shared" si="0"/>
        <v>0</v>
      </c>
      <c r="G50" s="741">
        <f t="shared" si="1"/>
        <v>1000</v>
      </c>
    </row>
    <row r="51" spans="1:7" s="95" customFormat="1" ht="12" customHeight="1" thickBot="1" x14ac:dyDescent="0.25">
      <c r="A51" s="31" t="s">
        <v>21</v>
      </c>
      <c r="B51" s="21" t="s">
        <v>268</v>
      </c>
      <c r="C51" s="338">
        <f>SUM(C52:C56)</f>
        <v>0</v>
      </c>
      <c r="D51" s="609">
        <f>SUM(D52:D56)</f>
        <v>0</v>
      </c>
      <c r="E51" s="338">
        <f>SUM(E52:E56)</f>
        <v>0</v>
      </c>
      <c r="F51" s="338">
        <f>SUM(F52:F56)</f>
        <v>0</v>
      </c>
      <c r="G51" s="262">
        <f>SUM(G52:G56)</f>
        <v>0</v>
      </c>
    </row>
    <row r="52" spans="1:7" s="95" customFormat="1" ht="12" customHeight="1" x14ac:dyDescent="0.2">
      <c r="A52" s="371" t="s">
        <v>89</v>
      </c>
      <c r="B52" s="355" t="s">
        <v>272</v>
      </c>
      <c r="C52" s="387">
        <f>'9.mell.6.tábl.'!C52+'9.mell.7.tábl.'!C52+'9.mell.8.tábl.'!C52</f>
        <v>0</v>
      </c>
      <c r="D52" s="387">
        <f>'9.mell.6.tábl.'!D52+'9.mell.7.tábl.'!D52+'9.mell.8.tábl.'!D52</f>
        <v>0</v>
      </c>
      <c r="E52" s="387">
        <f>'9.mell.6.tábl.'!E52+'9.mell.7.tábl.'!E52+'9.mell.8.tábl.'!E52</f>
        <v>0</v>
      </c>
      <c r="F52" s="747">
        <f t="shared" si="0"/>
        <v>0</v>
      </c>
      <c r="G52" s="746">
        <f t="shared" si="1"/>
        <v>0</v>
      </c>
    </row>
    <row r="53" spans="1:7" s="95" customFormat="1" ht="12" customHeight="1" x14ac:dyDescent="0.2">
      <c r="A53" s="372" t="s">
        <v>90</v>
      </c>
      <c r="B53" s="356" t="s">
        <v>273</v>
      </c>
      <c r="C53" s="387">
        <f>'9.mell.6.tábl.'!C53+'9.mell.7.tábl.'!C53+'9.mell.8.tábl.'!C53</f>
        <v>0</v>
      </c>
      <c r="D53" s="387">
        <f>'9.mell.6.tábl.'!D53+'9.mell.7.tábl.'!D53+'9.mell.8.tábl.'!D53</f>
        <v>0</v>
      </c>
      <c r="E53" s="387">
        <f>'9.mell.6.tábl.'!E53+'9.mell.7.tábl.'!E53+'9.mell.8.tábl.'!E53</f>
        <v>0</v>
      </c>
      <c r="F53" s="747">
        <f t="shared" si="0"/>
        <v>0</v>
      </c>
      <c r="G53" s="742">
        <f t="shared" si="1"/>
        <v>0</v>
      </c>
    </row>
    <row r="54" spans="1:7" s="95" customFormat="1" ht="12" customHeight="1" x14ac:dyDescent="0.2">
      <c r="A54" s="372" t="s">
        <v>269</v>
      </c>
      <c r="B54" s="356" t="s">
        <v>274</v>
      </c>
      <c r="C54" s="387">
        <f>'9.mell.6.tábl.'!C54+'9.mell.7.tábl.'!C54+'9.mell.8.tábl.'!C54</f>
        <v>0</v>
      </c>
      <c r="D54" s="387">
        <f>'9.mell.6.tábl.'!D54+'9.mell.7.tábl.'!D54+'9.mell.8.tábl.'!D54</f>
        <v>0</v>
      </c>
      <c r="E54" s="387">
        <f>'9.mell.6.tábl.'!E54+'9.mell.7.tábl.'!E54+'9.mell.8.tábl.'!E54</f>
        <v>0</v>
      </c>
      <c r="F54" s="747">
        <f t="shared" si="0"/>
        <v>0</v>
      </c>
      <c r="G54" s="743">
        <f t="shared" si="1"/>
        <v>0</v>
      </c>
    </row>
    <row r="55" spans="1:7" s="95" customFormat="1" ht="12" customHeight="1" x14ac:dyDescent="0.2">
      <c r="A55" s="372" t="s">
        <v>270</v>
      </c>
      <c r="B55" s="356" t="s">
        <v>275</v>
      </c>
      <c r="C55" s="387">
        <f>'9.mell.6.tábl.'!C55+'9.mell.7.tábl.'!C55+'9.mell.8.tábl.'!C55</f>
        <v>0</v>
      </c>
      <c r="D55" s="387">
        <f>'9.mell.6.tábl.'!D55+'9.mell.7.tábl.'!D55+'9.mell.8.tábl.'!D55</f>
        <v>0</v>
      </c>
      <c r="E55" s="387">
        <f>'9.mell.6.tábl.'!E55+'9.mell.7.tábl.'!E55+'9.mell.8.tábl.'!E55</f>
        <v>0</v>
      </c>
      <c r="F55" s="740">
        <f t="shared" si="0"/>
        <v>0</v>
      </c>
      <c r="G55" s="742">
        <f t="shared" si="1"/>
        <v>0</v>
      </c>
    </row>
    <row r="56" spans="1:7" s="95" customFormat="1" ht="12" customHeight="1" thickBot="1" x14ac:dyDescent="0.25">
      <c r="A56" s="373" t="s">
        <v>271</v>
      </c>
      <c r="B56" s="357" t="s">
        <v>276</v>
      </c>
      <c r="C56" s="387">
        <f>'9.mell.6.tábl.'!C56+'9.mell.7.tábl.'!C56+'9.mell.8.tábl.'!C56</f>
        <v>0</v>
      </c>
      <c r="D56" s="387">
        <f>'9.mell.6.tábl.'!D56+'9.mell.7.tábl.'!D56+'9.mell.8.tábl.'!D56</f>
        <v>0</v>
      </c>
      <c r="E56" s="387">
        <f>'9.mell.6.tábl.'!E56+'9.mell.7.tábl.'!E56+'9.mell.8.tábl.'!E56</f>
        <v>0</v>
      </c>
      <c r="F56" s="411">
        <f t="shared" si="0"/>
        <v>0</v>
      </c>
      <c r="G56" s="404">
        <f t="shared" si="1"/>
        <v>0</v>
      </c>
    </row>
    <row r="57" spans="1:7" s="95" customFormat="1" ht="12" customHeight="1" thickBot="1" x14ac:dyDescent="0.25">
      <c r="A57" s="31" t="s">
        <v>169</v>
      </c>
      <c r="B57" s="21" t="s">
        <v>277</v>
      </c>
      <c r="C57" s="338">
        <f>SUM(C58:C60)</f>
        <v>0</v>
      </c>
      <c r="D57" s="609">
        <f>SUM(D58:D60)</f>
        <v>0</v>
      </c>
      <c r="E57" s="338">
        <f>SUM(E58:E60)</f>
        <v>0</v>
      </c>
      <c r="F57" s="338">
        <f>SUM(F58:F60)</f>
        <v>0</v>
      </c>
      <c r="G57" s="262">
        <f>SUM(G58:G60)</f>
        <v>0</v>
      </c>
    </row>
    <row r="58" spans="1:7" s="95" customFormat="1" ht="12" customHeight="1" x14ac:dyDescent="0.2">
      <c r="A58" s="371" t="s">
        <v>91</v>
      </c>
      <c r="B58" s="355" t="s">
        <v>278</v>
      </c>
      <c r="C58" s="340">
        <f>'9.mell.6.tábl.'!C58+'9.mell.7.tábl.'!C58+'9.mell.8.tábl.'!C58</f>
        <v>0</v>
      </c>
      <c r="D58" s="340">
        <f>'9.mell.6.tábl.'!D58+'9.mell.7.tábl.'!D58+'9.mell.8.tábl.'!D58</f>
        <v>0</v>
      </c>
      <c r="E58" s="340">
        <f>'9.mell.6.tábl.'!E58+'9.mell.7.tábl.'!E58+'9.mell.8.tábl.'!E58</f>
        <v>0</v>
      </c>
      <c r="F58" s="747">
        <f t="shared" si="0"/>
        <v>0</v>
      </c>
      <c r="G58" s="743">
        <f t="shared" si="1"/>
        <v>0</v>
      </c>
    </row>
    <row r="59" spans="1:7" s="95" customFormat="1" ht="22.5" x14ac:dyDescent="0.2">
      <c r="A59" s="372" t="s">
        <v>92</v>
      </c>
      <c r="B59" s="356" t="s">
        <v>385</v>
      </c>
      <c r="C59" s="340">
        <f>'9.mell.6.tábl.'!C59+'9.mell.7.tábl.'!C59+'9.mell.8.tábl.'!C59</f>
        <v>0</v>
      </c>
      <c r="D59" s="340">
        <f>'9.mell.6.tábl.'!D59+'9.mell.7.tábl.'!D59+'9.mell.8.tábl.'!D59</f>
        <v>0</v>
      </c>
      <c r="E59" s="340">
        <f>'9.mell.6.tábl.'!E59+'9.mell.7.tábl.'!E59+'9.mell.8.tábl.'!E59</f>
        <v>0</v>
      </c>
      <c r="F59" s="740">
        <f t="shared" si="0"/>
        <v>0</v>
      </c>
      <c r="G59" s="748">
        <f t="shared" si="1"/>
        <v>0</v>
      </c>
    </row>
    <row r="60" spans="1:7" s="95" customFormat="1" ht="12" customHeight="1" x14ac:dyDescent="0.2">
      <c r="A60" s="372" t="s">
        <v>281</v>
      </c>
      <c r="B60" s="356" t="s">
        <v>279</v>
      </c>
      <c r="C60" s="340">
        <f>'9.mell.6.tábl.'!C60+'9.mell.7.tábl.'!C60+'9.mell.8.tábl.'!C60</f>
        <v>0</v>
      </c>
      <c r="D60" s="340">
        <f>'9.mell.6.tábl.'!D60+'9.mell.7.tábl.'!D60+'9.mell.8.tábl.'!D60</f>
        <v>0</v>
      </c>
      <c r="E60" s="340">
        <f>'9.mell.6.tábl.'!E60+'9.mell.7.tábl.'!E60+'9.mell.8.tábl.'!E60</f>
        <v>0</v>
      </c>
      <c r="F60" s="745">
        <f t="shared" si="0"/>
        <v>0</v>
      </c>
      <c r="G60" s="742">
        <f t="shared" si="1"/>
        <v>0</v>
      </c>
    </row>
    <row r="61" spans="1:7" s="95" customFormat="1" ht="12" customHeight="1" thickBot="1" x14ac:dyDescent="0.25">
      <c r="A61" s="373" t="s">
        <v>282</v>
      </c>
      <c r="B61" s="259" t="s">
        <v>280</v>
      </c>
      <c r="C61" s="340">
        <f>'9.mell.6.tábl.'!C61+'9.mell.7.tábl.'!C61+'9.mell.8.tábl.'!C61</f>
        <v>0</v>
      </c>
      <c r="D61" s="340">
        <f>'9.mell.6.tábl.'!D61+'9.mell.7.tábl.'!D61+'9.mell.8.tábl.'!D61</f>
        <v>0</v>
      </c>
      <c r="E61" s="340">
        <f>'9.mell.6.tábl.'!E61+'9.mell.7.tábl.'!E61+'9.mell.8.tábl.'!E61</f>
        <v>0</v>
      </c>
      <c r="F61" s="739">
        <f t="shared" si="0"/>
        <v>0</v>
      </c>
      <c r="G61" s="404">
        <f t="shared" si="1"/>
        <v>0</v>
      </c>
    </row>
    <row r="62" spans="1:7" s="95" customFormat="1" ht="12" customHeight="1" thickBot="1" x14ac:dyDescent="0.25">
      <c r="A62" s="31" t="s">
        <v>23</v>
      </c>
      <c r="B62" s="257" t="s">
        <v>283</v>
      </c>
      <c r="C62" s="338">
        <f>SUM(C63:C65)</f>
        <v>0</v>
      </c>
      <c r="D62" s="609">
        <f>SUM(D63:D65)</f>
        <v>0</v>
      </c>
      <c r="E62" s="338">
        <f>SUM(E63:E65)</f>
        <v>0</v>
      </c>
      <c r="F62" s="338">
        <f>SUM(F63:F65)</f>
        <v>0</v>
      </c>
      <c r="G62" s="262">
        <f>SUM(G63:G65)</f>
        <v>0</v>
      </c>
    </row>
    <row r="63" spans="1:7" s="95" customFormat="1" ht="12" customHeight="1" x14ac:dyDescent="0.2">
      <c r="A63" s="371" t="s">
        <v>170</v>
      </c>
      <c r="B63" s="355" t="s">
        <v>285</v>
      </c>
      <c r="C63" s="342">
        <f>'9.mell.6.tábl.'!C63+'9.mell.7.tábl.'!C63+'9.mell.8.tábl.'!C63</f>
        <v>0</v>
      </c>
      <c r="D63" s="342">
        <f>'9.mell.6.tábl.'!D63+'9.mell.7.tábl.'!D63+'9.mell.8.tábl.'!D63</f>
        <v>0</v>
      </c>
      <c r="E63" s="342">
        <f>'9.mell.6.tábl.'!E63+'9.mell.7.tábl.'!E63+'9.mell.8.tábl.'!E63</f>
        <v>0</v>
      </c>
      <c r="F63" s="744">
        <f t="shared" si="0"/>
        <v>0</v>
      </c>
      <c r="G63" s="746">
        <f t="shared" si="1"/>
        <v>0</v>
      </c>
    </row>
    <row r="64" spans="1:7" s="95" customFormat="1" ht="22.5" x14ac:dyDescent="0.2">
      <c r="A64" s="372" t="s">
        <v>171</v>
      </c>
      <c r="B64" s="356" t="s">
        <v>386</v>
      </c>
      <c r="C64" s="342">
        <f>'9.mell.6.tábl.'!C64+'9.mell.7.tábl.'!C64+'9.mell.8.tábl.'!C64</f>
        <v>0</v>
      </c>
      <c r="D64" s="342">
        <f>'9.mell.6.tábl.'!D64+'9.mell.7.tábl.'!D64+'9.mell.8.tábl.'!D64</f>
        <v>0</v>
      </c>
      <c r="E64" s="342">
        <f>'9.mell.6.tábl.'!E64+'9.mell.7.tábl.'!E64+'9.mell.8.tábl.'!E64</f>
        <v>0</v>
      </c>
      <c r="F64" s="745">
        <f t="shared" si="0"/>
        <v>0</v>
      </c>
      <c r="G64" s="743">
        <f t="shared" si="1"/>
        <v>0</v>
      </c>
    </row>
    <row r="65" spans="1:7" s="95" customFormat="1" ht="12" customHeight="1" x14ac:dyDescent="0.2">
      <c r="A65" s="372" t="s">
        <v>215</v>
      </c>
      <c r="B65" s="356" t="s">
        <v>286</v>
      </c>
      <c r="C65" s="342">
        <f>'9.mell.6.tábl.'!C65+'9.mell.7.tábl.'!C65+'9.mell.8.tábl.'!C65</f>
        <v>0</v>
      </c>
      <c r="D65" s="342">
        <f>'9.mell.6.tábl.'!D65+'9.mell.7.tábl.'!D65+'9.mell.8.tábl.'!D65</f>
        <v>0</v>
      </c>
      <c r="E65" s="342">
        <f>'9.mell.6.tábl.'!E65+'9.mell.7.tábl.'!E65+'9.mell.8.tábl.'!E65</f>
        <v>0</v>
      </c>
      <c r="F65" s="747">
        <f t="shared" si="0"/>
        <v>0</v>
      </c>
      <c r="G65" s="748">
        <f t="shared" si="1"/>
        <v>0</v>
      </c>
    </row>
    <row r="66" spans="1:7" s="95" customFormat="1" ht="12" customHeight="1" thickBot="1" x14ac:dyDescent="0.25">
      <c r="A66" s="373" t="s">
        <v>284</v>
      </c>
      <c r="B66" s="259" t="s">
        <v>287</v>
      </c>
      <c r="C66" s="342">
        <f>'9.mell.6.tábl.'!C66+'9.mell.7.tábl.'!C66+'9.mell.8.tábl.'!C66</f>
        <v>0</v>
      </c>
      <c r="D66" s="342">
        <f>'9.mell.6.tábl.'!D66+'9.mell.7.tábl.'!D66+'9.mell.8.tábl.'!D66</f>
        <v>0</v>
      </c>
      <c r="E66" s="342">
        <f>'9.mell.6.tábl.'!E66+'9.mell.7.tábl.'!E66+'9.mell.8.tábl.'!E66</f>
        <v>0</v>
      </c>
      <c r="F66" s="739">
        <f t="shared" si="0"/>
        <v>0</v>
      </c>
      <c r="G66" s="741">
        <f t="shared" si="1"/>
        <v>0</v>
      </c>
    </row>
    <row r="67" spans="1:7" s="95" customFormat="1" ht="12" customHeight="1" thickBot="1" x14ac:dyDescent="0.25">
      <c r="A67" s="31" t="s">
        <v>24</v>
      </c>
      <c r="B67" s="21" t="s">
        <v>288</v>
      </c>
      <c r="C67" s="344">
        <f>+C8+C16+C23+C30+C39+C51+C57+C62</f>
        <v>2000</v>
      </c>
      <c r="D67" s="610">
        <f>+D8+D16+D23+D30+D39+D51+D57+D62</f>
        <v>0</v>
      </c>
      <c r="E67" s="344">
        <f>+E8+E16+E23+E30+E39+E51+E57+E62</f>
        <v>0</v>
      </c>
      <c r="F67" s="344">
        <f>+F8+F16+F23+F30+F39+F51+F57+F62</f>
        <v>0</v>
      </c>
      <c r="G67" s="268">
        <f>+G8+G16+G23+G30+G39+G51+G57+G62</f>
        <v>1000</v>
      </c>
    </row>
    <row r="68" spans="1:7" s="95" customFormat="1" ht="12" customHeight="1" thickBot="1" x14ac:dyDescent="0.2">
      <c r="A68" s="374" t="s">
        <v>372</v>
      </c>
      <c r="B68" s="257" t="s">
        <v>290</v>
      </c>
      <c r="C68" s="338">
        <f>SUM(C69:C71)</f>
        <v>0</v>
      </c>
      <c r="D68" s="609">
        <f>SUM(D69:D71)</f>
        <v>0</v>
      </c>
      <c r="E68" s="338">
        <f>SUM(E69:E71)</f>
        <v>0</v>
      </c>
      <c r="F68" s="338">
        <f>SUM(F69:F71)</f>
        <v>0</v>
      </c>
      <c r="G68" s="262">
        <f>SUM(G69:G71)</f>
        <v>0</v>
      </c>
    </row>
    <row r="69" spans="1:7" s="95" customFormat="1" ht="12" customHeight="1" x14ac:dyDescent="0.2">
      <c r="A69" s="371" t="s">
        <v>318</v>
      </c>
      <c r="B69" s="355" t="s">
        <v>291</v>
      </c>
      <c r="C69" s="342">
        <f>'9.mell.6.tábl.'!C69+'9.mell.7.tábl.'!C69+'9.mell.8.tábl.'!C69</f>
        <v>0</v>
      </c>
      <c r="D69" s="342">
        <f>'9.mell.6.tábl.'!D69+'9.mell.7.tábl.'!D69+'9.mell.8.tábl.'!D69</f>
        <v>0</v>
      </c>
      <c r="E69" s="342">
        <f>'9.mell.6.tábl.'!E69+'9.mell.7.tábl.'!E69+'9.mell.8.tábl.'!E69</f>
        <v>0</v>
      </c>
      <c r="F69" s="747">
        <f t="shared" ref="F69:F89" si="2">D69+E69</f>
        <v>0</v>
      </c>
      <c r="G69" s="743">
        <f t="shared" ref="G69:G89" si="3">C69+F69</f>
        <v>0</v>
      </c>
    </row>
    <row r="70" spans="1:7" s="95" customFormat="1" ht="12" customHeight="1" x14ac:dyDescent="0.2">
      <c r="A70" s="372" t="s">
        <v>327</v>
      </c>
      <c r="B70" s="356" t="s">
        <v>292</v>
      </c>
      <c r="C70" s="342">
        <f>'9.mell.6.tábl.'!C70+'9.mell.7.tábl.'!C70+'9.mell.8.tábl.'!C70</f>
        <v>0</v>
      </c>
      <c r="D70" s="342">
        <f>'9.mell.6.tábl.'!D70+'9.mell.7.tábl.'!D70+'9.mell.8.tábl.'!D70</f>
        <v>0</v>
      </c>
      <c r="E70" s="342">
        <f>'9.mell.6.tábl.'!E70+'9.mell.7.tábl.'!E70+'9.mell.8.tábl.'!E70</f>
        <v>0</v>
      </c>
      <c r="F70" s="747">
        <f t="shared" si="2"/>
        <v>0</v>
      </c>
      <c r="G70" s="748">
        <f t="shared" si="3"/>
        <v>0</v>
      </c>
    </row>
    <row r="71" spans="1:7" s="95" customFormat="1" ht="12" customHeight="1" thickBot="1" x14ac:dyDescent="0.25">
      <c r="A71" s="381" t="s">
        <v>328</v>
      </c>
      <c r="B71" s="584" t="s">
        <v>293</v>
      </c>
      <c r="C71" s="342">
        <f>'9.mell.6.tábl.'!C71+'9.mell.7.tábl.'!C71+'9.mell.8.tábl.'!C71</f>
        <v>0</v>
      </c>
      <c r="D71" s="342">
        <f>'9.mell.6.tábl.'!D71+'9.mell.7.tábl.'!D71+'9.mell.8.tábl.'!D71</f>
        <v>0</v>
      </c>
      <c r="E71" s="342">
        <f>'9.mell.6.tábl.'!E71+'9.mell.7.tábl.'!E71+'9.mell.8.tábl.'!E71</f>
        <v>0</v>
      </c>
      <c r="F71" s="739">
        <f t="shared" si="2"/>
        <v>0</v>
      </c>
      <c r="G71" s="741">
        <f t="shared" si="3"/>
        <v>0</v>
      </c>
    </row>
    <row r="72" spans="1:7" s="95" customFormat="1" ht="12" customHeight="1" thickBot="1" x14ac:dyDescent="0.2">
      <c r="A72" s="374" t="s">
        <v>294</v>
      </c>
      <c r="B72" s="257" t="s">
        <v>295</v>
      </c>
      <c r="C72" s="338">
        <f>SUM(C73:C76)</f>
        <v>0</v>
      </c>
      <c r="D72" s="338">
        <f>SUM(D73:D76)</f>
        <v>0</v>
      </c>
      <c r="E72" s="338">
        <f>SUM(E73:E76)</f>
        <v>0</v>
      </c>
      <c r="F72" s="338">
        <f>SUM(F73:F76)</f>
        <v>0</v>
      </c>
      <c r="G72" s="262">
        <f>SUM(G73:G76)</f>
        <v>0</v>
      </c>
    </row>
    <row r="73" spans="1:7" s="95" customFormat="1" ht="12" customHeight="1" x14ac:dyDescent="0.2">
      <c r="A73" s="371" t="s">
        <v>141</v>
      </c>
      <c r="B73" s="459" t="s">
        <v>296</v>
      </c>
      <c r="C73" s="342">
        <f>'9.mell.6.tábl.'!C73+'9.mell.7.tábl.'!C73+'9.mell.8.tábl.'!C73</f>
        <v>0</v>
      </c>
      <c r="D73" s="342">
        <f>'9.mell.6.tábl.'!D73+'9.mell.7.tábl.'!D73+'9.mell.8.tábl.'!D73</f>
        <v>0</v>
      </c>
      <c r="E73" s="342">
        <f>'9.mell.6.tábl.'!E73+'9.mell.7.tábl.'!E73+'9.mell.8.tábl.'!E73</f>
        <v>0</v>
      </c>
      <c r="F73" s="747">
        <f t="shared" si="2"/>
        <v>0</v>
      </c>
      <c r="G73" s="743">
        <f t="shared" si="3"/>
        <v>0</v>
      </c>
    </row>
    <row r="74" spans="1:7" s="95" customFormat="1" ht="12" customHeight="1" x14ac:dyDescent="0.2">
      <c r="A74" s="372" t="s">
        <v>142</v>
      </c>
      <c r="B74" s="459" t="s">
        <v>502</v>
      </c>
      <c r="C74" s="342">
        <f>'9.mell.6.tábl.'!C74+'9.mell.7.tábl.'!C74+'9.mell.8.tábl.'!C74</f>
        <v>0</v>
      </c>
      <c r="D74" s="342">
        <f>'9.mell.6.tábl.'!D74+'9.mell.7.tábl.'!D74+'9.mell.8.tábl.'!D74</f>
        <v>0</v>
      </c>
      <c r="E74" s="342">
        <f>'9.mell.6.tábl.'!E74+'9.mell.7.tábl.'!E74+'9.mell.8.tábl.'!E74</f>
        <v>0</v>
      </c>
      <c r="F74" s="747">
        <f t="shared" si="2"/>
        <v>0</v>
      </c>
      <c r="G74" s="748">
        <f t="shared" si="3"/>
        <v>0</v>
      </c>
    </row>
    <row r="75" spans="1:7" s="95" customFormat="1" ht="12" customHeight="1" x14ac:dyDescent="0.2">
      <c r="A75" s="372" t="s">
        <v>319</v>
      </c>
      <c r="B75" s="459" t="s">
        <v>297</v>
      </c>
      <c r="C75" s="342">
        <f>'9.mell.6.tábl.'!C75+'9.mell.7.tábl.'!C75+'9.mell.8.tábl.'!C75</f>
        <v>0</v>
      </c>
      <c r="D75" s="342">
        <f>'9.mell.6.tábl.'!D75+'9.mell.7.tábl.'!D75+'9.mell.8.tábl.'!D75</f>
        <v>0</v>
      </c>
      <c r="E75" s="342">
        <f>'9.mell.6.tábl.'!E75+'9.mell.7.tábl.'!E75+'9.mell.8.tábl.'!E75</f>
        <v>0</v>
      </c>
      <c r="F75" s="740">
        <f t="shared" si="2"/>
        <v>0</v>
      </c>
      <c r="G75" s="742">
        <f t="shared" si="3"/>
        <v>0</v>
      </c>
    </row>
    <row r="76" spans="1:7" s="95" customFormat="1" ht="12" customHeight="1" thickBot="1" x14ac:dyDescent="0.25">
      <c r="A76" s="373" t="s">
        <v>320</v>
      </c>
      <c r="B76" s="460" t="s">
        <v>503</v>
      </c>
      <c r="C76" s="342">
        <f>'9.mell.6.tábl.'!C76+'9.mell.7.tábl.'!C76+'9.mell.8.tábl.'!C76</f>
        <v>0</v>
      </c>
      <c r="D76" s="342">
        <f>'9.mell.6.tábl.'!D76+'9.mell.7.tábl.'!D76+'9.mell.8.tábl.'!D76</f>
        <v>0</v>
      </c>
      <c r="E76" s="342">
        <f>'9.mell.6.tábl.'!E76+'9.mell.7.tábl.'!E76+'9.mell.8.tábl.'!E76</f>
        <v>0</v>
      </c>
      <c r="F76" s="411">
        <f t="shared" si="2"/>
        <v>0</v>
      </c>
      <c r="G76" s="404">
        <f t="shared" si="3"/>
        <v>0</v>
      </c>
    </row>
    <row r="77" spans="1:7" s="95" customFormat="1" ht="12" customHeight="1" thickBot="1" x14ac:dyDescent="0.2">
      <c r="A77" s="374" t="s">
        <v>298</v>
      </c>
      <c r="B77" s="257" t="s">
        <v>299</v>
      </c>
      <c r="C77" s="338">
        <f>SUM(C78:C80)</f>
        <v>92897000</v>
      </c>
      <c r="D77" s="338">
        <f>SUM(D78:D80)</f>
        <v>0</v>
      </c>
      <c r="E77" s="338">
        <f>SUM(E78:E80)</f>
        <v>0</v>
      </c>
      <c r="F77" s="338">
        <f>SUM(F78:F80)</f>
        <v>0</v>
      </c>
      <c r="G77" s="262">
        <f>SUM(G78:G80)</f>
        <v>92897000</v>
      </c>
    </row>
    <row r="78" spans="1:7" s="95" customFormat="1" ht="12" customHeight="1" x14ac:dyDescent="0.2">
      <c r="A78" s="371" t="s">
        <v>321</v>
      </c>
      <c r="B78" s="355" t="s">
        <v>300</v>
      </c>
      <c r="C78" s="342">
        <f>'9.mell.6.tábl.'!C78+'9.mell.7.tábl.'!C78+'9.mell.8.tábl.'!C78</f>
        <v>1860060</v>
      </c>
      <c r="D78" s="342">
        <f>'9.mell.6.tábl.'!D78+'9.mell.7.tábl.'!D78+'9.mell.8.tábl.'!D78</f>
        <v>0</v>
      </c>
      <c r="E78" s="342">
        <f>'9.mell.6.tábl.'!E78+'9.mell.7.tábl.'!E78+'9.mell.8.tábl.'!E78</f>
        <v>0</v>
      </c>
      <c r="F78" s="744">
        <f t="shared" si="2"/>
        <v>0</v>
      </c>
      <c r="G78" s="746">
        <f t="shared" si="3"/>
        <v>1860060</v>
      </c>
    </row>
    <row r="79" spans="1:7" s="95" customFormat="1" ht="12" customHeight="1" x14ac:dyDescent="0.2">
      <c r="A79" s="372" t="s">
        <v>322</v>
      </c>
      <c r="B79" s="258" t="s">
        <v>301</v>
      </c>
      <c r="C79" s="342">
        <f>'9.mell.6.tábl.'!C79+'9.mell.7.tábl.'!C79+'9.mell.8.tábl.'!C79</f>
        <v>0</v>
      </c>
      <c r="D79" s="342">
        <f>'9.mell.6.tábl.'!D79+'9.mell.7.tábl.'!D79+'9.mell.8.tábl.'!D79</f>
        <v>0</v>
      </c>
      <c r="E79" s="342">
        <f>'9.mell.6.tábl.'!E79+'9.mell.7.tábl.'!E79+'9.mell.8.tábl.'!E79</f>
        <v>0</v>
      </c>
      <c r="F79" s="740">
        <f t="shared" si="2"/>
        <v>0</v>
      </c>
      <c r="G79" s="743">
        <f t="shared" si="3"/>
        <v>0</v>
      </c>
    </row>
    <row r="80" spans="1:7" s="95" customFormat="1" ht="12" customHeight="1" thickBot="1" x14ac:dyDescent="0.25">
      <c r="A80" s="380" t="s">
        <v>627</v>
      </c>
      <c r="B80" s="731" t="s">
        <v>522</v>
      </c>
      <c r="C80" s="342">
        <f>'9.mell.6.tábl.'!C80+'9.mell.7.tábl.'!C80+'9.mell.8.tábl.'!C80</f>
        <v>91036940</v>
      </c>
      <c r="D80" s="342">
        <f>'9.mell.6.tábl.'!D80+'9.mell.7.tábl.'!D80+'9.mell.8.tábl.'!D80</f>
        <v>0</v>
      </c>
      <c r="E80" s="342">
        <f>'9.mell.6.tábl.'!E80+'9.mell.7.tábl.'!E80+'9.mell.8.tábl.'!E80</f>
        <v>0</v>
      </c>
      <c r="F80" s="411">
        <f t="shared" si="2"/>
        <v>0</v>
      </c>
      <c r="G80" s="741">
        <f t="shared" si="3"/>
        <v>91036940</v>
      </c>
    </row>
    <row r="81" spans="1:7" s="94" customFormat="1" ht="12" customHeight="1" thickBot="1" x14ac:dyDescent="0.2">
      <c r="A81" s="374" t="s">
        <v>302</v>
      </c>
      <c r="B81" s="257" t="s">
        <v>303</v>
      </c>
      <c r="C81" s="338">
        <f>SUM(C82:C84)</f>
        <v>0</v>
      </c>
      <c r="D81" s="338">
        <f>SUM(D82:D84)</f>
        <v>0</v>
      </c>
      <c r="E81" s="338">
        <f>SUM(E82:E84)</f>
        <v>0</v>
      </c>
      <c r="F81" s="338">
        <f>SUM(F82:F84)</f>
        <v>0</v>
      </c>
      <c r="G81" s="262">
        <f>SUM(G82:G84)</f>
        <v>0</v>
      </c>
    </row>
    <row r="82" spans="1:7" s="95" customFormat="1" ht="12" customHeight="1" x14ac:dyDescent="0.2">
      <c r="A82" s="371" t="s">
        <v>323</v>
      </c>
      <c r="B82" s="355" t="s">
        <v>304</v>
      </c>
      <c r="C82" s="342">
        <f>'9.mell.6.tábl.'!C82+'9.mell.7.tábl.'!C82+'9.mell.8.tábl.'!C82</f>
        <v>0</v>
      </c>
      <c r="D82" s="342">
        <f>'9.mell.6.tábl.'!D82+'9.mell.7.tábl.'!D82+'9.mell.8.tábl.'!D82</f>
        <v>0</v>
      </c>
      <c r="E82" s="342">
        <f>'9.mell.6.tábl.'!E82+'9.mell.7.tábl.'!E82+'9.mell.8.tábl.'!E82</f>
        <v>0</v>
      </c>
      <c r="F82" s="744">
        <f t="shared" si="2"/>
        <v>0</v>
      </c>
      <c r="G82" s="746">
        <f t="shared" si="3"/>
        <v>0</v>
      </c>
    </row>
    <row r="83" spans="1:7" s="95" customFormat="1" ht="12" customHeight="1" x14ac:dyDescent="0.2">
      <c r="A83" s="372" t="s">
        <v>324</v>
      </c>
      <c r="B83" s="356" t="s">
        <v>305</v>
      </c>
      <c r="C83" s="342">
        <f>'9.mell.6.tábl.'!C83+'9.mell.7.tábl.'!C83+'9.mell.8.tábl.'!C83</f>
        <v>0</v>
      </c>
      <c r="D83" s="342">
        <f>'9.mell.6.tábl.'!D83+'9.mell.7.tábl.'!D83+'9.mell.8.tábl.'!D83</f>
        <v>0</v>
      </c>
      <c r="E83" s="342">
        <f>'9.mell.6.tábl.'!E83+'9.mell.7.tábl.'!E83+'9.mell.8.tábl.'!E83</f>
        <v>0</v>
      </c>
      <c r="F83" s="740">
        <f t="shared" si="2"/>
        <v>0</v>
      </c>
      <c r="G83" s="742">
        <f t="shared" si="3"/>
        <v>0</v>
      </c>
    </row>
    <row r="84" spans="1:7" s="95" customFormat="1" ht="12" customHeight="1" thickBot="1" x14ac:dyDescent="0.25">
      <c r="A84" s="373" t="s">
        <v>325</v>
      </c>
      <c r="B84" s="690" t="s">
        <v>597</v>
      </c>
      <c r="C84" s="342">
        <f>'9.mell.6.tábl.'!C84+'9.mell.7.tábl.'!C84+'9.mell.8.tábl.'!C84</f>
        <v>0</v>
      </c>
      <c r="D84" s="342">
        <f>'9.mell.6.tábl.'!D84+'9.mell.7.tábl.'!D84+'9.mell.8.tábl.'!D84</f>
        <v>0</v>
      </c>
      <c r="E84" s="342">
        <f>'9.mell.6.tábl.'!E84+'9.mell.7.tábl.'!E84+'9.mell.8.tábl.'!E84</f>
        <v>0</v>
      </c>
      <c r="F84" s="411">
        <f t="shared" si="2"/>
        <v>0</v>
      </c>
      <c r="G84" s="404">
        <f t="shared" si="3"/>
        <v>0</v>
      </c>
    </row>
    <row r="85" spans="1:7" s="95" customFormat="1" ht="12" customHeight="1" thickBot="1" x14ac:dyDescent="0.2">
      <c r="A85" s="374" t="s">
        <v>306</v>
      </c>
      <c r="B85" s="257" t="s">
        <v>326</v>
      </c>
      <c r="C85" s="338">
        <f>SUM(C86:C89)</f>
        <v>0</v>
      </c>
      <c r="D85" s="338">
        <f>SUM(D86:D89)</f>
        <v>0</v>
      </c>
      <c r="E85" s="338">
        <f>SUM(E86:E89)</f>
        <v>0</v>
      </c>
      <c r="F85" s="338">
        <f>SUM(F86:F89)</f>
        <v>0</v>
      </c>
      <c r="G85" s="262">
        <f>SUM(G86:G89)</f>
        <v>0</v>
      </c>
    </row>
    <row r="86" spans="1:7" s="95" customFormat="1" ht="12" customHeight="1" x14ac:dyDescent="0.2">
      <c r="A86" s="375" t="s">
        <v>307</v>
      </c>
      <c r="B86" s="355" t="s">
        <v>308</v>
      </c>
      <c r="C86" s="342">
        <f>'9.mell.6.tábl.'!C86+'9.mell.7.tábl.'!C86+'9.mell.8.tábl.'!C86</f>
        <v>0</v>
      </c>
      <c r="D86" s="342">
        <f>'9.mell.6.tábl.'!D86+'9.mell.7.tábl.'!D86+'9.mell.8.tábl.'!D86</f>
        <v>0</v>
      </c>
      <c r="E86" s="342">
        <f>'9.mell.6.tábl.'!E86+'9.mell.7.tábl.'!E86+'9.mell.8.tábl.'!E86</f>
        <v>0</v>
      </c>
      <c r="F86" s="744">
        <f t="shared" si="2"/>
        <v>0</v>
      </c>
      <c r="G86" s="746">
        <f t="shared" si="3"/>
        <v>0</v>
      </c>
    </row>
    <row r="87" spans="1:7" s="95" customFormat="1" ht="12" customHeight="1" x14ac:dyDescent="0.2">
      <c r="A87" s="376" t="s">
        <v>309</v>
      </c>
      <c r="B87" s="356" t="s">
        <v>310</v>
      </c>
      <c r="C87" s="342">
        <f>'9.mell.6.tábl.'!C87+'9.mell.7.tábl.'!C87+'9.mell.8.tábl.'!C87</f>
        <v>0</v>
      </c>
      <c r="D87" s="342">
        <f>'9.mell.6.tábl.'!D87+'9.mell.7.tábl.'!D87+'9.mell.8.tábl.'!D87</f>
        <v>0</v>
      </c>
      <c r="E87" s="342">
        <f>'9.mell.6.tábl.'!E87+'9.mell.7.tábl.'!E87+'9.mell.8.tábl.'!E87</f>
        <v>0</v>
      </c>
      <c r="F87" s="745">
        <f t="shared" si="2"/>
        <v>0</v>
      </c>
      <c r="G87" s="743">
        <f t="shared" si="3"/>
        <v>0</v>
      </c>
    </row>
    <row r="88" spans="1:7" s="95" customFormat="1" ht="12" customHeight="1" x14ac:dyDescent="0.2">
      <c r="A88" s="376" t="s">
        <v>311</v>
      </c>
      <c r="B88" s="356" t="s">
        <v>312</v>
      </c>
      <c r="C88" s="342">
        <f>'9.mell.6.tábl.'!C88+'9.mell.7.tábl.'!C88+'9.mell.8.tábl.'!C88</f>
        <v>0</v>
      </c>
      <c r="D88" s="342">
        <f>'9.mell.6.tábl.'!D88+'9.mell.7.tábl.'!D88+'9.mell.8.tábl.'!D88</f>
        <v>0</v>
      </c>
      <c r="E88" s="342">
        <f>'9.mell.6.tábl.'!E88+'9.mell.7.tábl.'!E88+'9.mell.8.tábl.'!E88</f>
        <v>0</v>
      </c>
      <c r="F88" s="747">
        <f t="shared" si="2"/>
        <v>0</v>
      </c>
      <c r="G88" s="748">
        <f t="shared" si="3"/>
        <v>0</v>
      </c>
    </row>
    <row r="89" spans="1:7" s="94" customFormat="1" ht="12" customHeight="1" thickBot="1" x14ac:dyDescent="0.25">
      <c r="A89" s="377" t="s">
        <v>313</v>
      </c>
      <c r="B89" s="357" t="s">
        <v>314</v>
      </c>
      <c r="C89" s="342">
        <f>'9.mell.6.tábl.'!C89+'9.mell.7.tábl.'!C89+'9.mell.8.tábl.'!C89</f>
        <v>0</v>
      </c>
      <c r="D89" s="342">
        <f>'9.mell.6.tábl.'!D89+'9.mell.7.tábl.'!D89+'9.mell.8.tábl.'!D89</f>
        <v>0</v>
      </c>
      <c r="E89" s="342">
        <f>'9.mell.6.tábl.'!E89+'9.mell.7.tábl.'!E89+'9.mell.8.tábl.'!E89</f>
        <v>0</v>
      </c>
      <c r="F89" s="739">
        <f t="shared" si="2"/>
        <v>0</v>
      </c>
      <c r="G89" s="741">
        <f t="shared" si="3"/>
        <v>0</v>
      </c>
    </row>
    <row r="90" spans="1:7" s="94" customFormat="1" ht="12" customHeight="1" thickBot="1" x14ac:dyDescent="0.2">
      <c r="A90" s="374" t="s">
        <v>315</v>
      </c>
      <c r="B90" s="257" t="s">
        <v>431</v>
      </c>
      <c r="C90" s="390"/>
      <c r="D90" s="390"/>
      <c r="E90" s="390"/>
      <c r="F90" s="338">
        <f>D90+E90</f>
        <v>0</v>
      </c>
      <c r="G90" s="262">
        <f>C90+F90</f>
        <v>0</v>
      </c>
    </row>
    <row r="91" spans="1:7" s="94" customFormat="1" ht="12" customHeight="1" thickBot="1" x14ac:dyDescent="0.2">
      <c r="A91" s="374" t="s">
        <v>457</v>
      </c>
      <c r="B91" s="257" t="s">
        <v>316</v>
      </c>
      <c r="C91" s="390"/>
      <c r="D91" s="390"/>
      <c r="E91" s="390"/>
      <c r="F91" s="338">
        <f>D91+E91</f>
        <v>0</v>
      </c>
      <c r="G91" s="262">
        <f>C91+F91</f>
        <v>0</v>
      </c>
    </row>
    <row r="92" spans="1:7" s="94" customFormat="1" ht="12" customHeight="1" thickBot="1" x14ac:dyDescent="0.2">
      <c r="A92" s="374" t="s">
        <v>458</v>
      </c>
      <c r="B92" s="361" t="s">
        <v>434</v>
      </c>
      <c r="C92" s="344">
        <f>+C68+C72+C77+C81+C85+C91+C90</f>
        <v>92897000</v>
      </c>
      <c r="D92" s="344">
        <f>+D68+D72+D77+D81+D85+D91+D90</f>
        <v>0</v>
      </c>
      <c r="E92" s="344">
        <f>+E68+E72+E77+E81+E85+E91+E90</f>
        <v>0</v>
      </c>
      <c r="F92" s="344">
        <f>+F68+F72+F77+F81+F85+F91+F90</f>
        <v>0</v>
      </c>
      <c r="G92" s="268">
        <f>+G68+G72+G77+G81+G85+G91+G90</f>
        <v>92897000</v>
      </c>
    </row>
    <row r="93" spans="1:7" s="94" customFormat="1" ht="12" customHeight="1" thickBot="1" x14ac:dyDescent="0.2">
      <c r="A93" s="378" t="s">
        <v>459</v>
      </c>
      <c r="B93" s="362" t="s">
        <v>460</v>
      </c>
      <c r="C93" s="344">
        <f>+C67+C92</f>
        <v>92899000</v>
      </c>
      <c r="D93" s="344">
        <f>+D67+D92</f>
        <v>0</v>
      </c>
      <c r="E93" s="344">
        <f>+E67+E92</f>
        <v>0</v>
      </c>
      <c r="F93" s="344">
        <f>+F67+F92</f>
        <v>0</v>
      </c>
      <c r="G93" s="268">
        <f>+G67+G92</f>
        <v>92898000</v>
      </c>
    </row>
    <row r="94" spans="1:7" s="95" customFormat="1" ht="15" customHeight="1" thickBot="1" x14ac:dyDescent="0.25">
      <c r="A94" s="217"/>
      <c r="B94" s="218"/>
      <c r="C94" s="312"/>
    </row>
    <row r="95" spans="1:7" s="66" customFormat="1" ht="16.5" customHeight="1" thickBot="1" x14ac:dyDescent="0.25">
      <c r="A95" s="819" t="s">
        <v>54</v>
      </c>
      <c r="B95" s="820"/>
      <c r="C95" s="820"/>
      <c r="D95" s="820"/>
      <c r="E95" s="820"/>
      <c r="F95" s="820"/>
      <c r="G95" s="821"/>
    </row>
    <row r="96" spans="1:7" s="96" customFormat="1" ht="12" customHeight="1" thickBot="1" x14ac:dyDescent="0.25">
      <c r="A96" s="348" t="s">
        <v>16</v>
      </c>
      <c r="B96" s="27" t="s">
        <v>464</v>
      </c>
      <c r="C96" s="337">
        <f>+C97+C98+C99+C100+C101+C114</f>
        <v>92349000</v>
      </c>
      <c r="D96" s="691">
        <f>+D97+D98+D99+D100+D101+D114</f>
        <v>0</v>
      </c>
      <c r="E96" s="337">
        <f>+E97+E98+E99+E100+E101+E114</f>
        <v>0</v>
      </c>
      <c r="F96" s="338">
        <f>+F97+F98+F99+F100+F101+F114</f>
        <v>0</v>
      </c>
      <c r="G96" s="262">
        <f>+G97+G98+G99+G100+G101+G114</f>
        <v>92349000</v>
      </c>
    </row>
    <row r="97" spans="1:7" ht="12" customHeight="1" x14ac:dyDescent="0.2">
      <c r="A97" s="379" t="s">
        <v>93</v>
      </c>
      <c r="B97" s="10" t="s">
        <v>47</v>
      </c>
      <c r="C97" s="692">
        <f>'9.mell.6.tábl.'!C97+'9.mell.7.tábl.'!C97+'9.mell.8.tábl.'!C97</f>
        <v>71206000</v>
      </c>
      <c r="D97" s="692">
        <f>'9.mell.6.tábl.'!D97+'9.mell.7.tábl.'!D97+'9.mell.8.tábl.'!D97</f>
        <v>0</v>
      </c>
      <c r="E97" s="692">
        <f>'9.mell.6.tábl.'!E97+'9.mell.7.tábl.'!E97+'9.mell.8.tábl.'!E97</f>
        <v>0</v>
      </c>
      <c r="F97" s="745">
        <f t="shared" ref="F97:F130" si="4">D97+E97</f>
        <v>0</v>
      </c>
      <c r="G97" s="736">
        <f t="shared" ref="G97:G130" si="5">C97+F97</f>
        <v>71206000</v>
      </c>
    </row>
    <row r="98" spans="1:7" ht="12" customHeight="1" x14ac:dyDescent="0.2">
      <c r="A98" s="372" t="s">
        <v>94</v>
      </c>
      <c r="B98" s="8" t="s">
        <v>172</v>
      </c>
      <c r="C98" s="339">
        <f>'9.mell.6.tábl.'!C98+'9.mell.7.tábl.'!C98+'9.mell.8.tábl.'!C98</f>
        <v>11252000</v>
      </c>
      <c r="D98" s="339">
        <f>'9.mell.6.tábl.'!D98+'9.mell.7.tábl.'!D98+'9.mell.8.tábl.'!D98</f>
        <v>0</v>
      </c>
      <c r="E98" s="341">
        <f>'9.mell.6.tábl.'!E98+'9.mell.7.tábl.'!E98+'9.mell.8.tábl.'!E98</f>
        <v>0</v>
      </c>
      <c r="F98" s="747">
        <f t="shared" si="4"/>
        <v>0</v>
      </c>
      <c r="G98" s="712">
        <f t="shared" si="5"/>
        <v>11252000</v>
      </c>
    </row>
    <row r="99" spans="1:7" ht="12" customHeight="1" x14ac:dyDescent="0.2">
      <c r="A99" s="372" t="s">
        <v>95</v>
      </c>
      <c r="B99" s="8" t="s">
        <v>133</v>
      </c>
      <c r="C99" s="339">
        <f>'9.mell.6.tábl.'!C99+'9.mell.7.tábl.'!C99+'9.mell.8.tábl.'!C99</f>
        <v>9891000</v>
      </c>
      <c r="D99" s="749">
        <f>'9.mell.6.tábl.'!D99+'9.mell.7.tábl.'!D99+'9.mell.8.tábl.'!D99</f>
        <v>0</v>
      </c>
      <c r="E99" s="339">
        <f>'9.mell.6.tábl.'!E99+'9.mell.7.tábl.'!E99+'9.mell.8.tábl.'!E99</f>
        <v>0</v>
      </c>
      <c r="F99" s="747">
        <f t="shared" si="4"/>
        <v>0</v>
      </c>
      <c r="G99" s="712">
        <f t="shared" si="5"/>
        <v>9891000</v>
      </c>
    </row>
    <row r="100" spans="1:7" ht="12" customHeight="1" x14ac:dyDescent="0.2">
      <c r="A100" s="372" t="s">
        <v>96</v>
      </c>
      <c r="B100" s="8" t="s">
        <v>173</v>
      </c>
      <c r="C100" s="339">
        <f>'9.mell.6.tábl.'!C100+'9.mell.7.tábl.'!C100+'9.mell.8.tábl.'!C100</f>
        <v>0</v>
      </c>
      <c r="D100" s="341">
        <f>'9.mell.6.tábl.'!D100+'9.mell.7.tábl.'!D100+'9.mell.8.tábl.'!D100</f>
        <v>0</v>
      </c>
      <c r="E100" s="749">
        <f>'9.mell.6.tábl.'!E100+'9.mell.7.tábl.'!E100+'9.mell.8.tábl.'!E100</f>
        <v>0</v>
      </c>
      <c r="F100" s="747">
        <f t="shared" si="4"/>
        <v>0</v>
      </c>
      <c r="G100" s="748">
        <f t="shared" si="5"/>
        <v>0</v>
      </c>
    </row>
    <row r="101" spans="1:7" ht="12" customHeight="1" x14ac:dyDescent="0.2">
      <c r="A101" s="372" t="s">
        <v>106</v>
      </c>
      <c r="B101" s="7" t="s">
        <v>174</v>
      </c>
      <c r="C101" s="749">
        <f>'9.mell.6.tábl.'!C101+'9.mell.7.tábl.'!C101+'9.mell.8.tábl.'!C101</f>
        <v>0</v>
      </c>
      <c r="D101" s="339">
        <f>'9.mell.6.tábl.'!D101+'9.mell.7.tábl.'!D101+'9.mell.8.tábl.'!D101</f>
        <v>0</v>
      </c>
      <c r="E101" s="339">
        <f>'9.mell.6.tábl.'!E101+'9.mell.7.tábl.'!E101+'9.mell.8.tábl.'!E101</f>
        <v>0</v>
      </c>
      <c r="F101" s="747">
        <f t="shared" si="4"/>
        <v>0</v>
      </c>
      <c r="G101" s="748">
        <f t="shared" si="5"/>
        <v>0</v>
      </c>
    </row>
    <row r="102" spans="1:7" ht="12" customHeight="1" x14ac:dyDescent="0.2">
      <c r="A102" s="372" t="s">
        <v>97</v>
      </c>
      <c r="B102" s="8" t="s">
        <v>461</v>
      </c>
      <c r="C102" s="339">
        <f>'9.mell.6.tábl.'!C102+'9.mell.7.tábl.'!C102+'9.mell.8.tábl.'!C102</f>
        <v>0</v>
      </c>
      <c r="D102" s="339">
        <f>'9.mell.6.tábl.'!D102+'9.mell.7.tábl.'!D102+'9.mell.8.tábl.'!D102</f>
        <v>0</v>
      </c>
      <c r="E102" s="749">
        <f>'9.mell.6.tábl.'!E102+'9.mell.7.tábl.'!E102+'9.mell.8.tábl.'!E102</f>
        <v>0</v>
      </c>
      <c r="F102" s="747">
        <f t="shared" si="4"/>
        <v>0</v>
      </c>
      <c r="G102" s="748">
        <f t="shared" si="5"/>
        <v>0</v>
      </c>
    </row>
    <row r="103" spans="1:7" ht="12" customHeight="1" x14ac:dyDescent="0.2">
      <c r="A103" s="372" t="s">
        <v>98</v>
      </c>
      <c r="B103" s="136" t="s">
        <v>397</v>
      </c>
      <c r="C103" s="749">
        <f>'9.mell.6.tábl.'!C103+'9.mell.7.tábl.'!C103+'9.mell.8.tábl.'!C103</f>
        <v>0</v>
      </c>
      <c r="D103" s="339">
        <f>'9.mell.6.tábl.'!D103+'9.mell.7.tábl.'!D103+'9.mell.8.tábl.'!D103</f>
        <v>0</v>
      </c>
      <c r="E103" s="341">
        <f>'9.mell.6.tábl.'!E103+'9.mell.7.tábl.'!E103+'9.mell.8.tábl.'!E103</f>
        <v>0</v>
      </c>
      <c r="F103" s="747">
        <f t="shared" si="4"/>
        <v>0</v>
      </c>
      <c r="G103" s="748">
        <f t="shared" si="5"/>
        <v>0</v>
      </c>
    </row>
    <row r="104" spans="1:7" ht="12" customHeight="1" x14ac:dyDescent="0.2">
      <c r="A104" s="372" t="s">
        <v>107</v>
      </c>
      <c r="B104" s="136" t="s">
        <v>396</v>
      </c>
      <c r="C104" s="339">
        <f>'9.mell.6.tábl.'!C104+'9.mell.7.tábl.'!C104+'9.mell.8.tábl.'!C104</f>
        <v>0</v>
      </c>
      <c r="D104" s="749">
        <f>'9.mell.6.tábl.'!D104+'9.mell.7.tábl.'!D104+'9.mell.8.tábl.'!D104</f>
        <v>0</v>
      </c>
      <c r="E104" s="341">
        <f>'9.mell.6.tábl.'!E104+'9.mell.7.tábl.'!E104+'9.mell.8.tábl.'!E104</f>
        <v>0</v>
      </c>
      <c r="F104" s="747">
        <f t="shared" si="4"/>
        <v>0</v>
      </c>
      <c r="G104" s="748">
        <f t="shared" si="5"/>
        <v>0</v>
      </c>
    </row>
    <row r="105" spans="1:7" ht="12" customHeight="1" x14ac:dyDescent="0.2">
      <c r="A105" s="372" t="s">
        <v>108</v>
      </c>
      <c r="B105" s="136" t="s">
        <v>332</v>
      </c>
      <c r="C105" s="749">
        <f>'9.mell.6.tábl.'!C105+'9.mell.7.tábl.'!C105+'9.mell.8.tábl.'!C105</f>
        <v>0</v>
      </c>
      <c r="D105" s="341">
        <f>'9.mell.6.tábl.'!D105+'9.mell.7.tábl.'!D105+'9.mell.8.tábl.'!D105</f>
        <v>0</v>
      </c>
      <c r="E105" s="341">
        <f>'9.mell.6.tábl.'!E105+'9.mell.7.tábl.'!E105+'9.mell.8.tábl.'!E105</f>
        <v>0</v>
      </c>
      <c r="F105" s="747">
        <f t="shared" si="4"/>
        <v>0</v>
      </c>
      <c r="G105" s="748">
        <f t="shared" si="5"/>
        <v>0</v>
      </c>
    </row>
    <row r="106" spans="1:7" ht="12" customHeight="1" x14ac:dyDescent="0.2">
      <c r="A106" s="372" t="s">
        <v>109</v>
      </c>
      <c r="B106" s="137" t="s">
        <v>333</v>
      </c>
      <c r="C106" s="339">
        <f>'9.mell.6.tábl.'!C106+'9.mell.7.tábl.'!C106+'9.mell.8.tábl.'!C106</f>
        <v>0</v>
      </c>
      <c r="D106" s="339">
        <f>'9.mell.6.tábl.'!D106+'9.mell.7.tábl.'!D106+'9.mell.8.tábl.'!D106</f>
        <v>0</v>
      </c>
      <c r="E106" s="339">
        <f>'9.mell.6.tábl.'!E106+'9.mell.7.tábl.'!E106+'9.mell.8.tábl.'!E106</f>
        <v>0</v>
      </c>
      <c r="F106" s="747">
        <f t="shared" si="4"/>
        <v>0</v>
      </c>
      <c r="G106" s="748">
        <f t="shared" si="5"/>
        <v>0</v>
      </c>
    </row>
    <row r="107" spans="1:7" ht="22.5" x14ac:dyDescent="0.2">
      <c r="A107" s="372" t="s">
        <v>110</v>
      </c>
      <c r="B107" s="137" t="s">
        <v>334</v>
      </c>
      <c r="C107" s="749">
        <f>'9.mell.6.tábl.'!C107+'9.mell.7.tábl.'!C107+'9.mell.8.tábl.'!C107</f>
        <v>0</v>
      </c>
      <c r="D107" s="749">
        <f>'9.mell.6.tábl.'!D107+'9.mell.7.tábl.'!D107+'9.mell.8.tábl.'!D107</f>
        <v>0</v>
      </c>
      <c r="E107" s="749">
        <f>'9.mell.6.tábl.'!E107+'9.mell.7.tábl.'!E107+'9.mell.8.tábl.'!E107</f>
        <v>0</v>
      </c>
      <c r="F107" s="747">
        <f t="shared" si="4"/>
        <v>0</v>
      </c>
      <c r="G107" s="748">
        <f t="shared" si="5"/>
        <v>0</v>
      </c>
    </row>
    <row r="108" spans="1:7" ht="12" customHeight="1" x14ac:dyDescent="0.2">
      <c r="A108" s="372" t="s">
        <v>112</v>
      </c>
      <c r="B108" s="136" t="s">
        <v>335</v>
      </c>
      <c r="C108" s="341">
        <f>'9.mell.6.tábl.'!C108+'9.mell.7.tábl.'!C108+'9.mell.8.tábl.'!C108</f>
        <v>0</v>
      </c>
      <c r="D108" s="341">
        <f>'9.mell.6.tábl.'!D108+'9.mell.7.tábl.'!D108+'9.mell.8.tábl.'!D108</f>
        <v>0</v>
      </c>
      <c r="E108" s="341">
        <f>'9.mell.6.tábl.'!E108+'9.mell.7.tábl.'!E108+'9.mell.8.tábl.'!E108</f>
        <v>0</v>
      </c>
      <c r="F108" s="747">
        <f t="shared" si="4"/>
        <v>0</v>
      </c>
      <c r="G108" s="748">
        <f t="shared" si="5"/>
        <v>0</v>
      </c>
    </row>
    <row r="109" spans="1:7" ht="12" customHeight="1" x14ac:dyDescent="0.2">
      <c r="A109" s="372" t="s">
        <v>175</v>
      </c>
      <c r="B109" s="136" t="s">
        <v>336</v>
      </c>
      <c r="C109" s="341">
        <f>'9.mell.6.tábl.'!C109+'9.mell.7.tábl.'!C109+'9.mell.8.tábl.'!C109</f>
        <v>0</v>
      </c>
      <c r="D109" s="339">
        <f>'9.mell.6.tábl.'!D109+'9.mell.7.tábl.'!D109+'9.mell.8.tábl.'!D109</f>
        <v>0</v>
      </c>
      <c r="E109" s="339">
        <f>'9.mell.6.tábl.'!E109+'9.mell.7.tábl.'!E109+'9.mell.8.tábl.'!E109</f>
        <v>0</v>
      </c>
      <c r="F109" s="747">
        <f t="shared" si="4"/>
        <v>0</v>
      </c>
      <c r="G109" s="748">
        <f t="shared" si="5"/>
        <v>0</v>
      </c>
    </row>
    <row r="110" spans="1:7" ht="12" customHeight="1" x14ac:dyDescent="0.2">
      <c r="A110" s="372" t="s">
        <v>330</v>
      </c>
      <c r="B110" s="137" t="s">
        <v>337</v>
      </c>
      <c r="C110" s="341">
        <f>'9.mell.6.tábl.'!C110+'9.mell.7.tábl.'!C110+'9.mell.8.tábl.'!C110</f>
        <v>0</v>
      </c>
      <c r="D110" s="749">
        <f>'9.mell.6.tábl.'!D110+'9.mell.7.tábl.'!D110+'9.mell.8.tábl.'!D110</f>
        <v>0</v>
      </c>
      <c r="E110" s="749">
        <f>'9.mell.6.tábl.'!E110+'9.mell.7.tábl.'!E110+'9.mell.8.tábl.'!E110</f>
        <v>0</v>
      </c>
      <c r="F110" s="747">
        <f t="shared" si="4"/>
        <v>0</v>
      </c>
      <c r="G110" s="748">
        <f t="shared" si="5"/>
        <v>0</v>
      </c>
    </row>
    <row r="111" spans="1:7" ht="12" customHeight="1" x14ac:dyDescent="0.2">
      <c r="A111" s="380" t="s">
        <v>331</v>
      </c>
      <c r="B111" s="138" t="s">
        <v>338</v>
      </c>
      <c r="C111" s="339">
        <f>'9.mell.6.tábl.'!C111+'9.mell.7.tábl.'!C111+'9.mell.8.tábl.'!C111</f>
        <v>0</v>
      </c>
      <c r="D111" s="339">
        <f>'9.mell.6.tábl.'!D111+'9.mell.7.tábl.'!D111+'9.mell.8.tábl.'!D111</f>
        <v>0</v>
      </c>
      <c r="E111" s="339">
        <f>'9.mell.6.tábl.'!E111+'9.mell.7.tábl.'!E111+'9.mell.8.tábl.'!E111</f>
        <v>0</v>
      </c>
      <c r="F111" s="747">
        <f t="shared" si="4"/>
        <v>0</v>
      </c>
      <c r="G111" s="748">
        <f t="shared" si="5"/>
        <v>0</v>
      </c>
    </row>
    <row r="112" spans="1:7" ht="12" customHeight="1" x14ac:dyDescent="0.2">
      <c r="A112" s="372" t="s">
        <v>394</v>
      </c>
      <c r="B112" s="138" t="s">
        <v>339</v>
      </c>
      <c r="C112" s="749">
        <f>'9.mell.6.tábl.'!C112+'9.mell.7.tábl.'!C112+'9.mell.8.tábl.'!C112</f>
        <v>0</v>
      </c>
      <c r="D112" s="749">
        <f>'9.mell.6.tábl.'!D112+'9.mell.7.tábl.'!D112+'9.mell.8.tábl.'!D112</f>
        <v>0</v>
      </c>
      <c r="E112" s="339">
        <f>'9.mell.6.tábl.'!E112+'9.mell.7.tábl.'!E112+'9.mell.8.tábl.'!E112</f>
        <v>0</v>
      </c>
      <c r="F112" s="747">
        <f t="shared" si="4"/>
        <v>0</v>
      </c>
      <c r="G112" s="748">
        <f t="shared" si="5"/>
        <v>0</v>
      </c>
    </row>
    <row r="113" spans="1:7" ht="12" customHeight="1" x14ac:dyDescent="0.2">
      <c r="A113" s="372" t="s">
        <v>395</v>
      </c>
      <c r="B113" s="137" t="s">
        <v>340</v>
      </c>
      <c r="C113" s="341">
        <f>'9.mell.6.tábl.'!C113+'9.mell.7.tábl.'!C113+'9.mell.8.tábl.'!C113</f>
        <v>0</v>
      </c>
      <c r="D113" s="339">
        <f>'9.mell.6.tábl.'!D113+'9.mell.7.tábl.'!D113+'9.mell.8.tábl.'!D113</f>
        <v>0</v>
      </c>
      <c r="E113" s="749">
        <f>'9.mell.6.tábl.'!E113+'9.mell.7.tábl.'!E113+'9.mell.8.tábl.'!E113</f>
        <v>0</v>
      </c>
      <c r="F113" s="747">
        <f t="shared" si="4"/>
        <v>0</v>
      </c>
      <c r="G113" s="748">
        <f t="shared" si="5"/>
        <v>0</v>
      </c>
    </row>
    <row r="114" spans="1:7" ht="12" customHeight="1" x14ac:dyDescent="0.2">
      <c r="A114" s="372" t="s">
        <v>399</v>
      </c>
      <c r="B114" s="8" t="s">
        <v>48</v>
      </c>
      <c r="C114" s="341">
        <f>'9.mell.6.tábl.'!C114+'9.mell.7.tábl.'!C114+'9.mell.8.tábl.'!C114</f>
        <v>0</v>
      </c>
      <c r="D114" s="339">
        <f>'9.mell.6.tábl.'!D114+'9.mell.7.tábl.'!D114+'9.mell.8.tábl.'!D114</f>
        <v>0</v>
      </c>
      <c r="E114" s="341">
        <f>'9.mell.6.tábl.'!E114+'9.mell.7.tábl.'!E114+'9.mell.8.tábl.'!E114</f>
        <v>0</v>
      </c>
      <c r="F114" s="747">
        <f t="shared" si="4"/>
        <v>0</v>
      </c>
      <c r="G114" s="748">
        <f t="shared" si="5"/>
        <v>0</v>
      </c>
    </row>
    <row r="115" spans="1:7" ht="12" customHeight="1" x14ac:dyDescent="0.2">
      <c r="A115" s="373" t="s">
        <v>400</v>
      </c>
      <c r="B115" s="8" t="s">
        <v>462</v>
      </c>
      <c r="C115" s="339">
        <f>'9.mell.6.tábl.'!C115+'9.mell.7.tábl.'!C115+'9.mell.8.tábl.'!C115</f>
        <v>0</v>
      </c>
      <c r="D115" s="749">
        <f>'9.mell.6.tábl.'!D115+'9.mell.7.tábl.'!D115+'9.mell.8.tábl.'!D115</f>
        <v>0</v>
      </c>
      <c r="E115" s="339">
        <f>'9.mell.6.tábl.'!E115+'9.mell.7.tábl.'!E115+'9.mell.8.tábl.'!E115</f>
        <v>0</v>
      </c>
      <c r="F115" s="747">
        <f t="shared" si="4"/>
        <v>0</v>
      </c>
      <c r="G115" s="748">
        <f t="shared" si="5"/>
        <v>0</v>
      </c>
    </row>
    <row r="116" spans="1:7" ht="12" customHeight="1" thickBot="1" x14ac:dyDescent="0.25">
      <c r="A116" s="381" t="s">
        <v>401</v>
      </c>
      <c r="B116" s="139" t="s">
        <v>463</v>
      </c>
      <c r="C116" s="410">
        <f>'9.mell.6.tábl.'!C116+'9.mell.7.tábl.'!C116+'9.mell.8.tábl.'!C116</f>
        <v>0</v>
      </c>
      <c r="D116" s="410">
        <f>'9.mell.6.tábl.'!D116+'9.mell.7.tábl.'!D116+'9.mell.8.tábl.'!D116</f>
        <v>0</v>
      </c>
      <c r="E116" s="732">
        <f>'9.mell.6.tábl.'!E116+'9.mell.7.tábl.'!E116+'9.mell.8.tábl.'!E116</f>
        <v>0</v>
      </c>
      <c r="F116" s="739">
        <f t="shared" si="4"/>
        <v>0</v>
      </c>
      <c r="G116" s="741">
        <f t="shared" si="5"/>
        <v>0</v>
      </c>
    </row>
    <row r="117" spans="1:7" ht="12" customHeight="1" thickBot="1" x14ac:dyDescent="0.25">
      <c r="A117" s="31" t="s">
        <v>17</v>
      </c>
      <c r="B117" s="26" t="s">
        <v>341</v>
      </c>
      <c r="C117" s="411">
        <f>+C118+C120+C122</f>
        <v>550000</v>
      </c>
      <c r="D117" s="733">
        <f>+D118+D120+D122</f>
        <v>0</v>
      </c>
      <c r="E117" s="411">
        <f>+E118+E120+E122</f>
        <v>0</v>
      </c>
      <c r="F117" s="411">
        <f>+F118+F120+F122</f>
        <v>0</v>
      </c>
      <c r="G117" s="404">
        <f>+G118+G120+G122</f>
        <v>550000</v>
      </c>
    </row>
    <row r="118" spans="1:7" ht="12" customHeight="1" x14ac:dyDescent="0.2">
      <c r="A118" s="371" t="s">
        <v>99</v>
      </c>
      <c r="B118" s="8" t="s">
        <v>214</v>
      </c>
      <c r="C118" s="340">
        <f>'9.mell.6.tábl.'!C118+'9.mell.7.tábl.'!C118+'9.mell.8.tábl.'!C118</f>
        <v>550000</v>
      </c>
      <c r="D118" s="340">
        <f>'9.mell.6.tábl.'!D118+'9.mell.7.tábl.'!D118+'9.mell.8.tábl.'!D118</f>
        <v>0</v>
      </c>
      <c r="E118" s="340">
        <f>'9.mell.6.tábl.'!E118+'9.mell.7.tábl.'!E118+'9.mell.8.tábl.'!E118</f>
        <v>0</v>
      </c>
      <c r="F118" s="740">
        <f t="shared" si="4"/>
        <v>0</v>
      </c>
      <c r="G118" s="709">
        <f t="shared" si="5"/>
        <v>550000</v>
      </c>
    </row>
    <row r="119" spans="1:7" ht="12" customHeight="1" x14ac:dyDescent="0.2">
      <c r="A119" s="371" t="s">
        <v>100</v>
      </c>
      <c r="B119" s="12" t="s">
        <v>345</v>
      </c>
      <c r="C119" s="340">
        <f>'9.mell.6.tábl.'!C119+'9.mell.7.tábl.'!C119+'9.mell.8.tábl.'!C119</f>
        <v>0</v>
      </c>
      <c r="D119" s="340">
        <f>'9.mell.6.tábl.'!D119+'9.mell.7.tábl.'!D119+'9.mell.8.tábl.'!D119</f>
        <v>0</v>
      </c>
      <c r="E119" s="340">
        <f>'9.mell.6.tábl.'!E119+'9.mell.7.tábl.'!E119+'9.mell.8.tábl.'!E119</f>
        <v>0</v>
      </c>
      <c r="F119" s="740">
        <f t="shared" si="4"/>
        <v>0</v>
      </c>
      <c r="G119" s="742">
        <f t="shared" si="5"/>
        <v>0</v>
      </c>
    </row>
    <row r="120" spans="1:7" ht="12" customHeight="1" x14ac:dyDescent="0.2">
      <c r="A120" s="371" t="s">
        <v>101</v>
      </c>
      <c r="B120" s="12" t="s">
        <v>176</v>
      </c>
      <c r="C120" s="340">
        <f>'9.mell.6.tábl.'!C120+'9.mell.7.tábl.'!C120+'9.mell.8.tábl.'!C120</f>
        <v>0</v>
      </c>
      <c r="D120" s="340">
        <f>'9.mell.6.tábl.'!D120+'9.mell.7.tábl.'!D120+'9.mell.8.tábl.'!D120</f>
        <v>0</v>
      </c>
      <c r="E120" s="340">
        <f>'9.mell.6.tábl.'!E120+'9.mell.7.tábl.'!E120+'9.mell.8.tábl.'!E120</f>
        <v>0</v>
      </c>
      <c r="F120" s="740">
        <f t="shared" si="4"/>
        <v>0</v>
      </c>
      <c r="G120" s="742">
        <f t="shared" si="5"/>
        <v>0</v>
      </c>
    </row>
    <row r="121" spans="1:7" ht="12" customHeight="1" x14ac:dyDescent="0.2">
      <c r="A121" s="371" t="s">
        <v>102</v>
      </c>
      <c r="B121" s="12" t="s">
        <v>346</v>
      </c>
      <c r="C121" s="340">
        <f>'9.mell.6.tábl.'!C121+'9.mell.7.tábl.'!C121+'9.mell.8.tábl.'!C121</f>
        <v>0</v>
      </c>
      <c r="D121" s="340">
        <f>'9.mell.6.tábl.'!D121+'9.mell.7.tábl.'!D121+'9.mell.8.tábl.'!D121</f>
        <v>0</v>
      </c>
      <c r="E121" s="340">
        <f>'9.mell.6.tábl.'!E121+'9.mell.7.tábl.'!E121+'9.mell.8.tábl.'!E121</f>
        <v>0</v>
      </c>
      <c r="F121" s="740">
        <f t="shared" si="4"/>
        <v>0</v>
      </c>
      <c r="G121" s="742">
        <f t="shared" si="5"/>
        <v>0</v>
      </c>
    </row>
    <row r="122" spans="1:7" ht="12" customHeight="1" x14ac:dyDescent="0.2">
      <c r="A122" s="371" t="s">
        <v>103</v>
      </c>
      <c r="B122" s="259" t="s">
        <v>216</v>
      </c>
      <c r="C122" s="340">
        <f>'9.mell.6.tábl.'!C122+'9.mell.7.tábl.'!C122+'9.mell.8.tábl.'!C122</f>
        <v>0</v>
      </c>
      <c r="D122" s="340">
        <f>'9.mell.6.tábl.'!D122+'9.mell.7.tábl.'!D122+'9.mell.8.tábl.'!D122</f>
        <v>0</v>
      </c>
      <c r="E122" s="340">
        <f>'9.mell.6.tábl.'!E122+'9.mell.7.tábl.'!E122+'9.mell.8.tábl.'!E122</f>
        <v>0</v>
      </c>
      <c r="F122" s="740">
        <f t="shared" si="4"/>
        <v>0</v>
      </c>
      <c r="G122" s="742">
        <f t="shared" si="5"/>
        <v>0</v>
      </c>
    </row>
    <row r="123" spans="1:7" ht="12" customHeight="1" x14ac:dyDescent="0.2">
      <c r="A123" s="371" t="s">
        <v>111</v>
      </c>
      <c r="B123" s="258" t="s">
        <v>387</v>
      </c>
      <c r="C123" s="340">
        <f>'9.mell.6.tábl.'!C123+'9.mell.7.tábl.'!C123+'9.mell.8.tábl.'!C123</f>
        <v>0</v>
      </c>
      <c r="D123" s="340">
        <f>'9.mell.6.tábl.'!D123+'9.mell.7.tábl.'!D123+'9.mell.8.tábl.'!D123</f>
        <v>0</v>
      </c>
      <c r="E123" s="340">
        <f>'9.mell.6.tábl.'!E123+'9.mell.7.tábl.'!E123+'9.mell.8.tábl.'!E123</f>
        <v>0</v>
      </c>
      <c r="F123" s="740">
        <f t="shared" si="4"/>
        <v>0</v>
      </c>
      <c r="G123" s="742">
        <f t="shared" si="5"/>
        <v>0</v>
      </c>
    </row>
    <row r="124" spans="1:7" ht="12" customHeight="1" x14ac:dyDescent="0.2">
      <c r="A124" s="371" t="s">
        <v>113</v>
      </c>
      <c r="B124" s="351" t="s">
        <v>351</v>
      </c>
      <c r="C124" s="340">
        <f>'9.mell.6.tábl.'!C124+'9.mell.7.tábl.'!C124+'9.mell.8.tábl.'!C124</f>
        <v>0</v>
      </c>
      <c r="D124" s="340">
        <f>'9.mell.6.tábl.'!D124+'9.mell.7.tábl.'!D124+'9.mell.8.tábl.'!D124</f>
        <v>0</v>
      </c>
      <c r="E124" s="340">
        <f>'9.mell.6.tábl.'!E124+'9.mell.7.tábl.'!E124+'9.mell.8.tábl.'!E124</f>
        <v>0</v>
      </c>
      <c r="F124" s="740">
        <f t="shared" si="4"/>
        <v>0</v>
      </c>
      <c r="G124" s="742">
        <f t="shared" si="5"/>
        <v>0</v>
      </c>
    </row>
    <row r="125" spans="1:7" ht="22.5" x14ac:dyDescent="0.2">
      <c r="A125" s="371" t="s">
        <v>177</v>
      </c>
      <c r="B125" s="137" t="s">
        <v>334</v>
      </c>
      <c r="C125" s="340">
        <f>'9.mell.6.tábl.'!C125+'9.mell.7.tábl.'!C125+'9.mell.8.tábl.'!C125</f>
        <v>0</v>
      </c>
      <c r="D125" s="340">
        <f>'9.mell.6.tábl.'!D125+'9.mell.7.tábl.'!D125+'9.mell.8.tábl.'!D125</f>
        <v>0</v>
      </c>
      <c r="E125" s="340">
        <f>'9.mell.6.tábl.'!E125+'9.mell.7.tábl.'!E125+'9.mell.8.tábl.'!E125</f>
        <v>0</v>
      </c>
      <c r="F125" s="740">
        <f t="shared" si="4"/>
        <v>0</v>
      </c>
      <c r="G125" s="742">
        <f t="shared" si="5"/>
        <v>0</v>
      </c>
    </row>
    <row r="126" spans="1:7" ht="12" customHeight="1" x14ac:dyDescent="0.2">
      <c r="A126" s="371" t="s">
        <v>178</v>
      </c>
      <c r="B126" s="137" t="s">
        <v>350</v>
      </c>
      <c r="C126" s="340">
        <f>'9.mell.6.tábl.'!C126+'9.mell.7.tábl.'!C126+'9.mell.8.tábl.'!C126</f>
        <v>0</v>
      </c>
      <c r="D126" s="340">
        <f>'9.mell.6.tábl.'!D126+'9.mell.7.tábl.'!D126+'9.mell.8.tábl.'!D126</f>
        <v>0</v>
      </c>
      <c r="E126" s="340">
        <f>'9.mell.6.tábl.'!E126+'9.mell.7.tábl.'!E126+'9.mell.8.tábl.'!E126</f>
        <v>0</v>
      </c>
      <c r="F126" s="740">
        <f t="shared" si="4"/>
        <v>0</v>
      </c>
      <c r="G126" s="742">
        <f t="shared" si="5"/>
        <v>0</v>
      </c>
    </row>
    <row r="127" spans="1:7" ht="12" customHeight="1" x14ac:dyDescent="0.2">
      <c r="A127" s="371" t="s">
        <v>179</v>
      </c>
      <c r="B127" s="137" t="s">
        <v>349</v>
      </c>
      <c r="C127" s="340">
        <f>'9.mell.6.tábl.'!C127+'9.mell.7.tábl.'!C127+'9.mell.8.tábl.'!C127</f>
        <v>0</v>
      </c>
      <c r="D127" s="340">
        <f>'9.mell.6.tábl.'!D127+'9.mell.7.tábl.'!D127+'9.mell.8.tábl.'!D127</f>
        <v>0</v>
      </c>
      <c r="E127" s="340">
        <f>'9.mell.6.tábl.'!E127+'9.mell.7.tábl.'!E127+'9.mell.8.tábl.'!E127</f>
        <v>0</v>
      </c>
      <c r="F127" s="740">
        <f t="shared" si="4"/>
        <v>0</v>
      </c>
      <c r="G127" s="742">
        <f t="shared" si="5"/>
        <v>0</v>
      </c>
    </row>
    <row r="128" spans="1:7" ht="12" customHeight="1" x14ac:dyDescent="0.2">
      <c r="A128" s="371" t="s">
        <v>342</v>
      </c>
      <c r="B128" s="137" t="s">
        <v>337</v>
      </c>
      <c r="C128" s="340">
        <f>'9.mell.6.tábl.'!C128+'9.mell.7.tábl.'!C128+'9.mell.8.tábl.'!C128</f>
        <v>0</v>
      </c>
      <c r="D128" s="340">
        <f>'9.mell.6.tábl.'!D128+'9.mell.7.tábl.'!D128+'9.mell.8.tábl.'!D128</f>
        <v>0</v>
      </c>
      <c r="E128" s="340">
        <f>'9.mell.6.tábl.'!E128+'9.mell.7.tábl.'!E128+'9.mell.8.tábl.'!E128</f>
        <v>0</v>
      </c>
      <c r="F128" s="740">
        <f t="shared" si="4"/>
        <v>0</v>
      </c>
      <c r="G128" s="742">
        <f t="shared" si="5"/>
        <v>0</v>
      </c>
    </row>
    <row r="129" spans="1:13" ht="12" customHeight="1" x14ac:dyDescent="0.2">
      <c r="A129" s="371" t="s">
        <v>343</v>
      </c>
      <c r="B129" s="137" t="s">
        <v>348</v>
      </c>
      <c r="C129" s="340">
        <f>'9.mell.6.tábl.'!C129+'9.mell.7.tábl.'!C129+'9.mell.8.tábl.'!C129</f>
        <v>0</v>
      </c>
      <c r="D129" s="340">
        <f>'9.mell.6.tábl.'!D129+'9.mell.7.tábl.'!D129+'9.mell.8.tábl.'!D129</f>
        <v>0</v>
      </c>
      <c r="E129" s="340">
        <f>'9.mell.6.tábl.'!E129+'9.mell.7.tábl.'!E129+'9.mell.8.tábl.'!E129</f>
        <v>0</v>
      </c>
      <c r="F129" s="740">
        <f t="shared" si="4"/>
        <v>0</v>
      </c>
      <c r="G129" s="742">
        <f t="shared" si="5"/>
        <v>0</v>
      </c>
    </row>
    <row r="130" spans="1:13" ht="12" customHeight="1" thickBot="1" x14ac:dyDescent="0.25">
      <c r="A130" s="380" t="s">
        <v>344</v>
      </c>
      <c r="B130" s="137" t="s">
        <v>347</v>
      </c>
      <c r="C130" s="340">
        <f>'9.mell.6.tábl.'!C130+'9.mell.7.tábl.'!C130+'9.mell.8.tábl.'!C130</f>
        <v>0</v>
      </c>
      <c r="D130" s="340">
        <f>'9.mell.6.tábl.'!D130+'9.mell.7.tábl.'!D130+'9.mell.8.tábl.'!D130</f>
        <v>0</v>
      </c>
      <c r="E130" s="340">
        <f>'9.mell.6.tábl.'!E130+'9.mell.7.tábl.'!E130+'9.mell.8.tábl.'!E130</f>
        <v>0</v>
      </c>
      <c r="F130" s="740">
        <f t="shared" si="4"/>
        <v>0</v>
      </c>
      <c r="G130" s="742">
        <f t="shared" si="5"/>
        <v>0</v>
      </c>
    </row>
    <row r="131" spans="1:13" ht="12" customHeight="1" thickBot="1" x14ac:dyDescent="0.25">
      <c r="A131" s="31" t="s">
        <v>18</v>
      </c>
      <c r="B131" s="118" t="s">
        <v>404</v>
      </c>
      <c r="C131" s="338">
        <f>+C96+C117</f>
        <v>92899000</v>
      </c>
      <c r="D131" s="697">
        <f>+D96+D117</f>
        <v>0</v>
      </c>
      <c r="E131" s="338">
        <f>+E96+E117</f>
        <v>0</v>
      </c>
      <c r="F131" s="338">
        <f>+F96+F117</f>
        <v>0</v>
      </c>
      <c r="G131" s="262">
        <f>+G96+G117</f>
        <v>92899000</v>
      </c>
    </row>
    <row r="132" spans="1:13" ht="12" customHeight="1" thickBot="1" x14ac:dyDescent="0.25">
      <c r="A132" s="31" t="s">
        <v>19</v>
      </c>
      <c r="B132" s="118" t="s">
        <v>405</v>
      </c>
      <c r="C132" s="338">
        <f>+C133+C134+C135</f>
        <v>0</v>
      </c>
      <c r="D132" s="697">
        <f>+D133+D134+D135</f>
        <v>0</v>
      </c>
      <c r="E132" s="338">
        <f>+E133+E134+E135</f>
        <v>0</v>
      </c>
      <c r="F132" s="338">
        <f>+F133+F134+F135</f>
        <v>0</v>
      </c>
      <c r="G132" s="262">
        <f>+G133+G134+G135</f>
        <v>0</v>
      </c>
    </row>
    <row r="133" spans="1:13" s="96" customFormat="1" ht="12" customHeight="1" x14ac:dyDescent="0.2">
      <c r="A133" s="371" t="s">
        <v>250</v>
      </c>
      <c r="B133" s="9" t="s">
        <v>467</v>
      </c>
      <c r="C133" s="339">
        <f>'9.mell.6.tábl.'!C133+'9.mell.7.tábl.'!C133+'9.mell.8.tábl.'!C133</f>
        <v>0</v>
      </c>
      <c r="D133" s="339">
        <f>'9.mell.6.tábl.'!D133+'9.mell.7.tábl.'!D133+'9.mell.8.tábl.'!D133</f>
        <v>0</v>
      </c>
      <c r="E133" s="339">
        <f>'9.mell.6.tábl.'!E133+'9.mell.7.tábl.'!E133+'9.mell.8.tábl.'!E133</f>
        <v>0</v>
      </c>
      <c r="F133" s="740">
        <f t="shared" ref="F133:F154" si="6">D133+E133</f>
        <v>0</v>
      </c>
      <c r="G133" s="742">
        <f>C133+F133</f>
        <v>0</v>
      </c>
    </row>
    <row r="134" spans="1:13" ht="12" customHeight="1" x14ac:dyDescent="0.2">
      <c r="A134" s="371" t="s">
        <v>251</v>
      </c>
      <c r="B134" s="9" t="s">
        <v>413</v>
      </c>
      <c r="C134" s="339">
        <f>'9.mell.6.tábl.'!C134+'9.mell.7.tábl.'!C134+'9.mell.8.tábl.'!C134</f>
        <v>0</v>
      </c>
      <c r="D134" s="339">
        <f>'9.mell.6.tábl.'!D134+'9.mell.7.tábl.'!D134+'9.mell.8.tábl.'!D134</f>
        <v>0</v>
      </c>
      <c r="E134" s="339">
        <f>'9.mell.6.tábl.'!E134+'9.mell.7.tábl.'!E134+'9.mell.8.tábl.'!E134</f>
        <v>0</v>
      </c>
      <c r="F134" s="740">
        <f t="shared" si="6"/>
        <v>0</v>
      </c>
      <c r="G134" s="742">
        <f>C134+F134</f>
        <v>0</v>
      </c>
    </row>
    <row r="135" spans="1:13" ht="12" customHeight="1" thickBot="1" x14ac:dyDescent="0.25">
      <c r="A135" s="380" t="s">
        <v>252</v>
      </c>
      <c r="B135" s="7" t="s">
        <v>466</v>
      </c>
      <c r="C135" s="339">
        <f>'9.mell.6.tábl.'!C135+'9.mell.7.tábl.'!C135+'9.mell.8.tábl.'!C135</f>
        <v>0</v>
      </c>
      <c r="D135" s="339">
        <f>'9.mell.6.tábl.'!D135+'9.mell.7.tábl.'!D135+'9.mell.8.tábl.'!D135</f>
        <v>0</v>
      </c>
      <c r="E135" s="339">
        <f>'9.mell.6.tábl.'!E135+'9.mell.7.tábl.'!E135+'9.mell.8.tábl.'!E135</f>
        <v>0</v>
      </c>
      <c r="F135" s="740">
        <f t="shared" si="6"/>
        <v>0</v>
      </c>
      <c r="G135" s="742">
        <f>C135+F135</f>
        <v>0</v>
      </c>
    </row>
    <row r="136" spans="1:13" ht="12" customHeight="1" thickBot="1" x14ac:dyDescent="0.25">
      <c r="A136" s="31" t="s">
        <v>20</v>
      </c>
      <c r="B136" s="118" t="s">
        <v>406</v>
      </c>
      <c r="C136" s="338">
        <f>+C137+C138+C139+C140+C141+C142</f>
        <v>0</v>
      </c>
      <c r="D136" s="697">
        <f>+D137+D138+D139+D140+D141+D142</f>
        <v>0</v>
      </c>
      <c r="E136" s="338">
        <f>+E137+E138+E139+E140+E141+E142</f>
        <v>0</v>
      </c>
      <c r="F136" s="338">
        <f>+F137+F138+F139+F140+F141+F142</f>
        <v>0</v>
      </c>
      <c r="G136" s="262">
        <f>+G137+G138+G139+G140+G141+G142</f>
        <v>0</v>
      </c>
    </row>
    <row r="137" spans="1:13" ht="12" customHeight="1" x14ac:dyDescent="0.2">
      <c r="A137" s="371" t="s">
        <v>86</v>
      </c>
      <c r="B137" s="9" t="s">
        <v>415</v>
      </c>
      <c r="C137" s="339">
        <f>'9.mell.6.tábl.'!C137+'9.mell.7.tábl.'!C137+'9.mell.8.tábl.'!C137</f>
        <v>0</v>
      </c>
      <c r="D137" s="339">
        <f>'9.mell.6.tábl.'!D137+'9.mell.7.tábl.'!D137+'9.mell.8.tábl.'!D137</f>
        <v>0</v>
      </c>
      <c r="E137" s="339">
        <f>'9.mell.6.tábl.'!E137+'9.mell.7.tábl.'!E137+'9.mell.8.tábl.'!E137</f>
        <v>0</v>
      </c>
      <c r="F137" s="740">
        <f t="shared" si="6"/>
        <v>0</v>
      </c>
      <c r="G137" s="742">
        <f t="shared" ref="G137:G154" si="7">C137+F137</f>
        <v>0</v>
      </c>
    </row>
    <row r="138" spans="1:13" ht="12" customHeight="1" x14ac:dyDescent="0.2">
      <c r="A138" s="371" t="s">
        <v>87</v>
      </c>
      <c r="B138" s="9" t="s">
        <v>407</v>
      </c>
      <c r="C138" s="339">
        <f>'9.mell.6.tábl.'!C138+'9.mell.7.tábl.'!C138+'9.mell.8.tábl.'!C138</f>
        <v>0</v>
      </c>
      <c r="D138" s="339">
        <f>'9.mell.6.tábl.'!D138+'9.mell.7.tábl.'!D138+'9.mell.8.tábl.'!D138</f>
        <v>0</v>
      </c>
      <c r="E138" s="339">
        <f>'9.mell.6.tábl.'!E138+'9.mell.7.tábl.'!E138+'9.mell.8.tábl.'!E138</f>
        <v>0</v>
      </c>
      <c r="F138" s="740">
        <f t="shared" si="6"/>
        <v>0</v>
      </c>
      <c r="G138" s="742">
        <f t="shared" si="7"/>
        <v>0</v>
      </c>
    </row>
    <row r="139" spans="1:13" ht="12" customHeight="1" x14ac:dyDescent="0.2">
      <c r="A139" s="371" t="s">
        <v>88</v>
      </c>
      <c r="B139" s="9" t="s">
        <v>408</v>
      </c>
      <c r="C139" s="339">
        <f>'9.mell.6.tábl.'!C139+'9.mell.7.tábl.'!C139+'9.mell.8.tábl.'!C139</f>
        <v>0</v>
      </c>
      <c r="D139" s="339">
        <f>'9.mell.6.tábl.'!D139+'9.mell.7.tábl.'!D139+'9.mell.8.tábl.'!D139</f>
        <v>0</v>
      </c>
      <c r="E139" s="339">
        <f>'9.mell.6.tábl.'!E139+'9.mell.7.tábl.'!E139+'9.mell.8.tábl.'!E139</f>
        <v>0</v>
      </c>
      <c r="F139" s="740">
        <f t="shared" si="6"/>
        <v>0</v>
      </c>
      <c r="G139" s="742">
        <f t="shared" si="7"/>
        <v>0</v>
      </c>
    </row>
    <row r="140" spans="1:13" ht="12" customHeight="1" x14ac:dyDescent="0.2">
      <c r="A140" s="371" t="s">
        <v>164</v>
      </c>
      <c r="B140" s="9" t="s">
        <v>465</v>
      </c>
      <c r="C140" s="339">
        <f>'9.mell.6.tábl.'!C140+'9.mell.7.tábl.'!C140+'9.mell.8.tábl.'!C140</f>
        <v>0</v>
      </c>
      <c r="D140" s="339">
        <f>'9.mell.6.tábl.'!D140+'9.mell.7.tábl.'!D140+'9.mell.8.tábl.'!D140</f>
        <v>0</v>
      </c>
      <c r="E140" s="339">
        <f>'9.mell.6.tábl.'!E140+'9.mell.7.tábl.'!E140+'9.mell.8.tábl.'!E140</f>
        <v>0</v>
      </c>
      <c r="F140" s="740">
        <f t="shared" si="6"/>
        <v>0</v>
      </c>
      <c r="G140" s="742">
        <f t="shared" si="7"/>
        <v>0</v>
      </c>
    </row>
    <row r="141" spans="1:13" ht="12" customHeight="1" x14ac:dyDescent="0.2">
      <c r="A141" s="371" t="s">
        <v>165</v>
      </c>
      <c r="B141" s="9" t="s">
        <v>410</v>
      </c>
      <c r="C141" s="339">
        <f>'9.mell.6.tábl.'!C141+'9.mell.7.tábl.'!C141+'9.mell.8.tábl.'!C141</f>
        <v>0</v>
      </c>
      <c r="D141" s="339">
        <f>'9.mell.6.tábl.'!D141+'9.mell.7.tábl.'!D141+'9.mell.8.tábl.'!D141</f>
        <v>0</v>
      </c>
      <c r="E141" s="339">
        <f>'9.mell.6.tábl.'!E141+'9.mell.7.tábl.'!E141+'9.mell.8.tábl.'!E141</f>
        <v>0</v>
      </c>
      <c r="F141" s="740">
        <f t="shared" si="6"/>
        <v>0</v>
      </c>
      <c r="G141" s="742">
        <f t="shared" si="7"/>
        <v>0</v>
      </c>
    </row>
    <row r="142" spans="1:13" s="96" customFormat="1" ht="12" customHeight="1" thickBot="1" x14ac:dyDescent="0.25">
      <c r="A142" s="380" t="s">
        <v>166</v>
      </c>
      <c r="B142" s="7" t="s">
        <v>411</v>
      </c>
      <c r="C142" s="339">
        <f>'9.mell.6.tábl.'!C142+'9.mell.7.tábl.'!C142+'9.mell.8.tábl.'!C142</f>
        <v>0</v>
      </c>
      <c r="D142" s="339">
        <f>'9.mell.6.tábl.'!D142+'9.mell.7.tábl.'!D142+'9.mell.8.tábl.'!D142</f>
        <v>0</v>
      </c>
      <c r="E142" s="339">
        <f>'9.mell.6.tábl.'!E142+'9.mell.7.tábl.'!E142+'9.mell.8.tábl.'!E142</f>
        <v>0</v>
      </c>
      <c r="F142" s="740">
        <f t="shared" si="6"/>
        <v>0</v>
      </c>
      <c r="G142" s="742">
        <f t="shared" si="7"/>
        <v>0</v>
      </c>
    </row>
    <row r="143" spans="1:13" ht="12" customHeight="1" thickBot="1" x14ac:dyDescent="0.25">
      <c r="A143" s="31" t="s">
        <v>21</v>
      </c>
      <c r="B143" s="118" t="s">
        <v>480</v>
      </c>
      <c r="C143" s="344">
        <f>+C144+C145+C147+C148+C146</f>
        <v>0</v>
      </c>
      <c r="D143" s="698">
        <f>+D144+D145+D147+D148+D146</f>
        <v>0</v>
      </c>
      <c r="E143" s="344">
        <f>+E144+E145+E147+E148+E146</f>
        <v>0</v>
      </c>
      <c r="F143" s="344">
        <f>+F144+F145+F147+F148+F146</f>
        <v>0</v>
      </c>
      <c r="G143" s="268">
        <f>+G144+G145+G147+G148+G146</f>
        <v>0</v>
      </c>
      <c r="M143" s="221"/>
    </row>
    <row r="144" spans="1:13" x14ac:dyDescent="0.2">
      <c r="A144" s="371" t="s">
        <v>89</v>
      </c>
      <c r="B144" s="9" t="s">
        <v>352</v>
      </c>
      <c r="C144" s="339">
        <f>'9.mell.6.tábl.'!C144+'9.mell.7.tábl.'!C144+'9.mell.8.tábl.'!C144</f>
        <v>0</v>
      </c>
      <c r="D144" s="339">
        <f>'9.mell.6.tábl.'!D144+'9.mell.7.tábl.'!D144+'9.mell.8.tábl.'!D144</f>
        <v>0</v>
      </c>
      <c r="E144" s="339">
        <f>'9.mell.6.tábl.'!E144+'9.mell.7.tábl.'!E144+'9.mell.8.tábl.'!E144</f>
        <v>0</v>
      </c>
      <c r="F144" s="740">
        <f t="shared" si="6"/>
        <v>0</v>
      </c>
      <c r="G144" s="742">
        <f t="shared" si="7"/>
        <v>0</v>
      </c>
    </row>
    <row r="145" spans="1:9" ht="12" customHeight="1" x14ac:dyDescent="0.2">
      <c r="A145" s="371" t="s">
        <v>90</v>
      </c>
      <c r="B145" s="9" t="s">
        <v>353</v>
      </c>
      <c r="C145" s="339">
        <f>'9.mell.6.tábl.'!C145+'9.mell.7.tábl.'!C145+'9.mell.8.tábl.'!C145</f>
        <v>0</v>
      </c>
      <c r="D145" s="339">
        <f>'9.mell.6.tábl.'!D145+'9.mell.7.tábl.'!D145+'9.mell.8.tábl.'!D145</f>
        <v>0</v>
      </c>
      <c r="E145" s="339">
        <f>'9.mell.6.tábl.'!E145+'9.mell.7.tábl.'!E145+'9.mell.8.tábl.'!E145</f>
        <v>0</v>
      </c>
      <c r="F145" s="740">
        <f t="shared" si="6"/>
        <v>0</v>
      </c>
      <c r="G145" s="742">
        <f t="shared" si="7"/>
        <v>0</v>
      </c>
    </row>
    <row r="146" spans="1:9" ht="12" customHeight="1" x14ac:dyDescent="0.2">
      <c r="A146" s="371" t="s">
        <v>269</v>
      </c>
      <c r="B146" s="9" t="s">
        <v>479</v>
      </c>
      <c r="C146" s="339">
        <f>'9.mell.6.tábl.'!C146+'9.mell.7.tábl.'!C146+'9.mell.8.tábl.'!C146</f>
        <v>0</v>
      </c>
      <c r="D146" s="339">
        <f>'9.mell.6.tábl.'!D146+'9.mell.7.tábl.'!D146+'9.mell.8.tábl.'!D146</f>
        <v>0</v>
      </c>
      <c r="E146" s="339">
        <f>'9.mell.6.tábl.'!E146+'9.mell.7.tábl.'!E146+'9.mell.8.tábl.'!E146</f>
        <v>0</v>
      </c>
      <c r="F146" s="740">
        <f t="shared" si="6"/>
        <v>0</v>
      </c>
      <c r="G146" s="742">
        <f t="shared" si="7"/>
        <v>0</v>
      </c>
    </row>
    <row r="147" spans="1:9" s="96" customFormat="1" ht="12" customHeight="1" x14ac:dyDescent="0.2">
      <c r="A147" s="371" t="s">
        <v>270</v>
      </c>
      <c r="B147" s="9" t="s">
        <v>420</v>
      </c>
      <c r="C147" s="339">
        <f>'9.mell.6.tábl.'!C147+'9.mell.7.tábl.'!C147+'9.mell.8.tábl.'!C147</f>
        <v>0</v>
      </c>
      <c r="D147" s="339">
        <f>'9.mell.6.tábl.'!D147+'9.mell.7.tábl.'!D147+'9.mell.8.tábl.'!D147</f>
        <v>0</v>
      </c>
      <c r="E147" s="339">
        <f>'9.mell.6.tábl.'!E147+'9.mell.7.tábl.'!E147+'9.mell.8.tábl.'!E147</f>
        <v>0</v>
      </c>
      <c r="F147" s="740">
        <f t="shared" si="6"/>
        <v>0</v>
      </c>
      <c r="G147" s="742">
        <f t="shared" si="7"/>
        <v>0</v>
      </c>
    </row>
    <row r="148" spans="1:9" s="96" customFormat="1" ht="12" customHeight="1" thickBot="1" x14ac:dyDescent="0.25">
      <c r="A148" s="380" t="s">
        <v>271</v>
      </c>
      <c r="B148" s="7" t="s">
        <v>368</v>
      </c>
      <c r="C148" s="339">
        <f>'9.mell.6.tábl.'!C148+'9.mell.7.tábl.'!C148+'9.mell.8.tábl.'!C148</f>
        <v>0</v>
      </c>
      <c r="D148" s="339">
        <f>'9.mell.6.tábl.'!D148+'9.mell.7.tábl.'!D148+'9.mell.8.tábl.'!D148</f>
        <v>0</v>
      </c>
      <c r="E148" s="339">
        <f>'9.mell.6.tábl.'!E148+'9.mell.7.tábl.'!E148+'9.mell.8.tábl.'!E148</f>
        <v>0</v>
      </c>
      <c r="F148" s="740">
        <f t="shared" si="6"/>
        <v>0</v>
      </c>
      <c r="G148" s="742">
        <f t="shared" si="7"/>
        <v>0</v>
      </c>
    </row>
    <row r="149" spans="1:9" s="96" customFormat="1" ht="12" customHeight="1" thickBot="1" x14ac:dyDescent="0.25">
      <c r="A149" s="31" t="s">
        <v>22</v>
      </c>
      <c r="B149" s="118" t="s">
        <v>421</v>
      </c>
      <c r="C149" s="412">
        <f>+C150+C151+C152+C153+C154</f>
        <v>0</v>
      </c>
      <c r="D149" s="699">
        <f>+D150+D151+D152+D153+D154</f>
        <v>0</v>
      </c>
      <c r="E149" s="412">
        <f>+E150+E151+E152+E153+E154</f>
        <v>0</v>
      </c>
      <c r="F149" s="412">
        <f>+F150+F151+F152+F153+F154</f>
        <v>0</v>
      </c>
      <c r="G149" s="271">
        <f>+G150+G151+G152+G153+G154</f>
        <v>0</v>
      </c>
    </row>
    <row r="150" spans="1:9" s="96" customFormat="1" ht="12" customHeight="1" x14ac:dyDescent="0.2">
      <c r="A150" s="371" t="s">
        <v>91</v>
      </c>
      <c r="B150" s="9" t="s">
        <v>416</v>
      </c>
      <c r="C150" s="339">
        <f>'9.mell.6.tábl.'!C150+'9.mell.7.tábl.'!C150+'9.mell.8.tábl.'!C150</f>
        <v>0</v>
      </c>
      <c r="D150" s="339">
        <f>'9.mell.6.tábl.'!D150+'9.mell.7.tábl.'!D150+'9.mell.8.tábl.'!D150</f>
        <v>0</v>
      </c>
      <c r="E150" s="339">
        <f>'9.mell.6.tábl.'!E150+'9.mell.7.tábl.'!E150+'9.mell.8.tábl.'!E150</f>
        <v>0</v>
      </c>
      <c r="F150" s="740">
        <f t="shared" si="6"/>
        <v>0</v>
      </c>
      <c r="G150" s="742">
        <f t="shared" si="7"/>
        <v>0</v>
      </c>
    </row>
    <row r="151" spans="1:9" s="96" customFormat="1" ht="12" customHeight="1" x14ac:dyDescent="0.2">
      <c r="A151" s="371" t="s">
        <v>92</v>
      </c>
      <c r="B151" s="9" t="s">
        <v>423</v>
      </c>
      <c r="C151" s="339">
        <f>'9.mell.6.tábl.'!C151+'9.mell.7.tábl.'!C151+'9.mell.8.tábl.'!C151</f>
        <v>0</v>
      </c>
      <c r="D151" s="339">
        <f>'9.mell.6.tábl.'!D151+'9.mell.7.tábl.'!D151+'9.mell.8.tábl.'!D151</f>
        <v>0</v>
      </c>
      <c r="E151" s="339">
        <f>'9.mell.6.tábl.'!E151+'9.mell.7.tábl.'!E151+'9.mell.8.tábl.'!E151</f>
        <v>0</v>
      </c>
      <c r="F151" s="740">
        <f t="shared" si="6"/>
        <v>0</v>
      </c>
      <c r="G151" s="742">
        <f t="shared" si="7"/>
        <v>0</v>
      </c>
    </row>
    <row r="152" spans="1:9" s="96" customFormat="1" ht="12" customHeight="1" x14ac:dyDescent="0.2">
      <c r="A152" s="371" t="s">
        <v>281</v>
      </c>
      <c r="B152" s="9" t="s">
        <v>418</v>
      </c>
      <c r="C152" s="339">
        <f>'9.mell.6.tábl.'!C152+'9.mell.7.tábl.'!C152+'9.mell.8.tábl.'!C152</f>
        <v>0</v>
      </c>
      <c r="D152" s="339">
        <f>'9.mell.6.tábl.'!D152+'9.mell.7.tábl.'!D152+'9.mell.8.tábl.'!D152</f>
        <v>0</v>
      </c>
      <c r="E152" s="339">
        <f>'9.mell.6.tábl.'!E152+'9.mell.7.tábl.'!E152+'9.mell.8.tábl.'!E152</f>
        <v>0</v>
      </c>
      <c r="F152" s="740">
        <f t="shared" si="6"/>
        <v>0</v>
      </c>
      <c r="G152" s="742">
        <f t="shared" si="7"/>
        <v>0</v>
      </c>
    </row>
    <row r="153" spans="1:9" s="96" customFormat="1" ht="12" customHeight="1" x14ac:dyDescent="0.2">
      <c r="A153" s="371" t="s">
        <v>282</v>
      </c>
      <c r="B153" s="9" t="s">
        <v>468</v>
      </c>
      <c r="C153" s="339">
        <f>'9.mell.6.tábl.'!C153+'9.mell.7.tábl.'!C153+'9.mell.8.tábl.'!C153</f>
        <v>0</v>
      </c>
      <c r="D153" s="339">
        <f>'9.mell.6.tábl.'!D153+'9.mell.7.tábl.'!D153+'9.mell.8.tábl.'!D153</f>
        <v>0</v>
      </c>
      <c r="E153" s="339">
        <f>'9.mell.6.tábl.'!E153+'9.mell.7.tábl.'!E153+'9.mell.8.tábl.'!E153</f>
        <v>0</v>
      </c>
      <c r="F153" s="740">
        <f t="shared" si="6"/>
        <v>0</v>
      </c>
      <c r="G153" s="742">
        <f t="shared" si="7"/>
        <v>0</v>
      </c>
    </row>
    <row r="154" spans="1:9" ht="12.75" customHeight="1" thickBot="1" x14ac:dyDescent="0.25">
      <c r="A154" s="380" t="s">
        <v>422</v>
      </c>
      <c r="B154" s="7" t="s">
        <v>425</v>
      </c>
      <c r="C154" s="339">
        <f>'9.mell.6.tábl.'!C154+'9.mell.7.tábl.'!C154+'9.mell.8.tábl.'!C154</f>
        <v>0</v>
      </c>
      <c r="D154" s="339">
        <f>'9.mell.6.tábl.'!D154+'9.mell.7.tábl.'!D154+'9.mell.8.tábl.'!D154</f>
        <v>0</v>
      </c>
      <c r="E154" s="339">
        <f>'9.mell.6.tábl.'!E154+'9.mell.7.tábl.'!E154+'9.mell.8.tábl.'!E154</f>
        <v>0</v>
      </c>
      <c r="F154" s="740">
        <f t="shared" si="6"/>
        <v>0</v>
      </c>
      <c r="G154" s="742">
        <f t="shared" si="7"/>
        <v>0</v>
      </c>
    </row>
    <row r="155" spans="1:9" ht="12.75" customHeight="1" thickBot="1" x14ac:dyDescent="0.25">
      <c r="A155" s="407" t="s">
        <v>23</v>
      </c>
      <c r="B155" s="118" t="s">
        <v>426</v>
      </c>
      <c r="C155" s="413"/>
      <c r="D155" s="700"/>
      <c r="E155" s="413"/>
      <c r="F155" s="412">
        <f>D155+E155</f>
        <v>0</v>
      </c>
      <c r="G155" s="271">
        <f>C155+F155</f>
        <v>0</v>
      </c>
    </row>
    <row r="156" spans="1:9" ht="12.75" customHeight="1" thickBot="1" x14ac:dyDescent="0.25">
      <c r="A156" s="407" t="s">
        <v>24</v>
      </c>
      <c r="B156" s="118" t="s">
        <v>427</v>
      </c>
      <c r="C156" s="413"/>
      <c r="D156" s="700"/>
      <c r="E156" s="413"/>
      <c r="F156" s="412">
        <f>D156+E156</f>
        <v>0</v>
      </c>
      <c r="G156" s="271">
        <f>C156+F156</f>
        <v>0</v>
      </c>
    </row>
    <row r="157" spans="1:9" ht="12" customHeight="1" thickBot="1" x14ac:dyDescent="0.25">
      <c r="A157" s="31" t="s">
        <v>25</v>
      </c>
      <c r="B157" s="118" t="s">
        <v>429</v>
      </c>
      <c r="C157" s="414">
        <f>+C132+C136+C143+C149+C155+C156</f>
        <v>0</v>
      </c>
      <c r="D157" s="701">
        <f>+D132+D136+D143+D149+D155+D156</f>
        <v>0</v>
      </c>
      <c r="E157" s="414"/>
      <c r="F157" s="414"/>
      <c r="G157" s="364">
        <f>+G132+G136+G143+G149+G155+G156</f>
        <v>0</v>
      </c>
    </row>
    <row r="158" spans="1:9" ht="15" customHeight="1" thickBot="1" x14ac:dyDescent="0.25">
      <c r="A158" s="382" t="s">
        <v>26</v>
      </c>
      <c r="B158" s="323" t="s">
        <v>428</v>
      </c>
      <c r="C158" s="414">
        <f>+C131+C157</f>
        <v>92899000</v>
      </c>
      <c r="D158" s="701">
        <f>+D131+D157</f>
        <v>0</v>
      </c>
      <c r="E158" s="414">
        <f>+E131+E157</f>
        <v>0</v>
      </c>
      <c r="F158" s="414">
        <f>+F131+F157</f>
        <v>0</v>
      </c>
      <c r="G158" s="364">
        <f>+G131+G157</f>
        <v>92899000</v>
      </c>
    </row>
    <row r="159" spans="1:9" ht="13.5" thickBot="1" x14ac:dyDescent="0.25">
      <c r="D159" s="333"/>
      <c r="E159" s="702"/>
      <c r="F159" s="702"/>
      <c r="G159" s="726"/>
      <c r="H159" s="471"/>
      <c r="I159" s="721"/>
    </row>
    <row r="160" spans="1:9" ht="15" customHeight="1" thickBot="1" x14ac:dyDescent="0.25">
      <c r="A160" s="219" t="s">
        <v>469</v>
      </c>
      <c r="B160" s="220"/>
      <c r="C160" s="704">
        <f>'9.mell.6.tábl.'!C160+'9.mell.7.tábl.'!C160+'9.mell.8.tábl.'!C160</f>
        <v>13</v>
      </c>
      <c r="D160" s="704">
        <f>'9.mell.6.tábl.'!D160+'9.mell.7.tábl.'!D160+'9.mell.8.tábl.'!D160</f>
        <v>0</v>
      </c>
      <c r="E160" s="704">
        <f>'9.mell.6.tábl.'!E160+'9.mell.7.tábl.'!E160+'9.mell.8.tábl.'!E160</f>
        <v>0</v>
      </c>
      <c r="F160" s="338">
        <f>D160+E160</f>
        <v>0</v>
      </c>
      <c r="G160" s="261">
        <f>C160+F160</f>
        <v>13</v>
      </c>
    </row>
    <row r="161" spans="1:8" ht="14.25" customHeight="1" thickBot="1" x14ac:dyDescent="0.25">
      <c r="A161" s="219" t="s">
        <v>191</v>
      </c>
      <c r="B161" s="220"/>
      <c r="C161" s="704">
        <f>'9.mell.6.tábl.'!C161+'9.mell.7.tábl.'!C161+'9.mell.8.tábl.'!C161</f>
        <v>0</v>
      </c>
      <c r="D161" s="704">
        <f>'9.mell.6.tábl.'!D161+'9.mell.7.tábl.'!D161+'9.mell.8.tábl.'!D161</f>
        <v>0</v>
      </c>
      <c r="E161" s="704">
        <f>'9.mell.6.tábl.'!E161+'9.mell.7.tábl.'!E161+'9.mell.8.tábl.'!E161</f>
        <v>0</v>
      </c>
      <c r="F161" s="411">
        <f>D161+E161</f>
        <v>0</v>
      </c>
      <c r="G161" s="262">
        <f>C161+F161</f>
        <v>0</v>
      </c>
    </row>
    <row r="162" spans="1:8" x14ac:dyDescent="0.2">
      <c r="G162" s="734"/>
    </row>
    <row r="163" spans="1:8" x14ac:dyDescent="0.2">
      <c r="G163" s="721"/>
    </row>
    <row r="164" spans="1:8" x14ac:dyDescent="0.2">
      <c r="G164" s="721"/>
      <c r="H164" s="721"/>
    </row>
  </sheetData>
  <sheetProtection formatCells="0"/>
  <mergeCells count="4">
    <mergeCell ref="B2:F2"/>
    <mergeCell ref="B3:F3"/>
    <mergeCell ref="A7:G7"/>
    <mergeCell ref="A95:G95"/>
  </mergeCells>
  <printOptions horizontalCentered="1"/>
  <pageMargins left="0.39370078740157483" right="0.39370078740157483" top="0.98425196850393704" bottom="0.98425196850393704" header="0.78740157480314965" footer="0.78740157480314965"/>
  <pageSetup paperSize="9" scale="71" orientation="portrait" r:id="rId1"/>
  <headerFooter alignWithMargins="0"/>
  <rowBreaks count="2" manualBreakCount="2">
    <brk id="71" max="16383" man="1"/>
    <brk id="94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161"/>
  <sheetViews>
    <sheetView zoomScaleNormal="100" zoomScaleSheetLayoutView="100" workbookViewId="0">
      <selection activeCell="A16" sqref="A16"/>
    </sheetView>
  </sheetViews>
  <sheetFormatPr defaultRowHeight="12.75" x14ac:dyDescent="0.2"/>
  <cols>
    <col min="1" max="1" width="12.5" style="331" customWidth="1"/>
    <col min="2" max="2" width="62" style="332" customWidth="1"/>
    <col min="3" max="3" width="14.83203125" style="333" customWidth="1"/>
    <col min="4" max="6" width="11.83203125" style="3" customWidth="1"/>
    <col min="7" max="7" width="14.83203125" style="3" customWidth="1"/>
    <col min="8" max="16384" width="9.33203125" style="3"/>
  </cols>
  <sheetData>
    <row r="1" spans="1:7" s="2" customFormat="1" ht="16.5" customHeight="1" thickBot="1" x14ac:dyDescent="0.25">
      <c r="A1" s="212"/>
      <c r="B1" s="213"/>
      <c r="G1" s="677"/>
    </row>
    <row r="2" spans="1:7" s="92" customFormat="1" ht="21" customHeight="1" thickBot="1" x14ac:dyDescent="0.25">
      <c r="A2" s="678" t="s">
        <v>56</v>
      </c>
      <c r="B2" s="813" t="s">
        <v>626</v>
      </c>
      <c r="C2" s="814"/>
      <c r="D2" s="814"/>
      <c r="E2" s="814"/>
      <c r="F2" s="815"/>
      <c r="G2" s="679" t="s">
        <v>55</v>
      </c>
    </row>
    <row r="3" spans="1:7" s="92" customFormat="1" ht="36.75" thickBot="1" x14ac:dyDescent="0.25">
      <c r="A3" s="678" t="s">
        <v>189</v>
      </c>
      <c r="B3" s="816" t="s">
        <v>523</v>
      </c>
      <c r="C3" s="817"/>
      <c r="D3" s="817"/>
      <c r="E3" s="817"/>
      <c r="F3" s="818"/>
      <c r="G3" s="680" t="s">
        <v>52</v>
      </c>
    </row>
    <row r="4" spans="1:7" s="93" customFormat="1" ht="15.95" customHeight="1" thickBot="1" x14ac:dyDescent="0.3">
      <c r="A4" s="214"/>
      <c r="B4" s="214"/>
      <c r="C4" s="215"/>
      <c r="G4" s="681" t="s">
        <v>506</v>
      </c>
    </row>
    <row r="5" spans="1:7" ht="40.5" customHeight="1" thickBot="1" x14ac:dyDescent="0.25">
      <c r="A5" s="347" t="s">
        <v>190</v>
      </c>
      <c r="B5" s="216" t="s">
        <v>498</v>
      </c>
      <c r="C5" s="682" t="s">
        <v>587</v>
      </c>
      <c r="D5" s="683" t="s">
        <v>588</v>
      </c>
      <c r="E5" s="683" t="s">
        <v>589</v>
      </c>
      <c r="F5" s="683" t="s">
        <v>590</v>
      </c>
      <c r="G5" s="684" t="s">
        <v>591</v>
      </c>
    </row>
    <row r="6" spans="1:7" s="66" customFormat="1" ht="12.95" customHeight="1" thickBot="1" x14ac:dyDescent="0.25">
      <c r="A6" s="182" t="s">
        <v>444</v>
      </c>
      <c r="B6" s="183" t="s">
        <v>445</v>
      </c>
      <c r="C6" s="685" t="s">
        <v>446</v>
      </c>
      <c r="D6" s="686" t="s">
        <v>448</v>
      </c>
      <c r="E6" s="686" t="s">
        <v>447</v>
      </c>
      <c r="F6" s="686" t="s">
        <v>592</v>
      </c>
      <c r="G6" s="687" t="s">
        <v>593</v>
      </c>
    </row>
    <row r="7" spans="1:7" s="66" customFormat="1" ht="15.95" customHeight="1" thickBot="1" x14ac:dyDescent="0.25">
      <c r="A7" s="819" t="s">
        <v>53</v>
      </c>
      <c r="B7" s="820"/>
      <c r="C7" s="820"/>
      <c r="D7" s="820"/>
      <c r="E7" s="820"/>
      <c r="F7" s="820"/>
      <c r="G7" s="821"/>
    </row>
    <row r="8" spans="1:7" s="66" customFormat="1" ht="12" customHeight="1" thickBot="1" x14ac:dyDescent="0.25">
      <c r="A8" s="31" t="s">
        <v>16</v>
      </c>
      <c r="B8" s="21" t="s">
        <v>236</v>
      </c>
      <c r="C8" s="338">
        <f>+C9+C10+C11+C13+C14+C15</f>
        <v>0</v>
      </c>
      <c r="D8" s="609">
        <f>+D9+D10+D11+D13+D14+D15</f>
        <v>0</v>
      </c>
      <c r="E8" s="338">
        <f>+E9+E10+E11+E13+E14+E15</f>
        <v>0</v>
      </c>
      <c r="F8" s="338">
        <f>+F9+F10+F11+F13+F14+F15</f>
        <v>0</v>
      </c>
      <c r="G8" s="262">
        <f>+G9+G10+G11+G13+G14+G15</f>
        <v>0</v>
      </c>
    </row>
    <row r="9" spans="1:7" s="94" customFormat="1" ht="12" customHeight="1" x14ac:dyDescent="0.2">
      <c r="A9" s="371" t="s">
        <v>93</v>
      </c>
      <c r="B9" s="355" t="s">
        <v>237</v>
      </c>
      <c r="C9" s="340"/>
      <c r="D9" s="695"/>
      <c r="E9" s="340"/>
      <c r="F9" s="575">
        <f t="shared" ref="F9:F15" si="0">D9+E9</f>
        <v>0</v>
      </c>
      <c r="G9" s="350">
        <f t="shared" ref="G9:G15" si="1">C9+F9</f>
        <v>0</v>
      </c>
    </row>
    <row r="10" spans="1:7" s="95" customFormat="1" ht="12" customHeight="1" x14ac:dyDescent="0.2">
      <c r="A10" s="372" t="s">
        <v>94</v>
      </c>
      <c r="B10" s="356" t="s">
        <v>594</v>
      </c>
      <c r="C10" s="339"/>
      <c r="D10" s="694"/>
      <c r="E10" s="339"/>
      <c r="F10" s="575">
        <f t="shared" si="0"/>
        <v>0</v>
      </c>
      <c r="G10" s="350">
        <f t="shared" si="1"/>
        <v>0</v>
      </c>
    </row>
    <row r="11" spans="1:7" s="95" customFormat="1" ht="12" customHeight="1" x14ac:dyDescent="0.2">
      <c r="A11" s="372" t="s">
        <v>95</v>
      </c>
      <c r="B11" s="356" t="s">
        <v>595</v>
      </c>
      <c r="C11" s="339"/>
      <c r="D11" s="694"/>
      <c r="E11" s="339"/>
      <c r="F11" s="575">
        <f t="shared" si="0"/>
        <v>0</v>
      </c>
      <c r="G11" s="350">
        <f t="shared" si="1"/>
        <v>0</v>
      </c>
    </row>
    <row r="12" spans="1:7" s="95" customFormat="1" ht="12" customHeight="1" x14ac:dyDescent="0.2">
      <c r="A12" s="372" t="s">
        <v>96</v>
      </c>
      <c r="B12" s="356" t="s">
        <v>596</v>
      </c>
      <c r="C12" s="339"/>
      <c r="D12" s="694"/>
      <c r="E12" s="339"/>
      <c r="F12" s="575"/>
      <c r="G12" s="350"/>
    </row>
    <row r="13" spans="1:7" s="95" customFormat="1" ht="12" customHeight="1" x14ac:dyDescent="0.2">
      <c r="A13" s="372" t="s">
        <v>140</v>
      </c>
      <c r="B13" s="356" t="s">
        <v>238</v>
      </c>
      <c r="C13" s="339"/>
      <c r="D13" s="694"/>
      <c r="E13" s="339"/>
      <c r="F13" s="575">
        <f t="shared" si="0"/>
        <v>0</v>
      </c>
      <c r="G13" s="350">
        <f t="shared" si="1"/>
        <v>0</v>
      </c>
    </row>
    <row r="14" spans="1:7" s="95" customFormat="1" ht="12" customHeight="1" x14ac:dyDescent="0.2">
      <c r="A14" s="372" t="s">
        <v>97</v>
      </c>
      <c r="B14" s="356" t="s">
        <v>456</v>
      </c>
      <c r="C14" s="339"/>
      <c r="D14" s="694"/>
      <c r="E14" s="339"/>
      <c r="F14" s="575">
        <f t="shared" si="0"/>
        <v>0</v>
      </c>
      <c r="G14" s="350">
        <f t="shared" si="1"/>
        <v>0</v>
      </c>
    </row>
    <row r="15" spans="1:7" s="94" customFormat="1" ht="12" customHeight="1" thickBot="1" x14ac:dyDescent="0.25">
      <c r="A15" s="373" t="s">
        <v>98</v>
      </c>
      <c r="B15" s="259" t="s">
        <v>389</v>
      </c>
      <c r="C15" s="339"/>
      <c r="D15" s="694"/>
      <c r="E15" s="339"/>
      <c r="F15" s="575">
        <f t="shared" si="0"/>
        <v>0</v>
      </c>
      <c r="G15" s="350">
        <f t="shared" si="1"/>
        <v>0</v>
      </c>
    </row>
    <row r="16" spans="1:7" s="94" customFormat="1" ht="12" customHeight="1" thickBot="1" x14ac:dyDescent="0.25">
      <c r="A16" s="31" t="s">
        <v>17</v>
      </c>
      <c r="B16" s="257" t="s">
        <v>239</v>
      </c>
      <c r="C16" s="338">
        <f>+C17+C18+C19+C20+C21</f>
        <v>0</v>
      </c>
      <c r="D16" s="609">
        <f>+D17+D18+D19+D20+D21</f>
        <v>0</v>
      </c>
      <c r="E16" s="338">
        <f>+E17+E18+E19+E20+E21</f>
        <v>0</v>
      </c>
      <c r="F16" s="338">
        <f>+F17+F18+F19+F20+F21</f>
        <v>0</v>
      </c>
      <c r="G16" s="262">
        <f>+G17+G18+G19+G20+G21</f>
        <v>0</v>
      </c>
    </row>
    <row r="17" spans="1:7" s="94" customFormat="1" ht="12" customHeight="1" x14ac:dyDescent="0.2">
      <c r="A17" s="371" t="s">
        <v>99</v>
      </c>
      <c r="B17" s="355" t="s">
        <v>240</v>
      </c>
      <c r="C17" s="340"/>
      <c r="D17" s="695"/>
      <c r="E17" s="340"/>
      <c r="F17" s="575">
        <f t="shared" ref="F17:F22" si="2">D17+E17</f>
        <v>0</v>
      </c>
      <c r="G17" s="350">
        <f t="shared" ref="G17:G22" si="3">C17+F17</f>
        <v>0</v>
      </c>
    </row>
    <row r="18" spans="1:7" s="94" customFormat="1" ht="12" customHeight="1" x14ac:dyDescent="0.2">
      <c r="A18" s="372" t="s">
        <v>100</v>
      </c>
      <c r="B18" s="356" t="s">
        <v>241</v>
      </c>
      <c r="C18" s="339"/>
      <c r="D18" s="694"/>
      <c r="E18" s="339"/>
      <c r="F18" s="607">
        <f t="shared" si="2"/>
        <v>0</v>
      </c>
      <c r="G18" s="705">
        <f t="shared" si="3"/>
        <v>0</v>
      </c>
    </row>
    <row r="19" spans="1:7" s="94" customFormat="1" ht="12" customHeight="1" x14ac:dyDescent="0.2">
      <c r="A19" s="372" t="s">
        <v>101</v>
      </c>
      <c r="B19" s="356" t="s">
        <v>381</v>
      </c>
      <c r="C19" s="339"/>
      <c r="D19" s="694"/>
      <c r="E19" s="339"/>
      <c r="F19" s="607">
        <f t="shared" si="2"/>
        <v>0</v>
      </c>
      <c r="G19" s="705">
        <f t="shared" si="3"/>
        <v>0</v>
      </c>
    </row>
    <row r="20" spans="1:7" s="94" customFormat="1" ht="12" customHeight="1" x14ac:dyDescent="0.2">
      <c r="A20" s="372" t="s">
        <v>102</v>
      </c>
      <c r="B20" s="356" t="s">
        <v>382</v>
      </c>
      <c r="C20" s="339"/>
      <c r="D20" s="694"/>
      <c r="E20" s="339"/>
      <c r="F20" s="607">
        <f t="shared" si="2"/>
        <v>0</v>
      </c>
      <c r="G20" s="705">
        <f t="shared" si="3"/>
        <v>0</v>
      </c>
    </row>
    <row r="21" spans="1:7" s="94" customFormat="1" ht="12" customHeight="1" x14ac:dyDescent="0.2">
      <c r="A21" s="372" t="s">
        <v>103</v>
      </c>
      <c r="B21" s="356" t="s">
        <v>242</v>
      </c>
      <c r="C21" s="339"/>
      <c r="D21" s="694"/>
      <c r="E21" s="339"/>
      <c r="F21" s="607">
        <f t="shared" si="2"/>
        <v>0</v>
      </c>
      <c r="G21" s="705">
        <f t="shared" si="3"/>
        <v>0</v>
      </c>
    </row>
    <row r="22" spans="1:7" s="95" customFormat="1" ht="12" customHeight="1" thickBot="1" x14ac:dyDescent="0.25">
      <c r="A22" s="373" t="s">
        <v>111</v>
      </c>
      <c r="B22" s="259" t="s">
        <v>243</v>
      </c>
      <c r="C22" s="341"/>
      <c r="D22" s="706"/>
      <c r="E22" s="341"/>
      <c r="F22" s="608">
        <f t="shared" si="2"/>
        <v>0</v>
      </c>
      <c r="G22" s="707">
        <f t="shared" si="3"/>
        <v>0</v>
      </c>
    </row>
    <row r="23" spans="1:7" s="95" customFormat="1" ht="21.75" thickBot="1" x14ac:dyDescent="0.25">
      <c r="A23" s="31" t="s">
        <v>18</v>
      </c>
      <c r="B23" s="21" t="s">
        <v>244</v>
      </c>
      <c r="C23" s="338">
        <f>+C24+C25+C26+C27+C28</f>
        <v>0</v>
      </c>
      <c r="D23" s="609">
        <f>+D24+D25+D26+D27+D28</f>
        <v>0</v>
      </c>
      <c r="E23" s="338">
        <f>+E24+E25+E26+E27+E28</f>
        <v>0</v>
      </c>
      <c r="F23" s="338">
        <f>+F24+F25+F26+F27+F28</f>
        <v>0</v>
      </c>
      <c r="G23" s="262">
        <f>+G24+G25+G26+G27+G28</f>
        <v>0</v>
      </c>
    </row>
    <row r="24" spans="1:7" s="95" customFormat="1" ht="12" customHeight="1" x14ac:dyDescent="0.2">
      <c r="A24" s="371" t="s">
        <v>82</v>
      </c>
      <c r="B24" s="355" t="s">
        <v>245</v>
      </c>
      <c r="C24" s="340"/>
      <c r="D24" s="695"/>
      <c r="E24" s="340"/>
      <c r="F24" s="575">
        <f t="shared" ref="F24:F29" si="4">D24+E24</f>
        <v>0</v>
      </c>
      <c r="G24" s="350">
        <f t="shared" ref="G24:G29" si="5">C24+F24</f>
        <v>0</v>
      </c>
    </row>
    <row r="25" spans="1:7" s="94" customFormat="1" ht="12" customHeight="1" x14ac:dyDescent="0.2">
      <c r="A25" s="372" t="s">
        <v>83</v>
      </c>
      <c r="B25" s="356" t="s">
        <v>246</v>
      </c>
      <c r="C25" s="339"/>
      <c r="D25" s="694"/>
      <c r="E25" s="339"/>
      <c r="F25" s="607">
        <f t="shared" si="4"/>
        <v>0</v>
      </c>
      <c r="G25" s="705">
        <f t="shared" si="5"/>
        <v>0</v>
      </c>
    </row>
    <row r="26" spans="1:7" s="95" customFormat="1" ht="12" customHeight="1" x14ac:dyDescent="0.2">
      <c r="A26" s="372" t="s">
        <v>84</v>
      </c>
      <c r="B26" s="356" t="s">
        <v>383</v>
      </c>
      <c r="C26" s="339"/>
      <c r="D26" s="694"/>
      <c r="E26" s="339"/>
      <c r="F26" s="607">
        <f t="shared" si="4"/>
        <v>0</v>
      </c>
      <c r="G26" s="705">
        <f t="shared" si="5"/>
        <v>0</v>
      </c>
    </row>
    <row r="27" spans="1:7" s="95" customFormat="1" ht="12" customHeight="1" x14ac:dyDescent="0.2">
      <c r="A27" s="372" t="s">
        <v>85</v>
      </c>
      <c r="B27" s="356" t="s">
        <v>384</v>
      </c>
      <c r="C27" s="339"/>
      <c r="D27" s="694"/>
      <c r="E27" s="339"/>
      <c r="F27" s="607">
        <f t="shared" si="4"/>
        <v>0</v>
      </c>
      <c r="G27" s="705">
        <f t="shared" si="5"/>
        <v>0</v>
      </c>
    </row>
    <row r="28" spans="1:7" s="95" customFormat="1" ht="12" customHeight="1" x14ac:dyDescent="0.2">
      <c r="A28" s="372" t="s">
        <v>160</v>
      </c>
      <c r="B28" s="258" t="s">
        <v>247</v>
      </c>
      <c r="C28" s="339"/>
      <c r="D28" s="694"/>
      <c r="E28" s="339"/>
      <c r="F28" s="607">
        <f t="shared" si="4"/>
        <v>0</v>
      </c>
      <c r="G28" s="705">
        <f t="shared" si="5"/>
        <v>0</v>
      </c>
    </row>
    <row r="29" spans="1:7" s="95" customFormat="1" ht="12" customHeight="1" thickBot="1" x14ac:dyDescent="0.25">
      <c r="A29" s="373" t="s">
        <v>161</v>
      </c>
      <c r="B29" s="259" t="s">
        <v>248</v>
      </c>
      <c r="C29" s="341"/>
      <c r="D29" s="706"/>
      <c r="E29" s="341"/>
      <c r="F29" s="608">
        <f t="shared" si="4"/>
        <v>0</v>
      </c>
      <c r="G29" s="707">
        <f t="shared" si="5"/>
        <v>0</v>
      </c>
    </row>
    <row r="30" spans="1:7" s="95" customFormat="1" ht="12" customHeight="1" thickBot="1" x14ac:dyDescent="0.25">
      <c r="A30" s="31" t="s">
        <v>162</v>
      </c>
      <c r="B30" s="21" t="s">
        <v>496</v>
      </c>
      <c r="C30" s="344">
        <f>+C31+C32+C34+C35+C36+C37+C38</f>
        <v>0</v>
      </c>
      <c r="D30" s="344">
        <f>+D31+D32+D34+D35+D36+D37+D38</f>
        <v>0</v>
      </c>
      <c r="E30" s="344">
        <f>+E31+E32+E34+E35+E36+E37+E38</f>
        <v>0</v>
      </c>
      <c r="F30" s="344">
        <f>+F31+F32+F34+F35+F36+F37+F38</f>
        <v>0</v>
      </c>
      <c r="G30" s="268">
        <f>+G31+G32+G34+G35+G36+G37+G38</f>
        <v>0</v>
      </c>
    </row>
    <row r="31" spans="1:7" s="95" customFormat="1" ht="12" customHeight="1" x14ac:dyDescent="0.2">
      <c r="A31" s="371" t="s">
        <v>250</v>
      </c>
      <c r="B31" s="355" t="s">
        <v>492</v>
      </c>
      <c r="C31" s="340"/>
      <c r="D31" s="340"/>
      <c r="E31" s="340"/>
      <c r="F31" s="575">
        <f t="shared" ref="F31:F38" si="6">D31+E31</f>
        <v>0</v>
      </c>
      <c r="G31" s="350">
        <f t="shared" ref="G31:G38" si="7">C31+F31</f>
        <v>0</v>
      </c>
    </row>
    <row r="32" spans="1:7" s="95" customFormat="1" ht="12" customHeight="1" x14ac:dyDescent="0.2">
      <c r="A32" s="371" t="s">
        <v>251</v>
      </c>
      <c r="B32" s="355" t="s">
        <v>508</v>
      </c>
      <c r="C32" s="339"/>
      <c r="D32" s="339"/>
      <c r="E32" s="339"/>
      <c r="F32" s="607">
        <f t="shared" si="6"/>
        <v>0</v>
      </c>
      <c r="G32" s="705">
        <f t="shared" si="7"/>
        <v>0</v>
      </c>
    </row>
    <row r="33" spans="1:7" s="95" customFormat="1" ht="12" customHeight="1" x14ac:dyDescent="0.2">
      <c r="A33" s="372" t="s">
        <v>252</v>
      </c>
      <c r="B33" s="356" t="s">
        <v>509</v>
      </c>
      <c r="C33" s="339"/>
      <c r="D33" s="339"/>
      <c r="E33" s="339"/>
      <c r="F33" s="607"/>
      <c r="G33" s="705"/>
    </row>
    <row r="34" spans="1:7" s="95" customFormat="1" ht="12" customHeight="1" x14ac:dyDescent="0.2">
      <c r="A34" s="372" t="s">
        <v>253</v>
      </c>
      <c r="B34" s="356" t="s">
        <v>493</v>
      </c>
      <c r="C34" s="339"/>
      <c r="D34" s="339"/>
      <c r="E34" s="339"/>
      <c r="F34" s="607">
        <f t="shared" si="6"/>
        <v>0</v>
      </c>
      <c r="G34" s="705">
        <f t="shared" si="7"/>
        <v>0</v>
      </c>
    </row>
    <row r="35" spans="1:7" s="95" customFormat="1" ht="12" customHeight="1" x14ac:dyDescent="0.2">
      <c r="A35" s="372" t="s">
        <v>489</v>
      </c>
      <c r="B35" s="356" t="s">
        <v>494</v>
      </c>
      <c r="C35" s="339"/>
      <c r="D35" s="339"/>
      <c r="E35" s="339"/>
      <c r="F35" s="607">
        <f t="shared" si="6"/>
        <v>0</v>
      </c>
      <c r="G35" s="705">
        <f t="shared" si="7"/>
        <v>0</v>
      </c>
    </row>
    <row r="36" spans="1:7" s="95" customFormat="1" ht="12" customHeight="1" x14ac:dyDescent="0.2">
      <c r="A36" s="372" t="s">
        <v>490</v>
      </c>
      <c r="B36" s="356" t="s">
        <v>254</v>
      </c>
      <c r="C36" s="339"/>
      <c r="D36" s="339"/>
      <c r="E36" s="339"/>
      <c r="F36" s="607">
        <f t="shared" si="6"/>
        <v>0</v>
      </c>
      <c r="G36" s="705">
        <f t="shared" si="7"/>
        <v>0</v>
      </c>
    </row>
    <row r="37" spans="1:7" s="95" customFormat="1" ht="12" customHeight="1" x14ac:dyDescent="0.2">
      <c r="A37" s="372" t="s">
        <v>491</v>
      </c>
      <c r="B37" s="356" t="s">
        <v>255</v>
      </c>
      <c r="C37" s="339"/>
      <c r="D37" s="339"/>
      <c r="E37" s="339"/>
      <c r="F37" s="607">
        <f t="shared" si="6"/>
        <v>0</v>
      </c>
      <c r="G37" s="705">
        <f t="shared" si="7"/>
        <v>0</v>
      </c>
    </row>
    <row r="38" spans="1:7" s="95" customFormat="1" ht="12" customHeight="1" thickBot="1" x14ac:dyDescent="0.25">
      <c r="A38" s="373" t="s">
        <v>510</v>
      </c>
      <c r="B38" s="259" t="s">
        <v>256</v>
      </c>
      <c r="C38" s="341"/>
      <c r="D38" s="341"/>
      <c r="E38" s="341"/>
      <c r="F38" s="608">
        <f t="shared" si="6"/>
        <v>0</v>
      </c>
      <c r="G38" s="707">
        <f t="shared" si="7"/>
        <v>0</v>
      </c>
    </row>
    <row r="39" spans="1:7" s="95" customFormat="1" ht="12" customHeight="1" thickBot="1" x14ac:dyDescent="0.25">
      <c r="A39" s="31" t="s">
        <v>20</v>
      </c>
      <c r="B39" s="21" t="s">
        <v>390</v>
      </c>
      <c r="C39" s="338">
        <f>SUM(C40:C50)</f>
        <v>2000</v>
      </c>
      <c r="D39" s="609">
        <f>SUM(D40:D50)</f>
        <v>0</v>
      </c>
      <c r="E39" s="338">
        <f>SUM(E40:E50)</f>
        <v>0</v>
      </c>
      <c r="F39" s="338">
        <f>SUM(F40:F50)</f>
        <v>0</v>
      </c>
      <c r="G39" s="262">
        <f>SUM(G40:G50)</f>
        <v>2000</v>
      </c>
    </row>
    <row r="40" spans="1:7" s="95" customFormat="1" ht="12" customHeight="1" x14ac:dyDescent="0.2">
      <c r="A40" s="371" t="s">
        <v>86</v>
      </c>
      <c r="B40" s="355" t="s">
        <v>259</v>
      </c>
      <c r="C40" s="340"/>
      <c r="D40" s="695"/>
      <c r="E40" s="340"/>
      <c r="F40" s="575">
        <f t="shared" ref="F40:F50" si="8">D40+E40</f>
        <v>0</v>
      </c>
      <c r="G40" s="350">
        <f t="shared" ref="G40:G50" si="9">C40+F40</f>
        <v>0</v>
      </c>
    </row>
    <row r="41" spans="1:7" s="95" customFormat="1" ht="12" customHeight="1" x14ac:dyDescent="0.2">
      <c r="A41" s="372" t="s">
        <v>87</v>
      </c>
      <c r="B41" s="356" t="s">
        <v>260</v>
      </c>
      <c r="C41" s="339"/>
      <c r="D41" s="694"/>
      <c r="E41" s="339"/>
      <c r="F41" s="607">
        <f t="shared" si="8"/>
        <v>0</v>
      </c>
      <c r="G41" s="705">
        <f t="shared" si="9"/>
        <v>0</v>
      </c>
    </row>
    <row r="42" spans="1:7" s="95" customFormat="1" ht="12" customHeight="1" x14ac:dyDescent="0.2">
      <c r="A42" s="372" t="s">
        <v>88</v>
      </c>
      <c r="B42" s="356" t="s">
        <v>261</v>
      </c>
      <c r="C42" s="339"/>
      <c r="D42" s="694"/>
      <c r="E42" s="339"/>
      <c r="F42" s="607">
        <f t="shared" si="8"/>
        <v>0</v>
      </c>
      <c r="G42" s="705">
        <f t="shared" si="9"/>
        <v>0</v>
      </c>
    </row>
    <row r="43" spans="1:7" s="95" customFormat="1" ht="12" customHeight="1" x14ac:dyDescent="0.2">
      <c r="A43" s="372" t="s">
        <v>164</v>
      </c>
      <c r="B43" s="356" t="s">
        <v>262</v>
      </c>
      <c r="C43" s="339"/>
      <c r="D43" s="694"/>
      <c r="E43" s="339"/>
      <c r="F43" s="607">
        <f t="shared" si="8"/>
        <v>0</v>
      </c>
      <c r="G43" s="705">
        <f t="shared" si="9"/>
        <v>0</v>
      </c>
    </row>
    <row r="44" spans="1:7" s="95" customFormat="1" ht="12" customHeight="1" x14ac:dyDescent="0.2">
      <c r="A44" s="372" t="s">
        <v>165</v>
      </c>
      <c r="B44" s="356" t="s">
        <v>263</v>
      </c>
      <c r="C44" s="339"/>
      <c r="D44" s="694"/>
      <c r="E44" s="339"/>
      <c r="F44" s="607">
        <f t="shared" si="8"/>
        <v>0</v>
      </c>
      <c r="G44" s="705">
        <f t="shared" si="9"/>
        <v>0</v>
      </c>
    </row>
    <row r="45" spans="1:7" s="95" customFormat="1" ht="12" customHeight="1" x14ac:dyDescent="0.2">
      <c r="A45" s="372" t="s">
        <v>166</v>
      </c>
      <c r="B45" s="356" t="s">
        <v>264</v>
      </c>
      <c r="C45" s="339"/>
      <c r="D45" s="694"/>
      <c r="E45" s="339"/>
      <c r="F45" s="607">
        <f t="shared" si="8"/>
        <v>0</v>
      </c>
      <c r="G45" s="705">
        <f t="shared" si="9"/>
        <v>0</v>
      </c>
    </row>
    <row r="46" spans="1:7" s="95" customFormat="1" ht="12" customHeight="1" x14ac:dyDescent="0.2">
      <c r="A46" s="372" t="s">
        <v>167</v>
      </c>
      <c r="B46" s="356" t="s">
        <v>265</v>
      </c>
      <c r="C46" s="339"/>
      <c r="D46" s="694"/>
      <c r="E46" s="339"/>
      <c r="F46" s="607">
        <f t="shared" si="8"/>
        <v>0</v>
      </c>
      <c r="G46" s="705">
        <f t="shared" si="9"/>
        <v>0</v>
      </c>
    </row>
    <row r="47" spans="1:7" s="95" customFormat="1" ht="12" customHeight="1" x14ac:dyDescent="0.2">
      <c r="A47" s="372" t="s">
        <v>168</v>
      </c>
      <c r="B47" s="356" t="s">
        <v>521</v>
      </c>
      <c r="C47" s="339">
        <v>1000</v>
      </c>
      <c r="D47" s="694"/>
      <c r="E47" s="339"/>
      <c r="F47" s="607">
        <f t="shared" si="8"/>
        <v>0</v>
      </c>
      <c r="G47" s="705">
        <f t="shared" si="9"/>
        <v>1000</v>
      </c>
    </row>
    <row r="48" spans="1:7" s="95" customFormat="1" ht="12" customHeight="1" x14ac:dyDescent="0.2">
      <c r="A48" s="372" t="s">
        <v>257</v>
      </c>
      <c r="B48" s="356" t="s">
        <v>266</v>
      </c>
      <c r="C48" s="342"/>
      <c r="D48" s="708"/>
      <c r="E48" s="342"/>
      <c r="F48" s="582">
        <f t="shared" si="8"/>
        <v>0</v>
      </c>
      <c r="G48" s="709">
        <f t="shared" si="9"/>
        <v>0</v>
      </c>
    </row>
    <row r="49" spans="1:7" s="95" customFormat="1" ht="12" customHeight="1" x14ac:dyDescent="0.2">
      <c r="A49" s="373" t="s">
        <v>258</v>
      </c>
      <c r="B49" s="357" t="s">
        <v>392</v>
      </c>
      <c r="C49" s="343"/>
      <c r="D49" s="710"/>
      <c r="E49" s="343"/>
      <c r="F49" s="711">
        <f t="shared" si="8"/>
        <v>0</v>
      </c>
      <c r="G49" s="712">
        <f t="shared" si="9"/>
        <v>0</v>
      </c>
    </row>
    <row r="50" spans="1:7" s="95" customFormat="1" ht="12" customHeight="1" thickBot="1" x14ac:dyDescent="0.25">
      <c r="A50" s="373" t="s">
        <v>391</v>
      </c>
      <c r="B50" s="259" t="s">
        <v>267</v>
      </c>
      <c r="C50" s="343">
        <v>1000</v>
      </c>
      <c r="D50" s="710"/>
      <c r="E50" s="343"/>
      <c r="F50" s="711">
        <f t="shared" si="8"/>
        <v>0</v>
      </c>
      <c r="G50" s="712">
        <f t="shared" si="9"/>
        <v>1000</v>
      </c>
    </row>
    <row r="51" spans="1:7" s="95" customFormat="1" ht="12" customHeight="1" thickBot="1" x14ac:dyDescent="0.25">
      <c r="A51" s="31" t="s">
        <v>21</v>
      </c>
      <c r="B51" s="21" t="s">
        <v>268</v>
      </c>
      <c r="C51" s="338">
        <f>SUM(C52:C56)</f>
        <v>0</v>
      </c>
      <c r="D51" s="609">
        <f>SUM(D52:D56)</f>
        <v>0</v>
      </c>
      <c r="E51" s="338">
        <f>SUM(E52:E56)</f>
        <v>0</v>
      </c>
      <c r="F51" s="338">
        <f>SUM(F52:F56)</f>
        <v>0</v>
      </c>
      <c r="G51" s="262">
        <f>SUM(G52:G56)</f>
        <v>0</v>
      </c>
    </row>
    <row r="52" spans="1:7" s="95" customFormat="1" ht="12" customHeight="1" x14ac:dyDescent="0.2">
      <c r="A52" s="371" t="s">
        <v>89</v>
      </c>
      <c r="B52" s="355" t="s">
        <v>272</v>
      </c>
      <c r="C52" s="387"/>
      <c r="D52" s="713"/>
      <c r="E52" s="387"/>
      <c r="F52" s="578">
        <f>D52+E52</f>
        <v>0</v>
      </c>
      <c r="G52" s="714">
        <f>C52+F52</f>
        <v>0</v>
      </c>
    </row>
    <row r="53" spans="1:7" s="95" customFormat="1" ht="12" customHeight="1" x14ac:dyDescent="0.2">
      <c r="A53" s="372" t="s">
        <v>90</v>
      </c>
      <c r="B53" s="356" t="s">
        <v>273</v>
      </c>
      <c r="C53" s="342"/>
      <c r="D53" s="708"/>
      <c r="E53" s="342"/>
      <c r="F53" s="582">
        <f>D53+E53</f>
        <v>0</v>
      </c>
      <c r="G53" s="709">
        <f>C53+F53</f>
        <v>0</v>
      </c>
    </row>
    <row r="54" spans="1:7" s="95" customFormat="1" ht="12" customHeight="1" x14ac:dyDescent="0.2">
      <c r="A54" s="372" t="s">
        <v>269</v>
      </c>
      <c r="B54" s="356" t="s">
        <v>274</v>
      </c>
      <c r="C54" s="342"/>
      <c r="D54" s="708"/>
      <c r="E54" s="342"/>
      <c r="F54" s="582">
        <f>D54+E54</f>
        <v>0</v>
      </c>
      <c r="G54" s="709">
        <f>C54+F54</f>
        <v>0</v>
      </c>
    </row>
    <row r="55" spans="1:7" s="95" customFormat="1" ht="12" customHeight="1" x14ac:dyDescent="0.2">
      <c r="A55" s="372" t="s">
        <v>270</v>
      </c>
      <c r="B55" s="356" t="s">
        <v>275</v>
      </c>
      <c r="C55" s="342"/>
      <c r="D55" s="708"/>
      <c r="E55" s="342"/>
      <c r="F55" s="582">
        <f>D55+E55</f>
        <v>0</v>
      </c>
      <c r="G55" s="709">
        <f>C55+F55</f>
        <v>0</v>
      </c>
    </row>
    <row r="56" spans="1:7" s="95" customFormat="1" ht="12" customHeight="1" thickBot="1" x14ac:dyDescent="0.25">
      <c r="A56" s="373" t="s">
        <v>271</v>
      </c>
      <c r="B56" s="259" t="s">
        <v>276</v>
      </c>
      <c r="C56" s="343"/>
      <c r="D56" s="710"/>
      <c r="E56" s="343"/>
      <c r="F56" s="711">
        <f>D56+E56</f>
        <v>0</v>
      </c>
      <c r="G56" s="712">
        <f>C56+F56</f>
        <v>0</v>
      </c>
    </row>
    <row r="57" spans="1:7" s="95" customFormat="1" ht="12" customHeight="1" thickBot="1" x14ac:dyDescent="0.25">
      <c r="A57" s="31" t="s">
        <v>169</v>
      </c>
      <c r="B57" s="21" t="s">
        <v>277</v>
      </c>
      <c r="C57" s="338">
        <f>SUM(C58:C60)</f>
        <v>0</v>
      </c>
      <c r="D57" s="609">
        <f>SUM(D58:D60)</f>
        <v>0</v>
      </c>
      <c r="E57" s="338">
        <f>SUM(E58:E60)</f>
        <v>0</v>
      </c>
      <c r="F57" s="338">
        <f>SUM(F58:F60)</f>
        <v>0</v>
      </c>
      <c r="G57" s="262">
        <f>SUM(G58:G60)</f>
        <v>0</v>
      </c>
    </row>
    <row r="58" spans="1:7" s="95" customFormat="1" ht="12" customHeight="1" x14ac:dyDescent="0.2">
      <c r="A58" s="371" t="s">
        <v>91</v>
      </c>
      <c r="B58" s="355" t="s">
        <v>278</v>
      </c>
      <c r="C58" s="340"/>
      <c r="D58" s="695"/>
      <c r="E58" s="340"/>
      <c r="F58" s="575">
        <f>D58+E58</f>
        <v>0</v>
      </c>
      <c r="G58" s="350">
        <f>C58+F58</f>
        <v>0</v>
      </c>
    </row>
    <row r="59" spans="1:7" s="95" customFormat="1" ht="22.5" x14ac:dyDescent="0.2">
      <c r="A59" s="372" t="s">
        <v>92</v>
      </c>
      <c r="B59" s="356" t="s">
        <v>385</v>
      </c>
      <c r="C59" s="339"/>
      <c r="D59" s="694"/>
      <c r="E59" s="339"/>
      <c r="F59" s="607">
        <f>D59+E59</f>
        <v>0</v>
      </c>
      <c r="G59" s="705">
        <f>C59+F59</f>
        <v>0</v>
      </c>
    </row>
    <row r="60" spans="1:7" s="95" customFormat="1" ht="12" customHeight="1" x14ac:dyDescent="0.2">
      <c r="A60" s="372" t="s">
        <v>281</v>
      </c>
      <c r="B60" s="356" t="s">
        <v>279</v>
      </c>
      <c r="C60" s="339"/>
      <c r="D60" s="694"/>
      <c r="E60" s="339"/>
      <c r="F60" s="607">
        <f>D60+E60</f>
        <v>0</v>
      </c>
      <c r="G60" s="705">
        <f>C60+F60</f>
        <v>0</v>
      </c>
    </row>
    <row r="61" spans="1:7" s="95" customFormat="1" ht="12" customHeight="1" thickBot="1" x14ac:dyDescent="0.25">
      <c r="A61" s="373" t="s">
        <v>282</v>
      </c>
      <c r="B61" s="259" t="s">
        <v>280</v>
      </c>
      <c r="C61" s="341"/>
      <c r="D61" s="706"/>
      <c r="E61" s="341"/>
      <c r="F61" s="608">
        <f>D61+E61</f>
        <v>0</v>
      </c>
      <c r="G61" s="707">
        <f>C61+F61</f>
        <v>0</v>
      </c>
    </row>
    <row r="62" spans="1:7" s="95" customFormat="1" ht="12" customHeight="1" thickBot="1" x14ac:dyDescent="0.25">
      <c r="A62" s="31" t="s">
        <v>23</v>
      </c>
      <c r="B62" s="257" t="s">
        <v>283</v>
      </c>
      <c r="C62" s="338">
        <f>SUM(C63:C65)</f>
        <v>0</v>
      </c>
      <c r="D62" s="609">
        <f>SUM(D63:D65)</f>
        <v>0</v>
      </c>
      <c r="E62" s="338">
        <f>SUM(E63:E65)</f>
        <v>0</v>
      </c>
      <c r="F62" s="338">
        <f>SUM(F63:F65)</f>
        <v>0</v>
      </c>
      <c r="G62" s="262">
        <f>SUM(G63:G65)</f>
        <v>0</v>
      </c>
    </row>
    <row r="63" spans="1:7" s="95" customFormat="1" ht="12" customHeight="1" x14ac:dyDescent="0.2">
      <c r="A63" s="371" t="s">
        <v>170</v>
      </c>
      <c r="B63" s="355" t="s">
        <v>285</v>
      </c>
      <c r="C63" s="342"/>
      <c r="D63" s="708"/>
      <c r="E63" s="342"/>
      <c r="F63" s="582">
        <f>D63+E63</f>
        <v>0</v>
      </c>
      <c r="G63" s="709">
        <f>C63+F63</f>
        <v>0</v>
      </c>
    </row>
    <row r="64" spans="1:7" s="95" customFormat="1" ht="22.5" x14ac:dyDescent="0.2">
      <c r="A64" s="372" t="s">
        <v>171</v>
      </c>
      <c r="B64" s="356" t="s">
        <v>386</v>
      </c>
      <c r="C64" s="342"/>
      <c r="D64" s="708"/>
      <c r="E64" s="342"/>
      <c r="F64" s="582">
        <f>D64+E64</f>
        <v>0</v>
      </c>
      <c r="G64" s="709">
        <f>C64+F64</f>
        <v>0</v>
      </c>
    </row>
    <row r="65" spans="1:7" s="95" customFormat="1" ht="12" customHeight="1" x14ac:dyDescent="0.2">
      <c r="A65" s="372" t="s">
        <v>215</v>
      </c>
      <c r="B65" s="356" t="s">
        <v>286</v>
      </c>
      <c r="C65" s="342"/>
      <c r="D65" s="708"/>
      <c r="E65" s="342"/>
      <c r="F65" s="582">
        <f>D65+E65</f>
        <v>0</v>
      </c>
      <c r="G65" s="709">
        <f>C65+F65</f>
        <v>0</v>
      </c>
    </row>
    <row r="66" spans="1:7" s="95" customFormat="1" ht="12" customHeight="1" thickBot="1" x14ac:dyDescent="0.25">
      <c r="A66" s="373" t="s">
        <v>284</v>
      </c>
      <c r="B66" s="357" t="s">
        <v>287</v>
      </c>
      <c r="C66" s="342"/>
      <c r="D66" s="708"/>
      <c r="E66" s="342"/>
      <c r="F66" s="582">
        <f>D66+E66</f>
        <v>0</v>
      </c>
      <c r="G66" s="709">
        <f>C66+F66</f>
        <v>0</v>
      </c>
    </row>
    <row r="67" spans="1:7" s="95" customFormat="1" ht="12" customHeight="1" thickBot="1" x14ac:dyDescent="0.25">
      <c r="A67" s="31" t="s">
        <v>24</v>
      </c>
      <c r="B67" s="21" t="s">
        <v>288</v>
      </c>
      <c r="C67" s="344">
        <f>+C8+C16+C23+C30+C39+C51+C57+C62</f>
        <v>2000</v>
      </c>
      <c r="D67" s="610">
        <f>+D8+D16+D23+D30+D39+D51+D57+D62</f>
        <v>0</v>
      </c>
      <c r="E67" s="344">
        <f>+E8+E16+E23+E30+E39+E51+E57+E62</f>
        <v>0</v>
      </c>
      <c r="F67" s="344">
        <f>+F8+F16+F23+F30+F39+F51+F57+F62</f>
        <v>0</v>
      </c>
      <c r="G67" s="268">
        <f>+G8+G16+G23+G30+G39+G51+G57+G62</f>
        <v>2000</v>
      </c>
    </row>
    <row r="68" spans="1:7" s="95" customFormat="1" ht="12" customHeight="1" thickBot="1" x14ac:dyDescent="0.2">
      <c r="A68" s="374" t="s">
        <v>372</v>
      </c>
      <c r="B68" s="257" t="s">
        <v>290</v>
      </c>
      <c r="C68" s="338">
        <f>SUM(C69:C71)</f>
        <v>0</v>
      </c>
      <c r="D68" s="609">
        <f>SUM(D69:D71)</f>
        <v>0</v>
      </c>
      <c r="E68" s="338">
        <f>SUM(E69:E71)</f>
        <v>0</v>
      </c>
      <c r="F68" s="338">
        <f>SUM(F69:F71)</f>
        <v>0</v>
      </c>
      <c r="G68" s="262">
        <f>SUM(G69:G71)</f>
        <v>0</v>
      </c>
    </row>
    <row r="69" spans="1:7" s="95" customFormat="1" ht="12" customHeight="1" x14ac:dyDescent="0.2">
      <c r="A69" s="371" t="s">
        <v>318</v>
      </c>
      <c r="B69" s="355" t="s">
        <v>291</v>
      </c>
      <c r="C69" s="342"/>
      <c r="D69" s="708"/>
      <c r="E69" s="342"/>
      <c r="F69" s="582">
        <f>D69+E69</f>
        <v>0</v>
      </c>
      <c r="G69" s="709">
        <f>C69+F69</f>
        <v>0</v>
      </c>
    </row>
    <row r="70" spans="1:7" s="95" customFormat="1" ht="12" customHeight="1" x14ac:dyDescent="0.2">
      <c r="A70" s="372" t="s">
        <v>327</v>
      </c>
      <c r="B70" s="356" t="s">
        <v>292</v>
      </c>
      <c r="C70" s="342"/>
      <c r="D70" s="708"/>
      <c r="E70" s="342"/>
      <c r="F70" s="582">
        <f>D70+E70</f>
        <v>0</v>
      </c>
      <c r="G70" s="709">
        <f>C70+F70</f>
        <v>0</v>
      </c>
    </row>
    <row r="71" spans="1:7" s="95" customFormat="1" ht="12" customHeight="1" thickBot="1" x14ac:dyDescent="0.25">
      <c r="A71" s="381" t="s">
        <v>328</v>
      </c>
      <c r="B71" s="584" t="s">
        <v>293</v>
      </c>
      <c r="C71" s="585"/>
      <c r="D71" s="715"/>
      <c r="E71" s="585"/>
      <c r="F71" s="580">
        <f>D71+E71</f>
        <v>0</v>
      </c>
      <c r="G71" s="716">
        <f>C71+F71</f>
        <v>0</v>
      </c>
    </row>
    <row r="72" spans="1:7" s="95" customFormat="1" ht="12" customHeight="1" thickBot="1" x14ac:dyDescent="0.2">
      <c r="A72" s="374" t="s">
        <v>294</v>
      </c>
      <c r="B72" s="257" t="s">
        <v>295</v>
      </c>
      <c r="C72" s="338">
        <f>SUM(C73:C76)</f>
        <v>0</v>
      </c>
      <c r="D72" s="338">
        <f>SUM(D73:D76)</f>
        <v>0</v>
      </c>
      <c r="E72" s="338">
        <f>SUM(E73:E76)</f>
        <v>0</v>
      </c>
      <c r="F72" s="338">
        <f>SUM(F73:F76)</f>
        <v>0</v>
      </c>
      <c r="G72" s="262">
        <f>SUM(G73:G76)</f>
        <v>0</v>
      </c>
    </row>
    <row r="73" spans="1:7" s="95" customFormat="1" ht="12" customHeight="1" x14ac:dyDescent="0.2">
      <c r="A73" s="371" t="s">
        <v>141</v>
      </c>
      <c r="B73" s="459" t="s">
        <v>296</v>
      </c>
      <c r="C73" s="342"/>
      <c r="D73" s="342"/>
      <c r="E73" s="342"/>
      <c r="F73" s="582">
        <f>D73+E73</f>
        <v>0</v>
      </c>
      <c r="G73" s="709">
        <f>C73+F73</f>
        <v>0</v>
      </c>
    </row>
    <row r="74" spans="1:7" s="95" customFormat="1" ht="12" customHeight="1" x14ac:dyDescent="0.2">
      <c r="A74" s="372" t="s">
        <v>142</v>
      </c>
      <c r="B74" s="459" t="s">
        <v>502</v>
      </c>
      <c r="C74" s="342"/>
      <c r="D74" s="342"/>
      <c r="E74" s="342"/>
      <c r="F74" s="582">
        <f>D74+E74</f>
        <v>0</v>
      </c>
      <c r="G74" s="709">
        <f>C74+F74</f>
        <v>0</v>
      </c>
    </row>
    <row r="75" spans="1:7" s="95" customFormat="1" ht="12" customHeight="1" x14ac:dyDescent="0.2">
      <c r="A75" s="372" t="s">
        <v>319</v>
      </c>
      <c r="B75" s="459" t="s">
        <v>297</v>
      </c>
      <c r="C75" s="342"/>
      <c r="D75" s="342"/>
      <c r="E75" s="342"/>
      <c r="F75" s="582">
        <f>D75+E75</f>
        <v>0</v>
      </c>
      <c r="G75" s="709">
        <f>C75+F75</f>
        <v>0</v>
      </c>
    </row>
    <row r="76" spans="1:7" s="95" customFormat="1" ht="12" customHeight="1" thickBot="1" x14ac:dyDescent="0.25">
      <c r="A76" s="373" t="s">
        <v>320</v>
      </c>
      <c r="B76" s="460" t="s">
        <v>503</v>
      </c>
      <c r="C76" s="342"/>
      <c r="D76" s="342"/>
      <c r="E76" s="342"/>
      <c r="F76" s="582">
        <f>D76+E76</f>
        <v>0</v>
      </c>
      <c r="G76" s="709">
        <f>C76+F76</f>
        <v>0</v>
      </c>
    </row>
    <row r="77" spans="1:7" s="95" customFormat="1" ht="12" customHeight="1" thickBot="1" x14ac:dyDescent="0.2">
      <c r="A77" s="374" t="s">
        <v>298</v>
      </c>
      <c r="B77" s="257" t="s">
        <v>299</v>
      </c>
      <c r="C77" s="338">
        <f>SUM(C78:C80)</f>
        <v>92897000</v>
      </c>
      <c r="D77" s="338">
        <f>SUM(D78:D80)</f>
        <v>0</v>
      </c>
      <c r="E77" s="338">
        <f>SUM(E78:E80)</f>
        <v>0</v>
      </c>
      <c r="F77" s="338">
        <f>SUM(F78:F80)</f>
        <v>0</v>
      </c>
      <c r="G77" s="338">
        <f>SUM(G78:G80)</f>
        <v>92897000</v>
      </c>
    </row>
    <row r="78" spans="1:7" s="95" customFormat="1" ht="12" customHeight="1" x14ac:dyDescent="0.2">
      <c r="A78" s="371" t="s">
        <v>321</v>
      </c>
      <c r="B78" s="355" t="s">
        <v>300</v>
      </c>
      <c r="C78" s="342">
        <v>1860060</v>
      </c>
      <c r="D78" s="342"/>
      <c r="E78" s="342"/>
      <c r="F78" s="582">
        <f>D78+E78</f>
        <v>0</v>
      </c>
      <c r="G78" s="709">
        <f>C78+F78</f>
        <v>1860060</v>
      </c>
    </row>
    <row r="79" spans="1:7" s="95" customFormat="1" ht="12" customHeight="1" x14ac:dyDescent="0.2">
      <c r="A79" s="372" t="s">
        <v>322</v>
      </c>
      <c r="B79" s="258" t="s">
        <v>301</v>
      </c>
      <c r="C79" s="342"/>
      <c r="D79" s="342"/>
      <c r="E79" s="342"/>
      <c r="F79" s="582">
        <f>D79+E79</f>
        <v>0</v>
      </c>
      <c r="G79" s="709">
        <f>C79+F79</f>
        <v>0</v>
      </c>
    </row>
    <row r="80" spans="1:7" s="95" customFormat="1" ht="12" customHeight="1" thickBot="1" x14ac:dyDescent="0.25">
      <c r="A80" s="380" t="s">
        <v>627</v>
      </c>
      <c r="B80" s="731" t="s">
        <v>522</v>
      </c>
      <c r="C80" s="735">
        <v>91036940</v>
      </c>
      <c r="D80" s="735"/>
      <c r="E80" s="735"/>
      <c r="F80" s="582">
        <f>D80+E80</f>
        <v>0</v>
      </c>
      <c r="G80" s="709">
        <f>C80+F80</f>
        <v>91036940</v>
      </c>
    </row>
    <row r="81" spans="1:7" s="94" customFormat="1" ht="12" customHeight="1" thickBot="1" x14ac:dyDescent="0.2">
      <c r="A81" s="374" t="s">
        <v>302</v>
      </c>
      <c r="B81" s="257" t="s">
        <v>303</v>
      </c>
      <c r="C81" s="338">
        <f>SUM(C82:C84)</f>
        <v>0</v>
      </c>
      <c r="D81" s="338">
        <f>SUM(D82:D84)</f>
        <v>0</v>
      </c>
      <c r="E81" s="338">
        <f>SUM(E82:E84)</f>
        <v>0</v>
      </c>
      <c r="F81" s="338">
        <f>SUM(F82:F84)</f>
        <v>0</v>
      </c>
      <c r="G81" s="262">
        <f>SUM(G82:G84)</f>
        <v>0</v>
      </c>
    </row>
    <row r="82" spans="1:7" s="95" customFormat="1" ht="12" customHeight="1" x14ac:dyDescent="0.2">
      <c r="A82" s="371" t="s">
        <v>323</v>
      </c>
      <c r="B82" s="355" t="s">
        <v>304</v>
      </c>
      <c r="C82" s="342"/>
      <c r="D82" s="342"/>
      <c r="E82" s="342"/>
      <c r="F82" s="582">
        <f>D82+E82</f>
        <v>0</v>
      </c>
      <c r="G82" s="709">
        <f>C82+F82</f>
        <v>0</v>
      </c>
    </row>
    <row r="83" spans="1:7" s="95" customFormat="1" ht="12" customHeight="1" x14ac:dyDescent="0.2">
      <c r="A83" s="372" t="s">
        <v>324</v>
      </c>
      <c r="B83" s="356" t="s">
        <v>305</v>
      </c>
      <c r="C83" s="342"/>
      <c r="D83" s="342"/>
      <c r="E83" s="342"/>
      <c r="F83" s="582">
        <f>D83+E83</f>
        <v>0</v>
      </c>
      <c r="G83" s="709">
        <f>C83+F83</f>
        <v>0</v>
      </c>
    </row>
    <row r="84" spans="1:7" s="95" customFormat="1" ht="12" customHeight="1" thickBot="1" x14ac:dyDescent="0.25">
      <c r="A84" s="373" t="s">
        <v>325</v>
      </c>
      <c r="B84" s="690" t="s">
        <v>597</v>
      </c>
      <c r="C84" s="342"/>
      <c r="D84" s="342"/>
      <c r="E84" s="342"/>
      <c r="F84" s="582">
        <f>D84+E84</f>
        <v>0</v>
      </c>
      <c r="G84" s="709">
        <f>C84+F84</f>
        <v>0</v>
      </c>
    </row>
    <row r="85" spans="1:7" s="95" customFormat="1" ht="12" customHeight="1" thickBot="1" x14ac:dyDescent="0.2">
      <c r="A85" s="374" t="s">
        <v>306</v>
      </c>
      <c r="B85" s="257" t="s">
        <v>326</v>
      </c>
      <c r="C85" s="338">
        <f>SUM(C86:C89)</f>
        <v>0</v>
      </c>
      <c r="D85" s="338">
        <f>SUM(D86:D89)</f>
        <v>0</v>
      </c>
      <c r="E85" s="338">
        <f>SUM(E86:E89)</f>
        <v>0</v>
      </c>
      <c r="F85" s="338">
        <f>SUM(F86:F89)</f>
        <v>0</v>
      </c>
      <c r="G85" s="262">
        <f>SUM(G86:G89)</f>
        <v>0</v>
      </c>
    </row>
    <row r="86" spans="1:7" s="95" customFormat="1" ht="12" customHeight="1" x14ac:dyDescent="0.2">
      <c r="A86" s="375" t="s">
        <v>307</v>
      </c>
      <c r="B86" s="355" t="s">
        <v>308</v>
      </c>
      <c r="C86" s="342"/>
      <c r="D86" s="342"/>
      <c r="E86" s="342"/>
      <c r="F86" s="582">
        <f t="shared" ref="F86:F91" si="10">D86+E86</f>
        <v>0</v>
      </c>
      <c r="G86" s="709">
        <f t="shared" ref="G86:G91" si="11">C86+F86</f>
        <v>0</v>
      </c>
    </row>
    <row r="87" spans="1:7" s="95" customFormat="1" ht="12" customHeight="1" x14ac:dyDescent="0.2">
      <c r="A87" s="376" t="s">
        <v>309</v>
      </c>
      <c r="B87" s="356" t="s">
        <v>310</v>
      </c>
      <c r="C87" s="342"/>
      <c r="D87" s="342"/>
      <c r="E87" s="342"/>
      <c r="F87" s="582">
        <f t="shared" si="10"/>
        <v>0</v>
      </c>
      <c r="G87" s="709">
        <f t="shared" si="11"/>
        <v>0</v>
      </c>
    </row>
    <row r="88" spans="1:7" s="95" customFormat="1" ht="12" customHeight="1" x14ac:dyDescent="0.2">
      <c r="A88" s="376" t="s">
        <v>311</v>
      </c>
      <c r="B88" s="356" t="s">
        <v>312</v>
      </c>
      <c r="C88" s="342"/>
      <c r="D88" s="342"/>
      <c r="E88" s="342"/>
      <c r="F88" s="582">
        <f t="shared" si="10"/>
        <v>0</v>
      </c>
      <c r="G88" s="709">
        <f t="shared" si="11"/>
        <v>0</v>
      </c>
    </row>
    <row r="89" spans="1:7" s="94" customFormat="1" ht="12" customHeight="1" thickBot="1" x14ac:dyDescent="0.25">
      <c r="A89" s="377" t="s">
        <v>313</v>
      </c>
      <c r="B89" s="357" t="s">
        <v>314</v>
      </c>
      <c r="C89" s="342"/>
      <c r="D89" s="342"/>
      <c r="E89" s="342"/>
      <c r="F89" s="582">
        <f t="shared" si="10"/>
        <v>0</v>
      </c>
      <c r="G89" s="709">
        <f t="shared" si="11"/>
        <v>0</v>
      </c>
    </row>
    <row r="90" spans="1:7" s="94" customFormat="1" ht="12" customHeight="1" thickBot="1" x14ac:dyDescent="0.2">
      <c r="A90" s="374" t="s">
        <v>315</v>
      </c>
      <c r="B90" s="257" t="s">
        <v>431</v>
      </c>
      <c r="C90" s="390"/>
      <c r="D90" s="390"/>
      <c r="E90" s="390"/>
      <c r="F90" s="338">
        <f t="shared" si="10"/>
        <v>0</v>
      </c>
      <c r="G90" s="262">
        <f t="shared" si="11"/>
        <v>0</v>
      </c>
    </row>
    <row r="91" spans="1:7" s="94" customFormat="1" ht="12" customHeight="1" thickBot="1" x14ac:dyDescent="0.2">
      <c r="A91" s="374" t="s">
        <v>457</v>
      </c>
      <c r="B91" s="257" t="s">
        <v>316</v>
      </c>
      <c r="C91" s="390"/>
      <c r="D91" s="390"/>
      <c r="E91" s="390"/>
      <c r="F91" s="338">
        <f t="shared" si="10"/>
        <v>0</v>
      </c>
      <c r="G91" s="262">
        <f t="shared" si="11"/>
        <v>0</v>
      </c>
    </row>
    <row r="92" spans="1:7" s="94" customFormat="1" ht="12" customHeight="1" thickBot="1" x14ac:dyDescent="0.2">
      <c r="A92" s="374" t="s">
        <v>458</v>
      </c>
      <c r="B92" s="361" t="s">
        <v>434</v>
      </c>
      <c r="C92" s="344">
        <f>+C68+C72+C77+C81+C85+C91+C90</f>
        <v>92897000</v>
      </c>
      <c r="D92" s="344">
        <f>+D68+D72+D77+D81+D85+D91+D90</f>
        <v>0</v>
      </c>
      <c r="E92" s="344">
        <f>+E68+E72+E77+E81+E85+E91+E90</f>
        <v>0</v>
      </c>
      <c r="F92" s="344">
        <f>+F68+F72+F77+F81+F85+F91+F90</f>
        <v>0</v>
      </c>
      <c r="G92" s="268">
        <f>+G68+G72+G77+G81+G85+G91+G90</f>
        <v>92897000</v>
      </c>
    </row>
    <row r="93" spans="1:7" s="94" customFormat="1" ht="12" customHeight="1" thickBot="1" x14ac:dyDescent="0.2">
      <c r="A93" s="378" t="s">
        <v>459</v>
      </c>
      <c r="B93" s="362" t="s">
        <v>460</v>
      </c>
      <c r="C93" s="344">
        <f>+C67+C92</f>
        <v>92899000</v>
      </c>
      <c r="D93" s="344">
        <f>+D67+D92</f>
        <v>0</v>
      </c>
      <c r="E93" s="344">
        <f>+E67+E92</f>
        <v>0</v>
      </c>
      <c r="F93" s="344">
        <f>+F67+F92</f>
        <v>0</v>
      </c>
      <c r="G93" s="268">
        <f>+G67+G92</f>
        <v>92899000</v>
      </c>
    </row>
    <row r="94" spans="1:7" s="95" customFormat="1" ht="15" customHeight="1" thickBot="1" x14ac:dyDescent="0.25">
      <c r="A94" s="217"/>
      <c r="B94" s="218"/>
      <c r="C94" s="312"/>
    </row>
    <row r="95" spans="1:7" s="66" customFormat="1" ht="16.5" customHeight="1" thickBot="1" x14ac:dyDescent="0.25">
      <c r="A95" s="819" t="s">
        <v>54</v>
      </c>
      <c r="B95" s="820"/>
      <c r="C95" s="820"/>
      <c r="D95" s="820"/>
      <c r="E95" s="820"/>
      <c r="F95" s="820"/>
      <c r="G95" s="821"/>
    </row>
    <row r="96" spans="1:7" s="96" customFormat="1" ht="12" customHeight="1" thickBot="1" x14ac:dyDescent="0.25">
      <c r="A96" s="348" t="s">
        <v>16</v>
      </c>
      <c r="B96" s="27" t="s">
        <v>464</v>
      </c>
      <c r="C96" s="337">
        <f>+C97+C98+C99+C100+C101+C114</f>
        <v>91859000</v>
      </c>
      <c r="D96" s="691">
        <f>+D97+D98+D99+D100+D101+D114</f>
        <v>0</v>
      </c>
      <c r="E96" s="337">
        <f>+E97+E98+E99+E100+E101+E114</f>
        <v>0</v>
      </c>
      <c r="F96" s="337">
        <f>+F97+F98+F99+F100+F101+F114</f>
        <v>0</v>
      </c>
      <c r="G96" s="261">
        <f>+G97+G98+G99+G100+G101+G114</f>
        <v>91859000</v>
      </c>
    </row>
    <row r="97" spans="1:7" ht="12" customHeight="1" x14ac:dyDescent="0.2">
      <c r="A97" s="379" t="s">
        <v>93</v>
      </c>
      <c r="B97" s="10" t="s">
        <v>47</v>
      </c>
      <c r="C97" s="409">
        <v>71006000</v>
      </c>
      <c r="D97" s="717"/>
      <c r="E97" s="409"/>
      <c r="F97" s="626">
        <f t="shared" ref="F97:F116" si="12">D97+E97</f>
        <v>0</v>
      </c>
      <c r="G97" s="718">
        <f t="shared" ref="G97:G116" si="13">C97+F97</f>
        <v>71006000</v>
      </c>
    </row>
    <row r="98" spans="1:7" ht="12" customHeight="1" x14ac:dyDescent="0.2">
      <c r="A98" s="372" t="s">
        <v>94</v>
      </c>
      <c r="B98" s="8" t="s">
        <v>172</v>
      </c>
      <c r="C98" s="339">
        <v>11221000</v>
      </c>
      <c r="D98" s="719"/>
      <c r="E98" s="339"/>
      <c r="F98" s="607">
        <f t="shared" si="12"/>
        <v>0</v>
      </c>
      <c r="G98" s="705">
        <f t="shared" si="13"/>
        <v>11221000</v>
      </c>
    </row>
    <row r="99" spans="1:7" ht="12" customHeight="1" x14ac:dyDescent="0.2">
      <c r="A99" s="372" t="s">
        <v>95</v>
      </c>
      <c r="B99" s="8" t="s">
        <v>133</v>
      </c>
      <c r="C99" s="341">
        <v>9632000</v>
      </c>
      <c r="D99" s="719"/>
      <c r="E99" s="341"/>
      <c r="F99" s="608">
        <f t="shared" si="12"/>
        <v>0</v>
      </c>
      <c r="G99" s="707">
        <f t="shared" si="13"/>
        <v>9632000</v>
      </c>
    </row>
    <row r="100" spans="1:7" ht="12" customHeight="1" x14ac:dyDescent="0.2">
      <c r="A100" s="372" t="s">
        <v>96</v>
      </c>
      <c r="B100" s="11" t="s">
        <v>173</v>
      </c>
      <c r="C100" s="341"/>
      <c r="D100" s="720"/>
      <c r="E100" s="341"/>
      <c r="F100" s="608">
        <f t="shared" si="12"/>
        <v>0</v>
      </c>
      <c r="G100" s="707">
        <f t="shared" si="13"/>
        <v>0</v>
      </c>
    </row>
    <row r="101" spans="1:7" ht="12" customHeight="1" x14ac:dyDescent="0.2">
      <c r="A101" s="372" t="s">
        <v>106</v>
      </c>
      <c r="B101" s="19" t="s">
        <v>174</v>
      </c>
      <c r="C101" s="341"/>
      <c r="D101" s="720"/>
      <c r="E101" s="341"/>
      <c r="F101" s="608">
        <f t="shared" si="12"/>
        <v>0</v>
      </c>
      <c r="G101" s="707">
        <f t="shared" si="13"/>
        <v>0</v>
      </c>
    </row>
    <row r="102" spans="1:7" ht="12" customHeight="1" x14ac:dyDescent="0.2">
      <c r="A102" s="372" t="s">
        <v>97</v>
      </c>
      <c r="B102" s="8" t="s">
        <v>461</v>
      </c>
      <c r="C102" s="341"/>
      <c r="D102" s="720"/>
      <c r="E102" s="341"/>
      <c r="F102" s="608">
        <f t="shared" si="12"/>
        <v>0</v>
      </c>
      <c r="G102" s="707">
        <f t="shared" si="13"/>
        <v>0</v>
      </c>
    </row>
    <row r="103" spans="1:7" ht="12" customHeight="1" x14ac:dyDescent="0.2">
      <c r="A103" s="372" t="s">
        <v>98</v>
      </c>
      <c r="B103" s="136" t="s">
        <v>397</v>
      </c>
      <c r="C103" s="341"/>
      <c r="D103" s="720"/>
      <c r="E103" s="341"/>
      <c r="F103" s="608">
        <f t="shared" si="12"/>
        <v>0</v>
      </c>
      <c r="G103" s="707">
        <f t="shared" si="13"/>
        <v>0</v>
      </c>
    </row>
    <row r="104" spans="1:7" ht="12" customHeight="1" x14ac:dyDescent="0.2">
      <c r="A104" s="372" t="s">
        <v>107</v>
      </c>
      <c r="B104" s="136" t="s">
        <v>396</v>
      </c>
      <c r="C104" s="341"/>
      <c r="D104" s="720"/>
      <c r="E104" s="341"/>
      <c r="F104" s="608">
        <f t="shared" si="12"/>
        <v>0</v>
      </c>
      <c r="G104" s="707">
        <f t="shared" si="13"/>
        <v>0</v>
      </c>
    </row>
    <row r="105" spans="1:7" ht="12" customHeight="1" x14ac:dyDescent="0.2">
      <c r="A105" s="372" t="s">
        <v>108</v>
      </c>
      <c r="B105" s="136" t="s">
        <v>332</v>
      </c>
      <c r="C105" s="341"/>
      <c r="D105" s="720"/>
      <c r="E105" s="341"/>
      <c r="F105" s="608">
        <f t="shared" si="12"/>
        <v>0</v>
      </c>
      <c r="G105" s="707">
        <f t="shared" si="13"/>
        <v>0</v>
      </c>
    </row>
    <row r="106" spans="1:7" ht="12" customHeight="1" x14ac:dyDescent="0.2">
      <c r="A106" s="372" t="s">
        <v>109</v>
      </c>
      <c r="B106" s="137" t="s">
        <v>333</v>
      </c>
      <c r="C106" s="341"/>
      <c r="D106" s="720"/>
      <c r="E106" s="341"/>
      <c r="F106" s="608">
        <f t="shared" si="12"/>
        <v>0</v>
      </c>
      <c r="G106" s="707">
        <f t="shared" si="13"/>
        <v>0</v>
      </c>
    </row>
    <row r="107" spans="1:7" ht="22.5" x14ac:dyDescent="0.2">
      <c r="A107" s="372" t="s">
        <v>110</v>
      </c>
      <c r="B107" s="137" t="s">
        <v>334</v>
      </c>
      <c r="C107" s="341"/>
      <c r="D107" s="720"/>
      <c r="E107" s="341"/>
      <c r="F107" s="608">
        <f t="shared" si="12"/>
        <v>0</v>
      </c>
      <c r="G107" s="707">
        <f t="shared" si="13"/>
        <v>0</v>
      </c>
    </row>
    <row r="108" spans="1:7" ht="12" customHeight="1" x14ac:dyDescent="0.2">
      <c r="A108" s="372" t="s">
        <v>112</v>
      </c>
      <c r="B108" s="136" t="s">
        <v>335</v>
      </c>
      <c r="C108" s="341"/>
      <c r="D108" s="720"/>
      <c r="E108" s="341"/>
      <c r="F108" s="608">
        <f t="shared" si="12"/>
        <v>0</v>
      </c>
      <c r="G108" s="707">
        <f t="shared" si="13"/>
        <v>0</v>
      </c>
    </row>
    <row r="109" spans="1:7" ht="12" customHeight="1" x14ac:dyDescent="0.2">
      <c r="A109" s="372" t="s">
        <v>175</v>
      </c>
      <c r="B109" s="136" t="s">
        <v>336</v>
      </c>
      <c r="C109" s="341"/>
      <c r="D109" s="720"/>
      <c r="E109" s="341"/>
      <c r="F109" s="608">
        <f t="shared" si="12"/>
        <v>0</v>
      </c>
      <c r="G109" s="707">
        <f t="shared" si="13"/>
        <v>0</v>
      </c>
    </row>
    <row r="110" spans="1:7" ht="12" customHeight="1" x14ac:dyDescent="0.2">
      <c r="A110" s="372" t="s">
        <v>330</v>
      </c>
      <c r="B110" s="137" t="s">
        <v>337</v>
      </c>
      <c r="C110" s="339"/>
      <c r="D110" s="720"/>
      <c r="E110" s="341"/>
      <c r="F110" s="608">
        <f t="shared" si="12"/>
        <v>0</v>
      </c>
      <c r="G110" s="707">
        <f t="shared" si="13"/>
        <v>0</v>
      </c>
    </row>
    <row r="111" spans="1:7" ht="12" customHeight="1" x14ac:dyDescent="0.2">
      <c r="A111" s="380" t="s">
        <v>331</v>
      </c>
      <c r="B111" s="138" t="s">
        <v>338</v>
      </c>
      <c r="C111" s="341"/>
      <c r="D111" s="720"/>
      <c r="E111" s="341"/>
      <c r="F111" s="608">
        <f t="shared" si="12"/>
        <v>0</v>
      </c>
      <c r="G111" s="707">
        <f t="shared" si="13"/>
        <v>0</v>
      </c>
    </row>
    <row r="112" spans="1:7" ht="12" customHeight="1" x14ac:dyDescent="0.2">
      <c r="A112" s="372" t="s">
        <v>394</v>
      </c>
      <c r="B112" s="138" t="s">
        <v>339</v>
      </c>
      <c r="C112" s="341"/>
      <c r="D112" s="720"/>
      <c r="E112" s="341"/>
      <c r="F112" s="608">
        <f t="shared" si="12"/>
        <v>0</v>
      </c>
      <c r="G112" s="707">
        <f t="shared" si="13"/>
        <v>0</v>
      </c>
    </row>
    <row r="113" spans="1:7" ht="12" customHeight="1" x14ac:dyDescent="0.2">
      <c r="A113" s="372" t="s">
        <v>395</v>
      </c>
      <c r="B113" s="137" t="s">
        <v>340</v>
      </c>
      <c r="C113" s="339"/>
      <c r="D113" s="722"/>
      <c r="E113" s="339"/>
      <c r="F113" s="607">
        <f t="shared" si="12"/>
        <v>0</v>
      </c>
      <c r="G113" s="705">
        <f t="shared" si="13"/>
        <v>0</v>
      </c>
    </row>
    <row r="114" spans="1:7" ht="12" customHeight="1" x14ac:dyDescent="0.2">
      <c r="A114" s="372" t="s">
        <v>399</v>
      </c>
      <c r="B114" s="11" t="s">
        <v>48</v>
      </c>
      <c r="C114" s="339"/>
      <c r="D114" s="722"/>
      <c r="E114" s="339"/>
      <c r="F114" s="607">
        <f t="shared" si="12"/>
        <v>0</v>
      </c>
      <c r="G114" s="705">
        <f t="shared" si="13"/>
        <v>0</v>
      </c>
    </row>
    <row r="115" spans="1:7" ht="12" customHeight="1" x14ac:dyDescent="0.2">
      <c r="A115" s="373" t="s">
        <v>400</v>
      </c>
      <c r="B115" s="8" t="s">
        <v>462</v>
      </c>
      <c r="C115" s="341"/>
      <c r="D115" s="720"/>
      <c r="E115" s="341"/>
      <c r="F115" s="608">
        <f t="shared" si="12"/>
        <v>0</v>
      </c>
      <c r="G115" s="707">
        <f t="shared" si="13"/>
        <v>0</v>
      </c>
    </row>
    <row r="116" spans="1:7" ht="12" customHeight="1" thickBot="1" x14ac:dyDescent="0.25">
      <c r="A116" s="381" t="s">
        <v>401</v>
      </c>
      <c r="B116" s="139" t="s">
        <v>463</v>
      </c>
      <c r="C116" s="410"/>
      <c r="D116" s="723"/>
      <c r="E116" s="410"/>
      <c r="F116" s="627">
        <f t="shared" si="12"/>
        <v>0</v>
      </c>
      <c r="G116" s="724">
        <f t="shared" si="13"/>
        <v>0</v>
      </c>
    </row>
    <row r="117" spans="1:7" ht="12" customHeight="1" thickBot="1" x14ac:dyDescent="0.25">
      <c r="A117" s="31" t="s">
        <v>17</v>
      </c>
      <c r="B117" s="26" t="s">
        <v>341</v>
      </c>
      <c r="C117" s="338">
        <f>+C118+C120+C122</f>
        <v>550000</v>
      </c>
      <c r="D117" s="697">
        <f>+D118+D120+D122</f>
        <v>0</v>
      </c>
      <c r="E117" s="338">
        <f>+E118+E120+E122</f>
        <v>0</v>
      </c>
      <c r="F117" s="338">
        <f>+F118+F120+F122</f>
        <v>0</v>
      </c>
      <c r="G117" s="262">
        <f>+G118+G120+G122</f>
        <v>550000</v>
      </c>
    </row>
    <row r="118" spans="1:7" ht="12" customHeight="1" x14ac:dyDescent="0.2">
      <c r="A118" s="371" t="s">
        <v>99</v>
      </c>
      <c r="B118" s="8" t="s">
        <v>214</v>
      </c>
      <c r="C118" s="340">
        <v>550000</v>
      </c>
      <c r="D118" s="725"/>
      <c r="E118" s="340"/>
      <c r="F118" s="575">
        <f t="shared" ref="F118:F130" si="14">D118+E118</f>
        <v>0</v>
      </c>
      <c r="G118" s="350">
        <f t="shared" ref="G118:G130" si="15">C118+F118</f>
        <v>550000</v>
      </c>
    </row>
    <row r="119" spans="1:7" ht="12" customHeight="1" x14ac:dyDescent="0.2">
      <c r="A119" s="371" t="s">
        <v>100</v>
      </c>
      <c r="B119" s="12" t="s">
        <v>345</v>
      </c>
      <c r="C119" s="340"/>
      <c r="D119" s="725"/>
      <c r="E119" s="340"/>
      <c r="F119" s="575">
        <f t="shared" si="14"/>
        <v>0</v>
      </c>
      <c r="G119" s="350">
        <f t="shared" si="15"/>
        <v>0</v>
      </c>
    </row>
    <row r="120" spans="1:7" ht="12" customHeight="1" x14ac:dyDescent="0.2">
      <c r="A120" s="371" t="s">
        <v>101</v>
      </c>
      <c r="B120" s="12" t="s">
        <v>176</v>
      </c>
      <c r="C120" s="339"/>
      <c r="D120" s="722"/>
      <c r="E120" s="339"/>
      <c r="F120" s="607">
        <f t="shared" si="14"/>
        <v>0</v>
      </c>
      <c r="G120" s="705">
        <f t="shared" si="15"/>
        <v>0</v>
      </c>
    </row>
    <row r="121" spans="1:7" ht="12" customHeight="1" x14ac:dyDescent="0.2">
      <c r="A121" s="371" t="s">
        <v>102</v>
      </c>
      <c r="B121" s="12" t="s">
        <v>346</v>
      </c>
      <c r="C121" s="339"/>
      <c r="D121" s="722"/>
      <c r="E121" s="339"/>
      <c r="F121" s="607">
        <f t="shared" si="14"/>
        <v>0</v>
      </c>
      <c r="G121" s="705">
        <f t="shared" si="15"/>
        <v>0</v>
      </c>
    </row>
    <row r="122" spans="1:7" ht="12" customHeight="1" x14ac:dyDescent="0.2">
      <c r="A122" s="371" t="s">
        <v>103</v>
      </c>
      <c r="B122" s="259" t="s">
        <v>216</v>
      </c>
      <c r="C122" s="339"/>
      <c r="D122" s="722"/>
      <c r="E122" s="339"/>
      <c r="F122" s="607">
        <f t="shared" si="14"/>
        <v>0</v>
      </c>
      <c r="G122" s="705">
        <f t="shared" si="15"/>
        <v>0</v>
      </c>
    </row>
    <row r="123" spans="1:7" ht="12" customHeight="1" x14ac:dyDescent="0.2">
      <c r="A123" s="371" t="s">
        <v>111</v>
      </c>
      <c r="B123" s="258" t="s">
        <v>387</v>
      </c>
      <c r="C123" s="339"/>
      <c r="D123" s="722"/>
      <c r="E123" s="339"/>
      <c r="F123" s="607">
        <f t="shared" si="14"/>
        <v>0</v>
      </c>
      <c r="G123" s="705">
        <f t="shared" si="15"/>
        <v>0</v>
      </c>
    </row>
    <row r="124" spans="1:7" ht="12" customHeight="1" x14ac:dyDescent="0.2">
      <c r="A124" s="371" t="s">
        <v>113</v>
      </c>
      <c r="B124" s="351" t="s">
        <v>351</v>
      </c>
      <c r="C124" s="339"/>
      <c r="D124" s="722"/>
      <c r="E124" s="339"/>
      <c r="F124" s="607">
        <f t="shared" si="14"/>
        <v>0</v>
      </c>
      <c r="G124" s="705">
        <f t="shared" si="15"/>
        <v>0</v>
      </c>
    </row>
    <row r="125" spans="1:7" ht="22.5" x14ac:dyDescent="0.2">
      <c r="A125" s="371" t="s">
        <v>177</v>
      </c>
      <c r="B125" s="137" t="s">
        <v>334</v>
      </c>
      <c r="C125" s="339"/>
      <c r="D125" s="722"/>
      <c r="E125" s="339"/>
      <c r="F125" s="607">
        <f t="shared" si="14"/>
        <v>0</v>
      </c>
      <c r="G125" s="705">
        <f t="shared" si="15"/>
        <v>0</v>
      </c>
    </row>
    <row r="126" spans="1:7" ht="12" customHeight="1" x14ac:dyDescent="0.2">
      <c r="A126" s="371" t="s">
        <v>178</v>
      </c>
      <c r="B126" s="137" t="s">
        <v>350</v>
      </c>
      <c r="C126" s="339"/>
      <c r="D126" s="722"/>
      <c r="E126" s="339"/>
      <c r="F126" s="607">
        <f t="shared" si="14"/>
        <v>0</v>
      </c>
      <c r="G126" s="705">
        <f t="shared" si="15"/>
        <v>0</v>
      </c>
    </row>
    <row r="127" spans="1:7" ht="12" customHeight="1" x14ac:dyDescent="0.2">
      <c r="A127" s="371" t="s">
        <v>179</v>
      </c>
      <c r="B127" s="137" t="s">
        <v>349</v>
      </c>
      <c r="C127" s="339"/>
      <c r="D127" s="722"/>
      <c r="E127" s="339"/>
      <c r="F127" s="607">
        <f t="shared" si="14"/>
        <v>0</v>
      </c>
      <c r="G127" s="705">
        <f t="shared" si="15"/>
        <v>0</v>
      </c>
    </row>
    <row r="128" spans="1:7" ht="12" customHeight="1" x14ac:dyDescent="0.2">
      <c r="A128" s="371" t="s">
        <v>342</v>
      </c>
      <c r="B128" s="137" t="s">
        <v>337</v>
      </c>
      <c r="C128" s="339"/>
      <c r="D128" s="722"/>
      <c r="E128" s="339"/>
      <c r="F128" s="607">
        <f t="shared" si="14"/>
        <v>0</v>
      </c>
      <c r="G128" s="705">
        <f t="shared" si="15"/>
        <v>0</v>
      </c>
    </row>
    <row r="129" spans="1:13" ht="12" customHeight="1" x14ac:dyDescent="0.2">
      <c r="A129" s="371" t="s">
        <v>343</v>
      </c>
      <c r="B129" s="137" t="s">
        <v>348</v>
      </c>
      <c r="C129" s="339"/>
      <c r="D129" s="722"/>
      <c r="E129" s="339"/>
      <c r="F129" s="607">
        <f t="shared" si="14"/>
        <v>0</v>
      </c>
      <c r="G129" s="705">
        <f t="shared" si="15"/>
        <v>0</v>
      </c>
    </row>
    <row r="130" spans="1:13" ht="12" customHeight="1" thickBot="1" x14ac:dyDescent="0.25">
      <c r="A130" s="380" t="s">
        <v>344</v>
      </c>
      <c r="B130" s="137" t="s">
        <v>347</v>
      </c>
      <c r="C130" s="341"/>
      <c r="D130" s="720"/>
      <c r="E130" s="341"/>
      <c r="F130" s="608">
        <f t="shared" si="14"/>
        <v>0</v>
      </c>
      <c r="G130" s="707">
        <f t="shared" si="15"/>
        <v>0</v>
      </c>
    </row>
    <row r="131" spans="1:13" ht="12" customHeight="1" thickBot="1" x14ac:dyDescent="0.25">
      <c r="A131" s="31" t="s">
        <v>18</v>
      </c>
      <c r="B131" s="118" t="s">
        <v>404</v>
      </c>
      <c r="C131" s="338">
        <f>+C96+C117</f>
        <v>92409000</v>
      </c>
      <c r="D131" s="697">
        <f>+D96+D117</f>
        <v>0</v>
      </c>
      <c r="E131" s="338">
        <f>+E96+E117</f>
        <v>0</v>
      </c>
      <c r="F131" s="338">
        <f>+F96+F117</f>
        <v>0</v>
      </c>
      <c r="G131" s="262">
        <f>+G96+G117</f>
        <v>92409000</v>
      </c>
    </row>
    <row r="132" spans="1:13" ht="12" customHeight="1" thickBot="1" x14ac:dyDescent="0.25">
      <c r="A132" s="31" t="s">
        <v>19</v>
      </c>
      <c r="B132" s="118" t="s">
        <v>405</v>
      </c>
      <c r="C132" s="338">
        <f>+C133+C134+C135</f>
        <v>0</v>
      </c>
      <c r="D132" s="697">
        <f>+D133+D134+D135</f>
        <v>0</v>
      </c>
      <c r="E132" s="338">
        <f>+E133+E134+E135</f>
        <v>0</v>
      </c>
      <c r="F132" s="338">
        <f>+F133+F134+F135</f>
        <v>0</v>
      </c>
      <c r="G132" s="262">
        <f>+G133+G134+G135</f>
        <v>0</v>
      </c>
    </row>
    <row r="133" spans="1:13" s="96" customFormat="1" ht="12" customHeight="1" x14ac:dyDescent="0.2">
      <c r="A133" s="371" t="s">
        <v>250</v>
      </c>
      <c r="B133" s="9" t="s">
        <v>467</v>
      </c>
      <c r="C133" s="339"/>
      <c r="D133" s="722"/>
      <c r="E133" s="339"/>
      <c r="F133" s="607">
        <f>D133+E133</f>
        <v>0</v>
      </c>
      <c r="G133" s="705">
        <f>C133+F133</f>
        <v>0</v>
      </c>
    </row>
    <row r="134" spans="1:13" ht="12" customHeight="1" x14ac:dyDescent="0.2">
      <c r="A134" s="371" t="s">
        <v>251</v>
      </c>
      <c r="B134" s="9" t="s">
        <v>413</v>
      </c>
      <c r="C134" s="339"/>
      <c r="D134" s="722"/>
      <c r="E134" s="339"/>
      <c r="F134" s="607">
        <f>D134+E134</f>
        <v>0</v>
      </c>
      <c r="G134" s="705">
        <f>C134+F134</f>
        <v>0</v>
      </c>
    </row>
    <row r="135" spans="1:13" ht="12" customHeight="1" thickBot="1" x14ac:dyDescent="0.25">
      <c r="A135" s="380" t="s">
        <v>252</v>
      </c>
      <c r="B135" s="7" t="s">
        <v>466</v>
      </c>
      <c r="C135" s="339"/>
      <c r="D135" s="722"/>
      <c r="E135" s="339"/>
      <c r="F135" s="607">
        <f>D135+E135</f>
        <v>0</v>
      </c>
      <c r="G135" s="705">
        <f>C135+F135</f>
        <v>0</v>
      </c>
    </row>
    <row r="136" spans="1:13" ht="12" customHeight="1" thickBot="1" x14ac:dyDescent="0.25">
      <c r="A136" s="31" t="s">
        <v>20</v>
      </c>
      <c r="B136" s="118" t="s">
        <v>406</v>
      </c>
      <c r="C136" s="338">
        <f>+C137+C138+C139+C140+C141+C142</f>
        <v>0</v>
      </c>
      <c r="D136" s="697">
        <f>+D137+D138+D139+D140+D141+D142</f>
        <v>0</v>
      </c>
      <c r="E136" s="338">
        <f>+E137+E138+E139+E140+E141+E142</f>
        <v>0</v>
      </c>
      <c r="F136" s="338">
        <f>+F137+F138+F139+F140+F141+F142</f>
        <v>0</v>
      </c>
      <c r="G136" s="262">
        <f>+G137+G138+G139+G140+G141+G142</f>
        <v>0</v>
      </c>
    </row>
    <row r="137" spans="1:13" ht="12" customHeight="1" x14ac:dyDescent="0.2">
      <c r="A137" s="371" t="s">
        <v>86</v>
      </c>
      <c r="B137" s="9" t="s">
        <v>415</v>
      </c>
      <c r="C137" s="339"/>
      <c r="D137" s="722"/>
      <c r="E137" s="339"/>
      <c r="F137" s="607">
        <f t="shared" ref="F137:F142" si="16">D137+E137</f>
        <v>0</v>
      </c>
      <c r="G137" s="705">
        <f t="shared" ref="G137:G142" si="17">C137+F137</f>
        <v>0</v>
      </c>
    </row>
    <row r="138" spans="1:13" ht="12" customHeight="1" x14ac:dyDescent="0.2">
      <c r="A138" s="371" t="s">
        <v>87</v>
      </c>
      <c r="B138" s="9" t="s">
        <v>407</v>
      </c>
      <c r="C138" s="339"/>
      <c r="D138" s="722"/>
      <c r="E138" s="339"/>
      <c r="F138" s="607">
        <f t="shared" si="16"/>
        <v>0</v>
      </c>
      <c r="G138" s="705">
        <f t="shared" si="17"/>
        <v>0</v>
      </c>
    </row>
    <row r="139" spans="1:13" ht="12" customHeight="1" x14ac:dyDescent="0.2">
      <c r="A139" s="371" t="s">
        <v>88</v>
      </c>
      <c r="B139" s="9" t="s">
        <v>408</v>
      </c>
      <c r="C139" s="339"/>
      <c r="D139" s="722"/>
      <c r="E139" s="339"/>
      <c r="F139" s="607">
        <f t="shared" si="16"/>
        <v>0</v>
      </c>
      <c r="G139" s="705">
        <f t="shared" si="17"/>
        <v>0</v>
      </c>
    </row>
    <row r="140" spans="1:13" ht="12" customHeight="1" x14ac:dyDescent="0.2">
      <c r="A140" s="371" t="s">
        <v>164</v>
      </c>
      <c r="B140" s="9" t="s">
        <v>465</v>
      </c>
      <c r="C140" s="339"/>
      <c r="D140" s="722"/>
      <c r="E140" s="339"/>
      <c r="F140" s="607">
        <f t="shared" si="16"/>
        <v>0</v>
      </c>
      <c r="G140" s="705">
        <f t="shared" si="17"/>
        <v>0</v>
      </c>
    </row>
    <row r="141" spans="1:13" ht="12" customHeight="1" x14ac:dyDescent="0.2">
      <c r="A141" s="371" t="s">
        <v>165</v>
      </c>
      <c r="B141" s="9" t="s">
        <v>410</v>
      </c>
      <c r="C141" s="339"/>
      <c r="D141" s="722"/>
      <c r="E141" s="339"/>
      <c r="F141" s="607">
        <f t="shared" si="16"/>
        <v>0</v>
      </c>
      <c r="G141" s="705">
        <f t="shared" si="17"/>
        <v>0</v>
      </c>
    </row>
    <row r="142" spans="1:13" s="96" customFormat="1" ht="12" customHeight="1" thickBot="1" x14ac:dyDescent="0.25">
      <c r="A142" s="380" t="s">
        <v>166</v>
      </c>
      <c r="B142" s="7" t="s">
        <v>411</v>
      </c>
      <c r="C142" s="339"/>
      <c r="D142" s="722"/>
      <c r="E142" s="339"/>
      <c r="F142" s="607">
        <f t="shared" si="16"/>
        <v>0</v>
      </c>
      <c r="G142" s="705">
        <f t="shared" si="17"/>
        <v>0</v>
      </c>
    </row>
    <row r="143" spans="1:13" ht="12" customHeight="1" thickBot="1" x14ac:dyDescent="0.25">
      <c r="A143" s="31" t="s">
        <v>21</v>
      </c>
      <c r="B143" s="118" t="s">
        <v>480</v>
      </c>
      <c r="C143" s="344">
        <f>+C144+C145+C147+C148+C146</f>
        <v>0</v>
      </c>
      <c r="D143" s="698">
        <f>+D144+D145+D147+D148+D146</f>
        <v>0</v>
      </c>
      <c r="E143" s="344">
        <f>+E144+E145+E147+E148+E146</f>
        <v>0</v>
      </c>
      <c r="F143" s="344">
        <f>+F144+F145+F147+F148+F146</f>
        <v>0</v>
      </c>
      <c r="G143" s="268">
        <f>+G144+G145+G147+G148+G146</f>
        <v>0</v>
      </c>
      <c r="M143" s="221"/>
    </row>
    <row r="144" spans="1:13" x14ac:dyDescent="0.2">
      <c r="A144" s="371" t="s">
        <v>89</v>
      </c>
      <c r="B144" s="9" t="s">
        <v>352</v>
      </c>
      <c r="C144" s="339"/>
      <c r="D144" s="722"/>
      <c r="E144" s="339"/>
      <c r="F144" s="607">
        <f>D144+E144</f>
        <v>0</v>
      </c>
      <c r="G144" s="705">
        <f>C144+F144</f>
        <v>0</v>
      </c>
    </row>
    <row r="145" spans="1:7" ht="12" customHeight="1" x14ac:dyDescent="0.2">
      <c r="A145" s="371" t="s">
        <v>90</v>
      </c>
      <c r="B145" s="9" t="s">
        <v>353</v>
      </c>
      <c r="C145" s="339"/>
      <c r="D145" s="722"/>
      <c r="E145" s="339"/>
      <c r="F145" s="607">
        <f>D145+E145</f>
        <v>0</v>
      </c>
      <c r="G145" s="705">
        <f>C145+F145</f>
        <v>0</v>
      </c>
    </row>
    <row r="146" spans="1:7" ht="12" customHeight="1" x14ac:dyDescent="0.2">
      <c r="A146" s="371" t="s">
        <v>269</v>
      </c>
      <c r="B146" s="9" t="s">
        <v>479</v>
      </c>
      <c r="C146" s="339"/>
      <c r="D146" s="722"/>
      <c r="E146" s="339"/>
      <c r="F146" s="607">
        <f>D146+E146</f>
        <v>0</v>
      </c>
      <c r="G146" s="705">
        <f>C146+F146</f>
        <v>0</v>
      </c>
    </row>
    <row r="147" spans="1:7" s="96" customFormat="1" ht="12" customHeight="1" x14ac:dyDescent="0.2">
      <c r="A147" s="371" t="s">
        <v>270</v>
      </c>
      <c r="B147" s="9" t="s">
        <v>420</v>
      </c>
      <c r="C147" s="339"/>
      <c r="D147" s="722"/>
      <c r="E147" s="339"/>
      <c r="F147" s="607">
        <f>D147+E147</f>
        <v>0</v>
      </c>
      <c r="G147" s="705">
        <f>C147+F147</f>
        <v>0</v>
      </c>
    </row>
    <row r="148" spans="1:7" s="96" customFormat="1" ht="12" customHeight="1" thickBot="1" x14ac:dyDescent="0.25">
      <c r="A148" s="380" t="s">
        <v>271</v>
      </c>
      <c r="B148" s="7" t="s">
        <v>368</v>
      </c>
      <c r="C148" s="339"/>
      <c r="D148" s="722"/>
      <c r="E148" s="339"/>
      <c r="F148" s="607">
        <f>D148+E148</f>
        <v>0</v>
      </c>
      <c r="G148" s="705">
        <f>C148+F148</f>
        <v>0</v>
      </c>
    </row>
    <row r="149" spans="1:7" s="96" customFormat="1" ht="12" customHeight="1" thickBot="1" x14ac:dyDescent="0.25">
      <c r="A149" s="31" t="s">
        <v>22</v>
      </c>
      <c r="B149" s="118" t="s">
        <v>421</v>
      </c>
      <c r="C149" s="412">
        <f>+C150+C151+C152+C153+C154</f>
        <v>0</v>
      </c>
      <c r="D149" s="699">
        <f>+D150+D151+D152+D153+D154</f>
        <v>0</v>
      </c>
      <c r="E149" s="412">
        <f>+E150+E151+E152+E153+E154</f>
        <v>0</v>
      </c>
      <c r="F149" s="412">
        <f>+F150+F151+F152+F153+F154</f>
        <v>0</v>
      </c>
      <c r="G149" s="271">
        <f>+G150+G151+G152+G153+G154</f>
        <v>0</v>
      </c>
    </row>
    <row r="150" spans="1:7" s="96" customFormat="1" ht="12" customHeight="1" x14ac:dyDescent="0.2">
      <c r="A150" s="371" t="s">
        <v>91</v>
      </c>
      <c r="B150" s="9" t="s">
        <v>416</v>
      </c>
      <c r="C150" s="339"/>
      <c r="D150" s="722"/>
      <c r="E150" s="339"/>
      <c r="F150" s="607">
        <f t="shared" ref="F150:F156" si="18">D150+E150</f>
        <v>0</v>
      </c>
      <c r="G150" s="705">
        <f t="shared" ref="G150:G156" si="19">C150+F150</f>
        <v>0</v>
      </c>
    </row>
    <row r="151" spans="1:7" s="96" customFormat="1" ht="12" customHeight="1" x14ac:dyDescent="0.2">
      <c r="A151" s="371" t="s">
        <v>92</v>
      </c>
      <c r="B151" s="9" t="s">
        <v>423</v>
      </c>
      <c r="C151" s="339"/>
      <c r="D151" s="722"/>
      <c r="E151" s="339"/>
      <c r="F151" s="607">
        <f t="shared" si="18"/>
        <v>0</v>
      </c>
      <c r="G151" s="705">
        <f t="shared" si="19"/>
        <v>0</v>
      </c>
    </row>
    <row r="152" spans="1:7" s="96" customFormat="1" ht="12" customHeight="1" x14ac:dyDescent="0.2">
      <c r="A152" s="371" t="s">
        <v>281</v>
      </c>
      <c r="B152" s="9" t="s">
        <v>418</v>
      </c>
      <c r="C152" s="339"/>
      <c r="D152" s="722"/>
      <c r="E152" s="339"/>
      <c r="F152" s="607">
        <f t="shared" si="18"/>
        <v>0</v>
      </c>
      <c r="G152" s="705">
        <f t="shared" si="19"/>
        <v>0</v>
      </c>
    </row>
    <row r="153" spans="1:7" s="96" customFormat="1" ht="12" customHeight="1" x14ac:dyDescent="0.2">
      <c r="A153" s="371" t="s">
        <v>282</v>
      </c>
      <c r="B153" s="9" t="s">
        <v>468</v>
      </c>
      <c r="C153" s="339"/>
      <c r="D153" s="722"/>
      <c r="E153" s="339"/>
      <c r="F153" s="607">
        <f t="shared" si="18"/>
        <v>0</v>
      </c>
      <c r="G153" s="705">
        <f t="shared" si="19"/>
        <v>0</v>
      </c>
    </row>
    <row r="154" spans="1:7" ht="12.75" customHeight="1" thickBot="1" x14ac:dyDescent="0.25">
      <c r="A154" s="380" t="s">
        <v>422</v>
      </c>
      <c r="B154" s="7" t="s">
        <v>425</v>
      </c>
      <c r="C154" s="341"/>
      <c r="D154" s="720"/>
      <c r="E154" s="341"/>
      <c r="F154" s="608">
        <f t="shared" si="18"/>
        <v>0</v>
      </c>
      <c r="G154" s="707">
        <f t="shared" si="19"/>
        <v>0</v>
      </c>
    </row>
    <row r="155" spans="1:7" ht="12.75" customHeight="1" thickBot="1" x14ac:dyDescent="0.25">
      <c r="A155" s="407" t="s">
        <v>23</v>
      </c>
      <c r="B155" s="118" t="s">
        <v>426</v>
      </c>
      <c r="C155" s="413"/>
      <c r="D155" s="700"/>
      <c r="E155" s="413"/>
      <c r="F155" s="412">
        <f t="shared" si="18"/>
        <v>0</v>
      </c>
      <c r="G155" s="271">
        <f t="shared" si="19"/>
        <v>0</v>
      </c>
    </row>
    <row r="156" spans="1:7" ht="12.75" customHeight="1" thickBot="1" x14ac:dyDescent="0.25">
      <c r="A156" s="407" t="s">
        <v>24</v>
      </c>
      <c r="B156" s="118" t="s">
        <v>427</v>
      </c>
      <c r="C156" s="413"/>
      <c r="D156" s="700"/>
      <c r="E156" s="413"/>
      <c r="F156" s="412">
        <f t="shared" si="18"/>
        <v>0</v>
      </c>
      <c r="G156" s="271">
        <f t="shared" si="19"/>
        <v>0</v>
      </c>
    </row>
    <row r="157" spans="1:7" ht="12" customHeight="1" thickBot="1" x14ac:dyDescent="0.25">
      <c r="A157" s="31" t="s">
        <v>25</v>
      </c>
      <c r="B157" s="118" t="s">
        <v>429</v>
      </c>
      <c r="C157" s="414">
        <f>+C132+C136+C143+C149+C155+C156</f>
        <v>0</v>
      </c>
      <c r="D157" s="701">
        <f>+D132+D136+D143+D149+D155+D156</f>
        <v>0</v>
      </c>
      <c r="E157" s="414"/>
      <c r="F157" s="414"/>
      <c r="G157" s="364">
        <f>+G132+G136+G143+G149+G155+G156</f>
        <v>0</v>
      </c>
    </row>
    <row r="158" spans="1:7" ht="15" customHeight="1" thickBot="1" x14ac:dyDescent="0.25">
      <c r="A158" s="382" t="s">
        <v>26</v>
      </c>
      <c r="B158" s="323" t="s">
        <v>428</v>
      </c>
      <c r="C158" s="414">
        <f>+C131+C157</f>
        <v>92409000</v>
      </c>
      <c r="D158" s="701">
        <f>+D131+D157</f>
        <v>0</v>
      </c>
      <c r="E158" s="414">
        <f>+E131+E157</f>
        <v>0</v>
      </c>
      <c r="F158" s="414">
        <f>+F131+F157</f>
        <v>0</v>
      </c>
      <c r="G158" s="364">
        <f>+G131+G157</f>
        <v>92409000</v>
      </c>
    </row>
    <row r="159" spans="1:7" ht="13.5" thickBot="1" x14ac:dyDescent="0.25">
      <c r="D159" s="333"/>
      <c r="E159" s="702"/>
      <c r="F159" s="702"/>
      <c r="G159" s="726"/>
    </row>
    <row r="160" spans="1:7" ht="15" customHeight="1" thickBot="1" x14ac:dyDescent="0.25">
      <c r="A160" s="219" t="s">
        <v>469</v>
      </c>
      <c r="B160" s="220"/>
      <c r="C160" s="704">
        <v>13</v>
      </c>
      <c r="D160" s="727"/>
      <c r="E160" s="704"/>
      <c r="F160" s="728">
        <f>D160+E160</f>
        <v>0</v>
      </c>
      <c r="G160" s="729">
        <f>C160+F160</f>
        <v>13</v>
      </c>
    </row>
    <row r="161" spans="1:7" ht="14.25" customHeight="1" thickBot="1" x14ac:dyDescent="0.25">
      <c r="A161" s="219" t="s">
        <v>191</v>
      </c>
      <c r="B161" s="220"/>
      <c r="C161" s="704"/>
      <c r="D161" s="727"/>
      <c r="E161" s="704"/>
      <c r="F161" s="728"/>
      <c r="G161" s="729"/>
    </row>
  </sheetData>
  <sheetProtection formatCells="0"/>
  <mergeCells count="4">
    <mergeCell ref="B2:F2"/>
    <mergeCell ref="B3:F3"/>
    <mergeCell ref="A7:G7"/>
    <mergeCell ref="A95:G95"/>
  </mergeCells>
  <printOptions horizontalCentered="1"/>
  <pageMargins left="0.39370078740157483" right="0.39370078740157483" top="0.98425196850393704" bottom="0.98425196850393704" header="0.78740157480314965" footer="0.78740157480314965"/>
  <pageSetup paperSize="9" scale="71" orientation="portrait" r:id="rId1"/>
  <headerFooter alignWithMargins="0"/>
  <rowBreaks count="2" manualBreakCount="2">
    <brk id="71" max="16383" man="1"/>
    <brk id="94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161"/>
  <sheetViews>
    <sheetView zoomScaleNormal="100" zoomScaleSheetLayoutView="100" workbookViewId="0">
      <selection activeCell="A16" sqref="A16"/>
    </sheetView>
  </sheetViews>
  <sheetFormatPr defaultRowHeight="12.75" x14ac:dyDescent="0.2"/>
  <cols>
    <col min="1" max="1" width="12.5" style="331" customWidth="1"/>
    <col min="2" max="2" width="62" style="332" customWidth="1"/>
    <col min="3" max="3" width="14.83203125" style="333" customWidth="1"/>
    <col min="4" max="6" width="11.83203125" style="3" customWidth="1"/>
    <col min="7" max="7" width="14.83203125" style="3" customWidth="1"/>
    <col min="8" max="16384" width="9.33203125" style="3"/>
  </cols>
  <sheetData>
    <row r="1" spans="1:7" s="2" customFormat="1" ht="16.5" customHeight="1" thickBot="1" x14ac:dyDescent="0.25">
      <c r="A1" s="212"/>
      <c r="B1" s="213"/>
      <c r="G1" s="677"/>
    </row>
    <row r="2" spans="1:7" s="92" customFormat="1" ht="21" customHeight="1" thickBot="1" x14ac:dyDescent="0.25">
      <c r="A2" s="678" t="s">
        <v>56</v>
      </c>
      <c r="B2" s="813" t="s">
        <v>626</v>
      </c>
      <c r="C2" s="814"/>
      <c r="D2" s="814"/>
      <c r="E2" s="814"/>
      <c r="F2" s="815"/>
      <c r="G2" s="679" t="s">
        <v>55</v>
      </c>
    </row>
    <row r="3" spans="1:7" s="92" customFormat="1" ht="36.75" thickBot="1" x14ac:dyDescent="0.25">
      <c r="A3" s="678" t="s">
        <v>189</v>
      </c>
      <c r="B3" s="816" t="s">
        <v>524</v>
      </c>
      <c r="C3" s="817"/>
      <c r="D3" s="817"/>
      <c r="E3" s="817"/>
      <c r="F3" s="818"/>
      <c r="G3" s="680" t="s">
        <v>52</v>
      </c>
    </row>
    <row r="4" spans="1:7" s="93" customFormat="1" ht="15.95" customHeight="1" thickBot="1" x14ac:dyDescent="0.3">
      <c r="A4" s="214"/>
      <c r="B4" s="214"/>
      <c r="C4" s="215"/>
      <c r="G4" s="681" t="s">
        <v>506</v>
      </c>
    </row>
    <row r="5" spans="1:7" ht="40.5" customHeight="1" thickBot="1" x14ac:dyDescent="0.25">
      <c r="A5" s="347" t="s">
        <v>190</v>
      </c>
      <c r="B5" s="216" t="s">
        <v>498</v>
      </c>
      <c r="C5" s="682" t="s">
        <v>587</v>
      </c>
      <c r="D5" s="683" t="s">
        <v>588</v>
      </c>
      <c r="E5" s="683" t="s">
        <v>589</v>
      </c>
      <c r="F5" s="683" t="s">
        <v>590</v>
      </c>
      <c r="G5" s="684" t="s">
        <v>591</v>
      </c>
    </row>
    <row r="6" spans="1:7" s="66" customFormat="1" ht="12.95" customHeight="1" thickBot="1" x14ac:dyDescent="0.25">
      <c r="A6" s="182" t="s">
        <v>444</v>
      </c>
      <c r="B6" s="183" t="s">
        <v>445</v>
      </c>
      <c r="C6" s="685" t="s">
        <v>446</v>
      </c>
      <c r="D6" s="686" t="s">
        <v>448</v>
      </c>
      <c r="E6" s="686" t="s">
        <v>447</v>
      </c>
      <c r="F6" s="686" t="s">
        <v>592</v>
      </c>
      <c r="G6" s="687" t="s">
        <v>593</v>
      </c>
    </row>
    <row r="7" spans="1:7" s="66" customFormat="1" ht="15.95" customHeight="1" thickBot="1" x14ac:dyDescent="0.25">
      <c r="A7" s="819" t="s">
        <v>53</v>
      </c>
      <c r="B7" s="820"/>
      <c r="C7" s="820"/>
      <c r="D7" s="820"/>
      <c r="E7" s="820"/>
      <c r="F7" s="820"/>
      <c r="G7" s="821"/>
    </row>
    <row r="8" spans="1:7" s="66" customFormat="1" ht="12" customHeight="1" thickBot="1" x14ac:dyDescent="0.25">
      <c r="A8" s="31" t="s">
        <v>16</v>
      </c>
      <c r="B8" s="21" t="s">
        <v>236</v>
      </c>
      <c r="C8" s="338">
        <f>+C9+C10+C11+C13+C14+C15</f>
        <v>0</v>
      </c>
      <c r="D8" s="609">
        <f>+D9+D10+D11+D13+D14+D15</f>
        <v>0</v>
      </c>
      <c r="E8" s="338">
        <f>+E9+E10+E11+E13+E14+E15</f>
        <v>0</v>
      </c>
      <c r="F8" s="338">
        <f>+F9+F10+F11+F13+F14+F15</f>
        <v>0</v>
      </c>
      <c r="G8" s="262">
        <f>+G9+G10+G11+G13+G14+G15</f>
        <v>0</v>
      </c>
    </row>
    <row r="9" spans="1:7" s="94" customFormat="1" ht="12" customHeight="1" x14ac:dyDescent="0.2">
      <c r="A9" s="371" t="s">
        <v>93</v>
      </c>
      <c r="B9" s="355" t="s">
        <v>237</v>
      </c>
      <c r="C9" s="340"/>
      <c r="D9" s="695"/>
      <c r="E9" s="340"/>
      <c r="F9" s="575">
        <f t="shared" ref="F9:F15" si="0">D9+E9</f>
        <v>0</v>
      </c>
      <c r="G9" s="350">
        <f t="shared" ref="G9:G15" si="1">C9+F9</f>
        <v>0</v>
      </c>
    </row>
    <row r="10" spans="1:7" s="95" customFormat="1" ht="12" customHeight="1" x14ac:dyDescent="0.2">
      <c r="A10" s="372" t="s">
        <v>94</v>
      </c>
      <c r="B10" s="356" t="s">
        <v>594</v>
      </c>
      <c r="C10" s="339"/>
      <c r="D10" s="694"/>
      <c r="E10" s="339"/>
      <c r="F10" s="575">
        <f t="shared" si="0"/>
        <v>0</v>
      </c>
      <c r="G10" s="350">
        <f t="shared" si="1"/>
        <v>0</v>
      </c>
    </row>
    <row r="11" spans="1:7" s="95" customFormat="1" ht="12" customHeight="1" x14ac:dyDescent="0.2">
      <c r="A11" s="372" t="s">
        <v>95</v>
      </c>
      <c r="B11" s="356" t="s">
        <v>595</v>
      </c>
      <c r="C11" s="339"/>
      <c r="D11" s="694"/>
      <c r="E11" s="339"/>
      <c r="F11" s="575">
        <f t="shared" si="0"/>
        <v>0</v>
      </c>
      <c r="G11" s="350">
        <f t="shared" si="1"/>
        <v>0</v>
      </c>
    </row>
    <row r="12" spans="1:7" s="95" customFormat="1" ht="12" customHeight="1" x14ac:dyDescent="0.2">
      <c r="A12" s="372" t="s">
        <v>96</v>
      </c>
      <c r="B12" s="356" t="s">
        <v>596</v>
      </c>
      <c r="C12" s="339"/>
      <c r="D12" s="694"/>
      <c r="E12" s="339"/>
      <c r="F12" s="575"/>
      <c r="G12" s="350"/>
    </row>
    <row r="13" spans="1:7" s="95" customFormat="1" ht="12" customHeight="1" x14ac:dyDescent="0.2">
      <c r="A13" s="372" t="s">
        <v>140</v>
      </c>
      <c r="B13" s="356" t="s">
        <v>238</v>
      </c>
      <c r="C13" s="339"/>
      <c r="D13" s="694"/>
      <c r="E13" s="339"/>
      <c r="F13" s="575">
        <f t="shared" si="0"/>
        <v>0</v>
      </c>
      <c r="G13" s="350">
        <f t="shared" si="1"/>
        <v>0</v>
      </c>
    </row>
    <row r="14" spans="1:7" s="95" customFormat="1" ht="12" customHeight="1" x14ac:dyDescent="0.2">
      <c r="A14" s="372" t="s">
        <v>97</v>
      </c>
      <c r="B14" s="356" t="s">
        <v>456</v>
      </c>
      <c r="C14" s="339"/>
      <c r="D14" s="694"/>
      <c r="E14" s="339"/>
      <c r="F14" s="575">
        <f t="shared" si="0"/>
        <v>0</v>
      </c>
      <c r="G14" s="350">
        <f t="shared" si="1"/>
        <v>0</v>
      </c>
    </row>
    <row r="15" spans="1:7" s="94" customFormat="1" ht="12" customHeight="1" thickBot="1" x14ac:dyDescent="0.25">
      <c r="A15" s="373" t="s">
        <v>98</v>
      </c>
      <c r="B15" s="357" t="s">
        <v>389</v>
      </c>
      <c r="C15" s="339"/>
      <c r="D15" s="694"/>
      <c r="E15" s="339"/>
      <c r="F15" s="575">
        <f t="shared" si="0"/>
        <v>0</v>
      </c>
      <c r="G15" s="350">
        <f t="shared" si="1"/>
        <v>0</v>
      </c>
    </row>
    <row r="16" spans="1:7" s="94" customFormat="1" ht="12" customHeight="1" thickBot="1" x14ac:dyDescent="0.25">
      <c r="A16" s="31" t="s">
        <v>17</v>
      </c>
      <c r="B16" s="257" t="s">
        <v>239</v>
      </c>
      <c r="C16" s="338">
        <f>+C17+C18+C19+C20+C21</f>
        <v>0</v>
      </c>
      <c r="D16" s="609">
        <f>+D17+D18+D19+D20+D21</f>
        <v>0</v>
      </c>
      <c r="E16" s="338">
        <f>+E17+E18+E19+E20+E21</f>
        <v>0</v>
      </c>
      <c r="F16" s="338">
        <f>+F17+F18+F19+F20+F21</f>
        <v>0</v>
      </c>
      <c r="G16" s="262">
        <f>+G17+G18+G19+G20+G21</f>
        <v>0</v>
      </c>
    </row>
    <row r="17" spans="1:7" s="94" customFormat="1" ht="12" customHeight="1" x14ac:dyDescent="0.2">
      <c r="A17" s="371" t="s">
        <v>99</v>
      </c>
      <c r="B17" s="355" t="s">
        <v>240</v>
      </c>
      <c r="C17" s="340"/>
      <c r="D17" s="695"/>
      <c r="E17" s="340"/>
      <c r="F17" s="575">
        <f t="shared" ref="F17:F22" si="2">D17+E17</f>
        <v>0</v>
      </c>
      <c r="G17" s="350">
        <f t="shared" ref="G17:G22" si="3">C17+F17</f>
        <v>0</v>
      </c>
    </row>
    <row r="18" spans="1:7" s="94" customFormat="1" ht="12" customHeight="1" x14ac:dyDescent="0.2">
      <c r="A18" s="372" t="s">
        <v>100</v>
      </c>
      <c r="B18" s="356" t="s">
        <v>241</v>
      </c>
      <c r="C18" s="339"/>
      <c r="D18" s="694"/>
      <c r="E18" s="339"/>
      <c r="F18" s="607">
        <f t="shared" si="2"/>
        <v>0</v>
      </c>
      <c r="G18" s="705">
        <f t="shared" si="3"/>
        <v>0</v>
      </c>
    </row>
    <row r="19" spans="1:7" s="94" customFormat="1" ht="12" customHeight="1" x14ac:dyDescent="0.2">
      <c r="A19" s="372" t="s">
        <v>101</v>
      </c>
      <c r="B19" s="356" t="s">
        <v>381</v>
      </c>
      <c r="C19" s="339"/>
      <c r="D19" s="694"/>
      <c r="E19" s="339"/>
      <c r="F19" s="607">
        <f t="shared" si="2"/>
        <v>0</v>
      </c>
      <c r="G19" s="705">
        <f t="shared" si="3"/>
        <v>0</v>
      </c>
    </row>
    <row r="20" spans="1:7" s="94" customFormat="1" ht="12" customHeight="1" x14ac:dyDescent="0.2">
      <c r="A20" s="372" t="s">
        <v>102</v>
      </c>
      <c r="B20" s="356" t="s">
        <v>382</v>
      </c>
      <c r="C20" s="339"/>
      <c r="D20" s="694"/>
      <c r="E20" s="339"/>
      <c r="F20" s="607">
        <f t="shared" si="2"/>
        <v>0</v>
      </c>
      <c r="G20" s="705">
        <f t="shared" si="3"/>
        <v>0</v>
      </c>
    </row>
    <row r="21" spans="1:7" s="94" customFormat="1" ht="12" customHeight="1" x14ac:dyDescent="0.2">
      <c r="A21" s="372" t="s">
        <v>103</v>
      </c>
      <c r="B21" s="356" t="s">
        <v>242</v>
      </c>
      <c r="C21" s="339"/>
      <c r="D21" s="694"/>
      <c r="E21" s="339"/>
      <c r="F21" s="607">
        <f t="shared" si="2"/>
        <v>0</v>
      </c>
      <c r="G21" s="705">
        <f t="shared" si="3"/>
        <v>0</v>
      </c>
    </row>
    <row r="22" spans="1:7" s="95" customFormat="1" ht="12" customHeight="1" thickBot="1" x14ac:dyDescent="0.25">
      <c r="A22" s="373" t="s">
        <v>111</v>
      </c>
      <c r="B22" s="357" t="s">
        <v>243</v>
      </c>
      <c r="C22" s="341"/>
      <c r="D22" s="706"/>
      <c r="E22" s="341"/>
      <c r="F22" s="608">
        <f t="shared" si="2"/>
        <v>0</v>
      </c>
      <c r="G22" s="707">
        <f t="shared" si="3"/>
        <v>0</v>
      </c>
    </row>
    <row r="23" spans="1:7" s="95" customFormat="1" ht="21.75" thickBot="1" x14ac:dyDescent="0.25">
      <c r="A23" s="31" t="s">
        <v>18</v>
      </c>
      <c r="B23" s="21" t="s">
        <v>244</v>
      </c>
      <c r="C23" s="338">
        <f>+C24+C25+C26+C27+C28</f>
        <v>0</v>
      </c>
      <c r="D23" s="609">
        <f>+D24+D25+D26+D27+D28</f>
        <v>0</v>
      </c>
      <c r="E23" s="338">
        <f>+E24+E25+E26+E27+E28</f>
        <v>0</v>
      </c>
      <c r="F23" s="338">
        <f>+F24+F25+F26+F27+F28</f>
        <v>0</v>
      </c>
      <c r="G23" s="262">
        <f>+G24+G25+G26+G27+G28</f>
        <v>0</v>
      </c>
    </row>
    <row r="24" spans="1:7" s="95" customFormat="1" ht="12" customHeight="1" x14ac:dyDescent="0.2">
      <c r="A24" s="371" t="s">
        <v>82</v>
      </c>
      <c r="B24" s="355" t="s">
        <v>245</v>
      </c>
      <c r="C24" s="340"/>
      <c r="D24" s="695"/>
      <c r="E24" s="340"/>
      <c r="F24" s="575">
        <f t="shared" ref="F24:F29" si="4">D24+E24</f>
        <v>0</v>
      </c>
      <c r="G24" s="350">
        <f t="shared" ref="G24:G29" si="5">C24+F24</f>
        <v>0</v>
      </c>
    </row>
    <row r="25" spans="1:7" s="94" customFormat="1" ht="12" customHeight="1" x14ac:dyDescent="0.2">
      <c r="A25" s="372" t="s">
        <v>83</v>
      </c>
      <c r="B25" s="356" t="s">
        <v>246</v>
      </c>
      <c r="C25" s="339"/>
      <c r="D25" s="694"/>
      <c r="E25" s="339"/>
      <c r="F25" s="607">
        <f t="shared" si="4"/>
        <v>0</v>
      </c>
      <c r="G25" s="705">
        <f t="shared" si="5"/>
        <v>0</v>
      </c>
    </row>
    <row r="26" spans="1:7" s="95" customFormat="1" ht="12" customHeight="1" x14ac:dyDescent="0.2">
      <c r="A26" s="372" t="s">
        <v>84</v>
      </c>
      <c r="B26" s="356" t="s">
        <v>383</v>
      </c>
      <c r="C26" s="339"/>
      <c r="D26" s="694"/>
      <c r="E26" s="339"/>
      <c r="F26" s="607">
        <f t="shared" si="4"/>
        <v>0</v>
      </c>
      <c r="G26" s="705">
        <f t="shared" si="5"/>
        <v>0</v>
      </c>
    </row>
    <row r="27" spans="1:7" s="95" customFormat="1" ht="12" customHeight="1" x14ac:dyDescent="0.2">
      <c r="A27" s="372" t="s">
        <v>85</v>
      </c>
      <c r="B27" s="356" t="s">
        <v>384</v>
      </c>
      <c r="C27" s="339"/>
      <c r="D27" s="694"/>
      <c r="E27" s="339"/>
      <c r="F27" s="607">
        <f t="shared" si="4"/>
        <v>0</v>
      </c>
      <c r="G27" s="705">
        <f t="shared" si="5"/>
        <v>0</v>
      </c>
    </row>
    <row r="28" spans="1:7" s="95" customFormat="1" ht="12" customHeight="1" x14ac:dyDescent="0.2">
      <c r="A28" s="372" t="s">
        <v>160</v>
      </c>
      <c r="B28" s="356" t="s">
        <v>247</v>
      </c>
      <c r="C28" s="339"/>
      <c r="D28" s="694"/>
      <c r="E28" s="339"/>
      <c r="F28" s="607">
        <f t="shared" si="4"/>
        <v>0</v>
      </c>
      <c r="G28" s="705">
        <f t="shared" si="5"/>
        <v>0</v>
      </c>
    </row>
    <row r="29" spans="1:7" s="95" customFormat="1" ht="12" customHeight="1" thickBot="1" x14ac:dyDescent="0.25">
      <c r="A29" s="373" t="s">
        <v>161</v>
      </c>
      <c r="B29" s="259" t="s">
        <v>248</v>
      </c>
      <c r="C29" s="341"/>
      <c r="D29" s="706"/>
      <c r="E29" s="341"/>
      <c r="F29" s="608">
        <f t="shared" si="4"/>
        <v>0</v>
      </c>
      <c r="G29" s="707">
        <f t="shared" si="5"/>
        <v>0</v>
      </c>
    </row>
    <row r="30" spans="1:7" s="95" customFormat="1" ht="12" customHeight="1" thickBot="1" x14ac:dyDescent="0.25">
      <c r="A30" s="31" t="s">
        <v>162</v>
      </c>
      <c r="B30" s="21" t="s">
        <v>496</v>
      </c>
      <c r="C30" s="344">
        <f>+C31+C32+C34+C35+C36+C37+C38</f>
        <v>0</v>
      </c>
      <c r="D30" s="344">
        <f>+D31+D32+D34+D35+D36+D37+D38</f>
        <v>0</v>
      </c>
      <c r="E30" s="344">
        <f>+E31+E32+E34+E35+E36+E37+E38</f>
        <v>0</v>
      </c>
      <c r="F30" s="344">
        <f>+F31+F32+F34+F35+F36+F37+F38</f>
        <v>0</v>
      </c>
      <c r="G30" s="268">
        <f>+G31+G32+G34+G35+G36+G37+G38</f>
        <v>0</v>
      </c>
    </row>
    <row r="31" spans="1:7" s="95" customFormat="1" ht="12" customHeight="1" x14ac:dyDescent="0.2">
      <c r="A31" s="371" t="s">
        <v>250</v>
      </c>
      <c r="B31" s="355" t="s">
        <v>492</v>
      </c>
      <c r="C31" s="340"/>
      <c r="D31" s="340"/>
      <c r="E31" s="340"/>
      <c r="F31" s="575">
        <f t="shared" ref="F31:F38" si="6">D31+E31</f>
        <v>0</v>
      </c>
      <c r="G31" s="350">
        <f t="shared" ref="G31:G38" si="7">C31+F31</f>
        <v>0</v>
      </c>
    </row>
    <row r="32" spans="1:7" s="95" customFormat="1" ht="12" customHeight="1" x14ac:dyDescent="0.2">
      <c r="A32" s="371" t="s">
        <v>251</v>
      </c>
      <c r="B32" s="355" t="s">
        <v>508</v>
      </c>
      <c r="C32" s="339"/>
      <c r="D32" s="339"/>
      <c r="E32" s="339"/>
      <c r="F32" s="607">
        <f t="shared" si="6"/>
        <v>0</v>
      </c>
      <c r="G32" s="705">
        <f t="shared" si="7"/>
        <v>0</v>
      </c>
    </row>
    <row r="33" spans="1:7" s="95" customFormat="1" ht="12" customHeight="1" x14ac:dyDescent="0.2">
      <c r="A33" s="372" t="s">
        <v>252</v>
      </c>
      <c r="B33" s="356" t="s">
        <v>509</v>
      </c>
      <c r="C33" s="339"/>
      <c r="D33" s="339"/>
      <c r="E33" s="339"/>
      <c r="F33" s="607"/>
      <c r="G33" s="705"/>
    </row>
    <row r="34" spans="1:7" s="95" customFormat="1" ht="12" customHeight="1" x14ac:dyDescent="0.2">
      <c r="A34" s="372" t="s">
        <v>253</v>
      </c>
      <c r="B34" s="356" t="s">
        <v>493</v>
      </c>
      <c r="C34" s="339"/>
      <c r="D34" s="339"/>
      <c r="E34" s="339"/>
      <c r="F34" s="607">
        <f t="shared" si="6"/>
        <v>0</v>
      </c>
      <c r="G34" s="705">
        <f t="shared" si="7"/>
        <v>0</v>
      </c>
    </row>
    <row r="35" spans="1:7" s="95" customFormat="1" ht="12" customHeight="1" x14ac:dyDescent="0.2">
      <c r="A35" s="372" t="s">
        <v>489</v>
      </c>
      <c r="B35" s="356" t="s">
        <v>494</v>
      </c>
      <c r="C35" s="339"/>
      <c r="D35" s="339"/>
      <c r="E35" s="339"/>
      <c r="F35" s="607">
        <f t="shared" si="6"/>
        <v>0</v>
      </c>
      <c r="G35" s="705">
        <f t="shared" si="7"/>
        <v>0</v>
      </c>
    </row>
    <row r="36" spans="1:7" s="95" customFormat="1" ht="12" customHeight="1" x14ac:dyDescent="0.2">
      <c r="A36" s="372" t="s">
        <v>490</v>
      </c>
      <c r="B36" s="356" t="s">
        <v>254</v>
      </c>
      <c r="C36" s="339"/>
      <c r="D36" s="339"/>
      <c r="E36" s="339"/>
      <c r="F36" s="607">
        <f t="shared" si="6"/>
        <v>0</v>
      </c>
      <c r="G36" s="705">
        <f t="shared" si="7"/>
        <v>0</v>
      </c>
    </row>
    <row r="37" spans="1:7" s="95" customFormat="1" ht="12" customHeight="1" x14ac:dyDescent="0.2">
      <c r="A37" s="372" t="s">
        <v>491</v>
      </c>
      <c r="B37" s="356" t="s">
        <v>255</v>
      </c>
      <c r="C37" s="339"/>
      <c r="D37" s="339"/>
      <c r="E37" s="339"/>
      <c r="F37" s="607">
        <f t="shared" si="6"/>
        <v>0</v>
      </c>
      <c r="G37" s="705">
        <f t="shared" si="7"/>
        <v>0</v>
      </c>
    </row>
    <row r="38" spans="1:7" s="95" customFormat="1" ht="12" customHeight="1" thickBot="1" x14ac:dyDescent="0.25">
      <c r="A38" s="373" t="s">
        <v>510</v>
      </c>
      <c r="B38" s="259" t="s">
        <v>256</v>
      </c>
      <c r="C38" s="341"/>
      <c r="D38" s="341"/>
      <c r="E38" s="341"/>
      <c r="F38" s="608">
        <f t="shared" si="6"/>
        <v>0</v>
      </c>
      <c r="G38" s="707">
        <f t="shared" si="7"/>
        <v>0</v>
      </c>
    </row>
    <row r="39" spans="1:7" s="95" customFormat="1" ht="12" customHeight="1" thickBot="1" x14ac:dyDescent="0.25">
      <c r="A39" s="31" t="s">
        <v>20</v>
      </c>
      <c r="B39" s="21" t="s">
        <v>390</v>
      </c>
      <c r="C39" s="338">
        <f>SUM(C40:C50)</f>
        <v>0</v>
      </c>
      <c r="D39" s="609">
        <f>SUM(D40:D50)</f>
        <v>0</v>
      </c>
      <c r="E39" s="338">
        <f>SUM(E40:E50)</f>
        <v>0</v>
      </c>
      <c r="F39" s="338">
        <f>SUM(F40:F50)</f>
        <v>0</v>
      </c>
      <c r="G39" s="262">
        <f>SUM(G40:G50)</f>
        <v>0</v>
      </c>
    </row>
    <row r="40" spans="1:7" s="95" customFormat="1" ht="12" customHeight="1" x14ac:dyDescent="0.2">
      <c r="A40" s="371" t="s">
        <v>86</v>
      </c>
      <c r="B40" s="355" t="s">
        <v>259</v>
      </c>
      <c r="C40" s="340"/>
      <c r="D40" s="695"/>
      <c r="E40" s="340"/>
      <c r="F40" s="575">
        <f t="shared" ref="F40:F50" si="8">D40+E40</f>
        <v>0</v>
      </c>
      <c r="G40" s="350">
        <f t="shared" ref="G40:G50" si="9">C40+F40</f>
        <v>0</v>
      </c>
    </row>
    <row r="41" spans="1:7" s="95" customFormat="1" ht="12" customHeight="1" x14ac:dyDescent="0.2">
      <c r="A41" s="372" t="s">
        <v>87</v>
      </c>
      <c r="B41" s="356" t="s">
        <v>260</v>
      </c>
      <c r="C41" s="339"/>
      <c r="D41" s="694"/>
      <c r="E41" s="339"/>
      <c r="F41" s="607">
        <f t="shared" si="8"/>
        <v>0</v>
      </c>
      <c r="G41" s="705">
        <f t="shared" si="9"/>
        <v>0</v>
      </c>
    </row>
    <row r="42" spans="1:7" s="95" customFormat="1" ht="12" customHeight="1" x14ac:dyDescent="0.2">
      <c r="A42" s="372" t="s">
        <v>88</v>
      </c>
      <c r="B42" s="356" t="s">
        <v>261</v>
      </c>
      <c r="C42" s="339"/>
      <c r="D42" s="694"/>
      <c r="E42" s="339"/>
      <c r="F42" s="607">
        <f t="shared" si="8"/>
        <v>0</v>
      </c>
      <c r="G42" s="705">
        <f t="shared" si="9"/>
        <v>0</v>
      </c>
    </row>
    <row r="43" spans="1:7" s="95" customFormat="1" ht="12" customHeight="1" x14ac:dyDescent="0.2">
      <c r="A43" s="372" t="s">
        <v>164</v>
      </c>
      <c r="B43" s="356" t="s">
        <v>262</v>
      </c>
      <c r="C43" s="339"/>
      <c r="D43" s="694"/>
      <c r="E43" s="339"/>
      <c r="F43" s="607">
        <f t="shared" si="8"/>
        <v>0</v>
      </c>
      <c r="G43" s="705">
        <f t="shared" si="9"/>
        <v>0</v>
      </c>
    </row>
    <row r="44" spans="1:7" s="95" customFormat="1" ht="12" customHeight="1" x14ac:dyDescent="0.2">
      <c r="A44" s="372" t="s">
        <v>165</v>
      </c>
      <c r="B44" s="356" t="s">
        <v>263</v>
      </c>
      <c r="C44" s="339"/>
      <c r="D44" s="694"/>
      <c r="E44" s="339"/>
      <c r="F44" s="607">
        <f t="shared" si="8"/>
        <v>0</v>
      </c>
      <c r="G44" s="705">
        <f t="shared" si="9"/>
        <v>0</v>
      </c>
    </row>
    <row r="45" spans="1:7" s="95" customFormat="1" ht="12" customHeight="1" x14ac:dyDescent="0.2">
      <c r="A45" s="372" t="s">
        <v>166</v>
      </c>
      <c r="B45" s="356" t="s">
        <v>264</v>
      </c>
      <c r="C45" s="339"/>
      <c r="D45" s="694"/>
      <c r="E45" s="339"/>
      <c r="F45" s="607">
        <f t="shared" si="8"/>
        <v>0</v>
      </c>
      <c r="G45" s="705">
        <f t="shared" si="9"/>
        <v>0</v>
      </c>
    </row>
    <row r="46" spans="1:7" s="95" customFormat="1" ht="12" customHeight="1" x14ac:dyDescent="0.2">
      <c r="A46" s="372" t="s">
        <v>167</v>
      </c>
      <c r="B46" s="356" t="s">
        <v>265</v>
      </c>
      <c r="C46" s="339"/>
      <c r="D46" s="694"/>
      <c r="E46" s="339"/>
      <c r="F46" s="607">
        <f t="shared" si="8"/>
        <v>0</v>
      </c>
      <c r="G46" s="705">
        <f t="shared" si="9"/>
        <v>0</v>
      </c>
    </row>
    <row r="47" spans="1:7" s="95" customFormat="1" ht="12" customHeight="1" x14ac:dyDescent="0.2">
      <c r="A47" s="372" t="s">
        <v>168</v>
      </c>
      <c r="B47" s="356" t="s">
        <v>521</v>
      </c>
      <c r="C47" s="339"/>
      <c r="D47" s="694"/>
      <c r="E47" s="339"/>
      <c r="F47" s="607">
        <f t="shared" si="8"/>
        <v>0</v>
      </c>
      <c r="G47" s="705">
        <f t="shared" si="9"/>
        <v>0</v>
      </c>
    </row>
    <row r="48" spans="1:7" s="95" customFormat="1" ht="12" customHeight="1" x14ac:dyDescent="0.2">
      <c r="A48" s="372" t="s">
        <v>257</v>
      </c>
      <c r="B48" s="356" t="s">
        <v>266</v>
      </c>
      <c r="C48" s="342"/>
      <c r="D48" s="708"/>
      <c r="E48" s="342"/>
      <c r="F48" s="582">
        <f t="shared" si="8"/>
        <v>0</v>
      </c>
      <c r="G48" s="709">
        <f t="shared" si="9"/>
        <v>0</v>
      </c>
    </row>
    <row r="49" spans="1:7" s="95" customFormat="1" ht="12" customHeight="1" x14ac:dyDescent="0.2">
      <c r="A49" s="373" t="s">
        <v>258</v>
      </c>
      <c r="B49" s="357" t="s">
        <v>392</v>
      </c>
      <c r="C49" s="343"/>
      <c r="D49" s="710"/>
      <c r="E49" s="343"/>
      <c r="F49" s="711">
        <f t="shared" si="8"/>
        <v>0</v>
      </c>
      <c r="G49" s="712">
        <f t="shared" si="9"/>
        <v>0</v>
      </c>
    </row>
    <row r="50" spans="1:7" s="95" customFormat="1" ht="12" customHeight="1" thickBot="1" x14ac:dyDescent="0.25">
      <c r="A50" s="373" t="s">
        <v>391</v>
      </c>
      <c r="B50" s="357" t="s">
        <v>267</v>
      </c>
      <c r="C50" s="343"/>
      <c r="D50" s="710"/>
      <c r="E50" s="343"/>
      <c r="F50" s="711">
        <f t="shared" si="8"/>
        <v>0</v>
      </c>
      <c r="G50" s="712">
        <f t="shared" si="9"/>
        <v>0</v>
      </c>
    </row>
    <row r="51" spans="1:7" s="95" customFormat="1" ht="12" customHeight="1" thickBot="1" x14ac:dyDescent="0.25">
      <c r="A51" s="31" t="s">
        <v>21</v>
      </c>
      <c r="B51" s="21" t="s">
        <v>268</v>
      </c>
      <c r="C51" s="338">
        <f>SUM(C52:C56)</f>
        <v>0</v>
      </c>
      <c r="D51" s="609">
        <f>SUM(D52:D56)</f>
        <v>0</v>
      </c>
      <c r="E51" s="338">
        <f>SUM(E52:E56)</f>
        <v>0</v>
      </c>
      <c r="F51" s="338">
        <f>SUM(F52:F56)</f>
        <v>0</v>
      </c>
      <c r="G51" s="262">
        <f>SUM(G52:G56)</f>
        <v>0</v>
      </c>
    </row>
    <row r="52" spans="1:7" s="95" customFormat="1" ht="12" customHeight="1" x14ac:dyDescent="0.2">
      <c r="A52" s="371" t="s">
        <v>89</v>
      </c>
      <c r="B52" s="355" t="s">
        <v>272</v>
      </c>
      <c r="C52" s="387"/>
      <c r="D52" s="713"/>
      <c r="E52" s="387"/>
      <c r="F52" s="578">
        <f>D52+E52</f>
        <v>0</v>
      </c>
      <c r="G52" s="714">
        <f>C52+F52</f>
        <v>0</v>
      </c>
    </row>
    <row r="53" spans="1:7" s="95" customFormat="1" ht="12" customHeight="1" x14ac:dyDescent="0.2">
      <c r="A53" s="372" t="s">
        <v>90</v>
      </c>
      <c r="B53" s="356" t="s">
        <v>273</v>
      </c>
      <c r="C53" s="342"/>
      <c r="D53" s="708"/>
      <c r="E53" s="342"/>
      <c r="F53" s="582">
        <f>D53+E53</f>
        <v>0</v>
      </c>
      <c r="G53" s="709">
        <f>C53+F53</f>
        <v>0</v>
      </c>
    </row>
    <row r="54" spans="1:7" s="95" customFormat="1" ht="12" customHeight="1" x14ac:dyDescent="0.2">
      <c r="A54" s="372" t="s">
        <v>269</v>
      </c>
      <c r="B54" s="356" t="s">
        <v>274</v>
      </c>
      <c r="C54" s="342"/>
      <c r="D54" s="708"/>
      <c r="E54" s="342"/>
      <c r="F54" s="582">
        <f>D54+E54</f>
        <v>0</v>
      </c>
      <c r="G54" s="709">
        <f>C54+F54</f>
        <v>0</v>
      </c>
    </row>
    <row r="55" spans="1:7" s="95" customFormat="1" ht="12" customHeight="1" x14ac:dyDescent="0.2">
      <c r="A55" s="372" t="s">
        <v>270</v>
      </c>
      <c r="B55" s="356" t="s">
        <v>275</v>
      </c>
      <c r="C55" s="342"/>
      <c r="D55" s="708"/>
      <c r="E55" s="342"/>
      <c r="F55" s="582">
        <f>D55+E55</f>
        <v>0</v>
      </c>
      <c r="G55" s="709">
        <f>C55+F55</f>
        <v>0</v>
      </c>
    </row>
    <row r="56" spans="1:7" s="95" customFormat="1" ht="12" customHeight="1" thickBot="1" x14ac:dyDescent="0.25">
      <c r="A56" s="373" t="s">
        <v>271</v>
      </c>
      <c r="B56" s="357" t="s">
        <v>276</v>
      </c>
      <c r="C56" s="343"/>
      <c r="D56" s="710"/>
      <c r="E56" s="343"/>
      <c r="F56" s="711">
        <f>D56+E56</f>
        <v>0</v>
      </c>
      <c r="G56" s="712">
        <f>C56+F56</f>
        <v>0</v>
      </c>
    </row>
    <row r="57" spans="1:7" s="95" customFormat="1" ht="12" customHeight="1" thickBot="1" x14ac:dyDescent="0.25">
      <c r="A57" s="31" t="s">
        <v>169</v>
      </c>
      <c r="B57" s="21" t="s">
        <v>277</v>
      </c>
      <c r="C57" s="338">
        <f>SUM(C58:C60)</f>
        <v>0</v>
      </c>
      <c r="D57" s="609">
        <f>SUM(D58:D60)</f>
        <v>0</v>
      </c>
      <c r="E57" s="338">
        <f>SUM(E58:E60)</f>
        <v>0</v>
      </c>
      <c r="F57" s="338">
        <f>SUM(F58:F60)</f>
        <v>0</v>
      </c>
      <c r="G57" s="262">
        <f>SUM(G58:G60)</f>
        <v>0</v>
      </c>
    </row>
    <row r="58" spans="1:7" s="95" customFormat="1" ht="12" customHeight="1" x14ac:dyDescent="0.2">
      <c r="A58" s="371" t="s">
        <v>91</v>
      </c>
      <c r="B58" s="355" t="s">
        <v>278</v>
      </c>
      <c r="C58" s="340"/>
      <c r="D58" s="695"/>
      <c r="E58" s="340"/>
      <c r="F58" s="575">
        <f>D58+E58</f>
        <v>0</v>
      </c>
      <c r="G58" s="350">
        <f>C58+F58</f>
        <v>0</v>
      </c>
    </row>
    <row r="59" spans="1:7" s="95" customFormat="1" ht="22.5" x14ac:dyDescent="0.2">
      <c r="A59" s="372" t="s">
        <v>92</v>
      </c>
      <c r="B59" s="356" t="s">
        <v>385</v>
      </c>
      <c r="C59" s="339"/>
      <c r="D59" s="694"/>
      <c r="E59" s="339"/>
      <c r="F59" s="607">
        <f>D59+E59</f>
        <v>0</v>
      </c>
      <c r="G59" s="705">
        <f>C59+F59</f>
        <v>0</v>
      </c>
    </row>
    <row r="60" spans="1:7" s="95" customFormat="1" ht="12" customHeight="1" x14ac:dyDescent="0.2">
      <c r="A60" s="372" t="s">
        <v>281</v>
      </c>
      <c r="B60" s="356" t="s">
        <v>279</v>
      </c>
      <c r="C60" s="339"/>
      <c r="D60" s="694"/>
      <c r="E60" s="339"/>
      <c r="F60" s="607">
        <f>D60+E60</f>
        <v>0</v>
      </c>
      <c r="G60" s="705">
        <f>C60+F60</f>
        <v>0</v>
      </c>
    </row>
    <row r="61" spans="1:7" s="95" customFormat="1" ht="12" customHeight="1" thickBot="1" x14ac:dyDescent="0.25">
      <c r="A61" s="373" t="s">
        <v>282</v>
      </c>
      <c r="B61" s="357" t="s">
        <v>280</v>
      </c>
      <c r="C61" s="341"/>
      <c r="D61" s="706"/>
      <c r="E61" s="341"/>
      <c r="F61" s="608">
        <f>D61+E61</f>
        <v>0</v>
      </c>
      <c r="G61" s="707">
        <f>C61+F61</f>
        <v>0</v>
      </c>
    </row>
    <row r="62" spans="1:7" s="95" customFormat="1" ht="12" customHeight="1" thickBot="1" x14ac:dyDescent="0.25">
      <c r="A62" s="31" t="s">
        <v>23</v>
      </c>
      <c r="B62" s="257" t="s">
        <v>283</v>
      </c>
      <c r="C62" s="338">
        <f>SUM(C63:C65)</f>
        <v>0</v>
      </c>
      <c r="D62" s="609">
        <f>SUM(D63:D65)</f>
        <v>0</v>
      </c>
      <c r="E62" s="338">
        <f>SUM(E63:E65)</f>
        <v>0</v>
      </c>
      <c r="F62" s="338">
        <f>SUM(F63:F65)</f>
        <v>0</v>
      </c>
      <c r="G62" s="262">
        <f>SUM(G63:G65)</f>
        <v>0</v>
      </c>
    </row>
    <row r="63" spans="1:7" s="95" customFormat="1" ht="12" customHeight="1" x14ac:dyDescent="0.2">
      <c r="A63" s="371" t="s">
        <v>170</v>
      </c>
      <c r="B63" s="355" t="s">
        <v>285</v>
      </c>
      <c r="C63" s="342"/>
      <c r="D63" s="708"/>
      <c r="E63" s="342"/>
      <c r="F63" s="582">
        <f>D63+E63</f>
        <v>0</v>
      </c>
      <c r="G63" s="709">
        <f>C63+F63</f>
        <v>0</v>
      </c>
    </row>
    <row r="64" spans="1:7" s="95" customFormat="1" ht="22.5" x14ac:dyDescent="0.2">
      <c r="A64" s="372" t="s">
        <v>171</v>
      </c>
      <c r="B64" s="356" t="s">
        <v>386</v>
      </c>
      <c r="C64" s="342"/>
      <c r="D64" s="708"/>
      <c r="E64" s="342"/>
      <c r="F64" s="582">
        <f>D64+E64</f>
        <v>0</v>
      </c>
      <c r="G64" s="709">
        <f>C64+F64</f>
        <v>0</v>
      </c>
    </row>
    <row r="65" spans="1:7" s="95" customFormat="1" ht="12" customHeight="1" x14ac:dyDescent="0.2">
      <c r="A65" s="372" t="s">
        <v>215</v>
      </c>
      <c r="B65" s="356" t="s">
        <v>286</v>
      </c>
      <c r="C65" s="342"/>
      <c r="D65" s="708"/>
      <c r="E65" s="342"/>
      <c r="F65" s="582">
        <f>D65+E65</f>
        <v>0</v>
      </c>
      <c r="G65" s="709">
        <f>C65+F65</f>
        <v>0</v>
      </c>
    </row>
    <row r="66" spans="1:7" s="95" customFormat="1" ht="12" customHeight="1" thickBot="1" x14ac:dyDescent="0.25">
      <c r="A66" s="373" t="s">
        <v>284</v>
      </c>
      <c r="B66" s="357" t="s">
        <v>287</v>
      </c>
      <c r="C66" s="342"/>
      <c r="D66" s="708"/>
      <c r="E66" s="342"/>
      <c r="F66" s="582">
        <f>D66+E66</f>
        <v>0</v>
      </c>
      <c r="G66" s="709">
        <f>C66+F66</f>
        <v>0</v>
      </c>
    </row>
    <row r="67" spans="1:7" s="95" customFormat="1" ht="12" customHeight="1" thickBot="1" x14ac:dyDescent="0.25">
      <c r="A67" s="31" t="s">
        <v>24</v>
      </c>
      <c r="B67" s="21" t="s">
        <v>288</v>
      </c>
      <c r="C67" s="344">
        <f>+C8+C16+C23+C30+C39+C51+C57+C62</f>
        <v>0</v>
      </c>
      <c r="D67" s="610">
        <f>+D8+D16+D23+D30+D39+D51+D57+D62</f>
        <v>0</v>
      </c>
      <c r="E67" s="344">
        <f>+E8+E16+E23+E30+E39+E51+E57+E62</f>
        <v>0</v>
      </c>
      <c r="F67" s="344">
        <f>+F8+F16+F23+F30+F39+F51+F57+F62</f>
        <v>0</v>
      </c>
      <c r="G67" s="268">
        <f>+G8+G16+G23+G30+G39+G51+G57+G62</f>
        <v>0</v>
      </c>
    </row>
    <row r="68" spans="1:7" s="95" customFormat="1" ht="12" customHeight="1" thickBot="1" x14ac:dyDescent="0.2">
      <c r="A68" s="374" t="s">
        <v>372</v>
      </c>
      <c r="B68" s="257" t="s">
        <v>290</v>
      </c>
      <c r="C68" s="338">
        <f>SUM(C69:C71)</f>
        <v>0</v>
      </c>
      <c r="D68" s="609">
        <f>SUM(D69:D71)</f>
        <v>0</v>
      </c>
      <c r="E68" s="338">
        <f>SUM(E69:E71)</f>
        <v>0</v>
      </c>
      <c r="F68" s="338">
        <f>SUM(F69:F71)</f>
        <v>0</v>
      </c>
      <c r="G68" s="262">
        <f>SUM(G69:G71)</f>
        <v>0</v>
      </c>
    </row>
    <row r="69" spans="1:7" s="95" customFormat="1" ht="12" customHeight="1" x14ac:dyDescent="0.2">
      <c r="A69" s="371" t="s">
        <v>318</v>
      </c>
      <c r="B69" s="355" t="s">
        <v>291</v>
      </c>
      <c r="C69" s="342"/>
      <c r="D69" s="708"/>
      <c r="E69" s="342"/>
      <c r="F69" s="582">
        <f>D69+E69</f>
        <v>0</v>
      </c>
      <c r="G69" s="709">
        <f>C69+F69</f>
        <v>0</v>
      </c>
    </row>
    <row r="70" spans="1:7" s="95" customFormat="1" ht="12" customHeight="1" x14ac:dyDescent="0.2">
      <c r="A70" s="372" t="s">
        <v>327</v>
      </c>
      <c r="B70" s="356" t="s">
        <v>292</v>
      </c>
      <c r="C70" s="342"/>
      <c r="D70" s="708"/>
      <c r="E70" s="342"/>
      <c r="F70" s="582">
        <f>D70+E70</f>
        <v>0</v>
      </c>
      <c r="G70" s="709">
        <f>C70+F70</f>
        <v>0</v>
      </c>
    </row>
    <row r="71" spans="1:7" s="95" customFormat="1" ht="12" customHeight="1" thickBot="1" x14ac:dyDescent="0.25">
      <c r="A71" s="381" t="s">
        <v>328</v>
      </c>
      <c r="B71" s="688" t="s">
        <v>293</v>
      </c>
      <c r="C71" s="585"/>
      <c r="D71" s="715"/>
      <c r="E71" s="585"/>
      <c r="F71" s="580">
        <f>D71+E71</f>
        <v>0</v>
      </c>
      <c r="G71" s="716">
        <f>C71+F71</f>
        <v>0</v>
      </c>
    </row>
    <row r="72" spans="1:7" s="95" customFormat="1" ht="12" customHeight="1" thickBot="1" x14ac:dyDescent="0.2">
      <c r="A72" s="374" t="s">
        <v>294</v>
      </c>
      <c r="B72" s="257" t="s">
        <v>295</v>
      </c>
      <c r="C72" s="338">
        <f>SUM(C73:C76)</f>
        <v>0</v>
      </c>
      <c r="D72" s="338">
        <f>SUM(D73:D76)</f>
        <v>0</v>
      </c>
      <c r="E72" s="338">
        <f>SUM(E73:E76)</f>
        <v>0</v>
      </c>
      <c r="F72" s="338">
        <f>SUM(F73:F76)</f>
        <v>0</v>
      </c>
      <c r="G72" s="262">
        <f>SUM(G73:G76)</f>
        <v>0</v>
      </c>
    </row>
    <row r="73" spans="1:7" s="95" customFormat="1" ht="12" customHeight="1" x14ac:dyDescent="0.2">
      <c r="A73" s="371" t="s">
        <v>141</v>
      </c>
      <c r="B73" s="459" t="s">
        <v>296</v>
      </c>
      <c r="C73" s="342"/>
      <c r="D73" s="342"/>
      <c r="E73" s="342"/>
      <c r="F73" s="582">
        <f>D73+E73</f>
        <v>0</v>
      </c>
      <c r="G73" s="709">
        <f>C73+F73</f>
        <v>0</v>
      </c>
    </row>
    <row r="74" spans="1:7" s="95" customFormat="1" ht="12" customHeight="1" x14ac:dyDescent="0.2">
      <c r="A74" s="372" t="s">
        <v>142</v>
      </c>
      <c r="B74" s="459" t="s">
        <v>502</v>
      </c>
      <c r="C74" s="342"/>
      <c r="D74" s="342"/>
      <c r="E74" s="342"/>
      <c r="F74" s="582">
        <f>D74+E74</f>
        <v>0</v>
      </c>
      <c r="G74" s="709">
        <f>C74+F74</f>
        <v>0</v>
      </c>
    </row>
    <row r="75" spans="1:7" s="95" customFormat="1" ht="12" customHeight="1" x14ac:dyDescent="0.2">
      <c r="A75" s="372" t="s">
        <v>319</v>
      </c>
      <c r="B75" s="459" t="s">
        <v>297</v>
      </c>
      <c r="C75" s="342"/>
      <c r="D75" s="342"/>
      <c r="E75" s="342"/>
      <c r="F75" s="582">
        <f>D75+E75</f>
        <v>0</v>
      </c>
      <c r="G75" s="709">
        <f>C75+F75</f>
        <v>0</v>
      </c>
    </row>
    <row r="76" spans="1:7" s="95" customFormat="1" ht="12" customHeight="1" thickBot="1" x14ac:dyDescent="0.25">
      <c r="A76" s="373" t="s">
        <v>320</v>
      </c>
      <c r="B76" s="460" t="s">
        <v>503</v>
      </c>
      <c r="C76" s="342"/>
      <c r="D76" s="342"/>
      <c r="E76" s="342"/>
      <c r="F76" s="582">
        <f>D76+E76</f>
        <v>0</v>
      </c>
      <c r="G76" s="709">
        <f>C76+F76</f>
        <v>0</v>
      </c>
    </row>
    <row r="77" spans="1:7" s="95" customFormat="1" ht="12" customHeight="1" thickBot="1" x14ac:dyDescent="0.2">
      <c r="A77" s="374" t="s">
        <v>298</v>
      </c>
      <c r="B77" s="257" t="s">
        <v>299</v>
      </c>
      <c r="C77" s="338">
        <f>SUM(C78:C80)</f>
        <v>0</v>
      </c>
      <c r="D77" s="338">
        <f>SUM(D78:D80)</f>
        <v>0</v>
      </c>
      <c r="E77" s="338">
        <f>SUM(E78:E80)</f>
        <v>0</v>
      </c>
      <c r="F77" s="338">
        <f>SUM(F78:F80)</f>
        <v>0</v>
      </c>
      <c r="G77" s="338">
        <f>SUM(G78:G80)</f>
        <v>0</v>
      </c>
    </row>
    <row r="78" spans="1:7" s="95" customFormat="1" ht="12" customHeight="1" x14ac:dyDescent="0.2">
      <c r="A78" s="371" t="s">
        <v>321</v>
      </c>
      <c r="B78" s="355" t="s">
        <v>300</v>
      </c>
      <c r="C78" s="342"/>
      <c r="D78" s="342"/>
      <c r="E78" s="342"/>
      <c r="F78" s="582">
        <f>D78+E78</f>
        <v>0</v>
      </c>
      <c r="G78" s="709">
        <f>C78+F78</f>
        <v>0</v>
      </c>
    </row>
    <row r="79" spans="1:7" s="95" customFormat="1" ht="12.75" customHeight="1" x14ac:dyDescent="0.2">
      <c r="A79" s="372" t="s">
        <v>322</v>
      </c>
      <c r="B79" s="356" t="s">
        <v>301</v>
      </c>
      <c r="C79" s="342"/>
      <c r="D79" s="342"/>
      <c r="E79" s="342"/>
      <c r="F79" s="582">
        <f>D79+E79</f>
        <v>0</v>
      </c>
      <c r="G79" s="709">
        <f>C79+F79</f>
        <v>0</v>
      </c>
    </row>
    <row r="80" spans="1:7" s="95" customFormat="1" ht="12.75" customHeight="1" thickBot="1" x14ac:dyDescent="0.25">
      <c r="A80" s="380" t="s">
        <v>627</v>
      </c>
      <c r="B80" s="731" t="s">
        <v>522</v>
      </c>
      <c r="C80" s="735"/>
      <c r="D80" s="735"/>
      <c r="E80" s="735"/>
      <c r="F80" s="579"/>
      <c r="G80" s="736"/>
    </row>
    <row r="81" spans="1:7" s="94" customFormat="1" ht="12" customHeight="1" thickBot="1" x14ac:dyDescent="0.2">
      <c r="A81" s="374" t="s">
        <v>302</v>
      </c>
      <c r="B81" s="257" t="s">
        <v>303</v>
      </c>
      <c r="C81" s="338">
        <f>SUM(C82:C84)</f>
        <v>0</v>
      </c>
      <c r="D81" s="338">
        <f>SUM(D82:D84)</f>
        <v>0</v>
      </c>
      <c r="E81" s="338">
        <f>SUM(E82:E84)</f>
        <v>0</v>
      </c>
      <c r="F81" s="338">
        <f>SUM(F82:F84)</f>
        <v>0</v>
      </c>
      <c r="G81" s="262">
        <f>SUM(G82:G84)</f>
        <v>0</v>
      </c>
    </row>
    <row r="82" spans="1:7" s="95" customFormat="1" ht="12" customHeight="1" x14ac:dyDescent="0.2">
      <c r="A82" s="371" t="s">
        <v>323</v>
      </c>
      <c r="B82" s="355" t="s">
        <v>304</v>
      </c>
      <c r="C82" s="342"/>
      <c r="D82" s="342"/>
      <c r="E82" s="342"/>
      <c r="F82" s="582">
        <f>D82+E82</f>
        <v>0</v>
      </c>
      <c r="G82" s="709">
        <f>C82+F82</f>
        <v>0</v>
      </c>
    </row>
    <row r="83" spans="1:7" s="95" customFormat="1" ht="12" customHeight="1" x14ac:dyDescent="0.2">
      <c r="A83" s="372" t="s">
        <v>324</v>
      </c>
      <c r="B83" s="356" t="s">
        <v>305</v>
      </c>
      <c r="C83" s="342"/>
      <c r="D83" s="342"/>
      <c r="E83" s="342"/>
      <c r="F83" s="582">
        <f>D83+E83</f>
        <v>0</v>
      </c>
      <c r="G83" s="709">
        <f>C83+F83</f>
        <v>0</v>
      </c>
    </row>
    <row r="84" spans="1:7" s="95" customFormat="1" ht="12" customHeight="1" thickBot="1" x14ac:dyDescent="0.25">
      <c r="A84" s="373" t="s">
        <v>325</v>
      </c>
      <c r="B84" s="690" t="s">
        <v>597</v>
      </c>
      <c r="C84" s="342"/>
      <c r="D84" s="342"/>
      <c r="E84" s="342"/>
      <c r="F84" s="582">
        <f>D84+E84</f>
        <v>0</v>
      </c>
      <c r="G84" s="709">
        <f>C84+F84</f>
        <v>0</v>
      </c>
    </row>
    <row r="85" spans="1:7" s="95" customFormat="1" ht="12" customHeight="1" thickBot="1" x14ac:dyDescent="0.2">
      <c r="A85" s="374" t="s">
        <v>306</v>
      </c>
      <c r="B85" s="257" t="s">
        <v>326</v>
      </c>
      <c r="C85" s="338">
        <f>SUM(C86:C89)</f>
        <v>0</v>
      </c>
      <c r="D85" s="338">
        <f>SUM(D86:D89)</f>
        <v>0</v>
      </c>
      <c r="E85" s="338">
        <f>SUM(E86:E89)</f>
        <v>0</v>
      </c>
      <c r="F85" s="338">
        <f>SUM(F86:F89)</f>
        <v>0</v>
      </c>
      <c r="G85" s="262">
        <f>SUM(G86:G89)</f>
        <v>0</v>
      </c>
    </row>
    <row r="86" spans="1:7" s="95" customFormat="1" ht="12" customHeight="1" x14ac:dyDescent="0.2">
      <c r="A86" s="375" t="s">
        <v>307</v>
      </c>
      <c r="B86" s="355" t="s">
        <v>308</v>
      </c>
      <c r="C86" s="342"/>
      <c r="D86" s="342"/>
      <c r="E86" s="342"/>
      <c r="F86" s="582">
        <f t="shared" ref="F86:F91" si="10">D86+E86</f>
        <v>0</v>
      </c>
      <c r="G86" s="709">
        <f t="shared" ref="G86:G91" si="11">C86+F86</f>
        <v>0</v>
      </c>
    </row>
    <row r="87" spans="1:7" s="95" customFormat="1" ht="12" customHeight="1" x14ac:dyDescent="0.2">
      <c r="A87" s="376" t="s">
        <v>309</v>
      </c>
      <c r="B87" s="356" t="s">
        <v>310</v>
      </c>
      <c r="C87" s="342"/>
      <c r="D87" s="342"/>
      <c r="E87" s="342"/>
      <c r="F87" s="582">
        <f t="shared" si="10"/>
        <v>0</v>
      </c>
      <c r="G87" s="709">
        <f t="shared" si="11"/>
        <v>0</v>
      </c>
    </row>
    <row r="88" spans="1:7" s="95" customFormat="1" ht="12" customHeight="1" x14ac:dyDescent="0.2">
      <c r="A88" s="376" t="s">
        <v>311</v>
      </c>
      <c r="B88" s="356" t="s">
        <v>312</v>
      </c>
      <c r="C88" s="342"/>
      <c r="D88" s="342"/>
      <c r="E88" s="342"/>
      <c r="F88" s="582">
        <f t="shared" si="10"/>
        <v>0</v>
      </c>
      <c r="G88" s="709">
        <f t="shared" si="11"/>
        <v>0</v>
      </c>
    </row>
    <row r="89" spans="1:7" s="94" customFormat="1" ht="12" customHeight="1" thickBot="1" x14ac:dyDescent="0.25">
      <c r="A89" s="377" t="s">
        <v>313</v>
      </c>
      <c r="B89" s="357" t="s">
        <v>314</v>
      </c>
      <c r="C89" s="342"/>
      <c r="D89" s="342"/>
      <c r="E89" s="342"/>
      <c r="F89" s="582">
        <f t="shared" si="10"/>
        <v>0</v>
      </c>
      <c r="G89" s="709">
        <f t="shared" si="11"/>
        <v>0</v>
      </c>
    </row>
    <row r="90" spans="1:7" s="94" customFormat="1" ht="12" customHeight="1" thickBot="1" x14ac:dyDescent="0.2">
      <c r="A90" s="374" t="s">
        <v>315</v>
      </c>
      <c r="B90" s="257" t="s">
        <v>431</v>
      </c>
      <c r="C90" s="390"/>
      <c r="D90" s="390"/>
      <c r="E90" s="390"/>
      <c r="F90" s="338">
        <f t="shared" si="10"/>
        <v>0</v>
      </c>
      <c r="G90" s="262">
        <f t="shared" si="11"/>
        <v>0</v>
      </c>
    </row>
    <row r="91" spans="1:7" s="94" customFormat="1" ht="12" customHeight="1" thickBot="1" x14ac:dyDescent="0.2">
      <c r="A91" s="374" t="s">
        <v>457</v>
      </c>
      <c r="B91" s="257" t="s">
        <v>316</v>
      </c>
      <c r="C91" s="390"/>
      <c r="D91" s="390"/>
      <c r="E91" s="390"/>
      <c r="F91" s="338">
        <f t="shared" si="10"/>
        <v>0</v>
      </c>
      <c r="G91" s="262">
        <f t="shared" si="11"/>
        <v>0</v>
      </c>
    </row>
    <row r="92" spans="1:7" s="94" customFormat="1" ht="12" customHeight="1" thickBot="1" x14ac:dyDescent="0.2">
      <c r="A92" s="374" t="s">
        <v>458</v>
      </c>
      <c r="B92" s="361" t="s">
        <v>434</v>
      </c>
      <c r="C92" s="344">
        <f>+C68+C72+C77+C81+C85+C91+C90</f>
        <v>0</v>
      </c>
      <c r="D92" s="344">
        <f>+D68+D72+D77+D81+D85+D91+D90</f>
        <v>0</v>
      </c>
      <c r="E92" s="344">
        <f>+E68+E72+E77+E81+E85+E91+E90</f>
        <v>0</v>
      </c>
      <c r="F92" s="344">
        <f>+F68+F72+F77+F81+F85+F91+F90</f>
        <v>0</v>
      </c>
      <c r="G92" s="268">
        <f>+G68+G72+G77+G81+G85+G91+G90</f>
        <v>0</v>
      </c>
    </row>
    <row r="93" spans="1:7" s="94" customFormat="1" ht="12" customHeight="1" thickBot="1" x14ac:dyDescent="0.2">
      <c r="A93" s="378" t="s">
        <v>459</v>
      </c>
      <c r="B93" s="362" t="s">
        <v>460</v>
      </c>
      <c r="C93" s="344">
        <f>+C67+C92</f>
        <v>0</v>
      </c>
      <c r="D93" s="344">
        <f>+D67+D92</f>
        <v>0</v>
      </c>
      <c r="E93" s="344">
        <f>+E67+E92</f>
        <v>0</v>
      </c>
      <c r="F93" s="344">
        <f>+F67+F92</f>
        <v>0</v>
      </c>
      <c r="G93" s="268">
        <f>+G67+G92</f>
        <v>0</v>
      </c>
    </row>
    <row r="94" spans="1:7" s="95" customFormat="1" ht="15" customHeight="1" thickBot="1" x14ac:dyDescent="0.25">
      <c r="A94" s="217"/>
      <c r="B94" s="218"/>
      <c r="C94" s="312"/>
    </row>
    <row r="95" spans="1:7" s="66" customFormat="1" ht="16.5" customHeight="1" thickBot="1" x14ac:dyDescent="0.25">
      <c r="A95" s="819" t="s">
        <v>54</v>
      </c>
      <c r="B95" s="820"/>
      <c r="C95" s="820"/>
      <c r="D95" s="820"/>
      <c r="E95" s="820"/>
      <c r="F95" s="820"/>
      <c r="G95" s="821"/>
    </row>
    <row r="96" spans="1:7" s="96" customFormat="1" ht="12" customHeight="1" thickBot="1" x14ac:dyDescent="0.25">
      <c r="A96" s="348" t="s">
        <v>16</v>
      </c>
      <c r="B96" s="27" t="s">
        <v>464</v>
      </c>
      <c r="C96" s="337">
        <f>+C97+C98+C99+C100+C101+C114</f>
        <v>0</v>
      </c>
      <c r="D96" s="691">
        <f>+D97+D98+D99+D100+D101+D114</f>
        <v>0</v>
      </c>
      <c r="E96" s="337">
        <f>+E97+E98+E99+E100+E101+E114</f>
        <v>0</v>
      </c>
      <c r="F96" s="337">
        <f>+F97+F98+F99+F100+F101+F114</f>
        <v>0</v>
      </c>
      <c r="G96" s="261">
        <f>+G97+G98+G99+G100+G101+G114</f>
        <v>0</v>
      </c>
    </row>
    <row r="97" spans="1:7" ht="12" customHeight="1" x14ac:dyDescent="0.2">
      <c r="A97" s="379" t="s">
        <v>93</v>
      </c>
      <c r="B97" s="10" t="s">
        <v>47</v>
      </c>
      <c r="C97" s="409"/>
      <c r="D97" s="717"/>
      <c r="E97" s="409"/>
      <c r="F97" s="626">
        <f t="shared" ref="F97:F116" si="12">D97+E97</f>
        <v>0</v>
      </c>
      <c r="G97" s="718">
        <f t="shared" ref="G97:G116" si="13">C97+F97</f>
        <v>0</v>
      </c>
    </row>
    <row r="98" spans="1:7" ht="12" customHeight="1" x14ac:dyDescent="0.2">
      <c r="A98" s="372" t="s">
        <v>94</v>
      </c>
      <c r="B98" s="8" t="s">
        <v>172</v>
      </c>
      <c r="C98" s="339"/>
      <c r="D98" s="719"/>
      <c r="E98" s="339"/>
      <c r="F98" s="607">
        <f t="shared" si="12"/>
        <v>0</v>
      </c>
      <c r="G98" s="705">
        <f t="shared" si="13"/>
        <v>0</v>
      </c>
    </row>
    <row r="99" spans="1:7" ht="12" customHeight="1" x14ac:dyDescent="0.2">
      <c r="A99" s="372" t="s">
        <v>95</v>
      </c>
      <c r="B99" s="8" t="s">
        <v>133</v>
      </c>
      <c r="C99" s="341"/>
      <c r="D99" s="719"/>
      <c r="E99" s="341"/>
      <c r="F99" s="608">
        <f t="shared" si="12"/>
        <v>0</v>
      </c>
      <c r="G99" s="707">
        <f t="shared" si="13"/>
        <v>0</v>
      </c>
    </row>
    <row r="100" spans="1:7" ht="12" customHeight="1" x14ac:dyDescent="0.2">
      <c r="A100" s="372" t="s">
        <v>96</v>
      </c>
      <c r="B100" s="11" t="s">
        <v>173</v>
      </c>
      <c r="C100" s="341"/>
      <c r="D100" s="720"/>
      <c r="E100" s="341"/>
      <c r="F100" s="608">
        <f t="shared" si="12"/>
        <v>0</v>
      </c>
      <c r="G100" s="707">
        <f t="shared" si="13"/>
        <v>0</v>
      </c>
    </row>
    <row r="101" spans="1:7" ht="12" customHeight="1" x14ac:dyDescent="0.2">
      <c r="A101" s="372" t="s">
        <v>106</v>
      </c>
      <c r="B101" s="19" t="s">
        <v>174</v>
      </c>
      <c r="C101" s="341"/>
      <c r="D101" s="720"/>
      <c r="E101" s="341"/>
      <c r="F101" s="608">
        <f t="shared" si="12"/>
        <v>0</v>
      </c>
      <c r="G101" s="707">
        <f t="shared" si="13"/>
        <v>0</v>
      </c>
    </row>
    <row r="102" spans="1:7" ht="12" customHeight="1" x14ac:dyDescent="0.2">
      <c r="A102" s="372" t="s">
        <v>97</v>
      </c>
      <c r="B102" s="8" t="s">
        <v>461</v>
      </c>
      <c r="C102" s="341"/>
      <c r="D102" s="720"/>
      <c r="E102" s="341"/>
      <c r="F102" s="608">
        <f t="shared" si="12"/>
        <v>0</v>
      </c>
      <c r="G102" s="707">
        <f t="shared" si="13"/>
        <v>0</v>
      </c>
    </row>
    <row r="103" spans="1:7" ht="12" customHeight="1" x14ac:dyDescent="0.2">
      <c r="A103" s="372" t="s">
        <v>98</v>
      </c>
      <c r="B103" s="136" t="s">
        <v>397</v>
      </c>
      <c r="C103" s="341"/>
      <c r="D103" s="720"/>
      <c r="E103" s="341"/>
      <c r="F103" s="608">
        <f t="shared" si="12"/>
        <v>0</v>
      </c>
      <c r="G103" s="707">
        <f t="shared" si="13"/>
        <v>0</v>
      </c>
    </row>
    <row r="104" spans="1:7" ht="12" customHeight="1" x14ac:dyDescent="0.2">
      <c r="A104" s="372" t="s">
        <v>107</v>
      </c>
      <c r="B104" s="136" t="s">
        <v>396</v>
      </c>
      <c r="C104" s="341"/>
      <c r="D104" s="720"/>
      <c r="E104" s="341"/>
      <c r="F104" s="608">
        <f t="shared" si="12"/>
        <v>0</v>
      </c>
      <c r="G104" s="707">
        <f t="shared" si="13"/>
        <v>0</v>
      </c>
    </row>
    <row r="105" spans="1:7" ht="12" customHeight="1" x14ac:dyDescent="0.2">
      <c r="A105" s="372" t="s">
        <v>108</v>
      </c>
      <c r="B105" s="136" t="s">
        <v>332</v>
      </c>
      <c r="C105" s="341"/>
      <c r="D105" s="720"/>
      <c r="E105" s="341"/>
      <c r="F105" s="608">
        <f t="shared" si="12"/>
        <v>0</v>
      </c>
      <c r="G105" s="707">
        <f t="shared" si="13"/>
        <v>0</v>
      </c>
    </row>
    <row r="106" spans="1:7" ht="12" customHeight="1" x14ac:dyDescent="0.2">
      <c r="A106" s="372" t="s">
        <v>109</v>
      </c>
      <c r="B106" s="137" t="s">
        <v>333</v>
      </c>
      <c r="C106" s="341"/>
      <c r="D106" s="720"/>
      <c r="E106" s="341"/>
      <c r="F106" s="608">
        <f t="shared" si="12"/>
        <v>0</v>
      </c>
      <c r="G106" s="707">
        <f t="shared" si="13"/>
        <v>0</v>
      </c>
    </row>
    <row r="107" spans="1:7" ht="22.5" x14ac:dyDescent="0.2">
      <c r="A107" s="372" t="s">
        <v>110</v>
      </c>
      <c r="B107" s="137" t="s">
        <v>334</v>
      </c>
      <c r="C107" s="341"/>
      <c r="D107" s="720"/>
      <c r="E107" s="341"/>
      <c r="F107" s="608">
        <f t="shared" si="12"/>
        <v>0</v>
      </c>
      <c r="G107" s="707">
        <f t="shared" si="13"/>
        <v>0</v>
      </c>
    </row>
    <row r="108" spans="1:7" ht="12" customHeight="1" x14ac:dyDescent="0.2">
      <c r="A108" s="372" t="s">
        <v>112</v>
      </c>
      <c r="B108" s="136" t="s">
        <v>335</v>
      </c>
      <c r="C108" s="341"/>
      <c r="D108" s="720"/>
      <c r="E108" s="341"/>
      <c r="F108" s="608">
        <f t="shared" si="12"/>
        <v>0</v>
      </c>
      <c r="G108" s="707">
        <f t="shared" si="13"/>
        <v>0</v>
      </c>
    </row>
    <row r="109" spans="1:7" ht="12" customHeight="1" x14ac:dyDescent="0.2">
      <c r="A109" s="372" t="s">
        <v>175</v>
      </c>
      <c r="B109" s="136" t="s">
        <v>336</v>
      </c>
      <c r="C109" s="341"/>
      <c r="D109" s="720"/>
      <c r="E109" s="341"/>
      <c r="F109" s="608">
        <f t="shared" si="12"/>
        <v>0</v>
      </c>
      <c r="G109" s="707">
        <f t="shared" si="13"/>
        <v>0</v>
      </c>
    </row>
    <row r="110" spans="1:7" ht="12" customHeight="1" x14ac:dyDescent="0.2">
      <c r="A110" s="372" t="s">
        <v>330</v>
      </c>
      <c r="B110" s="137" t="s">
        <v>337</v>
      </c>
      <c r="C110" s="339"/>
      <c r="D110" s="720"/>
      <c r="E110" s="341"/>
      <c r="F110" s="608">
        <f t="shared" si="12"/>
        <v>0</v>
      </c>
      <c r="G110" s="707">
        <f t="shared" si="13"/>
        <v>0</v>
      </c>
    </row>
    <row r="111" spans="1:7" ht="12" customHeight="1" x14ac:dyDescent="0.2">
      <c r="A111" s="380" t="s">
        <v>331</v>
      </c>
      <c r="B111" s="138" t="s">
        <v>338</v>
      </c>
      <c r="C111" s="341"/>
      <c r="D111" s="720"/>
      <c r="E111" s="341"/>
      <c r="F111" s="608">
        <f t="shared" si="12"/>
        <v>0</v>
      </c>
      <c r="G111" s="707">
        <f t="shared" si="13"/>
        <v>0</v>
      </c>
    </row>
    <row r="112" spans="1:7" ht="12" customHeight="1" x14ac:dyDescent="0.2">
      <c r="A112" s="372" t="s">
        <v>394</v>
      </c>
      <c r="B112" s="138" t="s">
        <v>339</v>
      </c>
      <c r="C112" s="341"/>
      <c r="D112" s="720"/>
      <c r="E112" s="341"/>
      <c r="F112" s="608">
        <f t="shared" si="12"/>
        <v>0</v>
      </c>
      <c r="G112" s="707">
        <f t="shared" si="13"/>
        <v>0</v>
      </c>
    </row>
    <row r="113" spans="1:7" ht="12" customHeight="1" x14ac:dyDescent="0.2">
      <c r="A113" s="372" t="s">
        <v>395</v>
      </c>
      <c r="B113" s="137" t="s">
        <v>340</v>
      </c>
      <c r="C113" s="339"/>
      <c r="D113" s="722"/>
      <c r="E113" s="339"/>
      <c r="F113" s="607">
        <f t="shared" si="12"/>
        <v>0</v>
      </c>
      <c r="G113" s="705">
        <f t="shared" si="13"/>
        <v>0</v>
      </c>
    </row>
    <row r="114" spans="1:7" ht="12" customHeight="1" x14ac:dyDescent="0.2">
      <c r="A114" s="372" t="s">
        <v>399</v>
      </c>
      <c r="B114" s="11" t="s">
        <v>48</v>
      </c>
      <c r="C114" s="339"/>
      <c r="D114" s="722"/>
      <c r="E114" s="339"/>
      <c r="F114" s="607">
        <f t="shared" si="12"/>
        <v>0</v>
      </c>
      <c r="G114" s="705">
        <f t="shared" si="13"/>
        <v>0</v>
      </c>
    </row>
    <row r="115" spans="1:7" ht="12" customHeight="1" x14ac:dyDescent="0.2">
      <c r="A115" s="373" t="s">
        <v>400</v>
      </c>
      <c r="B115" s="8" t="s">
        <v>462</v>
      </c>
      <c r="C115" s="341"/>
      <c r="D115" s="720"/>
      <c r="E115" s="341"/>
      <c r="F115" s="608">
        <f t="shared" si="12"/>
        <v>0</v>
      </c>
      <c r="G115" s="707">
        <f t="shared" si="13"/>
        <v>0</v>
      </c>
    </row>
    <row r="116" spans="1:7" ht="12" customHeight="1" thickBot="1" x14ac:dyDescent="0.25">
      <c r="A116" s="381" t="s">
        <v>401</v>
      </c>
      <c r="B116" s="139" t="s">
        <v>463</v>
      </c>
      <c r="C116" s="410"/>
      <c r="D116" s="723"/>
      <c r="E116" s="410"/>
      <c r="F116" s="627">
        <f t="shared" si="12"/>
        <v>0</v>
      </c>
      <c r="G116" s="724">
        <f t="shared" si="13"/>
        <v>0</v>
      </c>
    </row>
    <row r="117" spans="1:7" ht="12" customHeight="1" thickBot="1" x14ac:dyDescent="0.25">
      <c r="A117" s="31" t="s">
        <v>17</v>
      </c>
      <c r="B117" s="26" t="s">
        <v>341</v>
      </c>
      <c r="C117" s="338">
        <f>+C118+C120+C122</f>
        <v>0</v>
      </c>
      <c r="D117" s="697">
        <f>+D118+D120+D122</f>
        <v>0</v>
      </c>
      <c r="E117" s="338">
        <f>+E118+E120+E122</f>
        <v>0</v>
      </c>
      <c r="F117" s="338">
        <f>+F118+F120+F122</f>
        <v>0</v>
      </c>
      <c r="G117" s="262">
        <f>+G118+G120+G122</f>
        <v>0</v>
      </c>
    </row>
    <row r="118" spans="1:7" ht="12" customHeight="1" x14ac:dyDescent="0.2">
      <c r="A118" s="371" t="s">
        <v>99</v>
      </c>
      <c r="B118" s="8" t="s">
        <v>214</v>
      </c>
      <c r="C118" s="340"/>
      <c r="D118" s="725"/>
      <c r="E118" s="340"/>
      <c r="F118" s="575">
        <f t="shared" ref="F118:F130" si="14">D118+E118</f>
        <v>0</v>
      </c>
      <c r="G118" s="350">
        <f t="shared" ref="G118:G130" si="15">C118+F118</f>
        <v>0</v>
      </c>
    </row>
    <row r="119" spans="1:7" ht="12" customHeight="1" x14ac:dyDescent="0.2">
      <c r="A119" s="371" t="s">
        <v>100</v>
      </c>
      <c r="B119" s="12" t="s">
        <v>345</v>
      </c>
      <c r="C119" s="340"/>
      <c r="D119" s="725"/>
      <c r="E119" s="340"/>
      <c r="F119" s="575">
        <f t="shared" si="14"/>
        <v>0</v>
      </c>
      <c r="G119" s="350">
        <f t="shared" si="15"/>
        <v>0</v>
      </c>
    </row>
    <row r="120" spans="1:7" ht="12" customHeight="1" x14ac:dyDescent="0.2">
      <c r="A120" s="371" t="s">
        <v>101</v>
      </c>
      <c r="B120" s="12" t="s">
        <v>176</v>
      </c>
      <c r="C120" s="339"/>
      <c r="D120" s="722"/>
      <c r="E120" s="339"/>
      <c r="F120" s="607">
        <f t="shared" si="14"/>
        <v>0</v>
      </c>
      <c r="G120" s="705">
        <f t="shared" si="15"/>
        <v>0</v>
      </c>
    </row>
    <row r="121" spans="1:7" ht="12" customHeight="1" x14ac:dyDescent="0.2">
      <c r="A121" s="371" t="s">
        <v>102</v>
      </c>
      <c r="B121" s="12" t="s">
        <v>346</v>
      </c>
      <c r="C121" s="339"/>
      <c r="D121" s="722"/>
      <c r="E121" s="339"/>
      <c r="F121" s="607">
        <f t="shared" si="14"/>
        <v>0</v>
      </c>
      <c r="G121" s="705">
        <f t="shared" si="15"/>
        <v>0</v>
      </c>
    </row>
    <row r="122" spans="1:7" ht="12" customHeight="1" x14ac:dyDescent="0.2">
      <c r="A122" s="371" t="s">
        <v>103</v>
      </c>
      <c r="B122" s="259" t="s">
        <v>216</v>
      </c>
      <c r="C122" s="339"/>
      <c r="D122" s="722"/>
      <c r="E122" s="339"/>
      <c r="F122" s="607">
        <f t="shared" si="14"/>
        <v>0</v>
      </c>
      <c r="G122" s="705">
        <f t="shared" si="15"/>
        <v>0</v>
      </c>
    </row>
    <row r="123" spans="1:7" ht="12" customHeight="1" x14ac:dyDescent="0.2">
      <c r="A123" s="371" t="s">
        <v>111</v>
      </c>
      <c r="B123" s="258" t="s">
        <v>387</v>
      </c>
      <c r="C123" s="339"/>
      <c r="D123" s="722"/>
      <c r="E123" s="339"/>
      <c r="F123" s="607">
        <f t="shared" si="14"/>
        <v>0</v>
      </c>
      <c r="G123" s="705">
        <f t="shared" si="15"/>
        <v>0</v>
      </c>
    </row>
    <row r="124" spans="1:7" ht="12" customHeight="1" x14ac:dyDescent="0.2">
      <c r="A124" s="371" t="s">
        <v>113</v>
      </c>
      <c r="B124" s="351" t="s">
        <v>351</v>
      </c>
      <c r="C124" s="339"/>
      <c r="D124" s="722"/>
      <c r="E124" s="339"/>
      <c r="F124" s="607">
        <f t="shared" si="14"/>
        <v>0</v>
      </c>
      <c r="G124" s="705">
        <f t="shared" si="15"/>
        <v>0</v>
      </c>
    </row>
    <row r="125" spans="1:7" ht="22.5" x14ac:dyDescent="0.2">
      <c r="A125" s="371" t="s">
        <v>177</v>
      </c>
      <c r="B125" s="137" t="s">
        <v>334</v>
      </c>
      <c r="C125" s="339"/>
      <c r="D125" s="722"/>
      <c r="E125" s="339"/>
      <c r="F125" s="607">
        <f t="shared" si="14"/>
        <v>0</v>
      </c>
      <c r="G125" s="705">
        <f t="shared" si="15"/>
        <v>0</v>
      </c>
    </row>
    <row r="126" spans="1:7" ht="12" customHeight="1" x14ac:dyDescent="0.2">
      <c r="A126" s="371" t="s">
        <v>178</v>
      </c>
      <c r="B126" s="137" t="s">
        <v>350</v>
      </c>
      <c r="C126" s="339"/>
      <c r="D126" s="722"/>
      <c r="E126" s="339"/>
      <c r="F126" s="607">
        <f t="shared" si="14"/>
        <v>0</v>
      </c>
      <c r="G126" s="705">
        <f t="shared" si="15"/>
        <v>0</v>
      </c>
    </row>
    <row r="127" spans="1:7" ht="12" customHeight="1" x14ac:dyDescent="0.2">
      <c r="A127" s="371" t="s">
        <v>179</v>
      </c>
      <c r="B127" s="137" t="s">
        <v>349</v>
      </c>
      <c r="C127" s="339"/>
      <c r="D127" s="722"/>
      <c r="E127" s="339"/>
      <c r="F127" s="607">
        <f t="shared" si="14"/>
        <v>0</v>
      </c>
      <c r="G127" s="705">
        <f t="shared" si="15"/>
        <v>0</v>
      </c>
    </row>
    <row r="128" spans="1:7" ht="12" customHeight="1" x14ac:dyDescent="0.2">
      <c r="A128" s="371" t="s">
        <v>342</v>
      </c>
      <c r="B128" s="137" t="s">
        <v>337</v>
      </c>
      <c r="C128" s="339"/>
      <c r="D128" s="722"/>
      <c r="E128" s="339"/>
      <c r="F128" s="607">
        <f t="shared" si="14"/>
        <v>0</v>
      </c>
      <c r="G128" s="705">
        <f t="shared" si="15"/>
        <v>0</v>
      </c>
    </row>
    <row r="129" spans="1:13" ht="12" customHeight="1" x14ac:dyDescent="0.2">
      <c r="A129" s="371" t="s">
        <v>343</v>
      </c>
      <c r="B129" s="137" t="s">
        <v>348</v>
      </c>
      <c r="C129" s="339"/>
      <c r="D129" s="722"/>
      <c r="E129" s="339"/>
      <c r="F129" s="607">
        <f t="shared" si="14"/>
        <v>0</v>
      </c>
      <c r="G129" s="705">
        <f t="shared" si="15"/>
        <v>0</v>
      </c>
    </row>
    <row r="130" spans="1:13" ht="12" customHeight="1" thickBot="1" x14ac:dyDescent="0.25">
      <c r="A130" s="380" t="s">
        <v>344</v>
      </c>
      <c r="B130" s="137" t="s">
        <v>347</v>
      </c>
      <c r="C130" s="341"/>
      <c r="D130" s="720"/>
      <c r="E130" s="341"/>
      <c r="F130" s="608">
        <f t="shared" si="14"/>
        <v>0</v>
      </c>
      <c r="G130" s="707">
        <f t="shared" si="15"/>
        <v>0</v>
      </c>
    </row>
    <row r="131" spans="1:13" ht="12" customHeight="1" thickBot="1" x14ac:dyDescent="0.25">
      <c r="A131" s="31" t="s">
        <v>18</v>
      </c>
      <c r="B131" s="118" t="s">
        <v>404</v>
      </c>
      <c r="C131" s="338">
        <f>+C96+C117</f>
        <v>0</v>
      </c>
      <c r="D131" s="697">
        <f>+D96+D117</f>
        <v>0</v>
      </c>
      <c r="E131" s="338">
        <f>+E96+E117</f>
        <v>0</v>
      </c>
      <c r="F131" s="338">
        <f>+F96+F117</f>
        <v>0</v>
      </c>
      <c r="G131" s="262">
        <f>+G96+G117</f>
        <v>0</v>
      </c>
    </row>
    <row r="132" spans="1:13" ht="12" customHeight="1" thickBot="1" x14ac:dyDescent="0.25">
      <c r="A132" s="31" t="s">
        <v>19</v>
      </c>
      <c r="B132" s="118" t="s">
        <v>405</v>
      </c>
      <c r="C132" s="338">
        <f>+C133+C134+C135</f>
        <v>0</v>
      </c>
      <c r="D132" s="697">
        <f>+D133+D134+D135</f>
        <v>0</v>
      </c>
      <c r="E132" s="338">
        <f>+E133+E134+E135</f>
        <v>0</v>
      </c>
      <c r="F132" s="338">
        <f>+F133+F134+F135</f>
        <v>0</v>
      </c>
      <c r="G132" s="262">
        <f>+G133+G134+G135</f>
        <v>0</v>
      </c>
    </row>
    <row r="133" spans="1:13" s="96" customFormat="1" ht="12" customHeight="1" x14ac:dyDescent="0.2">
      <c r="A133" s="371" t="s">
        <v>250</v>
      </c>
      <c r="B133" s="9" t="s">
        <v>467</v>
      </c>
      <c r="C133" s="339"/>
      <c r="D133" s="722"/>
      <c r="E133" s="339"/>
      <c r="F133" s="607">
        <f>D133+E133</f>
        <v>0</v>
      </c>
      <c r="G133" s="705">
        <f>C133+F133</f>
        <v>0</v>
      </c>
    </row>
    <row r="134" spans="1:13" ht="12" customHeight="1" x14ac:dyDescent="0.2">
      <c r="A134" s="371" t="s">
        <v>251</v>
      </c>
      <c r="B134" s="9" t="s">
        <v>413</v>
      </c>
      <c r="C134" s="339"/>
      <c r="D134" s="722"/>
      <c r="E134" s="339"/>
      <c r="F134" s="607">
        <f>D134+E134</f>
        <v>0</v>
      </c>
      <c r="G134" s="705">
        <f>C134+F134</f>
        <v>0</v>
      </c>
    </row>
    <row r="135" spans="1:13" ht="12" customHeight="1" thickBot="1" x14ac:dyDescent="0.25">
      <c r="A135" s="380" t="s">
        <v>252</v>
      </c>
      <c r="B135" s="7" t="s">
        <v>466</v>
      </c>
      <c r="C135" s="339"/>
      <c r="D135" s="722"/>
      <c r="E135" s="339"/>
      <c r="F135" s="607">
        <f>D135+E135</f>
        <v>0</v>
      </c>
      <c r="G135" s="705">
        <f>C135+F135</f>
        <v>0</v>
      </c>
    </row>
    <row r="136" spans="1:13" ht="12" customHeight="1" thickBot="1" x14ac:dyDescent="0.25">
      <c r="A136" s="31" t="s">
        <v>20</v>
      </c>
      <c r="B136" s="118" t="s">
        <v>406</v>
      </c>
      <c r="C136" s="338">
        <f>+C137+C138+C139+C140+C141+C142</f>
        <v>0</v>
      </c>
      <c r="D136" s="697">
        <f>+D137+D138+D139+D140+D141+D142</f>
        <v>0</v>
      </c>
      <c r="E136" s="338">
        <f>+E137+E138+E139+E140+E141+E142</f>
        <v>0</v>
      </c>
      <c r="F136" s="338">
        <f>+F137+F138+F139+F140+F141+F142</f>
        <v>0</v>
      </c>
      <c r="G136" s="262">
        <f>+G137+G138+G139+G140+G141+G142</f>
        <v>0</v>
      </c>
    </row>
    <row r="137" spans="1:13" ht="12" customHeight="1" x14ac:dyDescent="0.2">
      <c r="A137" s="371" t="s">
        <v>86</v>
      </c>
      <c r="B137" s="9" t="s">
        <v>415</v>
      </c>
      <c r="C137" s="339"/>
      <c r="D137" s="722"/>
      <c r="E137" s="339"/>
      <c r="F137" s="607">
        <f t="shared" ref="F137:F142" si="16">D137+E137</f>
        <v>0</v>
      </c>
      <c r="G137" s="705">
        <f t="shared" ref="G137:G142" si="17">C137+F137</f>
        <v>0</v>
      </c>
    </row>
    <row r="138" spans="1:13" ht="12" customHeight="1" x14ac:dyDescent="0.2">
      <c r="A138" s="371" t="s">
        <v>87</v>
      </c>
      <c r="B138" s="9" t="s">
        <v>407</v>
      </c>
      <c r="C138" s="339"/>
      <c r="D138" s="722"/>
      <c r="E138" s="339"/>
      <c r="F138" s="607">
        <f t="shared" si="16"/>
        <v>0</v>
      </c>
      <c r="G138" s="705">
        <f t="shared" si="17"/>
        <v>0</v>
      </c>
    </row>
    <row r="139" spans="1:13" ht="12" customHeight="1" x14ac:dyDescent="0.2">
      <c r="A139" s="371" t="s">
        <v>88</v>
      </c>
      <c r="B139" s="9" t="s">
        <v>408</v>
      </c>
      <c r="C139" s="339"/>
      <c r="D139" s="722"/>
      <c r="E139" s="339"/>
      <c r="F139" s="607">
        <f t="shared" si="16"/>
        <v>0</v>
      </c>
      <c r="G139" s="705">
        <f t="shared" si="17"/>
        <v>0</v>
      </c>
    </row>
    <row r="140" spans="1:13" ht="12" customHeight="1" x14ac:dyDescent="0.2">
      <c r="A140" s="371" t="s">
        <v>164</v>
      </c>
      <c r="B140" s="9" t="s">
        <v>465</v>
      </c>
      <c r="C140" s="339"/>
      <c r="D140" s="722"/>
      <c r="E140" s="339"/>
      <c r="F140" s="607">
        <f t="shared" si="16"/>
        <v>0</v>
      </c>
      <c r="G140" s="705">
        <f t="shared" si="17"/>
        <v>0</v>
      </c>
    </row>
    <row r="141" spans="1:13" ht="12" customHeight="1" x14ac:dyDescent="0.2">
      <c r="A141" s="371" t="s">
        <v>165</v>
      </c>
      <c r="B141" s="9" t="s">
        <v>410</v>
      </c>
      <c r="C141" s="339"/>
      <c r="D141" s="722"/>
      <c r="E141" s="339"/>
      <c r="F141" s="607">
        <f t="shared" si="16"/>
        <v>0</v>
      </c>
      <c r="G141" s="705">
        <f t="shared" si="17"/>
        <v>0</v>
      </c>
    </row>
    <row r="142" spans="1:13" s="96" customFormat="1" ht="12" customHeight="1" thickBot="1" x14ac:dyDescent="0.25">
      <c r="A142" s="380" t="s">
        <v>166</v>
      </c>
      <c r="B142" s="7" t="s">
        <v>411</v>
      </c>
      <c r="C142" s="339"/>
      <c r="D142" s="722"/>
      <c r="E142" s="339"/>
      <c r="F142" s="607">
        <f t="shared" si="16"/>
        <v>0</v>
      </c>
      <c r="G142" s="705">
        <f t="shared" si="17"/>
        <v>0</v>
      </c>
    </row>
    <row r="143" spans="1:13" ht="12" customHeight="1" thickBot="1" x14ac:dyDescent="0.25">
      <c r="A143" s="31" t="s">
        <v>21</v>
      </c>
      <c r="B143" s="118" t="s">
        <v>480</v>
      </c>
      <c r="C143" s="344">
        <f>+C144+C145+C147+C148+C146</f>
        <v>0</v>
      </c>
      <c r="D143" s="698">
        <f>+D144+D145+D147+D148+D146</f>
        <v>0</v>
      </c>
      <c r="E143" s="344">
        <f>+E144+E145+E147+E148+E146</f>
        <v>0</v>
      </c>
      <c r="F143" s="344">
        <f>+F144+F145+F147+F148+F146</f>
        <v>0</v>
      </c>
      <c r="G143" s="268">
        <f>+G144+G145+G147+G148+G146</f>
        <v>0</v>
      </c>
      <c r="M143" s="221"/>
    </row>
    <row r="144" spans="1:13" x14ac:dyDescent="0.2">
      <c r="A144" s="371" t="s">
        <v>89</v>
      </c>
      <c r="B144" s="9" t="s">
        <v>352</v>
      </c>
      <c r="C144" s="339"/>
      <c r="D144" s="722"/>
      <c r="E144" s="339"/>
      <c r="F144" s="607">
        <f>D144+E144</f>
        <v>0</v>
      </c>
      <c r="G144" s="705">
        <f>C144+F144</f>
        <v>0</v>
      </c>
    </row>
    <row r="145" spans="1:7" ht="12" customHeight="1" x14ac:dyDescent="0.2">
      <c r="A145" s="371" t="s">
        <v>90</v>
      </c>
      <c r="B145" s="9" t="s">
        <v>353</v>
      </c>
      <c r="C145" s="339"/>
      <c r="D145" s="722"/>
      <c r="E145" s="339"/>
      <c r="F145" s="607">
        <f>D145+E145</f>
        <v>0</v>
      </c>
      <c r="G145" s="705">
        <f>C145+F145</f>
        <v>0</v>
      </c>
    </row>
    <row r="146" spans="1:7" ht="12" customHeight="1" x14ac:dyDescent="0.2">
      <c r="A146" s="371" t="s">
        <v>269</v>
      </c>
      <c r="B146" s="9" t="s">
        <v>479</v>
      </c>
      <c r="C146" s="339"/>
      <c r="D146" s="722"/>
      <c r="E146" s="339"/>
      <c r="F146" s="607">
        <f>D146+E146</f>
        <v>0</v>
      </c>
      <c r="G146" s="705">
        <f>C146+F146</f>
        <v>0</v>
      </c>
    </row>
    <row r="147" spans="1:7" s="96" customFormat="1" ht="12" customHeight="1" x14ac:dyDescent="0.2">
      <c r="A147" s="371" t="s">
        <v>270</v>
      </c>
      <c r="B147" s="9" t="s">
        <v>420</v>
      </c>
      <c r="C147" s="339"/>
      <c r="D147" s="722"/>
      <c r="E147" s="339"/>
      <c r="F147" s="607">
        <f>D147+E147</f>
        <v>0</v>
      </c>
      <c r="G147" s="705">
        <f>C147+F147</f>
        <v>0</v>
      </c>
    </row>
    <row r="148" spans="1:7" s="96" customFormat="1" ht="12" customHeight="1" thickBot="1" x14ac:dyDescent="0.25">
      <c r="A148" s="380" t="s">
        <v>271</v>
      </c>
      <c r="B148" s="7" t="s">
        <v>368</v>
      </c>
      <c r="C148" s="339"/>
      <c r="D148" s="722"/>
      <c r="E148" s="339"/>
      <c r="F148" s="607">
        <f>D148+E148</f>
        <v>0</v>
      </c>
      <c r="G148" s="705">
        <f>C148+F148</f>
        <v>0</v>
      </c>
    </row>
    <row r="149" spans="1:7" s="96" customFormat="1" ht="12" customHeight="1" thickBot="1" x14ac:dyDescent="0.25">
      <c r="A149" s="31" t="s">
        <v>22</v>
      </c>
      <c r="B149" s="118" t="s">
        <v>421</v>
      </c>
      <c r="C149" s="412">
        <f>+C150+C151+C152+C153+C154</f>
        <v>0</v>
      </c>
      <c r="D149" s="699">
        <f>+D150+D151+D152+D153+D154</f>
        <v>0</v>
      </c>
      <c r="E149" s="412">
        <f>+E150+E151+E152+E153+E154</f>
        <v>0</v>
      </c>
      <c r="F149" s="412">
        <f>+F150+F151+F152+F153+F154</f>
        <v>0</v>
      </c>
      <c r="G149" s="271">
        <f>+G150+G151+G152+G153+G154</f>
        <v>0</v>
      </c>
    </row>
    <row r="150" spans="1:7" s="96" customFormat="1" ht="12" customHeight="1" x14ac:dyDescent="0.2">
      <c r="A150" s="371" t="s">
        <v>91</v>
      </c>
      <c r="B150" s="9" t="s">
        <v>416</v>
      </c>
      <c r="C150" s="339"/>
      <c r="D150" s="722"/>
      <c r="E150" s="339"/>
      <c r="F150" s="607">
        <f t="shared" ref="F150:F156" si="18">D150+E150</f>
        <v>0</v>
      </c>
      <c r="G150" s="705">
        <f t="shared" ref="G150:G156" si="19">C150+F150</f>
        <v>0</v>
      </c>
    </row>
    <row r="151" spans="1:7" s="96" customFormat="1" ht="12" customHeight="1" x14ac:dyDescent="0.2">
      <c r="A151" s="371" t="s">
        <v>92</v>
      </c>
      <c r="B151" s="9" t="s">
        <v>423</v>
      </c>
      <c r="C151" s="339"/>
      <c r="D151" s="722"/>
      <c r="E151" s="339"/>
      <c r="F151" s="607">
        <f t="shared" si="18"/>
        <v>0</v>
      </c>
      <c r="G151" s="705">
        <f t="shared" si="19"/>
        <v>0</v>
      </c>
    </row>
    <row r="152" spans="1:7" s="96" customFormat="1" ht="12" customHeight="1" x14ac:dyDescent="0.2">
      <c r="A152" s="371" t="s">
        <v>281</v>
      </c>
      <c r="B152" s="9" t="s">
        <v>418</v>
      </c>
      <c r="C152" s="339"/>
      <c r="D152" s="722"/>
      <c r="E152" s="339"/>
      <c r="F152" s="607">
        <f t="shared" si="18"/>
        <v>0</v>
      </c>
      <c r="G152" s="705">
        <f t="shared" si="19"/>
        <v>0</v>
      </c>
    </row>
    <row r="153" spans="1:7" s="96" customFormat="1" ht="12" customHeight="1" x14ac:dyDescent="0.2">
      <c r="A153" s="371" t="s">
        <v>282</v>
      </c>
      <c r="B153" s="9" t="s">
        <v>468</v>
      </c>
      <c r="C153" s="339"/>
      <c r="D153" s="722"/>
      <c r="E153" s="339"/>
      <c r="F153" s="607">
        <f t="shared" si="18"/>
        <v>0</v>
      </c>
      <c r="G153" s="705">
        <f t="shared" si="19"/>
        <v>0</v>
      </c>
    </row>
    <row r="154" spans="1:7" ht="12.75" customHeight="1" thickBot="1" x14ac:dyDescent="0.25">
      <c r="A154" s="380" t="s">
        <v>422</v>
      </c>
      <c r="B154" s="7" t="s">
        <v>425</v>
      </c>
      <c r="C154" s="341"/>
      <c r="D154" s="720"/>
      <c r="E154" s="341"/>
      <c r="F154" s="608">
        <f t="shared" si="18"/>
        <v>0</v>
      </c>
      <c r="G154" s="707">
        <f t="shared" si="19"/>
        <v>0</v>
      </c>
    </row>
    <row r="155" spans="1:7" ht="12.75" customHeight="1" thickBot="1" x14ac:dyDescent="0.25">
      <c r="A155" s="407" t="s">
        <v>23</v>
      </c>
      <c r="B155" s="118" t="s">
        <v>426</v>
      </c>
      <c r="C155" s="413"/>
      <c r="D155" s="700"/>
      <c r="E155" s="413"/>
      <c r="F155" s="412">
        <f t="shared" si="18"/>
        <v>0</v>
      </c>
      <c r="G155" s="271">
        <f t="shared" si="19"/>
        <v>0</v>
      </c>
    </row>
    <row r="156" spans="1:7" ht="12.75" customHeight="1" thickBot="1" x14ac:dyDescent="0.25">
      <c r="A156" s="407" t="s">
        <v>24</v>
      </c>
      <c r="B156" s="118" t="s">
        <v>427</v>
      </c>
      <c r="C156" s="413"/>
      <c r="D156" s="700"/>
      <c r="E156" s="413"/>
      <c r="F156" s="412">
        <f t="shared" si="18"/>
        <v>0</v>
      </c>
      <c r="G156" s="271">
        <f t="shared" si="19"/>
        <v>0</v>
      </c>
    </row>
    <row r="157" spans="1:7" ht="12" customHeight="1" thickBot="1" x14ac:dyDescent="0.25">
      <c r="A157" s="31" t="s">
        <v>25</v>
      </c>
      <c r="B157" s="118" t="s">
        <v>429</v>
      </c>
      <c r="C157" s="414">
        <f>+C132+C136+C143+C149+C155+C156</f>
        <v>0</v>
      </c>
      <c r="D157" s="701">
        <f>+D132+D136+D143+D149+D155+D156</f>
        <v>0</v>
      </c>
      <c r="E157" s="414"/>
      <c r="F157" s="414"/>
      <c r="G157" s="364">
        <f>+G132+G136+G143+G149+G155+G156</f>
        <v>0</v>
      </c>
    </row>
    <row r="158" spans="1:7" ht="15" customHeight="1" thickBot="1" x14ac:dyDescent="0.25">
      <c r="A158" s="382" t="s">
        <v>26</v>
      </c>
      <c r="B158" s="323" t="s">
        <v>428</v>
      </c>
      <c r="C158" s="414">
        <f>+C131+C157</f>
        <v>0</v>
      </c>
      <c r="D158" s="701">
        <f>+D131+D157</f>
        <v>0</v>
      </c>
      <c r="E158" s="414">
        <f>+E131+E157</f>
        <v>0</v>
      </c>
      <c r="F158" s="414">
        <f>+F131+F157</f>
        <v>0</v>
      </c>
      <c r="G158" s="364">
        <f>+G131+G157</f>
        <v>0</v>
      </c>
    </row>
    <row r="159" spans="1:7" ht="13.5" thickBot="1" x14ac:dyDescent="0.25">
      <c r="D159" s="333"/>
      <c r="E159" s="702"/>
      <c r="F159" s="702"/>
      <c r="G159" s="726"/>
    </row>
    <row r="160" spans="1:7" ht="15" customHeight="1" thickBot="1" x14ac:dyDescent="0.25">
      <c r="A160" s="219" t="s">
        <v>469</v>
      </c>
      <c r="B160" s="220"/>
      <c r="C160" s="704"/>
      <c r="D160" s="727"/>
      <c r="E160" s="704"/>
      <c r="F160" s="728"/>
      <c r="G160" s="729"/>
    </row>
    <row r="161" spans="1:7" ht="14.25" customHeight="1" thickBot="1" x14ac:dyDescent="0.25">
      <c r="A161" s="219" t="s">
        <v>191</v>
      </c>
      <c r="B161" s="220"/>
      <c r="C161" s="704"/>
      <c r="D161" s="727"/>
      <c r="E161" s="704"/>
      <c r="F161" s="728"/>
      <c r="G161" s="729"/>
    </row>
  </sheetData>
  <sheetProtection formatCells="0"/>
  <mergeCells count="4">
    <mergeCell ref="B2:F2"/>
    <mergeCell ref="B3:F3"/>
    <mergeCell ref="A7:G7"/>
    <mergeCell ref="A95:G95"/>
  </mergeCells>
  <printOptions horizontalCentered="1"/>
  <pageMargins left="0.39370078740157483" right="0.39370078740157483" top="0.98425196850393704" bottom="0.98425196850393704" header="0.78740157480314965" footer="0.78740157480314965"/>
  <pageSetup paperSize="9" scale="71" orientation="portrait" r:id="rId1"/>
  <headerFooter alignWithMargins="0"/>
  <rowBreaks count="2" manualBreakCount="2">
    <brk id="71" max="16383" man="1"/>
    <brk id="94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161"/>
  <sheetViews>
    <sheetView zoomScaleNormal="100" zoomScaleSheetLayoutView="100" workbookViewId="0">
      <selection activeCell="A16" sqref="A16"/>
    </sheetView>
  </sheetViews>
  <sheetFormatPr defaultRowHeight="12.75" x14ac:dyDescent="0.2"/>
  <cols>
    <col min="1" max="1" width="12.5" style="331" customWidth="1"/>
    <col min="2" max="2" width="62" style="332" customWidth="1"/>
    <col min="3" max="3" width="14.83203125" style="333" customWidth="1"/>
    <col min="4" max="6" width="11.83203125" style="3" customWidth="1"/>
    <col min="7" max="7" width="14.83203125" style="3" customWidth="1"/>
    <col min="8" max="16384" width="9.33203125" style="3"/>
  </cols>
  <sheetData>
    <row r="1" spans="1:7" s="2" customFormat="1" ht="16.5" customHeight="1" thickBot="1" x14ac:dyDescent="0.25">
      <c r="A1" s="212"/>
      <c r="B1" s="213"/>
      <c r="G1" s="677"/>
    </row>
    <row r="2" spans="1:7" s="92" customFormat="1" ht="21" customHeight="1" thickBot="1" x14ac:dyDescent="0.25">
      <c r="A2" s="678" t="s">
        <v>56</v>
      </c>
      <c r="B2" s="813" t="s">
        <v>626</v>
      </c>
      <c r="C2" s="814"/>
      <c r="D2" s="814"/>
      <c r="E2" s="814"/>
      <c r="F2" s="815"/>
      <c r="G2" s="679" t="s">
        <v>55</v>
      </c>
    </row>
    <row r="3" spans="1:7" s="92" customFormat="1" ht="36.75" thickBot="1" x14ac:dyDescent="0.25">
      <c r="A3" s="678" t="s">
        <v>189</v>
      </c>
      <c r="B3" s="816" t="s">
        <v>525</v>
      </c>
      <c r="C3" s="817"/>
      <c r="D3" s="817"/>
      <c r="E3" s="817"/>
      <c r="F3" s="818"/>
      <c r="G3" s="680" t="s">
        <v>52</v>
      </c>
    </row>
    <row r="4" spans="1:7" s="93" customFormat="1" ht="15.95" customHeight="1" thickBot="1" x14ac:dyDescent="0.3">
      <c r="A4" s="214"/>
      <c r="B4" s="214"/>
      <c r="C4" s="215"/>
      <c r="G4" s="681" t="s">
        <v>506</v>
      </c>
    </row>
    <row r="5" spans="1:7" ht="40.5" customHeight="1" thickBot="1" x14ac:dyDescent="0.25">
      <c r="A5" s="347" t="s">
        <v>190</v>
      </c>
      <c r="B5" s="216" t="s">
        <v>498</v>
      </c>
      <c r="C5" s="682" t="s">
        <v>587</v>
      </c>
      <c r="D5" s="683" t="s">
        <v>588</v>
      </c>
      <c r="E5" s="683" t="s">
        <v>589</v>
      </c>
      <c r="F5" s="683" t="s">
        <v>590</v>
      </c>
      <c r="G5" s="684" t="s">
        <v>591</v>
      </c>
    </row>
    <row r="6" spans="1:7" s="66" customFormat="1" ht="12.95" customHeight="1" thickBot="1" x14ac:dyDescent="0.25">
      <c r="A6" s="182" t="s">
        <v>444</v>
      </c>
      <c r="B6" s="183" t="s">
        <v>445</v>
      </c>
      <c r="C6" s="685" t="s">
        <v>446</v>
      </c>
      <c r="D6" s="686" t="s">
        <v>448</v>
      </c>
      <c r="E6" s="686" t="s">
        <v>447</v>
      </c>
      <c r="F6" s="686" t="s">
        <v>592</v>
      </c>
      <c r="G6" s="687" t="s">
        <v>593</v>
      </c>
    </row>
    <row r="7" spans="1:7" s="66" customFormat="1" ht="15.95" customHeight="1" thickBot="1" x14ac:dyDescent="0.25">
      <c r="A7" s="819" t="s">
        <v>53</v>
      </c>
      <c r="B7" s="820"/>
      <c r="C7" s="820"/>
      <c r="D7" s="820"/>
      <c r="E7" s="820"/>
      <c r="F7" s="820"/>
      <c r="G7" s="821"/>
    </row>
    <row r="8" spans="1:7" s="66" customFormat="1" ht="12" customHeight="1" thickBot="1" x14ac:dyDescent="0.25">
      <c r="A8" s="31" t="s">
        <v>16</v>
      </c>
      <c r="B8" s="21" t="s">
        <v>236</v>
      </c>
      <c r="C8" s="338">
        <f>+C9+C10+C11+C13+C14+C15</f>
        <v>0</v>
      </c>
      <c r="D8" s="609">
        <f>+D9+D10+D11+D13+D14+D15</f>
        <v>0</v>
      </c>
      <c r="E8" s="338">
        <f>+E9+E10+E11+E13+E14+E15</f>
        <v>0</v>
      </c>
      <c r="F8" s="338">
        <f>+F9+F10+F11+F13+F14+F15</f>
        <v>0</v>
      </c>
      <c r="G8" s="262">
        <f>+G9+G10+G11+G13+G14+G15</f>
        <v>0</v>
      </c>
    </row>
    <row r="9" spans="1:7" s="94" customFormat="1" ht="12" customHeight="1" x14ac:dyDescent="0.2">
      <c r="A9" s="371" t="s">
        <v>93</v>
      </c>
      <c r="B9" s="355" t="s">
        <v>237</v>
      </c>
      <c r="C9" s="340"/>
      <c r="D9" s="695"/>
      <c r="E9" s="340"/>
      <c r="F9" s="575">
        <f t="shared" ref="F9:F15" si="0">D9+E9</f>
        <v>0</v>
      </c>
      <c r="G9" s="350">
        <f t="shared" ref="G9:G15" si="1">C9+F9</f>
        <v>0</v>
      </c>
    </row>
    <row r="10" spans="1:7" s="95" customFormat="1" ht="12" customHeight="1" x14ac:dyDescent="0.2">
      <c r="A10" s="372" t="s">
        <v>94</v>
      </c>
      <c r="B10" s="356" t="s">
        <v>594</v>
      </c>
      <c r="C10" s="339"/>
      <c r="D10" s="694"/>
      <c r="E10" s="339"/>
      <c r="F10" s="575">
        <f t="shared" si="0"/>
        <v>0</v>
      </c>
      <c r="G10" s="350">
        <f t="shared" si="1"/>
        <v>0</v>
      </c>
    </row>
    <row r="11" spans="1:7" s="95" customFormat="1" ht="12" customHeight="1" x14ac:dyDescent="0.2">
      <c r="A11" s="372" t="s">
        <v>95</v>
      </c>
      <c r="B11" s="356" t="s">
        <v>595</v>
      </c>
      <c r="C11" s="339"/>
      <c r="D11" s="694"/>
      <c r="E11" s="339"/>
      <c r="F11" s="575">
        <f t="shared" si="0"/>
        <v>0</v>
      </c>
      <c r="G11" s="350">
        <f t="shared" si="1"/>
        <v>0</v>
      </c>
    </row>
    <row r="12" spans="1:7" s="95" customFormat="1" ht="12" customHeight="1" x14ac:dyDescent="0.2">
      <c r="A12" s="372" t="s">
        <v>96</v>
      </c>
      <c r="B12" s="356" t="s">
        <v>596</v>
      </c>
      <c r="C12" s="339"/>
      <c r="D12" s="694"/>
      <c r="E12" s="339"/>
      <c r="F12" s="575"/>
      <c r="G12" s="350"/>
    </row>
    <row r="13" spans="1:7" s="95" customFormat="1" ht="12" customHeight="1" x14ac:dyDescent="0.2">
      <c r="A13" s="372" t="s">
        <v>140</v>
      </c>
      <c r="B13" s="356" t="s">
        <v>238</v>
      </c>
      <c r="C13" s="339"/>
      <c r="D13" s="694"/>
      <c r="E13" s="339"/>
      <c r="F13" s="575">
        <f t="shared" si="0"/>
        <v>0</v>
      </c>
      <c r="G13" s="350">
        <f t="shared" si="1"/>
        <v>0</v>
      </c>
    </row>
    <row r="14" spans="1:7" s="95" customFormat="1" ht="12" customHeight="1" x14ac:dyDescent="0.2">
      <c r="A14" s="372" t="s">
        <v>97</v>
      </c>
      <c r="B14" s="356" t="s">
        <v>456</v>
      </c>
      <c r="C14" s="339"/>
      <c r="D14" s="694"/>
      <c r="E14" s="339"/>
      <c r="F14" s="575">
        <f t="shared" si="0"/>
        <v>0</v>
      </c>
      <c r="G14" s="350">
        <f t="shared" si="1"/>
        <v>0</v>
      </c>
    </row>
    <row r="15" spans="1:7" s="94" customFormat="1" ht="12" customHeight="1" thickBot="1" x14ac:dyDescent="0.25">
      <c r="A15" s="373" t="s">
        <v>98</v>
      </c>
      <c r="B15" s="458" t="s">
        <v>505</v>
      </c>
      <c r="C15" s="339"/>
      <c r="D15" s="694"/>
      <c r="E15" s="339"/>
      <c r="F15" s="575">
        <f t="shared" si="0"/>
        <v>0</v>
      </c>
      <c r="G15" s="350">
        <f t="shared" si="1"/>
        <v>0</v>
      </c>
    </row>
    <row r="16" spans="1:7" s="94" customFormat="1" ht="12" customHeight="1" thickBot="1" x14ac:dyDescent="0.25">
      <c r="A16" s="31" t="s">
        <v>17</v>
      </c>
      <c r="B16" s="257" t="s">
        <v>239</v>
      </c>
      <c r="C16" s="338">
        <f>+C17+C18+C19+C20+C21</f>
        <v>0</v>
      </c>
      <c r="D16" s="609">
        <f>+D17+D18+D19+D20+D21</f>
        <v>0</v>
      </c>
      <c r="E16" s="338">
        <f>+E17+E18+E19+E20+E21</f>
        <v>0</v>
      </c>
      <c r="F16" s="338">
        <f>+F17+F18+F19+F20+F21</f>
        <v>0</v>
      </c>
      <c r="G16" s="262">
        <f>+G17+G18+G19+G20+G21</f>
        <v>0</v>
      </c>
    </row>
    <row r="17" spans="1:7" s="94" customFormat="1" ht="12" customHeight="1" x14ac:dyDescent="0.2">
      <c r="A17" s="371" t="s">
        <v>99</v>
      </c>
      <c r="B17" s="355" t="s">
        <v>240</v>
      </c>
      <c r="C17" s="340"/>
      <c r="D17" s="695"/>
      <c r="E17" s="340"/>
      <c r="F17" s="575">
        <f t="shared" ref="F17:F22" si="2">D17+E17</f>
        <v>0</v>
      </c>
      <c r="G17" s="350">
        <f t="shared" ref="G17:G22" si="3">C17+F17</f>
        <v>0</v>
      </c>
    </row>
    <row r="18" spans="1:7" s="94" customFormat="1" ht="12" customHeight="1" x14ac:dyDescent="0.2">
      <c r="A18" s="372" t="s">
        <v>100</v>
      </c>
      <c r="B18" s="356" t="s">
        <v>241</v>
      </c>
      <c r="C18" s="339"/>
      <c r="D18" s="694"/>
      <c r="E18" s="339"/>
      <c r="F18" s="607">
        <f t="shared" si="2"/>
        <v>0</v>
      </c>
      <c r="G18" s="705">
        <f t="shared" si="3"/>
        <v>0</v>
      </c>
    </row>
    <row r="19" spans="1:7" s="94" customFormat="1" ht="12" customHeight="1" x14ac:dyDescent="0.2">
      <c r="A19" s="372" t="s">
        <v>101</v>
      </c>
      <c r="B19" s="356" t="s">
        <v>381</v>
      </c>
      <c r="C19" s="339"/>
      <c r="D19" s="694"/>
      <c r="E19" s="339"/>
      <c r="F19" s="607">
        <f t="shared" si="2"/>
        <v>0</v>
      </c>
      <c r="G19" s="705">
        <f t="shared" si="3"/>
        <v>0</v>
      </c>
    </row>
    <row r="20" spans="1:7" s="94" customFormat="1" ht="12" customHeight="1" x14ac:dyDescent="0.2">
      <c r="A20" s="372" t="s">
        <v>102</v>
      </c>
      <c r="B20" s="356" t="s">
        <v>382</v>
      </c>
      <c r="C20" s="339"/>
      <c r="D20" s="694"/>
      <c r="E20" s="339"/>
      <c r="F20" s="607">
        <f t="shared" si="2"/>
        <v>0</v>
      </c>
      <c r="G20" s="705">
        <f t="shared" si="3"/>
        <v>0</v>
      </c>
    </row>
    <row r="21" spans="1:7" s="94" customFormat="1" ht="12" customHeight="1" x14ac:dyDescent="0.2">
      <c r="A21" s="372" t="s">
        <v>103</v>
      </c>
      <c r="B21" s="356" t="s">
        <v>242</v>
      </c>
      <c r="C21" s="339"/>
      <c r="D21" s="694"/>
      <c r="E21" s="339"/>
      <c r="F21" s="607">
        <f t="shared" si="2"/>
        <v>0</v>
      </c>
      <c r="G21" s="705">
        <f t="shared" si="3"/>
        <v>0</v>
      </c>
    </row>
    <row r="22" spans="1:7" s="95" customFormat="1" ht="12" customHeight="1" thickBot="1" x14ac:dyDescent="0.25">
      <c r="A22" s="373" t="s">
        <v>111</v>
      </c>
      <c r="B22" s="259" t="s">
        <v>243</v>
      </c>
      <c r="C22" s="341"/>
      <c r="D22" s="706"/>
      <c r="E22" s="341"/>
      <c r="F22" s="608">
        <f t="shared" si="2"/>
        <v>0</v>
      </c>
      <c r="G22" s="707">
        <f t="shared" si="3"/>
        <v>0</v>
      </c>
    </row>
    <row r="23" spans="1:7" s="95" customFormat="1" ht="21.75" thickBot="1" x14ac:dyDescent="0.25">
      <c r="A23" s="31" t="s">
        <v>18</v>
      </c>
      <c r="B23" s="21" t="s">
        <v>244</v>
      </c>
      <c r="C23" s="338">
        <f>+C24+C25+C26+C27+C28</f>
        <v>0</v>
      </c>
      <c r="D23" s="609">
        <f>+D24+D25+D26+D27+D28</f>
        <v>0</v>
      </c>
      <c r="E23" s="338">
        <f>+E24+E25+E26+E27+E28</f>
        <v>0</v>
      </c>
      <c r="F23" s="338">
        <f>+F24+F25+F26+F27+F28</f>
        <v>0</v>
      </c>
      <c r="G23" s="262">
        <f>+G24+G25+G26+G27+G28</f>
        <v>0</v>
      </c>
    </row>
    <row r="24" spans="1:7" s="95" customFormat="1" ht="12" customHeight="1" x14ac:dyDescent="0.2">
      <c r="A24" s="371" t="s">
        <v>82</v>
      </c>
      <c r="B24" s="355" t="s">
        <v>245</v>
      </c>
      <c r="C24" s="340"/>
      <c r="D24" s="695"/>
      <c r="E24" s="340"/>
      <c r="F24" s="575">
        <f t="shared" ref="F24:F29" si="4">D24+E24</f>
        <v>0</v>
      </c>
      <c r="G24" s="350">
        <f t="shared" ref="G24:G29" si="5">C24+F24</f>
        <v>0</v>
      </c>
    </row>
    <row r="25" spans="1:7" s="94" customFormat="1" ht="12" customHeight="1" x14ac:dyDescent="0.2">
      <c r="A25" s="372" t="s">
        <v>83</v>
      </c>
      <c r="B25" s="356" t="s">
        <v>246</v>
      </c>
      <c r="C25" s="339"/>
      <c r="D25" s="694"/>
      <c r="E25" s="339"/>
      <c r="F25" s="607">
        <f t="shared" si="4"/>
        <v>0</v>
      </c>
      <c r="G25" s="705">
        <f t="shared" si="5"/>
        <v>0</v>
      </c>
    </row>
    <row r="26" spans="1:7" s="95" customFormat="1" ht="12" customHeight="1" x14ac:dyDescent="0.2">
      <c r="A26" s="372" t="s">
        <v>84</v>
      </c>
      <c r="B26" s="356" t="s">
        <v>383</v>
      </c>
      <c r="C26" s="339"/>
      <c r="D26" s="694"/>
      <c r="E26" s="339"/>
      <c r="F26" s="607">
        <f t="shared" si="4"/>
        <v>0</v>
      </c>
      <c r="G26" s="705">
        <f t="shared" si="5"/>
        <v>0</v>
      </c>
    </row>
    <row r="27" spans="1:7" s="95" customFormat="1" ht="12" customHeight="1" x14ac:dyDescent="0.2">
      <c r="A27" s="372" t="s">
        <v>85</v>
      </c>
      <c r="B27" s="356" t="s">
        <v>384</v>
      </c>
      <c r="C27" s="339"/>
      <c r="D27" s="694"/>
      <c r="E27" s="339"/>
      <c r="F27" s="607">
        <f t="shared" si="4"/>
        <v>0</v>
      </c>
      <c r="G27" s="705">
        <f t="shared" si="5"/>
        <v>0</v>
      </c>
    </row>
    <row r="28" spans="1:7" s="95" customFormat="1" ht="12" customHeight="1" x14ac:dyDescent="0.2">
      <c r="A28" s="372" t="s">
        <v>160</v>
      </c>
      <c r="B28" s="356" t="s">
        <v>247</v>
      </c>
      <c r="C28" s="339"/>
      <c r="D28" s="694"/>
      <c r="E28" s="339"/>
      <c r="F28" s="607">
        <f t="shared" si="4"/>
        <v>0</v>
      </c>
      <c r="G28" s="705">
        <f t="shared" si="5"/>
        <v>0</v>
      </c>
    </row>
    <row r="29" spans="1:7" s="95" customFormat="1" ht="12" customHeight="1" thickBot="1" x14ac:dyDescent="0.25">
      <c r="A29" s="373" t="s">
        <v>161</v>
      </c>
      <c r="B29" s="259" t="s">
        <v>248</v>
      </c>
      <c r="C29" s="341"/>
      <c r="D29" s="706"/>
      <c r="E29" s="341"/>
      <c r="F29" s="608">
        <f t="shared" si="4"/>
        <v>0</v>
      </c>
      <c r="G29" s="707">
        <f t="shared" si="5"/>
        <v>0</v>
      </c>
    </row>
    <row r="30" spans="1:7" s="95" customFormat="1" ht="12" customHeight="1" thickBot="1" x14ac:dyDescent="0.25">
      <c r="A30" s="31" t="s">
        <v>162</v>
      </c>
      <c r="B30" s="21" t="s">
        <v>496</v>
      </c>
      <c r="C30" s="344">
        <f>+C31+C32+C33+C34+C36+C37+C38</f>
        <v>0</v>
      </c>
      <c r="D30" s="344">
        <f>+D31+D32+D33+D34+D36+D37+D38</f>
        <v>0</v>
      </c>
      <c r="E30" s="344">
        <f>+E31+E32+E33+E34+E36+E37+E38</f>
        <v>0</v>
      </c>
      <c r="F30" s="344">
        <f>+F31+F32+F33+F34+F36+F37+F38</f>
        <v>0</v>
      </c>
      <c r="G30" s="268">
        <f>+G31+G32+G33+G34+G36+G37+G38</f>
        <v>0</v>
      </c>
    </row>
    <row r="31" spans="1:7" s="95" customFormat="1" ht="12" customHeight="1" x14ac:dyDescent="0.2">
      <c r="A31" s="371" t="s">
        <v>250</v>
      </c>
      <c r="B31" s="355" t="s">
        <v>492</v>
      </c>
      <c r="C31" s="340"/>
      <c r="D31" s="340"/>
      <c r="E31" s="340"/>
      <c r="F31" s="575">
        <f t="shared" ref="F31:F38" si="6">D31+E31</f>
        <v>0</v>
      </c>
      <c r="G31" s="350">
        <f t="shared" ref="G31:G38" si="7">C31+F31</f>
        <v>0</v>
      </c>
    </row>
    <row r="32" spans="1:7" s="95" customFormat="1" ht="12" customHeight="1" x14ac:dyDescent="0.2">
      <c r="A32" s="371" t="s">
        <v>251</v>
      </c>
      <c r="B32" s="355" t="s">
        <v>508</v>
      </c>
      <c r="C32" s="339"/>
      <c r="D32" s="339"/>
      <c r="E32" s="339"/>
      <c r="F32" s="607">
        <f t="shared" si="6"/>
        <v>0</v>
      </c>
      <c r="G32" s="705">
        <f t="shared" si="7"/>
        <v>0</v>
      </c>
    </row>
    <row r="33" spans="1:7" s="95" customFormat="1" ht="12" customHeight="1" x14ac:dyDescent="0.2">
      <c r="A33" s="372" t="s">
        <v>252</v>
      </c>
      <c r="B33" s="356" t="s">
        <v>509</v>
      </c>
      <c r="C33" s="339"/>
      <c r="D33" s="339"/>
      <c r="E33" s="339"/>
      <c r="F33" s="607">
        <f t="shared" si="6"/>
        <v>0</v>
      </c>
      <c r="G33" s="705">
        <f t="shared" si="7"/>
        <v>0</v>
      </c>
    </row>
    <row r="34" spans="1:7" s="95" customFormat="1" ht="12" customHeight="1" x14ac:dyDescent="0.2">
      <c r="A34" s="372" t="s">
        <v>253</v>
      </c>
      <c r="B34" s="356" t="s">
        <v>493</v>
      </c>
      <c r="C34" s="339"/>
      <c r="D34" s="339"/>
      <c r="E34" s="339"/>
      <c r="F34" s="607">
        <f t="shared" si="6"/>
        <v>0</v>
      </c>
      <c r="G34" s="705">
        <f t="shared" si="7"/>
        <v>0</v>
      </c>
    </row>
    <row r="35" spans="1:7" s="95" customFormat="1" ht="12" customHeight="1" x14ac:dyDescent="0.2">
      <c r="A35" s="372" t="s">
        <v>489</v>
      </c>
      <c r="B35" s="356" t="s">
        <v>494</v>
      </c>
      <c r="C35" s="339"/>
      <c r="D35" s="339"/>
      <c r="E35" s="339"/>
      <c r="F35" s="607"/>
      <c r="G35" s="705"/>
    </row>
    <row r="36" spans="1:7" s="95" customFormat="1" ht="12" customHeight="1" x14ac:dyDescent="0.2">
      <c r="A36" s="372" t="s">
        <v>490</v>
      </c>
      <c r="B36" s="356" t="s">
        <v>254</v>
      </c>
      <c r="C36" s="339"/>
      <c r="D36" s="339"/>
      <c r="E36" s="339"/>
      <c r="F36" s="607">
        <f t="shared" si="6"/>
        <v>0</v>
      </c>
      <c r="G36" s="705">
        <f t="shared" si="7"/>
        <v>0</v>
      </c>
    </row>
    <row r="37" spans="1:7" s="95" customFormat="1" ht="12" customHeight="1" x14ac:dyDescent="0.2">
      <c r="A37" s="372" t="s">
        <v>491</v>
      </c>
      <c r="B37" s="356" t="s">
        <v>255</v>
      </c>
      <c r="C37" s="339"/>
      <c r="D37" s="339"/>
      <c r="E37" s="339"/>
      <c r="F37" s="607">
        <f t="shared" si="6"/>
        <v>0</v>
      </c>
      <c r="G37" s="705">
        <f t="shared" si="7"/>
        <v>0</v>
      </c>
    </row>
    <row r="38" spans="1:7" s="95" customFormat="1" ht="12" customHeight="1" thickBot="1" x14ac:dyDescent="0.25">
      <c r="A38" s="373" t="s">
        <v>510</v>
      </c>
      <c r="B38" s="259" t="s">
        <v>256</v>
      </c>
      <c r="C38" s="341"/>
      <c r="D38" s="341"/>
      <c r="E38" s="341"/>
      <c r="F38" s="608">
        <f t="shared" si="6"/>
        <v>0</v>
      </c>
      <c r="G38" s="707">
        <f t="shared" si="7"/>
        <v>0</v>
      </c>
    </row>
    <row r="39" spans="1:7" s="95" customFormat="1" ht="12" customHeight="1" thickBot="1" x14ac:dyDescent="0.25">
      <c r="A39" s="31" t="s">
        <v>20</v>
      </c>
      <c r="B39" s="21" t="s">
        <v>390</v>
      </c>
      <c r="C39" s="338">
        <f>SUM(C40:C50)</f>
        <v>0</v>
      </c>
      <c r="D39" s="609">
        <f>SUM(D40:D50)</f>
        <v>0</v>
      </c>
      <c r="E39" s="338">
        <f>SUM(E40:E50)</f>
        <v>0</v>
      </c>
      <c r="F39" s="338">
        <f>SUM(F40:F50)</f>
        <v>0</v>
      </c>
      <c r="G39" s="262">
        <f>SUM(G40:G50)</f>
        <v>0</v>
      </c>
    </row>
    <row r="40" spans="1:7" s="95" customFormat="1" ht="12" customHeight="1" x14ac:dyDescent="0.2">
      <c r="A40" s="371" t="s">
        <v>86</v>
      </c>
      <c r="B40" s="355" t="s">
        <v>259</v>
      </c>
      <c r="C40" s="340"/>
      <c r="D40" s="695"/>
      <c r="E40" s="340"/>
      <c r="F40" s="575">
        <f t="shared" ref="F40:F50" si="8">D40+E40</f>
        <v>0</v>
      </c>
      <c r="G40" s="350">
        <f t="shared" ref="G40:G50" si="9">C40+F40</f>
        <v>0</v>
      </c>
    </row>
    <row r="41" spans="1:7" s="95" customFormat="1" ht="12" customHeight="1" x14ac:dyDescent="0.2">
      <c r="A41" s="372" t="s">
        <v>87</v>
      </c>
      <c r="B41" s="356" t="s">
        <v>260</v>
      </c>
      <c r="C41" s="339"/>
      <c r="D41" s="694"/>
      <c r="E41" s="339"/>
      <c r="F41" s="607">
        <f t="shared" si="8"/>
        <v>0</v>
      </c>
      <c r="G41" s="705">
        <f t="shared" si="9"/>
        <v>0</v>
      </c>
    </row>
    <row r="42" spans="1:7" s="95" customFormat="1" ht="12" customHeight="1" x14ac:dyDescent="0.2">
      <c r="A42" s="372" t="s">
        <v>88</v>
      </c>
      <c r="B42" s="356" t="s">
        <v>261</v>
      </c>
      <c r="C42" s="339"/>
      <c r="D42" s="694"/>
      <c r="E42" s="339"/>
      <c r="F42" s="607">
        <f t="shared" si="8"/>
        <v>0</v>
      </c>
      <c r="G42" s="705">
        <f t="shared" si="9"/>
        <v>0</v>
      </c>
    </row>
    <row r="43" spans="1:7" s="95" customFormat="1" ht="12" customHeight="1" x14ac:dyDescent="0.2">
      <c r="A43" s="372" t="s">
        <v>164</v>
      </c>
      <c r="B43" s="356" t="s">
        <v>262</v>
      </c>
      <c r="C43" s="339"/>
      <c r="D43" s="694"/>
      <c r="E43" s="339"/>
      <c r="F43" s="607">
        <f t="shared" si="8"/>
        <v>0</v>
      </c>
      <c r="G43" s="705">
        <f t="shared" si="9"/>
        <v>0</v>
      </c>
    </row>
    <row r="44" spans="1:7" s="95" customFormat="1" ht="12" customHeight="1" x14ac:dyDescent="0.2">
      <c r="A44" s="372" t="s">
        <v>165</v>
      </c>
      <c r="B44" s="356" t="s">
        <v>263</v>
      </c>
      <c r="C44" s="339"/>
      <c r="D44" s="694"/>
      <c r="E44" s="339"/>
      <c r="F44" s="607">
        <f t="shared" si="8"/>
        <v>0</v>
      </c>
      <c r="G44" s="705">
        <f t="shared" si="9"/>
        <v>0</v>
      </c>
    </row>
    <row r="45" spans="1:7" s="95" customFormat="1" ht="12" customHeight="1" x14ac:dyDescent="0.2">
      <c r="A45" s="372" t="s">
        <v>166</v>
      </c>
      <c r="B45" s="356" t="s">
        <v>264</v>
      </c>
      <c r="C45" s="339"/>
      <c r="D45" s="694"/>
      <c r="E45" s="339"/>
      <c r="F45" s="607">
        <f t="shared" si="8"/>
        <v>0</v>
      </c>
      <c r="G45" s="705">
        <f t="shared" si="9"/>
        <v>0</v>
      </c>
    </row>
    <row r="46" spans="1:7" s="95" customFormat="1" ht="12" customHeight="1" x14ac:dyDescent="0.2">
      <c r="A46" s="372" t="s">
        <v>167</v>
      </c>
      <c r="B46" s="356" t="s">
        <v>265</v>
      </c>
      <c r="C46" s="339"/>
      <c r="D46" s="694"/>
      <c r="E46" s="339"/>
      <c r="F46" s="607">
        <f t="shared" si="8"/>
        <v>0</v>
      </c>
      <c r="G46" s="705">
        <f t="shared" si="9"/>
        <v>0</v>
      </c>
    </row>
    <row r="47" spans="1:7" s="95" customFormat="1" ht="12" customHeight="1" x14ac:dyDescent="0.2">
      <c r="A47" s="372" t="s">
        <v>168</v>
      </c>
      <c r="B47" s="356" t="s">
        <v>521</v>
      </c>
      <c r="C47" s="339"/>
      <c r="D47" s="694"/>
      <c r="E47" s="339"/>
      <c r="F47" s="607">
        <f t="shared" si="8"/>
        <v>0</v>
      </c>
      <c r="G47" s="705">
        <f t="shared" si="9"/>
        <v>0</v>
      </c>
    </row>
    <row r="48" spans="1:7" s="95" customFormat="1" ht="12" customHeight="1" x14ac:dyDescent="0.2">
      <c r="A48" s="372" t="s">
        <v>257</v>
      </c>
      <c r="B48" s="356" t="s">
        <v>266</v>
      </c>
      <c r="C48" s="342"/>
      <c r="D48" s="708"/>
      <c r="E48" s="342"/>
      <c r="F48" s="582">
        <f t="shared" si="8"/>
        <v>0</v>
      </c>
      <c r="G48" s="709">
        <f t="shared" si="9"/>
        <v>0</v>
      </c>
    </row>
    <row r="49" spans="1:7" s="95" customFormat="1" ht="12" customHeight="1" x14ac:dyDescent="0.2">
      <c r="A49" s="373" t="s">
        <v>258</v>
      </c>
      <c r="B49" s="357" t="s">
        <v>392</v>
      </c>
      <c r="C49" s="343"/>
      <c r="D49" s="710"/>
      <c r="E49" s="343"/>
      <c r="F49" s="711">
        <f t="shared" si="8"/>
        <v>0</v>
      </c>
      <c r="G49" s="712">
        <f t="shared" si="9"/>
        <v>0</v>
      </c>
    </row>
    <row r="50" spans="1:7" s="95" customFormat="1" ht="12" customHeight="1" thickBot="1" x14ac:dyDescent="0.25">
      <c r="A50" s="373" t="s">
        <v>391</v>
      </c>
      <c r="B50" s="465" t="s">
        <v>267</v>
      </c>
      <c r="C50" s="343"/>
      <c r="D50" s="710"/>
      <c r="E50" s="343"/>
      <c r="F50" s="711">
        <f t="shared" si="8"/>
        <v>0</v>
      </c>
      <c r="G50" s="712">
        <f t="shared" si="9"/>
        <v>0</v>
      </c>
    </row>
    <row r="51" spans="1:7" s="95" customFormat="1" ht="12" customHeight="1" thickBot="1" x14ac:dyDescent="0.25">
      <c r="A51" s="31" t="s">
        <v>21</v>
      </c>
      <c r="B51" s="21" t="s">
        <v>268</v>
      </c>
      <c r="C51" s="338">
        <f>SUM(C52:C56)</f>
        <v>0</v>
      </c>
      <c r="D51" s="609">
        <f>SUM(D52:D56)</f>
        <v>0</v>
      </c>
      <c r="E51" s="338">
        <f>SUM(E52:E56)</f>
        <v>0</v>
      </c>
      <c r="F51" s="338">
        <f>SUM(F52:F56)</f>
        <v>0</v>
      </c>
      <c r="G51" s="262">
        <f>SUM(G52:G56)</f>
        <v>0</v>
      </c>
    </row>
    <row r="52" spans="1:7" s="95" customFormat="1" ht="12" customHeight="1" x14ac:dyDescent="0.2">
      <c r="A52" s="371" t="s">
        <v>89</v>
      </c>
      <c r="B52" s="355" t="s">
        <v>272</v>
      </c>
      <c r="C52" s="387"/>
      <c r="D52" s="713"/>
      <c r="E52" s="387"/>
      <c r="F52" s="578">
        <f>D52+E52</f>
        <v>0</v>
      </c>
      <c r="G52" s="714">
        <f>C52+F52</f>
        <v>0</v>
      </c>
    </row>
    <row r="53" spans="1:7" s="95" customFormat="1" ht="12" customHeight="1" x14ac:dyDescent="0.2">
      <c r="A53" s="372" t="s">
        <v>90</v>
      </c>
      <c r="B53" s="356" t="s">
        <v>273</v>
      </c>
      <c r="C53" s="342"/>
      <c r="D53" s="708"/>
      <c r="E53" s="342"/>
      <c r="F53" s="582">
        <f>D53+E53</f>
        <v>0</v>
      </c>
      <c r="G53" s="709">
        <f>C53+F53</f>
        <v>0</v>
      </c>
    </row>
    <row r="54" spans="1:7" s="95" customFormat="1" ht="12" customHeight="1" x14ac:dyDescent="0.2">
      <c r="A54" s="372" t="s">
        <v>269</v>
      </c>
      <c r="B54" s="356" t="s">
        <v>274</v>
      </c>
      <c r="C54" s="342"/>
      <c r="D54" s="708"/>
      <c r="E54" s="342"/>
      <c r="F54" s="582">
        <f>D54+E54</f>
        <v>0</v>
      </c>
      <c r="G54" s="709">
        <f>C54+F54</f>
        <v>0</v>
      </c>
    </row>
    <row r="55" spans="1:7" s="95" customFormat="1" ht="12" customHeight="1" x14ac:dyDescent="0.2">
      <c r="A55" s="372" t="s">
        <v>270</v>
      </c>
      <c r="B55" s="356" t="s">
        <v>275</v>
      </c>
      <c r="C55" s="342"/>
      <c r="D55" s="708"/>
      <c r="E55" s="342"/>
      <c r="F55" s="582">
        <f>D55+E55</f>
        <v>0</v>
      </c>
      <c r="G55" s="709">
        <f>C55+F55</f>
        <v>0</v>
      </c>
    </row>
    <row r="56" spans="1:7" s="95" customFormat="1" ht="12" customHeight="1" thickBot="1" x14ac:dyDescent="0.25">
      <c r="A56" s="373" t="s">
        <v>271</v>
      </c>
      <c r="B56" s="357" t="s">
        <v>276</v>
      </c>
      <c r="C56" s="343"/>
      <c r="D56" s="710"/>
      <c r="E56" s="343"/>
      <c r="F56" s="711">
        <f>D56+E56</f>
        <v>0</v>
      </c>
      <c r="G56" s="712">
        <f>C56+F56</f>
        <v>0</v>
      </c>
    </row>
    <row r="57" spans="1:7" s="95" customFormat="1" ht="12" customHeight="1" thickBot="1" x14ac:dyDescent="0.25">
      <c r="A57" s="31" t="s">
        <v>169</v>
      </c>
      <c r="B57" s="21" t="s">
        <v>277</v>
      </c>
      <c r="C57" s="338">
        <f>SUM(C58:C60)</f>
        <v>0</v>
      </c>
      <c r="D57" s="609">
        <f>SUM(D58:D60)</f>
        <v>0</v>
      </c>
      <c r="E57" s="338">
        <f>SUM(E58:E60)</f>
        <v>0</v>
      </c>
      <c r="F57" s="338">
        <f>SUM(F58:F60)</f>
        <v>0</v>
      </c>
      <c r="G57" s="262">
        <f>SUM(G58:G60)</f>
        <v>0</v>
      </c>
    </row>
    <row r="58" spans="1:7" s="95" customFormat="1" ht="12" customHeight="1" x14ac:dyDescent="0.2">
      <c r="A58" s="371" t="s">
        <v>91</v>
      </c>
      <c r="B58" s="355" t="s">
        <v>278</v>
      </c>
      <c r="C58" s="340"/>
      <c r="D58" s="695"/>
      <c r="E58" s="340"/>
      <c r="F58" s="575">
        <f>D58+E58</f>
        <v>0</v>
      </c>
      <c r="G58" s="350">
        <f>C58+F58</f>
        <v>0</v>
      </c>
    </row>
    <row r="59" spans="1:7" s="95" customFormat="1" ht="22.5" x14ac:dyDescent="0.2">
      <c r="A59" s="372" t="s">
        <v>92</v>
      </c>
      <c r="B59" s="356" t="s">
        <v>385</v>
      </c>
      <c r="C59" s="339"/>
      <c r="D59" s="694"/>
      <c r="E59" s="339"/>
      <c r="F59" s="607">
        <f>D59+E59</f>
        <v>0</v>
      </c>
      <c r="G59" s="705">
        <f>C59+F59</f>
        <v>0</v>
      </c>
    </row>
    <row r="60" spans="1:7" s="95" customFormat="1" ht="12" customHeight="1" x14ac:dyDescent="0.2">
      <c r="A60" s="372" t="s">
        <v>281</v>
      </c>
      <c r="B60" s="258" t="s">
        <v>279</v>
      </c>
      <c r="C60" s="339"/>
      <c r="D60" s="694"/>
      <c r="E60" s="339"/>
      <c r="F60" s="607">
        <f>D60+E60</f>
        <v>0</v>
      </c>
      <c r="G60" s="705">
        <f>C60+F60</f>
        <v>0</v>
      </c>
    </row>
    <row r="61" spans="1:7" s="95" customFormat="1" ht="12" customHeight="1" thickBot="1" x14ac:dyDescent="0.25">
      <c r="A61" s="373" t="s">
        <v>282</v>
      </c>
      <c r="B61" s="259" t="s">
        <v>280</v>
      </c>
      <c r="C61" s="341"/>
      <c r="D61" s="706"/>
      <c r="E61" s="341"/>
      <c r="F61" s="608">
        <f>D61+E61</f>
        <v>0</v>
      </c>
      <c r="G61" s="707">
        <f>C61+F61</f>
        <v>0</v>
      </c>
    </row>
    <row r="62" spans="1:7" s="95" customFormat="1" ht="12" customHeight="1" thickBot="1" x14ac:dyDescent="0.25">
      <c r="A62" s="31" t="s">
        <v>23</v>
      </c>
      <c r="B62" s="257" t="s">
        <v>283</v>
      </c>
      <c r="C62" s="338">
        <f>SUM(C63:C65)</f>
        <v>0</v>
      </c>
      <c r="D62" s="609">
        <f>SUM(D63:D65)</f>
        <v>0</v>
      </c>
      <c r="E62" s="338">
        <f>SUM(E63:E65)</f>
        <v>0</v>
      </c>
      <c r="F62" s="338">
        <f>SUM(F63:F65)</f>
        <v>0</v>
      </c>
      <c r="G62" s="262">
        <f>SUM(G63:G65)</f>
        <v>0</v>
      </c>
    </row>
    <row r="63" spans="1:7" s="95" customFormat="1" ht="12" customHeight="1" x14ac:dyDescent="0.2">
      <c r="A63" s="371" t="s">
        <v>170</v>
      </c>
      <c r="B63" s="355" t="s">
        <v>285</v>
      </c>
      <c r="C63" s="342"/>
      <c r="D63" s="708"/>
      <c r="E63" s="342"/>
      <c r="F63" s="582">
        <f>D63+E63</f>
        <v>0</v>
      </c>
      <c r="G63" s="709">
        <f>C63+F63</f>
        <v>0</v>
      </c>
    </row>
    <row r="64" spans="1:7" s="95" customFormat="1" ht="22.5" x14ac:dyDescent="0.2">
      <c r="A64" s="372" t="s">
        <v>171</v>
      </c>
      <c r="B64" s="356" t="s">
        <v>386</v>
      </c>
      <c r="C64" s="342"/>
      <c r="D64" s="708"/>
      <c r="E64" s="342"/>
      <c r="F64" s="582">
        <f>D64+E64</f>
        <v>0</v>
      </c>
      <c r="G64" s="709">
        <f>C64+F64</f>
        <v>0</v>
      </c>
    </row>
    <row r="65" spans="1:7" s="95" customFormat="1" ht="12" customHeight="1" x14ac:dyDescent="0.2">
      <c r="A65" s="372" t="s">
        <v>215</v>
      </c>
      <c r="B65" s="356" t="s">
        <v>286</v>
      </c>
      <c r="C65" s="342"/>
      <c r="D65" s="708"/>
      <c r="E65" s="342"/>
      <c r="F65" s="582">
        <f>D65+E65</f>
        <v>0</v>
      </c>
      <c r="G65" s="709">
        <f>C65+F65</f>
        <v>0</v>
      </c>
    </row>
    <row r="66" spans="1:7" s="95" customFormat="1" ht="12" customHeight="1" thickBot="1" x14ac:dyDescent="0.25">
      <c r="A66" s="373" t="s">
        <v>284</v>
      </c>
      <c r="B66" s="259" t="s">
        <v>287</v>
      </c>
      <c r="C66" s="342"/>
      <c r="D66" s="708"/>
      <c r="E66" s="342"/>
      <c r="F66" s="582">
        <f>D66+E66</f>
        <v>0</v>
      </c>
      <c r="G66" s="709">
        <f>C66+F66</f>
        <v>0</v>
      </c>
    </row>
    <row r="67" spans="1:7" s="95" customFormat="1" ht="12" customHeight="1" thickBot="1" x14ac:dyDescent="0.25">
      <c r="A67" s="31" t="s">
        <v>24</v>
      </c>
      <c r="B67" s="21" t="s">
        <v>288</v>
      </c>
      <c r="C67" s="344">
        <f>+C8+C16+C23+C30+C39+C51+C57+C62</f>
        <v>0</v>
      </c>
      <c r="D67" s="610">
        <f>+D8+D16+D23+D30+D39+D51+D57+D62</f>
        <v>0</v>
      </c>
      <c r="E67" s="344">
        <f>+E8+E16+E23+E30+E39+E51+E57+E62</f>
        <v>0</v>
      </c>
      <c r="F67" s="344">
        <f>+F8+F16+F23+F30+F39+F51+F57+F62</f>
        <v>0</v>
      </c>
      <c r="G67" s="268">
        <f>+G8+G16+G23+G30+G39+G51+G57+G62</f>
        <v>0</v>
      </c>
    </row>
    <row r="68" spans="1:7" s="95" customFormat="1" ht="12" customHeight="1" thickBot="1" x14ac:dyDescent="0.2">
      <c r="A68" s="374" t="s">
        <v>372</v>
      </c>
      <c r="B68" s="257" t="s">
        <v>290</v>
      </c>
      <c r="C68" s="338">
        <f>SUM(C69:C71)</f>
        <v>0</v>
      </c>
      <c r="D68" s="609">
        <f>SUM(D69:D71)</f>
        <v>0</v>
      </c>
      <c r="E68" s="338">
        <f>SUM(E69:E71)</f>
        <v>0</v>
      </c>
      <c r="F68" s="338">
        <f>SUM(F69:F71)</f>
        <v>0</v>
      </c>
      <c r="G68" s="262">
        <f>SUM(G69:G71)</f>
        <v>0</v>
      </c>
    </row>
    <row r="69" spans="1:7" s="95" customFormat="1" ht="12" customHeight="1" x14ac:dyDescent="0.2">
      <c r="A69" s="371" t="s">
        <v>318</v>
      </c>
      <c r="B69" s="355" t="s">
        <v>291</v>
      </c>
      <c r="C69" s="342"/>
      <c r="D69" s="708"/>
      <c r="E69" s="342"/>
      <c r="F69" s="582">
        <f>D69+E69</f>
        <v>0</v>
      </c>
      <c r="G69" s="709">
        <f>C69+F69</f>
        <v>0</v>
      </c>
    </row>
    <row r="70" spans="1:7" s="95" customFormat="1" ht="12" customHeight="1" x14ac:dyDescent="0.2">
      <c r="A70" s="372" t="s">
        <v>327</v>
      </c>
      <c r="B70" s="356" t="s">
        <v>292</v>
      </c>
      <c r="C70" s="342"/>
      <c r="D70" s="708"/>
      <c r="E70" s="342"/>
      <c r="F70" s="582">
        <f>D70+E70</f>
        <v>0</v>
      </c>
      <c r="G70" s="709">
        <f>C70+F70</f>
        <v>0</v>
      </c>
    </row>
    <row r="71" spans="1:7" s="95" customFormat="1" ht="12" customHeight="1" thickBot="1" x14ac:dyDescent="0.25">
      <c r="A71" s="381" t="s">
        <v>328</v>
      </c>
      <c r="B71" s="688" t="s">
        <v>293</v>
      </c>
      <c r="C71" s="585"/>
      <c r="D71" s="715"/>
      <c r="E71" s="585"/>
      <c r="F71" s="580">
        <f>D71+E71</f>
        <v>0</v>
      </c>
      <c r="G71" s="716">
        <f>C71+F71</f>
        <v>0</v>
      </c>
    </row>
    <row r="72" spans="1:7" s="95" customFormat="1" ht="12" customHeight="1" thickBot="1" x14ac:dyDescent="0.2">
      <c r="A72" s="374" t="s">
        <v>294</v>
      </c>
      <c r="B72" s="257" t="s">
        <v>295</v>
      </c>
      <c r="C72" s="338">
        <f>SUM(C73:C76)</f>
        <v>0</v>
      </c>
      <c r="D72" s="338">
        <f>SUM(D73:D76)</f>
        <v>0</v>
      </c>
      <c r="E72" s="338">
        <f>SUM(E73:E76)</f>
        <v>0</v>
      </c>
      <c r="F72" s="338">
        <f>SUM(F73:F76)</f>
        <v>0</v>
      </c>
      <c r="G72" s="262">
        <f>SUM(G73:G76)</f>
        <v>0</v>
      </c>
    </row>
    <row r="73" spans="1:7" s="95" customFormat="1" ht="12" customHeight="1" x14ac:dyDescent="0.2">
      <c r="A73" s="371" t="s">
        <v>141</v>
      </c>
      <c r="B73" s="459" t="s">
        <v>296</v>
      </c>
      <c r="C73" s="342"/>
      <c r="D73" s="342"/>
      <c r="E73" s="342"/>
      <c r="F73" s="582">
        <f>D73+E73</f>
        <v>0</v>
      </c>
      <c r="G73" s="709">
        <f>C73+F73</f>
        <v>0</v>
      </c>
    </row>
    <row r="74" spans="1:7" s="95" customFormat="1" ht="12" customHeight="1" x14ac:dyDescent="0.2">
      <c r="A74" s="372" t="s">
        <v>142</v>
      </c>
      <c r="B74" s="459" t="s">
        <v>502</v>
      </c>
      <c r="C74" s="342"/>
      <c r="D74" s="342"/>
      <c r="E74" s="342"/>
      <c r="F74" s="582">
        <f>D74+E74</f>
        <v>0</v>
      </c>
      <c r="G74" s="709">
        <f>C74+F74</f>
        <v>0</v>
      </c>
    </row>
    <row r="75" spans="1:7" s="95" customFormat="1" ht="12" customHeight="1" x14ac:dyDescent="0.2">
      <c r="A75" s="372" t="s">
        <v>319</v>
      </c>
      <c r="B75" s="459" t="s">
        <v>297</v>
      </c>
      <c r="C75" s="342"/>
      <c r="D75" s="342"/>
      <c r="E75" s="342"/>
      <c r="F75" s="582">
        <f>D75+E75</f>
        <v>0</v>
      </c>
      <c r="G75" s="709">
        <f>C75+F75</f>
        <v>0</v>
      </c>
    </row>
    <row r="76" spans="1:7" s="95" customFormat="1" ht="12" customHeight="1" thickBot="1" x14ac:dyDescent="0.25">
      <c r="A76" s="373" t="s">
        <v>320</v>
      </c>
      <c r="B76" s="460" t="s">
        <v>503</v>
      </c>
      <c r="C76" s="342"/>
      <c r="D76" s="342"/>
      <c r="E76" s="342"/>
      <c r="F76" s="582">
        <f>D76+E76</f>
        <v>0</v>
      </c>
      <c r="G76" s="709">
        <f>C76+F76</f>
        <v>0</v>
      </c>
    </row>
    <row r="77" spans="1:7" s="95" customFormat="1" ht="12" customHeight="1" thickBot="1" x14ac:dyDescent="0.2">
      <c r="A77" s="374" t="s">
        <v>298</v>
      </c>
      <c r="B77" s="257" t="s">
        <v>299</v>
      </c>
      <c r="C77" s="338">
        <f>SUM(C78:C80)</f>
        <v>0</v>
      </c>
      <c r="D77" s="338">
        <f>SUM(D78:D80)</f>
        <v>0</v>
      </c>
      <c r="E77" s="338">
        <f>SUM(E78:E80)</f>
        <v>0</v>
      </c>
      <c r="F77" s="338">
        <f>SUM(F78:F80)</f>
        <v>0</v>
      </c>
      <c r="G77" s="338">
        <f>SUM(G78:G80)</f>
        <v>0</v>
      </c>
    </row>
    <row r="78" spans="1:7" s="95" customFormat="1" ht="12" customHeight="1" x14ac:dyDescent="0.2">
      <c r="A78" s="371" t="s">
        <v>321</v>
      </c>
      <c r="B78" s="355" t="s">
        <v>300</v>
      </c>
      <c r="C78" s="342"/>
      <c r="D78" s="342"/>
      <c r="E78" s="342"/>
      <c r="F78" s="582">
        <f>D78+E78</f>
        <v>0</v>
      </c>
      <c r="G78" s="709">
        <f>C78+F78</f>
        <v>0</v>
      </c>
    </row>
    <row r="79" spans="1:7" s="95" customFormat="1" ht="12" customHeight="1" x14ac:dyDescent="0.2">
      <c r="A79" s="372" t="s">
        <v>322</v>
      </c>
      <c r="B79" s="356" t="s">
        <v>301</v>
      </c>
      <c r="C79" s="342"/>
      <c r="D79" s="342"/>
      <c r="E79" s="342"/>
      <c r="F79" s="582">
        <f>D79+E79</f>
        <v>0</v>
      </c>
      <c r="G79" s="709">
        <f>C79+F79</f>
        <v>0</v>
      </c>
    </row>
    <row r="80" spans="1:7" s="95" customFormat="1" ht="12" customHeight="1" thickBot="1" x14ac:dyDescent="0.25">
      <c r="A80" s="380" t="s">
        <v>627</v>
      </c>
      <c r="B80" s="731" t="s">
        <v>522</v>
      </c>
      <c r="C80" s="735"/>
      <c r="D80" s="735"/>
      <c r="E80" s="735"/>
      <c r="F80" s="579"/>
      <c r="G80" s="736"/>
    </row>
    <row r="81" spans="1:7" s="94" customFormat="1" ht="12" customHeight="1" thickBot="1" x14ac:dyDescent="0.2">
      <c r="A81" s="374" t="s">
        <v>302</v>
      </c>
      <c r="B81" s="257" t="s">
        <v>303</v>
      </c>
      <c r="C81" s="338">
        <f>SUM(C82:C84)</f>
        <v>0</v>
      </c>
      <c r="D81" s="338">
        <f>SUM(D82:D84)</f>
        <v>0</v>
      </c>
      <c r="E81" s="338">
        <f>SUM(E82:E84)</f>
        <v>0</v>
      </c>
      <c r="F81" s="338">
        <f>SUM(F82:F84)</f>
        <v>0</v>
      </c>
      <c r="G81" s="262">
        <f>SUM(G82:G84)</f>
        <v>0</v>
      </c>
    </row>
    <row r="82" spans="1:7" s="95" customFormat="1" ht="12" customHeight="1" x14ac:dyDescent="0.2">
      <c r="A82" s="371" t="s">
        <v>323</v>
      </c>
      <c r="B82" s="355" t="s">
        <v>304</v>
      </c>
      <c r="C82" s="342"/>
      <c r="D82" s="342"/>
      <c r="E82" s="342"/>
      <c r="F82" s="582">
        <f>D82+E82</f>
        <v>0</v>
      </c>
      <c r="G82" s="709">
        <f>C82+F82</f>
        <v>0</v>
      </c>
    </row>
    <row r="83" spans="1:7" s="95" customFormat="1" ht="12" customHeight="1" x14ac:dyDescent="0.2">
      <c r="A83" s="372" t="s">
        <v>324</v>
      </c>
      <c r="B83" s="356" t="s">
        <v>305</v>
      </c>
      <c r="C83" s="342"/>
      <c r="D83" s="342"/>
      <c r="E83" s="342"/>
      <c r="F83" s="582">
        <f>D83+E83</f>
        <v>0</v>
      </c>
      <c r="G83" s="709">
        <f>C83+F83</f>
        <v>0</v>
      </c>
    </row>
    <row r="84" spans="1:7" s="95" customFormat="1" ht="12" customHeight="1" thickBot="1" x14ac:dyDescent="0.25">
      <c r="A84" s="373" t="s">
        <v>325</v>
      </c>
      <c r="B84" s="690" t="s">
        <v>597</v>
      </c>
      <c r="C84" s="342"/>
      <c r="D84" s="342"/>
      <c r="E84" s="342"/>
      <c r="F84" s="582">
        <f>D84+E84</f>
        <v>0</v>
      </c>
      <c r="G84" s="709">
        <f>C84+F84</f>
        <v>0</v>
      </c>
    </row>
    <row r="85" spans="1:7" s="95" customFormat="1" ht="12" customHeight="1" thickBot="1" x14ac:dyDescent="0.2">
      <c r="A85" s="374" t="s">
        <v>306</v>
      </c>
      <c r="B85" s="257" t="s">
        <v>326</v>
      </c>
      <c r="C85" s="338">
        <f>SUM(C86:C89)</f>
        <v>0</v>
      </c>
      <c r="D85" s="338">
        <f>SUM(D86:D89)</f>
        <v>0</v>
      </c>
      <c r="E85" s="338">
        <f>SUM(E86:E89)</f>
        <v>0</v>
      </c>
      <c r="F85" s="338">
        <f>SUM(F86:F89)</f>
        <v>0</v>
      </c>
      <c r="G85" s="262">
        <f>SUM(G86:G89)</f>
        <v>0</v>
      </c>
    </row>
    <row r="86" spans="1:7" s="95" customFormat="1" ht="12" customHeight="1" x14ac:dyDescent="0.2">
      <c r="A86" s="375" t="s">
        <v>307</v>
      </c>
      <c r="B86" s="355" t="s">
        <v>308</v>
      </c>
      <c r="C86" s="342"/>
      <c r="D86" s="342"/>
      <c r="E86" s="342"/>
      <c r="F86" s="582">
        <f t="shared" ref="F86:F91" si="10">D86+E86</f>
        <v>0</v>
      </c>
      <c r="G86" s="709">
        <f t="shared" ref="G86:G91" si="11">C86+F86</f>
        <v>0</v>
      </c>
    </row>
    <row r="87" spans="1:7" s="95" customFormat="1" ht="12" customHeight="1" x14ac:dyDescent="0.2">
      <c r="A87" s="376" t="s">
        <v>309</v>
      </c>
      <c r="B87" s="356" t="s">
        <v>310</v>
      </c>
      <c r="C87" s="342"/>
      <c r="D87" s="342"/>
      <c r="E87" s="342"/>
      <c r="F87" s="582">
        <f t="shared" si="10"/>
        <v>0</v>
      </c>
      <c r="G87" s="709">
        <f t="shared" si="11"/>
        <v>0</v>
      </c>
    </row>
    <row r="88" spans="1:7" s="95" customFormat="1" ht="12" customHeight="1" x14ac:dyDescent="0.2">
      <c r="A88" s="376" t="s">
        <v>311</v>
      </c>
      <c r="B88" s="356" t="s">
        <v>312</v>
      </c>
      <c r="C88" s="342"/>
      <c r="D88" s="342"/>
      <c r="E88" s="342"/>
      <c r="F88" s="582">
        <f t="shared" si="10"/>
        <v>0</v>
      </c>
      <c r="G88" s="709">
        <f t="shared" si="11"/>
        <v>0</v>
      </c>
    </row>
    <row r="89" spans="1:7" s="94" customFormat="1" ht="12" customHeight="1" thickBot="1" x14ac:dyDescent="0.25">
      <c r="A89" s="377" t="s">
        <v>313</v>
      </c>
      <c r="B89" s="357" t="s">
        <v>314</v>
      </c>
      <c r="C89" s="342"/>
      <c r="D89" s="342"/>
      <c r="E89" s="342"/>
      <c r="F89" s="582">
        <f t="shared" si="10"/>
        <v>0</v>
      </c>
      <c r="G89" s="709">
        <f t="shared" si="11"/>
        <v>0</v>
      </c>
    </row>
    <row r="90" spans="1:7" s="94" customFormat="1" ht="12" customHeight="1" thickBot="1" x14ac:dyDescent="0.2">
      <c r="A90" s="374" t="s">
        <v>315</v>
      </c>
      <c r="B90" s="257" t="s">
        <v>431</v>
      </c>
      <c r="C90" s="390"/>
      <c r="D90" s="390"/>
      <c r="E90" s="390"/>
      <c r="F90" s="338">
        <f t="shared" si="10"/>
        <v>0</v>
      </c>
      <c r="G90" s="262">
        <f t="shared" si="11"/>
        <v>0</v>
      </c>
    </row>
    <row r="91" spans="1:7" s="94" customFormat="1" ht="12" customHeight="1" thickBot="1" x14ac:dyDescent="0.2">
      <c r="A91" s="374" t="s">
        <v>457</v>
      </c>
      <c r="B91" s="257" t="s">
        <v>316</v>
      </c>
      <c r="C91" s="390"/>
      <c r="D91" s="390"/>
      <c r="E91" s="390"/>
      <c r="F91" s="338">
        <f t="shared" si="10"/>
        <v>0</v>
      </c>
      <c r="G91" s="262">
        <f t="shared" si="11"/>
        <v>0</v>
      </c>
    </row>
    <row r="92" spans="1:7" s="94" customFormat="1" ht="12" customHeight="1" thickBot="1" x14ac:dyDescent="0.2">
      <c r="A92" s="374" t="s">
        <v>458</v>
      </c>
      <c r="B92" s="361" t="s">
        <v>434</v>
      </c>
      <c r="C92" s="344">
        <f>+C68+C72+C77+C81+C85+C91+C90</f>
        <v>0</v>
      </c>
      <c r="D92" s="344">
        <f>+D68+D72+D77+D81+D85+D91+D90</f>
        <v>0</v>
      </c>
      <c r="E92" s="344">
        <f>+E68+E72+E77+E81+E85+E91+E90</f>
        <v>0</v>
      </c>
      <c r="F92" s="344">
        <f>+F68+F72+F77+F81+F85+F91+F90</f>
        <v>0</v>
      </c>
      <c r="G92" s="268">
        <f>+G68+G72+G77+G81+G85+G91+G90</f>
        <v>0</v>
      </c>
    </row>
    <row r="93" spans="1:7" s="94" customFormat="1" ht="12" customHeight="1" thickBot="1" x14ac:dyDescent="0.2">
      <c r="A93" s="378" t="s">
        <v>459</v>
      </c>
      <c r="B93" s="362" t="s">
        <v>460</v>
      </c>
      <c r="C93" s="344">
        <f>+C67+C92</f>
        <v>0</v>
      </c>
      <c r="D93" s="344">
        <f>+D67+D92</f>
        <v>0</v>
      </c>
      <c r="E93" s="344">
        <f>+E67+E92</f>
        <v>0</v>
      </c>
      <c r="F93" s="344">
        <f>+F67+F92</f>
        <v>0</v>
      </c>
      <c r="G93" s="268">
        <f>+G67+G92</f>
        <v>0</v>
      </c>
    </row>
    <row r="94" spans="1:7" s="95" customFormat="1" ht="15" customHeight="1" thickBot="1" x14ac:dyDescent="0.25">
      <c r="A94" s="217"/>
      <c r="B94" s="218"/>
      <c r="C94" s="312"/>
    </row>
    <row r="95" spans="1:7" s="66" customFormat="1" ht="16.5" customHeight="1" thickBot="1" x14ac:dyDescent="0.25">
      <c r="A95" s="819" t="s">
        <v>54</v>
      </c>
      <c r="B95" s="820"/>
      <c r="C95" s="820"/>
      <c r="D95" s="820"/>
      <c r="E95" s="820"/>
      <c r="F95" s="820"/>
      <c r="G95" s="821"/>
    </row>
    <row r="96" spans="1:7" s="96" customFormat="1" ht="12" customHeight="1" thickBot="1" x14ac:dyDescent="0.25">
      <c r="A96" s="348" t="s">
        <v>16</v>
      </c>
      <c r="B96" s="27" t="s">
        <v>464</v>
      </c>
      <c r="C96" s="337">
        <f>+C97+C98+C99+C100+C101+C114</f>
        <v>490000</v>
      </c>
      <c r="D96" s="691">
        <f>+D97+D98+D99+D100+D101+D114</f>
        <v>0</v>
      </c>
      <c r="E96" s="337">
        <f>+E97+E98+E99+E100+E101+E114</f>
        <v>0</v>
      </c>
      <c r="F96" s="337">
        <f>+F97+F98+F99+F100+F101+F114</f>
        <v>0</v>
      </c>
      <c r="G96" s="261">
        <f>+G97+G98+G99+G100+G101+G114</f>
        <v>490000</v>
      </c>
    </row>
    <row r="97" spans="1:7" ht="12" customHeight="1" x14ac:dyDescent="0.2">
      <c r="A97" s="379" t="s">
        <v>93</v>
      </c>
      <c r="B97" s="10" t="s">
        <v>47</v>
      </c>
      <c r="C97" s="409">
        <v>200000</v>
      </c>
      <c r="D97" s="717"/>
      <c r="E97" s="409"/>
      <c r="F97" s="626">
        <f t="shared" ref="F97:F116" si="12">D97+E97</f>
        <v>0</v>
      </c>
      <c r="G97" s="718">
        <f t="shared" ref="G97:G116" si="13">C97+F97</f>
        <v>200000</v>
      </c>
    </row>
    <row r="98" spans="1:7" ht="12" customHeight="1" x14ac:dyDescent="0.2">
      <c r="A98" s="372" t="s">
        <v>94</v>
      </c>
      <c r="B98" s="8" t="s">
        <v>172</v>
      </c>
      <c r="C98" s="339">
        <v>31000</v>
      </c>
      <c r="D98" s="719"/>
      <c r="E98" s="339"/>
      <c r="F98" s="607">
        <f t="shared" si="12"/>
        <v>0</v>
      </c>
      <c r="G98" s="705">
        <f t="shared" si="13"/>
        <v>31000</v>
      </c>
    </row>
    <row r="99" spans="1:7" ht="12" customHeight="1" x14ac:dyDescent="0.2">
      <c r="A99" s="372" t="s">
        <v>95</v>
      </c>
      <c r="B99" s="8" t="s">
        <v>133</v>
      </c>
      <c r="C99" s="341">
        <v>259000</v>
      </c>
      <c r="D99" s="719"/>
      <c r="E99" s="341"/>
      <c r="F99" s="608">
        <f t="shared" si="12"/>
        <v>0</v>
      </c>
      <c r="G99" s="707">
        <f t="shared" si="13"/>
        <v>259000</v>
      </c>
    </row>
    <row r="100" spans="1:7" ht="12" customHeight="1" x14ac:dyDescent="0.2">
      <c r="A100" s="372" t="s">
        <v>96</v>
      </c>
      <c r="B100" s="11" t="s">
        <v>173</v>
      </c>
      <c r="C100" s="341"/>
      <c r="D100" s="720"/>
      <c r="E100" s="341"/>
      <c r="F100" s="608">
        <f t="shared" si="12"/>
        <v>0</v>
      </c>
      <c r="G100" s="707">
        <f t="shared" si="13"/>
        <v>0</v>
      </c>
    </row>
    <row r="101" spans="1:7" ht="12" customHeight="1" x14ac:dyDescent="0.2">
      <c r="A101" s="372" t="s">
        <v>106</v>
      </c>
      <c r="B101" s="19" t="s">
        <v>174</v>
      </c>
      <c r="C101" s="341"/>
      <c r="D101" s="720"/>
      <c r="E101" s="341"/>
      <c r="F101" s="608">
        <f t="shared" si="12"/>
        <v>0</v>
      </c>
      <c r="G101" s="707">
        <f t="shared" si="13"/>
        <v>0</v>
      </c>
    </row>
    <row r="102" spans="1:7" ht="12" customHeight="1" x14ac:dyDescent="0.2">
      <c r="A102" s="372" t="s">
        <v>97</v>
      </c>
      <c r="B102" s="8" t="s">
        <v>461</v>
      </c>
      <c r="C102" s="341"/>
      <c r="D102" s="720"/>
      <c r="E102" s="341"/>
      <c r="F102" s="608">
        <f t="shared" si="12"/>
        <v>0</v>
      </c>
      <c r="G102" s="707">
        <f t="shared" si="13"/>
        <v>0</v>
      </c>
    </row>
    <row r="103" spans="1:7" ht="12" customHeight="1" x14ac:dyDescent="0.2">
      <c r="A103" s="372" t="s">
        <v>98</v>
      </c>
      <c r="B103" s="136" t="s">
        <v>397</v>
      </c>
      <c r="C103" s="341"/>
      <c r="D103" s="720"/>
      <c r="E103" s="341"/>
      <c r="F103" s="608">
        <f t="shared" si="12"/>
        <v>0</v>
      </c>
      <c r="G103" s="707">
        <f t="shared" si="13"/>
        <v>0</v>
      </c>
    </row>
    <row r="104" spans="1:7" ht="12" customHeight="1" x14ac:dyDescent="0.2">
      <c r="A104" s="372" t="s">
        <v>107</v>
      </c>
      <c r="B104" s="136" t="s">
        <v>396</v>
      </c>
      <c r="C104" s="341"/>
      <c r="D104" s="720"/>
      <c r="E104" s="341"/>
      <c r="F104" s="608">
        <f t="shared" si="12"/>
        <v>0</v>
      </c>
      <c r="G104" s="707">
        <f t="shared" si="13"/>
        <v>0</v>
      </c>
    </row>
    <row r="105" spans="1:7" ht="12" customHeight="1" x14ac:dyDescent="0.2">
      <c r="A105" s="372" t="s">
        <v>108</v>
      </c>
      <c r="B105" s="136" t="s">
        <v>332</v>
      </c>
      <c r="C105" s="341"/>
      <c r="D105" s="720"/>
      <c r="E105" s="341"/>
      <c r="F105" s="608">
        <f t="shared" si="12"/>
        <v>0</v>
      </c>
      <c r="G105" s="707">
        <f t="shared" si="13"/>
        <v>0</v>
      </c>
    </row>
    <row r="106" spans="1:7" ht="12" customHeight="1" x14ac:dyDescent="0.2">
      <c r="A106" s="372" t="s">
        <v>109</v>
      </c>
      <c r="B106" s="137" t="s">
        <v>333</v>
      </c>
      <c r="C106" s="341"/>
      <c r="D106" s="720"/>
      <c r="E106" s="341"/>
      <c r="F106" s="608">
        <f t="shared" si="12"/>
        <v>0</v>
      </c>
      <c r="G106" s="707">
        <f t="shared" si="13"/>
        <v>0</v>
      </c>
    </row>
    <row r="107" spans="1:7" ht="22.5" x14ac:dyDescent="0.2">
      <c r="A107" s="372" t="s">
        <v>110</v>
      </c>
      <c r="B107" s="137" t="s">
        <v>334</v>
      </c>
      <c r="C107" s="341"/>
      <c r="D107" s="720"/>
      <c r="E107" s="341"/>
      <c r="F107" s="608">
        <f t="shared" si="12"/>
        <v>0</v>
      </c>
      <c r="G107" s="707">
        <f t="shared" si="13"/>
        <v>0</v>
      </c>
    </row>
    <row r="108" spans="1:7" ht="12" customHeight="1" x14ac:dyDescent="0.2">
      <c r="A108" s="372" t="s">
        <v>112</v>
      </c>
      <c r="B108" s="136" t="s">
        <v>335</v>
      </c>
      <c r="C108" s="341"/>
      <c r="D108" s="720"/>
      <c r="E108" s="341"/>
      <c r="F108" s="608">
        <f t="shared" si="12"/>
        <v>0</v>
      </c>
      <c r="G108" s="707">
        <f t="shared" si="13"/>
        <v>0</v>
      </c>
    </row>
    <row r="109" spans="1:7" ht="12" customHeight="1" x14ac:dyDescent="0.2">
      <c r="A109" s="372" t="s">
        <v>175</v>
      </c>
      <c r="B109" s="136" t="s">
        <v>336</v>
      </c>
      <c r="C109" s="341"/>
      <c r="D109" s="720"/>
      <c r="E109" s="341"/>
      <c r="F109" s="608">
        <f t="shared" si="12"/>
        <v>0</v>
      </c>
      <c r="G109" s="707">
        <f t="shared" si="13"/>
        <v>0</v>
      </c>
    </row>
    <row r="110" spans="1:7" ht="12" customHeight="1" x14ac:dyDescent="0.2">
      <c r="A110" s="372" t="s">
        <v>330</v>
      </c>
      <c r="B110" s="137" t="s">
        <v>337</v>
      </c>
      <c r="C110" s="339"/>
      <c r="D110" s="720"/>
      <c r="E110" s="341"/>
      <c r="F110" s="608">
        <f t="shared" si="12"/>
        <v>0</v>
      </c>
      <c r="G110" s="707">
        <f t="shared" si="13"/>
        <v>0</v>
      </c>
    </row>
    <row r="111" spans="1:7" ht="12" customHeight="1" x14ac:dyDescent="0.2">
      <c r="A111" s="380" t="s">
        <v>331</v>
      </c>
      <c r="B111" s="138" t="s">
        <v>338</v>
      </c>
      <c r="C111" s="341"/>
      <c r="D111" s="720"/>
      <c r="E111" s="341"/>
      <c r="F111" s="608">
        <f t="shared" si="12"/>
        <v>0</v>
      </c>
      <c r="G111" s="707">
        <f t="shared" si="13"/>
        <v>0</v>
      </c>
    </row>
    <row r="112" spans="1:7" ht="12" customHeight="1" x14ac:dyDescent="0.2">
      <c r="A112" s="372" t="s">
        <v>394</v>
      </c>
      <c r="B112" s="138" t="s">
        <v>339</v>
      </c>
      <c r="C112" s="341"/>
      <c r="D112" s="720"/>
      <c r="E112" s="341"/>
      <c r="F112" s="608">
        <f t="shared" si="12"/>
        <v>0</v>
      </c>
      <c r="G112" s="707">
        <f t="shared" si="13"/>
        <v>0</v>
      </c>
    </row>
    <row r="113" spans="1:7" ht="12" customHeight="1" x14ac:dyDescent="0.2">
      <c r="A113" s="372" t="s">
        <v>395</v>
      </c>
      <c r="B113" s="137" t="s">
        <v>340</v>
      </c>
      <c r="C113" s="339"/>
      <c r="D113" s="722"/>
      <c r="E113" s="339"/>
      <c r="F113" s="607">
        <f t="shared" si="12"/>
        <v>0</v>
      </c>
      <c r="G113" s="705">
        <f t="shared" si="13"/>
        <v>0</v>
      </c>
    </row>
    <row r="114" spans="1:7" ht="12" customHeight="1" x14ac:dyDescent="0.2">
      <c r="A114" s="372" t="s">
        <v>399</v>
      </c>
      <c r="B114" s="11" t="s">
        <v>48</v>
      </c>
      <c r="C114" s="339"/>
      <c r="D114" s="722"/>
      <c r="E114" s="339"/>
      <c r="F114" s="607">
        <f t="shared" si="12"/>
        <v>0</v>
      </c>
      <c r="G114" s="705">
        <f t="shared" si="13"/>
        <v>0</v>
      </c>
    </row>
    <row r="115" spans="1:7" ht="12" customHeight="1" x14ac:dyDescent="0.2">
      <c r="A115" s="373" t="s">
        <v>400</v>
      </c>
      <c r="B115" s="8" t="s">
        <v>462</v>
      </c>
      <c r="C115" s="341"/>
      <c r="D115" s="720"/>
      <c r="E115" s="341"/>
      <c r="F115" s="608">
        <f t="shared" si="12"/>
        <v>0</v>
      </c>
      <c r="G115" s="707">
        <f t="shared" si="13"/>
        <v>0</v>
      </c>
    </row>
    <row r="116" spans="1:7" ht="12" customHeight="1" thickBot="1" x14ac:dyDescent="0.25">
      <c r="A116" s="381" t="s">
        <v>401</v>
      </c>
      <c r="B116" s="139" t="s">
        <v>463</v>
      </c>
      <c r="C116" s="410"/>
      <c r="D116" s="723"/>
      <c r="E116" s="410"/>
      <c r="F116" s="627">
        <f t="shared" si="12"/>
        <v>0</v>
      </c>
      <c r="G116" s="724">
        <f t="shared" si="13"/>
        <v>0</v>
      </c>
    </row>
    <row r="117" spans="1:7" ht="12" customHeight="1" thickBot="1" x14ac:dyDescent="0.25">
      <c r="A117" s="31" t="s">
        <v>17</v>
      </c>
      <c r="B117" s="26" t="s">
        <v>341</v>
      </c>
      <c r="C117" s="338">
        <f>+C118+C120+C122</f>
        <v>0</v>
      </c>
      <c r="D117" s="697">
        <f>+D118+D120+D122</f>
        <v>0</v>
      </c>
      <c r="E117" s="338">
        <f>+E118+E120+E122</f>
        <v>0</v>
      </c>
      <c r="F117" s="338">
        <f>+F118+F120+F122</f>
        <v>0</v>
      </c>
      <c r="G117" s="262">
        <f>+G118+G120+G122</f>
        <v>0</v>
      </c>
    </row>
    <row r="118" spans="1:7" ht="12" customHeight="1" x14ac:dyDescent="0.2">
      <c r="A118" s="371" t="s">
        <v>99</v>
      </c>
      <c r="B118" s="8" t="s">
        <v>214</v>
      </c>
      <c r="C118" s="340"/>
      <c r="D118" s="725"/>
      <c r="E118" s="340"/>
      <c r="F118" s="575">
        <f t="shared" ref="F118:F130" si="14">D118+E118</f>
        <v>0</v>
      </c>
      <c r="G118" s="350">
        <f t="shared" ref="G118:G130" si="15">C118+F118</f>
        <v>0</v>
      </c>
    </row>
    <row r="119" spans="1:7" ht="12" customHeight="1" x14ac:dyDescent="0.2">
      <c r="A119" s="371" t="s">
        <v>100</v>
      </c>
      <c r="B119" s="12" t="s">
        <v>345</v>
      </c>
      <c r="C119" s="340"/>
      <c r="D119" s="725"/>
      <c r="E119" s="340"/>
      <c r="F119" s="575">
        <f t="shared" si="14"/>
        <v>0</v>
      </c>
      <c r="G119" s="350">
        <f t="shared" si="15"/>
        <v>0</v>
      </c>
    </row>
    <row r="120" spans="1:7" ht="12" customHeight="1" x14ac:dyDescent="0.2">
      <c r="A120" s="371" t="s">
        <v>101</v>
      </c>
      <c r="B120" s="12" t="s">
        <v>176</v>
      </c>
      <c r="C120" s="339"/>
      <c r="D120" s="722"/>
      <c r="E120" s="339"/>
      <c r="F120" s="607">
        <f t="shared" si="14"/>
        <v>0</v>
      </c>
      <c r="G120" s="705">
        <f t="shared" si="15"/>
        <v>0</v>
      </c>
    </row>
    <row r="121" spans="1:7" ht="12" customHeight="1" x14ac:dyDescent="0.2">
      <c r="A121" s="371" t="s">
        <v>102</v>
      </c>
      <c r="B121" s="12" t="s">
        <v>346</v>
      </c>
      <c r="C121" s="339"/>
      <c r="D121" s="722"/>
      <c r="E121" s="339"/>
      <c r="F121" s="607">
        <f t="shared" si="14"/>
        <v>0</v>
      </c>
      <c r="G121" s="705">
        <f t="shared" si="15"/>
        <v>0</v>
      </c>
    </row>
    <row r="122" spans="1:7" ht="12" customHeight="1" x14ac:dyDescent="0.2">
      <c r="A122" s="371" t="s">
        <v>103</v>
      </c>
      <c r="B122" s="259" t="s">
        <v>216</v>
      </c>
      <c r="C122" s="339"/>
      <c r="D122" s="722"/>
      <c r="E122" s="339"/>
      <c r="F122" s="607">
        <f t="shared" si="14"/>
        <v>0</v>
      </c>
      <c r="G122" s="705">
        <f t="shared" si="15"/>
        <v>0</v>
      </c>
    </row>
    <row r="123" spans="1:7" ht="12" customHeight="1" x14ac:dyDescent="0.2">
      <c r="A123" s="371" t="s">
        <v>111</v>
      </c>
      <c r="B123" s="258" t="s">
        <v>387</v>
      </c>
      <c r="C123" s="339"/>
      <c r="D123" s="722"/>
      <c r="E123" s="339"/>
      <c r="F123" s="607">
        <f t="shared" si="14"/>
        <v>0</v>
      </c>
      <c r="G123" s="705">
        <f t="shared" si="15"/>
        <v>0</v>
      </c>
    </row>
    <row r="124" spans="1:7" ht="12" customHeight="1" x14ac:dyDescent="0.2">
      <c r="A124" s="371" t="s">
        <v>113</v>
      </c>
      <c r="B124" s="351" t="s">
        <v>351</v>
      </c>
      <c r="C124" s="339"/>
      <c r="D124" s="722"/>
      <c r="E124" s="339"/>
      <c r="F124" s="607">
        <f t="shared" si="14"/>
        <v>0</v>
      </c>
      <c r="G124" s="705">
        <f t="shared" si="15"/>
        <v>0</v>
      </c>
    </row>
    <row r="125" spans="1:7" ht="22.5" x14ac:dyDescent="0.2">
      <c r="A125" s="371" t="s">
        <v>177</v>
      </c>
      <c r="B125" s="137" t="s">
        <v>334</v>
      </c>
      <c r="C125" s="339"/>
      <c r="D125" s="722"/>
      <c r="E125" s="339"/>
      <c r="F125" s="607">
        <f t="shared" si="14"/>
        <v>0</v>
      </c>
      <c r="G125" s="705">
        <f t="shared" si="15"/>
        <v>0</v>
      </c>
    </row>
    <row r="126" spans="1:7" ht="12" customHeight="1" x14ac:dyDescent="0.2">
      <c r="A126" s="371" t="s">
        <v>178</v>
      </c>
      <c r="B126" s="137" t="s">
        <v>350</v>
      </c>
      <c r="C126" s="339"/>
      <c r="D126" s="722"/>
      <c r="E126" s="339"/>
      <c r="F126" s="607">
        <f t="shared" si="14"/>
        <v>0</v>
      </c>
      <c r="G126" s="705">
        <f t="shared" si="15"/>
        <v>0</v>
      </c>
    </row>
    <row r="127" spans="1:7" ht="12" customHeight="1" x14ac:dyDescent="0.2">
      <c r="A127" s="371" t="s">
        <v>179</v>
      </c>
      <c r="B127" s="137" t="s">
        <v>349</v>
      </c>
      <c r="C127" s="339"/>
      <c r="D127" s="722"/>
      <c r="E127" s="339"/>
      <c r="F127" s="607">
        <f t="shared" si="14"/>
        <v>0</v>
      </c>
      <c r="G127" s="705">
        <f t="shared" si="15"/>
        <v>0</v>
      </c>
    </row>
    <row r="128" spans="1:7" ht="12" customHeight="1" x14ac:dyDescent="0.2">
      <c r="A128" s="371" t="s">
        <v>342</v>
      </c>
      <c r="B128" s="137" t="s">
        <v>337</v>
      </c>
      <c r="C128" s="339"/>
      <c r="D128" s="722"/>
      <c r="E128" s="339"/>
      <c r="F128" s="607">
        <f t="shared" si="14"/>
        <v>0</v>
      </c>
      <c r="G128" s="705">
        <f t="shared" si="15"/>
        <v>0</v>
      </c>
    </row>
    <row r="129" spans="1:13" ht="12" customHeight="1" x14ac:dyDescent="0.2">
      <c r="A129" s="371" t="s">
        <v>343</v>
      </c>
      <c r="B129" s="137" t="s">
        <v>348</v>
      </c>
      <c r="C129" s="339"/>
      <c r="D129" s="722"/>
      <c r="E129" s="339"/>
      <c r="F129" s="607">
        <f t="shared" si="14"/>
        <v>0</v>
      </c>
      <c r="G129" s="705">
        <f t="shared" si="15"/>
        <v>0</v>
      </c>
    </row>
    <row r="130" spans="1:13" ht="12" customHeight="1" thickBot="1" x14ac:dyDescent="0.25">
      <c r="A130" s="380" t="s">
        <v>344</v>
      </c>
      <c r="B130" s="137" t="s">
        <v>347</v>
      </c>
      <c r="C130" s="341"/>
      <c r="D130" s="720"/>
      <c r="E130" s="341"/>
      <c r="F130" s="608">
        <f t="shared" si="14"/>
        <v>0</v>
      </c>
      <c r="G130" s="707">
        <f t="shared" si="15"/>
        <v>0</v>
      </c>
    </row>
    <row r="131" spans="1:13" ht="12" customHeight="1" thickBot="1" x14ac:dyDescent="0.25">
      <c r="A131" s="31" t="s">
        <v>18</v>
      </c>
      <c r="B131" s="118" t="s">
        <v>404</v>
      </c>
      <c r="C131" s="338">
        <f>+C96+C117</f>
        <v>490000</v>
      </c>
      <c r="D131" s="697">
        <f>+D96+D117</f>
        <v>0</v>
      </c>
      <c r="E131" s="338">
        <f>+E96+E117</f>
        <v>0</v>
      </c>
      <c r="F131" s="338">
        <f>+F96+F117</f>
        <v>0</v>
      </c>
      <c r="G131" s="262">
        <f>+G96+G117</f>
        <v>490000</v>
      </c>
    </row>
    <row r="132" spans="1:13" ht="12" customHeight="1" thickBot="1" x14ac:dyDescent="0.25">
      <c r="A132" s="31" t="s">
        <v>19</v>
      </c>
      <c r="B132" s="118" t="s">
        <v>405</v>
      </c>
      <c r="C132" s="338">
        <f>+C133+C134+C135</f>
        <v>0</v>
      </c>
      <c r="D132" s="697">
        <f>+D133+D134+D135</f>
        <v>0</v>
      </c>
      <c r="E132" s="338">
        <f>+E133+E134+E135</f>
        <v>0</v>
      </c>
      <c r="F132" s="338">
        <f>+F133+F134+F135</f>
        <v>0</v>
      </c>
      <c r="G132" s="262">
        <f>+G133+G134+G135</f>
        <v>0</v>
      </c>
    </row>
    <row r="133" spans="1:13" s="96" customFormat="1" ht="12" customHeight="1" x14ac:dyDescent="0.2">
      <c r="A133" s="371" t="s">
        <v>250</v>
      </c>
      <c r="B133" s="9" t="s">
        <v>467</v>
      </c>
      <c r="C133" s="339"/>
      <c r="D133" s="722"/>
      <c r="E133" s="339"/>
      <c r="F133" s="607">
        <f>D133+E133</f>
        <v>0</v>
      </c>
      <c r="G133" s="705">
        <f>C133+F133</f>
        <v>0</v>
      </c>
    </row>
    <row r="134" spans="1:13" ht="12" customHeight="1" x14ac:dyDescent="0.2">
      <c r="A134" s="371" t="s">
        <v>251</v>
      </c>
      <c r="B134" s="9" t="s">
        <v>413</v>
      </c>
      <c r="C134" s="339"/>
      <c r="D134" s="722"/>
      <c r="E134" s="339"/>
      <c r="F134" s="607">
        <f>D134+E134</f>
        <v>0</v>
      </c>
      <c r="G134" s="705">
        <f>C134+F134</f>
        <v>0</v>
      </c>
    </row>
    <row r="135" spans="1:13" ht="12" customHeight="1" thickBot="1" x14ac:dyDescent="0.25">
      <c r="A135" s="380" t="s">
        <v>252</v>
      </c>
      <c r="B135" s="7" t="s">
        <v>466</v>
      </c>
      <c r="C135" s="339"/>
      <c r="D135" s="722"/>
      <c r="E135" s="339"/>
      <c r="F135" s="607">
        <f>D135+E135</f>
        <v>0</v>
      </c>
      <c r="G135" s="705">
        <f>C135+F135</f>
        <v>0</v>
      </c>
    </row>
    <row r="136" spans="1:13" ht="12" customHeight="1" thickBot="1" x14ac:dyDescent="0.25">
      <c r="A136" s="31" t="s">
        <v>20</v>
      </c>
      <c r="B136" s="118" t="s">
        <v>406</v>
      </c>
      <c r="C136" s="338">
        <f>+C137+C138+C139+C140+C141+C142</f>
        <v>0</v>
      </c>
      <c r="D136" s="697">
        <f>+D137+D138+D139+D140+D141+D142</f>
        <v>0</v>
      </c>
      <c r="E136" s="338">
        <f>+E137+E138+E139+E140+E141+E142</f>
        <v>0</v>
      </c>
      <c r="F136" s="338">
        <f>+F137+F138+F139+F140+F141+F142</f>
        <v>0</v>
      </c>
      <c r="G136" s="262">
        <f>+G137+G138+G139+G140+G141+G142</f>
        <v>0</v>
      </c>
    </row>
    <row r="137" spans="1:13" ht="12" customHeight="1" x14ac:dyDescent="0.2">
      <c r="A137" s="371" t="s">
        <v>86</v>
      </c>
      <c r="B137" s="9" t="s">
        <v>415</v>
      </c>
      <c r="C137" s="339"/>
      <c r="D137" s="722"/>
      <c r="E137" s="339"/>
      <c r="F137" s="607">
        <f t="shared" ref="F137:F142" si="16">D137+E137</f>
        <v>0</v>
      </c>
      <c r="G137" s="705">
        <f t="shared" ref="G137:G142" si="17">C137+F137</f>
        <v>0</v>
      </c>
    </row>
    <row r="138" spans="1:13" ht="12" customHeight="1" x14ac:dyDescent="0.2">
      <c r="A138" s="371" t="s">
        <v>87</v>
      </c>
      <c r="B138" s="9" t="s">
        <v>407</v>
      </c>
      <c r="C138" s="339"/>
      <c r="D138" s="722"/>
      <c r="E138" s="339"/>
      <c r="F138" s="607">
        <f t="shared" si="16"/>
        <v>0</v>
      </c>
      <c r="G138" s="705">
        <f t="shared" si="17"/>
        <v>0</v>
      </c>
    </row>
    <row r="139" spans="1:13" ht="12" customHeight="1" x14ac:dyDescent="0.2">
      <c r="A139" s="371" t="s">
        <v>88</v>
      </c>
      <c r="B139" s="9" t="s">
        <v>408</v>
      </c>
      <c r="C139" s="339"/>
      <c r="D139" s="722"/>
      <c r="E139" s="339"/>
      <c r="F139" s="607">
        <f t="shared" si="16"/>
        <v>0</v>
      </c>
      <c r="G139" s="705">
        <f t="shared" si="17"/>
        <v>0</v>
      </c>
    </row>
    <row r="140" spans="1:13" ht="12" customHeight="1" x14ac:dyDescent="0.2">
      <c r="A140" s="371" t="s">
        <v>164</v>
      </c>
      <c r="B140" s="9" t="s">
        <v>465</v>
      </c>
      <c r="C140" s="339"/>
      <c r="D140" s="722"/>
      <c r="E140" s="339"/>
      <c r="F140" s="607">
        <f t="shared" si="16"/>
        <v>0</v>
      </c>
      <c r="G140" s="705">
        <f t="shared" si="17"/>
        <v>0</v>
      </c>
    </row>
    <row r="141" spans="1:13" ht="12" customHeight="1" x14ac:dyDescent="0.2">
      <c r="A141" s="371" t="s">
        <v>165</v>
      </c>
      <c r="B141" s="9" t="s">
        <v>410</v>
      </c>
      <c r="C141" s="339"/>
      <c r="D141" s="722"/>
      <c r="E141" s="339"/>
      <c r="F141" s="607">
        <f t="shared" si="16"/>
        <v>0</v>
      </c>
      <c r="G141" s="705">
        <f t="shared" si="17"/>
        <v>0</v>
      </c>
    </row>
    <row r="142" spans="1:13" s="96" customFormat="1" ht="12" customHeight="1" thickBot="1" x14ac:dyDescent="0.25">
      <c r="A142" s="380" t="s">
        <v>166</v>
      </c>
      <c r="B142" s="7" t="s">
        <v>411</v>
      </c>
      <c r="C142" s="339"/>
      <c r="D142" s="722"/>
      <c r="E142" s="339"/>
      <c r="F142" s="607">
        <f t="shared" si="16"/>
        <v>0</v>
      </c>
      <c r="G142" s="705">
        <f t="shared" si="17"/>
        <v>0</v>
      </c>
    </row>
    <row r="143" spans="1:13" ht="12" customHeight="1" thickBot="1" x14ac:dyDescent="0.25">
      <c r="A143" s="31" t="s">
        <v>21</v>
      </c>
      <c r="B143" s="118" t="s">
        <v>480</v>
      </c>
      <c r="C143" s="344">
        <f>+C144+C145+C147+C148+C146</f>
        <v>0</v>
      </c>
      <c r="D143" s="698">
        <f>+D144+D145+D147+D148+D146</f>
        <v>0</v>
      </c>
      <c r="E143" s="344">
        <f>+E144+E145+E147+E148+E146</f>
        <v>0</v>
      </c>
      <c r="F143" s="344">
        <f>+F144+F145+F147+F148+F146</f>
        <v>0</v>
      </c>
      <c r="G143" s="268">
        <f>+G144+G145+G147+G148+G146</f>
        <v>0</v>
      </c>
      <c r="M143" s="221"/>
    </row>
    <row r="144" spans="1:13" x14ac:dyDescent="0.2">
      <c r="A144" s="371" t="s">
        <v>89</v>
      </c>
      <c r="B144" s="9" t="s">
        <v>352</v>
      </c>
      <c r="C144" s="339"/>
      <c r="D144" s="722"/>
      <c r="E144" s="339"/>
      <c r="F144" s="607">
        <f>D144+E144</f>
        <v>0</v>
      </c>
      <c r="G144" s="705">
        <f>C144+F144</f>
        <v>0</v>
      </c>
    </row>
    <row r="145" spans="1:7" ht="12" customHeight="1" x14ac:dyDescent="0.2">
      <c r="A145" s="371" t="s">
        <v>90</v>
      </c>
      <c r="B145" s="9" t="s">
        <v>353</v>
      </c>
      <c r="C145" s="339"/>
      <c r="D145" s="722"/>
      <c r="E145" s="339"/>
      <c r="F145" s="607">
        <f>D145+E145</f>
        <v>0</v>
      </c>
      <c r="G145" s="705">
        <f>C145+F145</f>
        <v>0</v>
      </c>
    </row>
    <row r="146" spans="1:7" ht="12" customHeight="1" x14ac:dyDescent="0.2">
      <c r="A146" s="371" t="s">
        <v>269</v>
      </c>
      <c r="B146" s="9" t="s">
        <v>479</v>
      </c>
      <c r="C146" s="339"/>
      <c r="D146" s="722"/>
      <c r="E146" s="339"/>
      <c r="F146" s="607">
        <f>D146+E146</f>
        <v>0</v>
      </c>
      <c r="G146" s="705">
        <f>C146+F146</f>
        <v>0</v>
      </c>
    </row>
    <row r="147" spans="1:7" s="96" customFormat="1" ht="12" customHeight="1" x14ac:dyDescent="0.2">
      <c r="A147" s="371" t="s">
        <v>270</v>
      </c>
      <c r="B147" s="9" t="s">
        <v>420</v>
      </c>
      <c r="C147" s="339"/>
      <c r="D147" s="722"/>
      <c r="E147" s="339"/>
      <c r="F147" s="607">
        <f>D147+E147</f>
        <v>0</v>
      </c>
      <c r="G147" s="705">
        <f>C147+F147</f>
        <v>0</v>
      </c>
    </row>
    <row r="148" spans="1:7" s="96" customFormat="1" ht="12" customHeight="1" thickBot="1" x14ac:dyDescent="0.25">
      <c r="A148" s="380" t="s">
        <v>271</v>
      </c>
      <c r="B148" s="7" t="s">
        <v>368</v>
      </c>
      <c r="C148" s="339"/>
      <c r="D148" s="722"/>
      <c r="E148" s="339"/>
      <c r="F148" s="607">
        <f>D148+E148</f>
        <v>0</v>
      </c>
      <c r="G148" s="705">
        <f>C148+F148</f>
        <v>0</v>
      </c>
    </row>
    <row r="149" spans="1:7" s="96" customFormat="1" ht="12" customHeight="1" thickBot="1" x14ac:dyDescent="0.25">
      <c r="A149" s="31" t="s">
        <v>22</v>
      </c>
      <c r="B149" s="118" t="s">
        <v>421</v>
      </c>
      <c r="C149" s="412">
        <f>+C150+C151+C152+C153+C154</f>
        <v>0</v>
      </c>
      <c r="D149" s="699">
        <f>+D150+D151+D152+D153+D154</f>
        <v>0</v>
      </c>
      <c r="E149" s="412">
        <f>+E150+E151+E152+E153+E154</f>
        <v>0</v>
      </c>
      <c r="F149" s="412">
        <f>+F150+F151+F152+F153+F154</f>
        <v>0</v>
      </c>
      <c r="G149" s="271">
        <f>+G150+G151+G152+G153+G154</f>
        <v>0</v>
      </c>
    </row>
    <row r="150" spans="1:7" s="96" customFormat="1" ht="12" customHeight="1" x14ac:dyDescent="0.2">
      <c r="A150" s="371" t="s">
        <v>91</v>
      </c>
      <c r="B150" s="9" t="s">
        <v>416</v>
      </c>
      <c r="C150" s="339"/>
      <c r="D150" s="722"/>
      <c r="E150" s="339"/>
      <c r="F150" s="607">
        <f t="shared" ref="F150:F156" si="18">D150+E150</f>
        <v>0</v>
      </c>
      <c r="G150" s="705">
        <f t="shared" ref="G150:G156" si="19">C150+F150</f>
        <v>0</v>
      </c>
    </row>
    <row r="151" spans="1:7" s="96" customFormat="1" ht="12" customHeight="1" x14ac:dyDescent="0.2">
      <c r="A151" s="371" t="s">
        <v>92</v>
      </c>
      <c r="B151" s="9" t="s">
        <v>423</v>
      </c>
      <c r="C151" s="339"/>
      <c r="D151" s="722"/>
      <c r="E151" s="339"/>
      <c r="F151" s="607">
        <f t="shared" si="18"/>
        <v>0</v>
      </c>
      <c r="G151" s="705">
        <f t="shared" si="19"/>
        <v>0</v>
      </c>
    </row>
    <row r="152" spans="1:7" s="96" customFormat="1" ht="12" customHeight="1" x14ac:dyDescent="0.2">
      <c r="A152" s="371" t="s">
        <v>281</v>
      </c>
      <c r="B152" s="9" t="s">
        <v>418</v>
      </c>
      <c r="C152" s="339"/>
      <c r="D152" s="722"/>
      <c r="E152" s="339"/>
      <c r="F152" s="607">
        <f t="shared" si="18"/>
        <v>0</v>
      </c>
      <c r="G152" s="705">
        <f t="shared" si="19"/>
        <v>0</v>
      </c>
    </row>
    <row r="153" spans="1:7" s="96" customFormat="1" ht="12" customHeight="1" x14ac:dyDescent="0.2">
      <c r="A153" s="371" t="s">
        <v>282</v>
      </c>
      <c r="B153" s="9" t="s">
        <v>468</v>
      </c>
      <c r="C153" s="339"/>
      <c r="D153" s="722"/>
      <c r="E153" s="339"/>
      <c r="F153" s="607">
        <f t="shared" si="18"/>
        <v>0</v>
      </c>
      <c r="G153" s="705">
        <f t="shared" si="19"/>
        <v>0</v>
      </c>
    </row>
    <row r="154" spans="1:7" ht="12.75" customHeight="1" thickBot="1" x14ac:dyDescent="0.25">
      <c r="A154" s="380" t="s">
        <v>422</v>
      </c>
      <c r="B154" s="7" t="s">
        <v>425</v>
      </c>
      <c r="C154" s="341"/>
      <c r="D154" s="720"/>
      <c r="E154" s="341"/>
      <c r="F154" s="608">
        <f t="shared" si="18"/>
        <v>0</v>
      </c>
      <c r="G154" s="707">
        <f t="shared" si="19"/>
        <v>0</v>
      </c>
    </row>
    <row r="155" spans="1:7" ht="12.75" customHeight="1" thickBot="1" x14ac:dyDescent="0.25">
      <c r="A155" s="407" t="s">
        <v>23</v>
      </c>
      <c r="B155" s="118" t="s">
        <v>426</v>
      </c>
      <c r="C155" s="413"/>
      <c r="D155" s="700"/>
      <c r="E155" s="413"/>
      <c r="F155" s="412">
        <f t="shared" si="18"/>
        <v>0</v>
      </c>
      <c r="G155" s="271">
        <f t="shared" si="19"/>
        <v>0</v>
      </c>
    </row>
    <row r="156" spans="1:7" ht="12.75" customHeight="1" thickBot="1" x14ac:dyDescent="0.25">
      <c r="A156" s="407" t="s">
        <v>24</v>
      </c>
      <c r="B156" s="118" t="s">
        <v>427</v>
      </c>
      <c r="C156" s="413"/>
      <c r="D156" s="700"/>
      <c r="E156" s="413"/>
      <c r="F156" s="412">
        <f t="shared" si="18"/>
        <v>0</v>
      </c>
      <c r="G156" s="271">
        <f t="shared" si="19"/>
        <v>0</v>
      </c>
    </row>
    <row r="157" spans="1:7" ht="12" customHeight="1" thickBot="1" x14ac:dyDescent="0.25">
      <c r="A157" s="31" t="s">
        <v>25</v>
      </c>
      <c r="B157" s="118" t="s">
        <v>429</v>
      </c>
      <c r="C157" s="414">
        <f>+C132+C136+C143+C149+C155+C156</f>
        <v>0</v>
      </c>
      <c r="D157" s="701">
        <f>+D132+D136+D143+D149+D155+D156</f>
        <v>0</v>
      </c>
      <c r="E157" s="414"/>
      <c r="F157" s="414"/>
      <c r="G157" s="364">
        <f>+G132+G136+G143+G149+G155+G156</f>
        <v>0</v>
      </c>
    </row>
    <row r="158" spans="1:7" ht="15" customHeight="1" thickBot="1" x14ac:dyDescent="0.25">
      <c r="A158" s="382" t="s">
        <v>26</v>
      </c>
      <c r="B158" s="323" t="s">
        <v>428</v>
      </c>
      <c r="C158" s="414">
        <f>+C131+C157</f>
        <v>490000</v>
      </c>
      <c r="D158" s="701">
        <f>+D131+D157</f>
        <v>0</v>
      </c>
      <c r="E158" s="414">
        <f>+E131+E157</f>
        <v>0</v>
      </c>
      <c r="F158" s="414">
        <f>+F131+F157</f>
        <v>0</v>
      </c>
      <c r="G158" s="364">
        <f>+G131+G157</f>
        <v>490000</v>
      </c>
    </row>
    <row r="159" spans="1:7" ht="13.5" thickBot="1" x14ac:dyDescent="0.25">
      <c r="D159" s="333"/>
      <c r="E159" s="702"/>
      <c r="F159" s="702"/>
      <c r="G159" s="726"/>
    </row>
    <row r="160" spans="1:7" ht="15" customHeight="1" thickBot="1" x14ac:dyDescent="0.25">
      <c r="A160" s="219" t="s">
        <v>469</v>
      </c>
      <c r="B160" s="220"/>
      <c r="C160" s="704"/>
      <c r="D160" s="727"/>
      <c r="E160" s="704"/>
      <c r="F160" s="728"/>
      <c r="G160" s="729"/>
    </row>
    <row r="161" spans="1:7" ht="14.25" customHeight="1" thickBot="1" x14ac:dyDescent="0.25">
      <c r="A161" s="219" t="s">
        <v>191</v>
      </c>
      <c r="B161" s="220"/>
      <c r="C161" s="704"/>
      <c r="D161" s="727"/>
      <c r="E161" s="704"/>
      <c r="F161" s="728"/>
      <c r="G161" s="729"/>
    </row>
  </sheetData>
  <sheetProtection formatCells="0"/>
  <mergeCells count="4">
    <mergeCell ref="B2:F2"/>
    <mergeCell ref="B3:F3"/>
    <mergeCell ref="A7:G7"/>
    <mergeCell ref="A95:G95"/>
  </mergeCells>
  <printOptions horizontalCentered="1"/>
  <pageMargins left="0.39370078740157483" right="0.39370078740157483" top="0.98425196850393704" bottom="0.98425196850393704" header="0.78740157480314965" footer="0.78740157480314965"/>
  <pageSetup paperSize="9" scale="71" orientation="portrait" r:id="rId1"/>
  <headerFooter alignWithMargins="0"/>
  <rowBreaks count="2" manualBreakCount="2">
    <brk id="71" max="16383" man="1"/>
    <brk id="94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9">
    <tabColor rgb="FF92D050"/>
  </sheetPr>
  <dimension ref="A1:G26"/>
  <sheetViews>
    <sheetView zoomScaleNormal="100" workbookViewId="0">
      <selection activeCell="L12" sqref="L12"/>
    </sheetView>
  </sheetViews>
  <sheetFormatPr defaultRowHeight="12.75" x14ac:dyDescent="0.2"/>
  <cols>
    <col min="1" max="1" width="5.5" style="44" customWidth="1"/>
    <col min="2" max="2" width="33.1640625" style="44" customWidth="1"/>
    <col min="3" max="3" width="12.33203125" style="44" customWidth="1"/>
    <col min="4" max="4" width="11.5" style="44" customWidth="1"/>
    <col min="5" max="5" width="11.33203125" style="44" customWidth="1"/>
    <col min="6" max="6" width="11" style="44" customWidth="1"/>
    <col min="7" max="7" width="14.33203125" style="44" customWidth="1"/>
    <col min="8" max="16384" width="9.33203125" style="44"/>
  </cols>
  <sheetData>
    <row r="1" spans="1:7" ht="43.5" customHeight="1" x14ac:dyDescent="0.25">
      <c r="A1" s="823" t="s">
        <v>2</v>
      </c>
      <c r="B1" s="823"/>
      <c r="C1" s="823"/>
      <c r="D1" s="823"/>
      <c r="E1" s="823"/>
      <c r="F1" s="823"/>
      <c r="G1" s="823"/>
    </row>
    <row r="3" spans="1:7" s="150" customFormat="1" ht="27" customHeight="1" x14ac:dyDescent="0.25">
      <c r="A3" s="148" t="s">
        <v>195</v>
      </c>
      <c r="B3" s="149"/>
      <c r="C3" s="822" t="s">
        <v>584</v>
      </c>
      <c r="D3" s="822"/>
      <c r="E3" s="822"/>
      <c r="F3" s="822"/>
      <c r="G3" s="822"/>
    </row>
    <row r="4" spans="1:7" s="150" customFormat="1" ht="15.75" x14ac:dyDescent="0.25">
      <c r="A4" s="149"/>
      <c r="B4" s="149"/>
      <c r="C4" s="149"/>
      <c r="D4" s="149"/>
      <c r="E4" s="149"/>
      <c r="F4" s="149"/>
      <c r="G4" s="149"/>
    </row>
    <row r="5" spans="1:7" s="150" customFormat="1" ht="24.75" customHeight="1" x14ac:dyDescent="0.25">
      <c r="A5" s="148" t="s">
        <v>196</v>
      </c>
      <c r="B5" s="149"/>
      <c r="C5" s="822" t="s">
        <v>585</v>
      </c>
      <c r="D5" s="822"/>
      <c r="E5" s="822"/>
      <c r="F5" s="822"/>
      <c r="G5" s="149"/>
    </row>
    <row r="6" spans="1:7" s="151" customFormat="1" x14ac:dyDescent="0.2">
      <c r="A6" s="198"/>
      <c r="B6" s="198"/>
      <c r="C6" s="198"/>
      <c r="D6" s="198"/>
      <c r="E6" s="198"/>
      <c r="F6" s="198"/>
      <c r="G6" s="198"/>
    </row>
    <row r="7" spans="1:7" s="152" customFormat="1" ht="15" customHeight="1" x14ac:dyDescent="0.25">
      <c r="A7" s="237" t="s">
        <v>586</v>
      </c>
      <c r="B7" s="236"/>
      <c r="C7" s="236"/>
      <c r="D7" s="222"/>
      <c r="E7" s="222"/>
      <c r="F7" s="222"/>
      <c r="G7" s="222"/>
    </row>
    <row r="8" spans="1:7" s="152" customFormat="1" ht="15" customHeight="1" thickBot="1" x14ac:dyDescent="0.3">
      <c r="A8" s="237" t="s">
        <v>197</v>
      </c>
      <c r="B8" s="236"/>
      <c r="C8" s="236"/>
      <c r="D8" s="236"/>
      <c r="E8" s="236"/>
      <c r="F8" s="236"/>
      <c r="G8" s="431" t="s">
        <v>506</v>
      </c>
    </row>
    <row r="9" spans="1:7" s="74" customFormat="1" ht="42" customHeight="1" thickBot="1" x14ac:dyDescent="0.25">
      <c r="A9" s="179" t="s">
        <v>14</v>
      </c>
      <c r="B9" s="180" t="s">
        <v>198</v>
      </c>
      <c r="C9" s="180" t="s">
        <v>199</v>
      </c>
      <c r="D9" s="180" t="s">
        <v>200</v>
      </c>
      <c r="E9" s="180" t="s">
        <v>201</v>
      </c>
      <c r="F9" s="180" t="s">
        <v>202</v>
      </c>
      <c r="G9" s="181" t="s">
        <v>51</v>
      </c>
    </row>
    <row r="10" spans="1:7" ht="24" customHeight="1" x14ac:dyDescent="0.2">
      <c r="A10" s="223" t="s">
        <v>16</v>
      </c>
      <c r="B10" s="188" t="s">
        <v>203</v>
      </c>
      <c r="C10" s="153"/>
      <c r="D10" s="153"/>
      <c r="E10" s="153"/>
      <c r="F10" s="153"/>
      <c r="G10" s="224">
        <f>SUM(C10:F10)</f>
        <v>0</v>
      </c>
    </row>
    <row r="11" spans="1:7" ht="24" customHeight="1" x14ac:dyDescent="0.2">
      <c r="A11" s="225" t="s">
        <v>17</v>
      </c>
      <c r="B11" s="189" t="s">
        <v>204</v>
      </c>
      <c r="C11" s="154"/>
      <c r="D11" s="154"/>
      <c r="E11" s="154"/>
      <c r="F11" s="154"/>
      <c r="G11" s="226">
        <f t="shared" ref="G11:G16" si="0">SUM(C11:F11)</f>
        <v>0</v>
      </c>
    </row>
    <row r="12" spans="1:7" ht="24" customHeight="1" x14ac:dyDescent="0.2">
      <c r="A12" s="225" t="s">
        <v>18</v>
      </c>
      <c r="B12" s="189" t="s">
        <v>205</v>
      </c>
      <c r="C12" s="154"/>
      <c r="D12" s="154"/>
      <c r="E12" s="154"/>
      <c r="F12" s="154"/>
      <c r="G12" s="226">
        <f t="shared" si="0"/>
        <v>0</v>
      </c>
    </row>
    <row r="13" spans="1:7" ht="24" customHeight="1" x14ac:dyDescent="0.2">
      <c r="A13" s="225" t="s">
        <v>19</v>
      </c>
      <c r="B13" s="189" t="s">
        <v>206</v>
      </c>
      <c r="C13" s="154"/>
      <c r="D13" s="154"/>
      <c r="E13" s="154"/>
      <c r="F13" s="154"/>
      <c r="G13" s="226">
        <f t="shared" si="0"/>
        <v>0</v>
      </c>
    </row>
    <row r="14" spans="1:7" ht="24" customHeight="1" x14ac:dyDescent="0.2">
      <c r="A14" s="225" t="s">
        <v>20</v>
      </c>
      <c r="B14" s="189" t="s">
        <v>207</v>
      </c>
      <c r="C14" s="154"/>
      <c r="D14" s="154"/>
      <c r="E14" s="154"/>
      <c r="F14" s="154"/>
      <c r="G14" s="226">
        <f t="shared" si="0"/>
        <v>0</v>
      </c>
    </row>
    <row r="15" spans="1:7" ht="24" customHeight="1" thickBot="1" x14ac:dyDescent="0.25">
      <c r="A15" s="227" t="s">
        <v>21</v>
      </c>
      <c r="B15" s="228" t="s">
        <v>208</v>
      </c>
      <c r="C15" s="155"/>
      <c r="D15" s="155"/>
      <c r="E15" s="155"/>
      <c r="F15" s="155"/>
      <c r="G15" s="229">
        <f t="shared" si="0"/>
        <v>0</v>
      </c>
    </row>
    <row r="16" spans="1:7" s="156" customFormat="1" ht="24" customHeight="1" thickBot="1" x14ac:dyDescent="0.25">
      <c r="A16" s="230" t="s">
        <v>22</v>
      </c>
      <c r="B16" s="231" t="s">
        <v>51</v>
      </c>
      <c r="C16" s="232">
        <f>SUM(C10:C15)</f>
        <v>0</v>
      </c>
      <c r="D16" s="232">
        <f>SUM(D10:D15)</f>
        <v>0</v>
      </c>
      <c r="E16" s="232">
        <f>SUM(E10:E15)</f>
        <v>0</v>
      </c>
      <c r="F16" s="232">
        <f>SUM(F10:F15)</f>
        <v>0</v>
      </c>
      <c r="G16" s="233">
        <f t="shared" si="0"/>
        <v>0</v>
      </c>
    </row>
    <row r="17" spans="1:7" s="151" customFormat="1" x14ac:dyDescent="0.2">
      <c r="A17" s="198"/>
      <c r="B17" s="198"/>
      <c r="C17" s="198"/>
      <c r="D17" s="198"/>
      <c r="E17" s="198"/>
      <c r="F17" s="198"/>
      <c r="G17" s="198"/>
    </row>
    <row r="18" spans="1:7" s="151" customFormat="1" x14ac:dyDescent="0.2">
      <c r="A18" s="198"/>
      <c r="B18" s="198"/>
      <c r="C18" s="198"/>
      <c r="D18" s="198"/>
      <c r="E18" s="198"/>
      <c r="F18" s="198"/>
      <c r="G18" s="198"/>
    </row>
    <row r="19" spans="1:7" s="151" customFormat="1" x14ac:dyDescent="0.2">
      <c r="A19" s="198"/>
      <c r="B19" s="198"/>
      <c r="C19" s="198"/>
      <c r="D19" s="198"/>
      <c r="E19" s="198"/>
      <c r="F19" s="198"/>
      <c r="G19" s="198"/>
    </row>
    <row r="20" spans="1:7" s="151" customFormat="1" ht="15.75" x14ac:dyDescent="0.25">
      <c r="A20" s="150" t="str">
        <f>+CONCATENATE("......................, ",LEFT(ÖSSZEFÜGGÉSEK!A5,4),". .......................... hó ..... nap")</f>
        <v>......................, 2021. .......................... hó ..... nap</v>
      </c>
      <c r="D20" s="198"/>
      <c r="E20" s="198"/>
      <c r="F20" s="198"/>
      <c r="G20" s="198"/>
    </row>
    <row r="21" spans="1:7" s="151" customFormat="1" x14ac:dyDescent="0.2">
      <c r="A21" s="198"/>
      <c r="B21" s="198"/>
      <c r="C21" s="198"/>
      <c r="D21" s="198"/>
      <c r="E21" s="198"/>
      <c r="F21" s="198"/>
      <c r="G21" s="198"/>
    </row>
    <row r="22" spans="1:7" x14ac:dyDescent="0.2">
      <c r="A22" s="198"/>
      <c r="B22" s="198"/>
      <c r="C22" s="198"/>
      <c r="D22" s="198"/>
      <c r="E22" s="198"/>
      <c r="F22" s="198"/>
      <c r="G22" s="198"/>
    </row>
    <row r="23" spans="1:7" x14ac:dyDescent="0.2">
      <c r="A23" s="198"/>
      <c r="B23" s="198"/>
      <c r="C23" s="151"/>
      <c r="D23" s="151"/>
      <c r="E23" s="151"/>
      <c r="F23" s="151"/>
      <c r="G23" s="198"/>
    </row>
    <row r="24" spans="1:7" ht="13.5" x14ac:dyDescent="0.25">
      <c r="A24" s="198"/>
      <c r="B24" s="198"/>
      <c r="C24" s="234"/>
      <c r="D24" s="235" t="s">
        <v>209</v>
      </c>
      <c r="E24" s="235"/>
      <c r="F24" s="234"/>
      <c r="G24" s="198"/>
    </row>
    <row r="25" spans="1:7" ht="13.5" x14ac:dyDescent="0.25">
      <c r="C25" s="157"/>
      <c r="D25" s="158"/>
      <c r="E25" s="158"/>
      <c r="F25" s="157"/>
    </row>
    <row r="26" spans="1:7" ht="13.5" x14ac:dyDescent="0.25">
      <c r="C26" s="157"/>
      <c r="D26" s="158"/>
      <c r="E26" s="158"/>
      <c r="F26" s="157"/>
    </row>
  </sheetData>
  <mergeCells count="3">
    <mergeCell ref="C3:G3"/>
    <mergeCell ref="C5:F5"/>
    <mergeCell ref="A1:G1"/>
  </mergeCells>
  <phoneticPr fontId="30" type="noConversion"/>
  <printOptions horizontalCentered="1"/>
  <pageMargins left="0.78740157480314965" right="0.78740157480314965" top="1.1417322834645669" bottom="0.98425196850393704" header="0.78740157480314965" footer="0.78740157480314965"/>
  <pageSetup paperSize="9" scale="95" orientation="portrait" verticalDpi="300" r:id="rId1"/>
  <headerFooter alignWithMargins="0">
    <oddHeader xml:space="preserve">&amp;C&amp;"Times New Roman CE,Félkövér"&amp;12
&amp;R&amp;"Times New Roman CE,Félkövér dőlt"&amp;11 10. melléklet a 8/2021. (II.23.) önkormányzati rendelethez 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0">
    <tabColor rgb="FF92D050"/>
  </sheetPr>
  <dimension ref="A1:G170"/>
  <sheetViews>
    <sheetView topLeftCell="A82" zoomScaleNormal="100" zoomScaleSheetLayoutView="100" workbookViewId="0">
      <selection activeCell="N19" sqref="N19"/>
    </sheetView>
  </sheetViews>
  <sheetFormatPr defaultRowHeight="15.75" x14ac:dyDescent="0.25"/>
  <cols>
    <col min="1" max="1" width="9" style="326" customWidth="1"/>
    <col min="2" max="2" width="75.83203125" style="326" customWidth="1"/>
    <col min="3" max="3" width="15.5" style="327" customWidth="1"/>
    <col min="4" max="5" width="15.5" style="326" customWidth="1"/>
    <col min="6" max="6" width="9" style="36" customWidth="1"/>
    <col min="7" max="16384" width="9.33203125" style="36"/>
  </cols>
  <sheetData>
    <row r="1" spans="1:5" ht="15.95" customHeight="1" x14ac:dyDescent="0.25">
      <c r="A1" s="771" t="s">
        <v>13</v>
      </c>
      <c r="B1" s="771"/>
      <c r="C1" s="771"/>
      <c r="D1" s="771"/>
      <c r="E1" s="771"/>
    </row>
    <row r="2" spans="1:5" ht="15.95" customHeight="1" thickBot="1" x14ac:dyDescent="0.3">
      <c r="A2" s="770" t="s">
        <v>144</v>
      </c>
      <c r="B2" s="770"/>
      <c r="D2" s="135"/>
      <c r="E2" s="272" t="str">
        <f>'10. sz. mell'!G8</f>
        <v>Forintban</v>
      </c>
    </row>
    <row r="3" spans="1:5" ht="38.1" customHeight="1" thickBot="1" x14ac:dyDescent="0.3">
      <c r="A3" s="23" t="s">
        <v>64</v>
      </c>
      <c r="B3" s="24" t="s">
        <v>15</v>
      </c>
      <c r="C3" s="24" t="str">
        <f>+CONCATENATE(LEFT(ÖSSZEFÜGGÉSEK!A5,4)-2,". évi tény")</f>
        <v>2019. évi tény</v>
      </c>
      <c r="D3" s="345" t="str">
        <f>+CONCATENATE(LEFT(ÖSSZEFÜGGÉSEK!A5,4)-1,". évi várható")</f>
        <v>2020. évi várható</v>
      </c>
      <c r="E3" s="147" t="s">
        <v>628</v>
      </c>
    </row>
    <row r="4" spans="1:5" s="37" customFormat="1" ht="12" customHeight="1" thickBot="1" x14ac:dyDescent="0.25">
      <c r="A4" s="31" t="s">
        <v>444</v>
      </c>
      <c r="B4" s="32" t="s">
        <v>445</v>
      </c>
      <c r="C4" s="32" t="s">
        <v>446</v>
      </c>
      <c r="D4" s="32" t="s">
        <v>448</v>
      </c>
      <c r="E4" s="384" t="s">
        <v>447</v>
      </c>
    </row>
    <row r="5" spans="1:5" s="1" customFormat="1" ht="12" customHeight="1" thickBot="1" x14ac:dyDescent="0.25">
      <c r="A5" s="20" t="s">
        <v>16</v>
      </c>
      <c r="B5" s="21" t="s">
        <v>236</v>
      </c>
      <c r="C5" s="338">
        <f>+C6+C7+C8+C10+C11+C12</f>
        <v>179726883</v>
      </c>
      <c r="D5" s="338">
        <f>+D6+D7+D8+D10+D11+D12+D9</f>
        <v>206296198</v>
      </c>
      <c r="E5" s="338">
        <f>+E6+E7+E8+E10+E11+E12+E9</f>
        <v>192108951</v>
      </c>
    </row>
    <row r="6" spans="1:5" s="1" customFormat="1" ht="12" customHeight="1" x14ac:dyDescent="0.2">
      <c r="A6" s="15" t="s">
        <v>93</v>
      </c>
      <c r="B6" s="355" t="s">
        <v>237</v>
      </c>
      <c r="C6" s="340">
        <v>59537477</v>
      </c>
      <c r="D6" s="340">
        <v>72139828</v>
      </c>
      <c r="E6" s="240">
        <f>'1.mell.1.tábl.'!C7</f>
        <v>77678928</v>
      </c>
    </row>
    <row r="7" spans="1:5" s="1" customFormat="1" ht="12" customHeight="1" x14ac:dyDescent="0.2">
      <c r="A7" s="14" t="s">
        <v>94</v>
      </c>
      <c r="B7" s="356" t="s">
        <v>569</v>
      </c>
      <c r="C7" s="339">
        <v>46405734</v>
      </c>
      <c r="D7" s="339">
        <v>60548780</v>
      </c>
      <c r="E7" s="240">
        <f>'1.mell.1.tábl.'!C8</f>
        <v>55682220</v>
      </c>
    </row>
    <row r="8" spans="1:5" s="1" customFormat="1" ht="12" customHeight="1" x14ac:dyDescent="0.2">
      <c r="A8" s="15" t="s">
        <v>95</v>
      </c>
      <c r="B8" s="356" t="s">
        <v>570</v>
      </c>
      <c r="C8" s="339">
        <v>55387483</v>
      </c>
      <c r="D8" s="339">
        <f>37764155</f>
        <v>37764155</v>
      </c>
      <c r="E8" s="240">
        <f>'1.mell.1.tábl.'!C9</f>
        <v>26582760</v>
      </c>
    </row>
    <row r="9" spans="1:5" s="1" customFormat="1" ht="12" customHeight="1" x14ac:dyDescent="0.2">
      <c r="A9" s="14" t="s">
        <v>96</v>
      </c>
      <c r="B9" s="356" t="s">
        <v>571</v>
      </c>
      <c r="C9" s="339"/>
      <c r="D9" s="339">
        <v>25977892</v>
      </c>
      <c r="E9" s="240">
        <f>'1.mell.1.tábl.'!C10</f>
        <v>28011663</v>
      </c>
    </row>
    <row r="10" spans="1:5" s="1" customFormat="1" ht="12" customHeight="1" x14ac:dyDescent="0.2">
      <c r="A10" s="15" t="s">
        <v>140</v>
      </c>
      <c r="B10" s="356" t="s">
        <v>238</v>
      </c>
      <c r="C10" s="339">
        <v>2305050</v>
      </c>
      <c r="D10" s="339">
        <v>3487198</v>
      </c>
      <c r="E10" s="240">
        <f>'1.mell.1.tábl.'!C11</f>
        <v>4153380</v>
      </c>
    </row>
    <row r="11" spans="1:5" s="1" customFormat="1" ht="12" customHeight="1" x14ac:dyDescent="0.2">
      <c r="A11" s="14" t="s">
        <v>97</v>
      </c>
      <c r="B11" s="258" t="s">
        <v>388</v>
      </c>
      <c r="C11" s="339">
        <v>14834755</v>
      </c>
      <c r="D11" s="339">
        <v>4036800</v>
      </c>
      <c r="E11" s="240">
        <f>'1.mell.1.tábl.'!C12</f>
        <v>0</v>
      </c>
    </row>
    <row r="12" spans="1:5" s="1" customFormat="1" ht="12" customHeight="1" thickBot="1" x14ac:dyDescent="0.25">
      <c r="A12" s="15" t="s">
        <v>98</v>
      </c>
      <c r="B12" s="259" t="s">
        <v>389</v>
      </c>
      <c r="C12" s="339">
        <v>1256384</v>
      </c>
      <c r="D12" s="339">
        <v>2341545</v>
      </c>
      <c r="E12" s="240">
        <f>'1.mell.1.tábl.'!C13</f>
        <v>0</v>
      </c>
    </row>
    <row r="13" spans="1:5" s="1" customFormat="1" ht="12" customHeight="1" thickBot="1" x14ac:dyDescent="0.25">
      <c r="A13" s="20" t="s">
        <v>17</v>
      </c>
      <c r="B13" s="257" t="s">
        <v>239</v>
      </c>
      <c r="C13" s="338">
        <f>+C14+C15+C16+C17+C18</f>
        <v>82483932</v>
      </c>
      <c r="D13" s="338">
        <f>+D14+D15+D16+D17+D18</f>
        <v>73237291</v>
      </c>
      <c r="E13" s="238">
        <f>+E14+E15+E16+E17+E18</f>
        <v>64466000</v>
      </c>
    </row>
    <row r="14" spans="1:5" s="1" customFormat="1" ht="12" customHeight="1" x14ac:dyDescent="0.2">
      <c r="A14" s="15" t="s">
        <v>99</v>
      </c>
      <c r="B14" s="355" t="s">
        <v>240</v>
      </c>
      <c r="C14" s="340"/>
      <c r="D14" s="340"/>
      <c r="E14" s="240">
        <f>'1.mell.1.tábl.'!G15</f>
        <v>0</v>
      </c>
    </row>
    <row r="15" spans="1:5" s="1" customFormat="1" ht="12" customHeight="1" x14ac:dyDescent="0.2">
      <c r="A15" s="14" t="s">
        <v>100</v>
      </c>
      <c r="B15" s="356" t="s">
        <v>241</v>
      </c>
      <c r="C15" s="339"/>
      <c r="D15" s="339"/>
      <c r="E15" s="240">
        <f>'1.mell.1.tábl.'!G16</f>
        <v>0</v>
      </c>
    </row>
    <row r="16" spans="1:5" s="1" customFormat="1" ht="12" customHeight="1" x14ac:dyDescent="0.2">
      <c r="A16" s="14" t="s">
        <v>101</v>
      </c>
      <c r="B16" s="356" t="s">
        <v>381</v>
      </c>
      <c r="C16" s="339"/>
      <c r="D16" s="339"/>
      <c r="E16" s="240">
        <f>'1.mell.1.tábl.'!G17</f>
        <v>0</v>
      </c>
    </row>
    <row r="17" spans="1:6" s="1" customFormat="1" ht="12" customHeight="1" x14ac:dyDescent="0.2">
      <c r="A17" s="14" t="s">
        <v>102</v>
      </c>
      <c r="B17" s="356" t="s">
        <v>382</v>
      </c>
      <c r="C17" s="339"/>
      <c r="D17" s="339"/>
      <c r="E17" s="240">
        <f>'1.mell.1.tábl.'!G18</f>
        <v>0</v>
      </c>
    </row>
    <row r="18" spans="1:6" s="1" customFormat="1" ht="12" customHeight="1" x14ac:dyDescent="0.2">
      <c r="A18" s="14" t="s">
        <v>103</v>
      </c>
      <c r="B18" s="356" t="s">
        <v>242</v>
      </c>
      <c r="C18" s="339">
        <v>82483932</v>
      </c>
      <c r="D18" s="339">
        <v>73237291</v>
      </c>
      <c r="E18" s="240">
        <f>'1.mell.1.tábl.'!C19</f>
        <v>64466000</v>
      </c>
    </row>
    <row r="19" spans="1:6" s="1" customFormat="1" ht="12" customHeight="1" thickBot="1" x14ac:dyDescent="0.25">
      <c r="A19" s="16" t="s">
        <v>111</v>
      </c>
      <c r="B19" s="259" t="s">
        <v>243</v>
      </c>
      <c r="C19" s="341">
        <v>38292300</v>
      </c>
      <c r="D19" s="341">
        <v>31889251</v>
      </c>
      <c r="E19" s="240">
        <f>'1.mell.1.tábl.'!G20</f>
        <v>0</v>
      </c>
    </row>
    <row r="20" spans="1:6" s="1" customFormat="1" ht="12" customHeight="1" thickBot="1" x14ac:dyDescent="0.25">
      <c r="A20" s="20" t="s">
        <v>18</v>
      </c>
      <c r="B20" s="21" t="s">
        <v>244</v>
      </c>
      <c r="C20" s="338">
        <f>+C21+C22+C23+C24+C25</f>
        <v>34366477</v>
      </c>
      <c r="D20" s="338">
        <f>+D21+D22+D23+D24+D25</f>
        <v>76478488</v>
      </c>
      <c r="E20" s="238">
        <f>+E21+E22+E23+E24+E25</f>
        <v>102386000</v>
      </c>
    </row>
    <row r="21" spans="1:6" s="1" customFormat="1" ht="12" customHeight="1" x14ac:dyDescent="0.2">
      <c r="A21" s="15" t="s">
        <v>82</v>
      </c>
      <c r="B21" s="355" t="s">
        <v>245</v>
      </c>
      <c r="C21" s="340">
        <v>14959998</v>
      </c>
      <c r="D21" s="340">
        <v>29325000</v>
      </c>
      <c r="E21" s="240">
        <f>'1.mell.1.tábl.'!C22</f>
        <v>2130000</v>
      </c>
    </row>
    <row r="22" spans="1:6" s="1" customFormat="1" ht="12" customHeight="1" x14ac:dyDescent="0.2">
      <c r="A22" s="14" t="s">
        <v>83</v>
      </c>
      <c r="B22" s="356" t="s">
        <v>246</v>
      </c>
      <c r="C22" s="339"/>
      <c r="D22" s="339"/>
      <c r="E22" s="240">
        <f>'1.mell.1.tábl.'!C23</f>
        <v>0</v>
      </c>
    </row>
    <row r="23" spans="1:6" s="1" customFormat="1" ht="12" customHeight="1" x14ac:dyDescent="0.2">
      <c r="A23" s="14" t="s">
        <v>84</v>
      </c>
      <c r="B23" s="356" t="s">
        <v>383</v>
      </c>
      <c r="C23" s="339"/>
      <c r="D23" s="339"/>
      <c r="E23" s="240">
        <f>'1.mell.1.tábl.'!C24</f>
        <v>0</v>
      </c>
    </row>
    <row r="24" spans="1:6" s="1" customFormat="1" ht="12" customHeight="1" x14ac:dyDescent="0.2">
      <c r="A24" s="14" t="s">
        <v>85</v>
      </c>
      <c r="B24" s="356" t="s">
        <v>384</v>
      </c>
      <c r="C24" s="339"/>
      <c r="D24" s="339"/>
      <c r="E24" s="240">
        <f>'1.mell.1.tábl.'!C25</f>
        <v>0</v>
      </c>
    </row>
    <row r="25" spans="1:6" s="1" customFormat="1" ht="12" customHeight="1" x14ac:dyDescent="0.2">
      <c r="A25" s="14" t="s">
        <v>160</v>
      </c>
      <c r="B25" s="356" t="s">
        <v>247</v>
      </c>
      <c r="C25" s="339">
        <v>19406479</v>
      </c>
      <c r="D25" s="339">
        <v>47153488</v>
      </c>
      <c r="E25" s="240">
        <f>'1.mell.1.tábl.'!C26</f>
        <v>100256000</v>
      </c>
    </row>
    <row r="26" spans="1:6" s="1" customFormat="1" ht="12" customHeight="1" thickBot="1" x14ac:dyDescent="0.25">
      <c r="A26" s="16" t="s">
        <v>161</v>
      </c>
      <c r="B26" s="465" t="s">
        <v>248</v>
      </c>
      <c r="C26" s="341">
        <v>3383715</v>
      </c>
      <c r="D26" s="341">
        <v>37257648</v>
      </c>
      <c r="E26" s="240">
        <f>'1.mell.1.tábl.'!C27</f>
        <v>100256000</v>
      </c>
    </row>
    <row r="27" spans="1:6" s="1" customFormat="1" ht="12" customHeight="1" thickBot="1" x14ac:dyDescent="0.25">
      <c r="A27" s="20" t="s">
        <v>162</v>
      </c>
      <c r="B27" s="21" t="s">
        <v>534</v>
      </c>
      <c r="C27" s="344">
        <f>SUM(C28:C36)</f>
        <v>82480381</v>
      </c>
      <c r="D27" s="344">
        <f>SUM(D28:D36)</f>
        <v>85683026</v>
      </c>
      <c r="E27" s="541">
        <f>SUM(E28:E36)</f>
        <v>46800000</v>
      </c>
      <c r="F27" s="490"/>
    </row>
    <row r="28" spans="1:6" s="1" customFormat="1" ht="12" customHeight="1" x14ac:dyDescent="0.2">
      <c r="A28" s="15" t="s">
        <v>250</v>
      </c>
      <c r="B28" s="356" t="s">
        <v>532</v>
      </c>
      <c r="C28" s="480"/>
      <c r="D28" s="339"/>
      <c r="E28" s="542">
        <v>0</v>
      </c>
    </row>
    <row r="29" spans="1:6" s="1" customFormat="1" ht="12" customHeight="1" x14ac:dyDescent="0.2">
      <c r="A29" s="15" t="s">
        <v>251</v>
      </c>
      <c r="B29" s="356" t="s">
        <v>492</v>
      </c>
      <c r="C29" s="339">
        <v>6631633</v>
      </c>
      <c r="D29" s="339">
        <v>6706679</v>
      </c>
      <c r="E29" s="264">
        <f>'1.mell.1.tábl.'!C29</f>
        <v>7000000</v>
      </c>
    </row>
    <row r="30" spans="1:6" s="1" customFormat="1" ht="12" customHeight="1" x14ac:dyDescent="0.2">
      <c r="A30" s="15" t="s">
        <v>252</v>
      </c>
      <c r="B30" s="356" t="s">
        <v>508</v>
      </c>
      <c r="C30" s="339">
        <v>408911</v>
      </c>
      <c r="D30" s="339">
        <v>7694653</v>
      </c>
      <c r="E30" s="264">
        <f>'1.mell.1.tábl.'!C30</f>
        <v>1200000</v>
      </c>
    </row>
    <row r="31" spans="1:6" s="1" customFormat="1" ht="12" customHeight="1" x14ac:dyDescent="0.2">
      <c r="A31" s="15" t="s">
        <v>253</v>
      </c>
      <c r="B31" s="356" t="s">
        <v>509</v>
      </c>
      <c r="C31" s="339">
        <v>8953633</v>
      </c>
      <c r="D31" s="339">
        <v>1127357</v>
      </c>
      <c r="E31" s="264">
        <f>'1.mell.1.tábl.'!C31</f>
        <v>8000000</v>
      </c>
    </row>
    <row r="32" spans="1:6" s="1" customFormat="1" ht="12" customHeight="1" x14ac:dyDescent="0.2">
      <c r="A32" s="15" t="s">
        <v>489</v>
      </c>
      <c r="B32" s="356" t="s">
        <v>493</v>
      </c>
      <c r="C32" s="339">
        <v>59830786</v>
      </c>
      <c r="D32" s="339">
        <v>69396023</v>
      </c>
      <c r="E32" s="264">
        <f>'1.mell.1.tábl.'!C32</f>
        <v>30000000</v>
      </c>
    </row>
    <row r="33" spans="1:5" s="1" customFormat="1" ht="12" customHeight="1" x14ac:dyDescent="0.2">
      <c r="A33" s="15" t="s">
        <v>490</v>
      </c>
      <c r="B33" s="356" t="s">
        <v>494</v>
      </c>
      <c r="C33" s="339"/>
      <c r="D33" s="339">
        <v>242404</v>
      </c>
      <c r="E33" s="264">
        <f>'1.mell.1.tábl.'!C33</f>
        <v>200000</v>
      </c>
    </row>
    <row r="34" spans="1:5" s="1" customFormat="1" ht="12" customHeight="1" x14ac:dyDescent="0.2">
      <c r="A34" s="15" t="s">
        <v>491</v>
      </c>
      <c r="B34" s="356" t="s">
        <v>254</v>
      </c>
      <c r="C34" s="339">
        <v>6353906</v>
      </c>
      <c r="D34" s="339"/>
      <c r="E34" s="264">
        <f>'1.mell.1.tábl.'!C34</f>
        <v>0</v>
      </c>
    </row>
    <row r="35" spans="1:5" s="1" customFormat="1" ht="12" customHeight="1" x14ac:dyDescent="0.2">
      <c r="A35" s="15" t="s">
        <v>510</v>
      </c>
      <c r="B35" s="356" t="s">
        <v>255</v>
      </c>
      <c r="C35" s="339"/>
      <c r="D35" s="339"/>
      <c r="E35" s="264">
        <f>'1.mell.1.tábl.'!C35</f>
        <v>0</v>
      </c>
    </row>
    <row r="36" spans="1:5" s="1" customFormat="1" ht="12" customHeight="1" thickBot="1" x14ac:dyDescent="0.25">
      <c r="A36" s="15" t="s">
        <v>533</v>
      </c>
      <c r="B36" s="465" t="s">
        <v>256</v>
      </c>
      <c r="C36" s="341">
        <v>301512</v>
      </c>
      <c r="D36" s="341">
        <v>515910</v>
      </c>
      <c r="E36" s="264">
        <f>'1.mell.1.tábl.'!C36</f>
        <v>400000</v>
      </c>
    </row>
    <row r="37" spans="1:5" s="1" customFormat="1" ht="12" customHeight="1" thickBot="1" x14ac:dyDescent="0.25">
      <c r="A37" s="20" t="s">
        <v>20</v>
      </c>
      <c r="B37" s="21" t="s">
        <v>390</v>
      </c>
      <c r="C37" s="338">
        <f>SUM(C38:C48)</f>
        <v>35700859</v>
      </c>
      <c r="D37" s="338">
        <f>SUM(D38:D48)</f>
        <v>19479755</v>
      </c>
      <c r="E37" s="238">
        <f>SUM(E38:E48)</f>
        <v>27648000</v>
      </c>
    </row>
    <row r="38" spans="1:5" s="1" customFormat="1" ht="12" customHeight="1" x14ac:dyDescent="0.2">
      <c r="A38" s="15" t="s">
        <v>86</v>
      </c>
      <c r="B38" s="355" t="s">
        <v>259</v>
      </c>
      <c r="C38" s="340"/>
      <c r="D38" s="340"/>
      <c r="E38" s="240">
        <f>'1.mell.1.tábl.'!C38</f>
        <v>0</v>
      </c>
    </row>
    <row r="39" spans="1:5" s="1" customFormat="1" ht="12" customHeight="1" x14ac:dyDescent="0.2">
      <c r="A39" s="14" t="s">
        <v>87</v>
      </c>
      <c r="B39" s="356" t="s">
        <v>260</v>
      </c>
      <c r="C39" s="339">
        <v>13075353</v>
      </c>
      <c r="D39" s="339">
        <v>9225992</v>
      </c>
      <c r="E39" s="240">
        <f>'1.mell.1.tábl.'!C39</f>
        <v>8460000</v>
      </c>
    </row>
    <row r="40" spans="1:5" s="1" customFormat="1" ht="12" customHeight="1" x14ac:dyDescent="0.2">
      <c r="A40" s="14" t="s">
        <v>88</v>
      </c>
      <c r="B40" s="356" t="s">
        <v>261</v>
      </c>
      <c r="C40" s="339">
        <v>1030789</v>
      </c>
      <c r="D40" s="339">
        <v>291703</v>
      </c>
      <c r="E40" s="240">
        <f>'1.mell.1.tábl.'!C40</f>
        <v>298000</v>
      </c>
    </row>
    <row r="41" spans="1:5" s="1" customFormat="1" ht="12" customHeight="1" x14ac:dyDescent="0.2">
      <c r="A41" s="14" t="s">
        <v>164</v>
      </c>
      <c r="B41" s="356" t="s">
        <v>262</v>
      </c>
      <c r="C41" s="339">
        <v>13742138</v>
      </c>
      <c r="D41" s="339">
        <v>5843499</v>
      </c>
      <c r="E41" s="240">
        <f>'1.mell.1.tábl.'!C41</f>
        <v>12700000</v>
      </c>
    </row>
    <row r="42" spans="1:5" s="1" customFormat="1" ht="12" customHeight="1" x14ac:dyDescent="0.2">
      <c r="A42" s="14" t="s">
        <v>165</v>
      </c>
      <c r="B42" s="356" t="s">
        <v>263</v>
      </c>
      <c r="C42" s="339"/>
      <c r="D42" s="339"/>
      <c r="E42" s="240">
        <f>'1.mell.1.tábl.'!C42</f>
        <v>0</v>
      </c>
    </row>
    <row r="43" spans="1:5" s="1" customFormat="1" ht="12" customHeight="1" x14ac:dyDescent="0.2">
      <c r="A43" s="14" t="s">
        <v>166</v>
      </c>
      <c r="B43" s="356" t="s">
        <v>264</v>
      </c>
      <c r="C43" s="339">
        <v>2571388</v>
      </c>
      <c r="D43" s="339">
        <v>2601917</v>
      </c>
      <c r="E43" s="240">
        <f>'1.mell.1.tábl.'!C43</f>
        <v>4490000</v>
      </c>
    </row>
    <row r="44" spans="1:5" s="1" customFormat="1" ht="12" customHeight="1" x14ac:dyDescent="0.2">
      <c r="A44" s="14" t="s">
        <v>167</v>
      </c>
      <c r="B44" s="356" t="s">
        <v>265</v>
      </c>
      <c r="C44" s="339"/>
      <c r="D44" s="339">
        <v>401085</v>
      </c>
      <c r="E44" s="240">
        <f>'1.mell.1.tábl.'!C44</f>
        <v>613000</v>
      </c>
    </row>
    <row r="45" spans="1:5" s="1" customFormat="1" ht="12" customHeight="1" x14ac:dyDescent="0.2">
      <c r="A45" s="14" t="s">
        <v>168</v>
      </c>
      <c r="B45" s="356" t="s">
        <v>495</v>
      </c>
      <c r="C45" s="339">
        <v>2914122</v>
      </c>
      <c r="D45" s="339">
        <f>5246+55</f>
        <v>5301</v>
      </c>
      <c r="E45" s="240">
        <f>'1.mell.1.tábl.'!C45</f>
        <v>6000</v>
      </c>
    </row>
    <row r="46" spans="1:5" s="1" customFormat="1" ht="12" customHeight="1" x14ac:dyDescent="0.2">
      <c r="A46" s="14" t="s">
        <v>257</v>
      </c>
      <c r="B46" s="356" t="s">
        <v>266</v>
      </c>
      <c r="C46" s="342"/>
      <c r="D46" s="342"/>
      <c r="E46" s="240">
        <f>'1.mell.1.tábl.'!C46</f>
        <v>0</v>
      </c>
    </row>
    <row r="47" spans="1:5" s="1" customFormat="1" ht="12" customHeight="1" x14ac:dyDescent="0.2">
      <c r="A47" s="16" t="s">
        <v>258</v>
      </c>
      <c r="B47" s="357" t="s">
        <v>392</v>
      </c>
      <c r="C47" s="343">
        <v>688891</v>
      </c>
      <c r="D47" s="343"/>
      <c r="E47" s="240">
        <f>'1.mell.1.tábl.'!C47</f>
        <v>0</v>
      </c>
    </row>
    <row r="48" spans="1:5" s="1" customFormat="1" ht="12" customHeight="1" thickBot="1" x14ac:dyDescent="0.25">
      <c r="A48" s="16" t="s">
        <v>391</v>
      </c>
      <c r="B48" s="259" t="s">
        <v>267</v>
      </c>
      <c r="C48" s="343">
        <v>1678178</v>
      </c>
      <c r="D48" s="343">
        <v>1110258</v>
      </c>
      <c r="E48" s="240">
        <f>'1.mell.1.tábl.'!C48</f>
        <v>1081000</v>
      </c>
    </row>
    <row r="49" spans="1:5" s="1" customFormat="1" ht="12" customHeight="1" thickBot="1" x14ac:dyDescent="0.25">
      <c r="A49" s="20" t="s">
        <v>21</v>
      </c>
      <c r="B49" s="21" t="s">
        <v>268</v>
      </c>
      <c r="C49" s="338">
        <f>SUM(C50:C54)</f>
        <v>0</v>
      </c>
      <c r="D49" s="338">
        <f>SUM(D50:D54)</f>
        <v>0</v>
      </c>
      <c r="E49" s="238">
        <f>SUM(E50:E54)</f>
        <v>4000000</v>
      </c>
    </row>
    <row r="50" spans="1:5" s="1" customFormat="1" ht="12" customHeight="1" x14ac:dyDescent="0.2">
      <c r="A50" s="15" t="s">
        <v>89</v>
      </c>
      <c r="B50" s="355" t="s">
        <v>272</v>
      </c>
      <c r="C50" s="387"/>
      <c r="D50" s="387"/>
      <c r="E50" s="543">
        <f>'1.mell.1.tábl.'!C50</f>
        <v>0</v>
      </c>
    </row>
    <row r="51" spans="1:5" s="1" customFormat="1" ht="12" customHeight="1" x14ac:dyDescent="0.2">
      <c r="A51" s="14" t="s">
        <v>90</v>
      </c>
      <c r="B51" s="356" t="s">
        <v>273</v>
      </c>
      <c r="C51" s="342"/>
      <c r="D51" s="342"/>
      <c r="E51" s="543">
        <f>'1.mell.1.tábl.'!C51</f>
        <v>4000000</v>
      </c>
    </row>
    <row r="52" spans="1:5" s="1" customFormat="1" ht="12" customHeight="1" x14ac:dyDescent="0.2">
      <c r="A52" s="14" t="s">
        <v>269</v>
      </c>
      <c r="B52" s="356" t="s">
        <v>274</v>
      </c>
      <c r="C52" s="342"/>
      <c r="D52" s="342"/>
      <c r="E52" s="543">
        <f>'1.mell.1.tábl.'!C52</f>
        <v>0</v>
      </c>
    </row>
    <row r="53" spans="1:5" s="1" customFormat="1" ht="12" customHeight="1" x14ac:dyDescent="0.2">
      <c r="A53" s="14" t="s">
        <v>270</v>
      </c>
      <c r="B53" s="356" t="s">
        <v>275</v>
      </c>
      <c r="C53" s="342"/>
      <c r="D53" s="342"/>
      <c r="E53" s="543">
        <f>'1.mell.1.tábl.'!C53</f>
        <v>0</v>
      </c>
    </row>
    <row r="54" spans="1:5" s="1" customFormat="1" ht="12" customHeight="1" thickBot="1" x14ac:dyDescent="0.25">
      <c r="A54" s="16" t="s">
        <v>271</v>
      </c>
      <c r="B54" s="259" t="s">
        <v>276</v>
      </c>
      <c r="C54" s="343"/>
      <c r="D54" s="343"/>
      <c r="E54" s="543">
        <f>'1.mell.1.tábl.'!C54</f>
        <v>0</v>
      </c>
    </row>
    <row r="55" spans="1:5" s="1" customFormat="1" ht="12" customHeight="1" thickBot="1" x14ac:dyDescent="0.25">
      <c r="A55" s="20" t="s">
        <v>169</v>
      </c>
      <c r="B55" s="21" t="s">
        <v>277</v>
      </c>
      <c r="C55" s="338">
        <f>SUM(C56:C58)</f>
        <v>583500</v>
      </c>
      <c r="D55" s="338">
        <f>SUM(D56:D58)</f>
        <v>121</v>
      </c>
      <c r="E55" s="238">
        <f>SUM(E56:E58)</f>
        <v>0</v>
      </c>
    </row>
    <row r="56" spans="1:5" s="1" customFormat="1" ht="12" customHeight="1" x14ac:dyDescent="0.2">
      <c r="A56" s="15" t="s">
        <v>91</v>
      </c>
      <c r="B56" s="355" t="s">
        <v>278</v>
      </c>
      <c r="C56" s="340"/>
      <c r="D56" s="340"/>
      <c r="E56" s="240">
        <f>'1.mell.1.tábl.'!C56</f>
        <v>0</v>
      </c>
    </row>
    <row r="57" spans="1:5" s="1" customFormat="1" ht="12" customHeight="1" x14ac:dyDescent="0.2">
      <c r="A57" s="14" t="s">
        <v>92</v>
      </c>
      <c r="B57" s="356" t="s">
        <v>385</v>
      </c>
      <c r="C57" s="339"/>
      <c r="D57" s="339"/>
      <c r="E57" s="240">
        <f>'1.mell.1.tábl.'!C57</f>
        <v>0</v>
      </c>
    </row>
    <row r="58" spans="1:5" s="1" customFormat="1" ht="12" customHeight="1" x14ac:dyDescent="0.2">
      <c r="A58" s="14" t="s">
        <v>281</v>
      </c>
      <c r="B58" s="356" t="s">
        <v>279</v>
      </c>
      <c r="C58" s="339">
        <v>583500</v>
      </c>
      <c r="D58" s="339">
        <v>121</v>
      </c>
      <c r="E58" s="240">
        <f>'1.mell.1.tábl.'!C58</f>
        <v>0</v>
      </c>
    </row>
    <row r="59" spans="1:5" s="1" customFormat="1" ht="12" customHeight="1" thickBot="1" x14ac:dyDescent="0.25">
      <c r="A59" s="16" t="s">
        <v>282</v>
      </c>
      <c r="B59" s="259" t="s">
        <v>280</v>
      </c>
      <c r="C59" s="341"/>
      <c r="D59" s="341"/>
      <c r="E59" s="240">
        <f>'1.mell.1.tábl.'!C59</f>
        <v>0</v>
      </c>
    </row>
    <row r="60" spans="1:5" s="1" customFormat="1" ht="12" customHeight="1" thickBot="1" x14ac:dyDescent="0.25">
      <c r="A60" s="20" t="s">
        <v>23</v>
      </c>
      <c r="B60" s="257" t="s">
        <v>283</v>
      </c>
      <c r="C60" s="338">
        <f>SUM(C61:C63)</f>
        <v>1591896</v>
      </c>
      <c r="D60" s="338">
        <f>SUM(D61:D63)</f>
        <v>390164</v>
      </c>
      <c r="E60" s="238">
        <f>SUM(E61:E63)</f>
        <v>400000</v>
      </c>
    </row>
    <row r="61" spans="1:5" s="1" customFormat="1" ht="12" customHeight="1" x14ac:dyDescent="0.2">
      <c r="A61" s="15" t="s">
        <v>170</v>
      </c>
      <c r="B61" s="355" t="s">
        <v>285</v>
      </c>
      <c r="C61" s="342"/>
      <c r="D61" s="342"/>
      <c r="E61" s="544">
        <f>'1.mell.1.tábl.'!C61</f>
        <v>0</v>
      </c>
    </row>
    <row r="62" spans="1:5" s="1" customFormat="1" ht="12" customHeight="1" x14ac:dyDescent="0.2">
      <c r="A62" s="14" t="s">
        <v>171</v>
      </c>
      <c r="B62" s="356" t="s">
        <v>386</v>
      </c>
      <c r="C62" s="342"/>
      <c r="D62" s="342"/>
      <c r="E62" s="544">
        <f>'1.mell.1.tábl.'!C62</f>
        <v>0</v>
      </c>
    </row>
    <row r="63" spans="1:5" s="1" customFormat="1" ht="12" customHeight="1" x14ac:dyDescent="0.2">
      <c r="A63" s="14" t="s">
        <v>215</v>
      </c>
      <c r="B63" s="356" t="s">
        <v>286</v>
      </c>
      <c r="C63" s="342">
        <v>1591896</v>
      </c>
      <c r="D63" s="342">
        <v>390164</v>
      </c>
      <c r="E63" s="544">
        <f>'1.mell.1.tábl.'!C63</f>
        <v>400000</v>
      </c>
    </row>
    <row r="64" spans="1:5" s="1" customFormat="1" ht="12" customHeight="1" thickBot="1" x14ac:dyDescent="0.25">
      <c r="A64" s="16" t="s">
        <v>284</v>
      </c>
      <c r="B64" s="259" t="s">
        <v>287</v>
      </c>
      <c r="C64" s="342"/>
      <c r="D64" s="342"/>
      <c r="E64" s="544">
        <f>'1.mell.1.tábl.'!C64</f>
        <v>0</v>
      </c>
    </row>
    <row r="65" spans="1:7" s="1" customFormat="1" ht="12" customHeight="1" thickBot="1" x14ac:dyDescent="0.25">
      <c r="A65" s="406" t="s">
        <v>432</v>
      </c>
      <c r="B65" s="21" t="s">
        <v>288</v>
      </c>
      <c r="C65" s="344">
        <f>+C5+C13+C20+C27+C37+C49+C55+C60</f>
        <v>416933928</v>
      </c>
      <c r="D65" s="344">
        <f>+D5+D13+D20+D27+D37+D49+D55+D60</f>
        <v>461565043</v>
      </c>
      <c r="E65" s="383">
        <f>+E5+E13+E20+E27+E37+E49+E55+E60</f>
        <v>437808951</v>
      </c>
    </row>
    <row r="66" spans="1:7" s="1" customFormat="1" ht="12" customHeight="1" thickBot="1" x14ac:dyDescent="0.25">
      <c r="A66" s="388" t="s">
        <v>289</v>
      </c>
      <c r="B66" s="257" t="s">
        <v>482</v>
      </c>
      <c r="C66" s="338">
        <f>SUM(C67:C69)</f>
        <v>61650413</v>
      </c>
      <c r="D66" s="338">
        <f>SUM(D67:D69)</f>
        <v>70947656</v>
      </c>
      <c r="E66" s="238">
        <f>SUM(E67:E69)</f>
        <v>0</v>
      </c>
    </row>
    <row r="67" spans="1:7" s="1" customFormat="1" ht="12" customHeight="1" x14ac:dyDescent="0.2">
      <c r="A67" s="15" t="s">
        <v>318</v>
      </c>
      <c r="B67" s="355" t="s">
        <v>291</v>
      </c>
      <c r="C67" s="342"/>
      <c r="D67" s="342">
        <v>70947656</v>
      </c>
      <c r="E67" s="544">
        <f>'1.mell.1.tábl.'!C67</f>
        <v>0</v>
      </c>
    </row>
    <row r="68" spans="1:7" s="1" customFormat="1" ht="12" customHeight="1" x14ac:dyDescent="0.2">
      <c r="A68" s="14" t="s">
        <v>327</v>
      </c>
      <c r="B68" s="356" t="s">
        <v>292</v>
      </c>
      <c r="C68" s="342">
        <v>61650413</v>
      </c>
      <c r="D68" s="342"/>
      <c r="E68" s="544">
        <f>'1.mell.1.tábl.'!C68</f>
        <v>0</v>
      </c>
    </row>
    <row r="69" spans="1:7" s="1" customFormat="1" ht="12" customHeight="1" thickBot="1" x14ac:dyDescent="0.25">
      <c r="A69" s="16" t="s">
        <v>328</v>
      </c>
      <c r="B69" s="401" t="s">
        <v>417</v>
      </c>
      <c r="C69" s="342"/>
      <c r="D69" s="342"/>
      <c r="E69" s="544">
        <f>'1.mell.1.tábl.'!C69</f>
        <v>0</v>
      </c>
    </row>
    <row r="70" spans="1:7" s="1" customFormat="1" ht="12" customHeight="1" thickBot="1" x14ac:dyDescent="0.25">
      <c r="A70" s="388" t="s">
        <v>294</v>
      </c>
      <c r="B70" s="257" t="s">
        <v>295</v>
      </c>
      <c r="C70" s="338">
        <f>SUM(C71:C74)</f>
        <v>400000000</v>
      </c>
      <c r="D70" s="338">
        <f>SUM(D71:D74)</f>
        <v>0</v>
      </c>
      <c r="E70" s="238">
        <f>SUM(E71:E74)</f>
        <v>0</v>
      </c>
    </row>
    <row r="71" spans="1:7" s="1" customFormat="1" ht="12" customHeight="1" x14ac:dyDescent="0.2">
      <c r="A71" s="15" t="s">
        <v>141</v>
      </c>
      <c r="B71" s="459" t="s">
        <v>296</v>
      </c>
      <c r="C71" s="342">
        <v>400000000</v>
      </c>
      <c r="D71" s="342"/>
      <c r="E71" s="544">
        <f>'1.mell.1.tábl.'!G71</f>
        <v>0</v>
      </c>
    </row>
    <row r="72" spans="1:7" s="1" customFormat="1" ht="13.5" customHeight="1" x14ac:dyDescent="0.25">
      <c r="A72" s="14" t="s">
        <v>142</v>
      </c>
      <c r="B72" s="459" t="s">
        <v>502</v>
      </c>
      <c r="C72" s="342"/>
      <c r="D72" s="342"/>
      <c r="E72" s="544">
        <f>'1.mell.1.tábl.'!G72</f>
        <v>0</v>
      </c>
      <c r="G72" s="38"/>
    </row>
    <row r="73" spans="1:7" s="1" customFormat="1" ht="12" customHeight="1" x14ac:dyDescent="0.2">
      <c r="A73" s="14" t="s">
        <v>319</v>
      </c>
      <c r="B73" s="459" t="s">
        <v>297</v>
      </c>
      <c r="C73" s="342"/>
      <c r="D73" s="342"/>
      <c r="E73" s="544">
        <f>'1.mell.1.tábl.'!G73</f>
        <v>0</v>
      </c>
    </row>
    <row r="74" spans="1:7" s="1" customFormat="1" ht="12" customHeight="1" thickBot="1" x14ac:dyDescent="0.25">
      <c r="A74" s="16" t="s">
        <v>320</v>
      </c>
      <c r="B74" s="460" t="s">
        <v>503</v>
      </c>
      <c r="C74" s="342"/>
      <c r="D74" s="342"/>
      <c r="E74" s="544">
        <f>'1.mell.1.tábl.'!G74</f>
        <v>0</v>
      </c>
    </row>
    <row r="75" spans="1:7" s="1" customFormat="1" ht="12" customHeight="1" thickBot="1" x14ac:dyDescent="0.25">
      <c r="A75" s="388" t="s">
        <v>298</v>
      </c>
      <c r="B75" s="257" t="s">
        <v>299</v>
      </c>
      <c r="C75" s="338">
        <f>SUM(C76:C77)</f>
        <v>127835638</v>
      </c>
      <c r="D75" s="338">
        <f>SUM(D76:D77)</f>
        <v>288789132</v>
      </c>
      <c r="E75" s="238">
        <f>SUM(E76:E77)</f>
        <v>104072592</v>
      </c>
    </row>
    <row r="76" spans="1:7" s="1" customFormat="1" ht="12" customHeight="1" x14ac:dyDescent="0.2">
      <c r="A76" s="15" t="s">
        <v>321</v>
      </c>
      <c r="B76" s="355" t="s">
        <v>300</v>
      </c>
      <c r="C76" s="342">
        <v>127835638</v>
      </c>
      <c r="D76" s="342">
        <f>286235760+2553372</f>
        <v>288789132</v>
      </c>
      <c r="E76" s="544">
        <f>'1.mell.1.tábl.'!C76</f>
        <v>104072592</v>
      </c>
    </row>
    <row r="77" spans="1:7" s="1" customFormat="1" ht="12" customHeight="1" thickBot="1" x14ac:dyDescent="0.25">
      <c r="A77" s="16" t="s">
        <v>322</v>
      </c>
      <c r="B77" s="259" t="s">
        <v>301</v>
      </c>
      <c r="C77" s="342"/>
      <c r="D77" s="342"/>
      <c r="E77" s="544">
        <f>'1.mell.1.tábl.'!C77</f>
        <v>0</v>
      </c>
    </row>
    <row r="78" spans="1:7" s="1" customFormat="1" ht="12" customHeight="1" thickBot="1" x14ac:dyDescent="0.25">
      <c r="A78" s="388" t="s">
        <v>302</v>
      </c>
      <c r="B78" s="257" t="s">
        <v>303</v>
      </c>
      <c r="C78" s="338">
        <f>SUM(C79:C81)</f>
        <v>405483584</v>
      </c>
      <c r="D78" s="338">
        <f>SUM(D79:D81)</f>
        <v>7684358</v>
      </c>
      <c r="E78" s="238">
        <f>SUM(E79:E81)</f>
        <v>0</v>
      </c>
    </row>
    <row r="79" spans="1:7" s="1" customFormat="1" ht="12" customHeight="1" x14ac:dyDescent="0.2">
      <c r="A79" s="15" t="s">
        <v>323</v>
      </c>
      <c r="B79" s="355" t="s">
        <v>304</v>
      </c>
      <c r="C79" s="342">
        <v>5483584</v>
      </c>
      <c r="D79" s="342">
        <v>7684358</v>
      </c>
      <c r="E79" s="544">
        <f>'1.mell.1.tábl.'!C79</f>
        <v>0</v>
      </c>
    </row>
    <row r="80" spans="1:7" s="1" customFormat="1" ht="12" customHeight="1" x14ac:dyDescent="0.2">
      <c r="A80" s="14" t="s">
        <v>324</v>
      </c>
      <c r="B80" s="356" t="s">
        <v>305</v>
      </c>
      <c r="C80" s="342"/>
      <c r="D80" s="342"/>
      <c r="E80" s="544">
        <f>'1.mell.1.tábl.'!C80</f>
        <v>0</v>
      </c>
    </row>
    <row r="81" spans="1:6" s="1" customFormat="1" ht="12" customHeight="1" thickBot="1" x14ac:dyDescent="0.25">
      <c r="A81" s="16" t="s">
        <v>325</v>
      </c>
      <c r="B81" s="259" t="s">
        <v>504</v>
      </c>
      <c r="C81" s="342">
        <v>400000000</v>
      </c>
      <c r="D81" s="342"/>
      <c r="E81" s="544">
        <f>'1.mell.1.tábl.'!C81</f>
        <v>0</v>
      </c>
    </row>
    <row r="82" spans="1:6" s="1" customFormat="1" ht="12" customHeight="1" thickBot="1" x14ac:dyDescent="0.25">
      <c r="A82" s="388" t="s">
        <v>306</v>
      </c>
      <c r="B82" s="257" t="s">
        <v>326</v>
      </c>
      <c r="C82" s="338">
        <f>SUM(C83:C86)</f>
        <v>0</v>
      </c>
      <c r="D82" s="338">
        <f>SUM(D83:D86)</f>
        <v>0</v>
      </c>
      <c r="E82" s="238">
        <f>SUM(E83:E86)</f>
        <v>0</v>
      </c>
    </row>
    <row r="83" spans="1:6" s="1" customFormat="1" ht="12" customHeight="1" x14ac:dyDescent="0.2">
      <c r="A83" s="358" t="s">
        <v>307</v>
      </c>
      <c r="B83" s="355" t="s">
        <v>308</v>
      </c>
      <c r="C83" s="342"/>
      <c r="D83" s="342"/>
      <c r="E83" s="544">
        <f>'1.mell.1.tábl.'!C83</f>
        <v>0</v>
      </c>
    </row>
    <row r="84" spans="1:6" s="1" customFormat="1" ht="12" customHeight="1" x14ac:dyDescent="0.2">
      <c r="A84" s="359" t="s">
        <v>309</v>
      </c>
      <c r="B84" s="356" t="s">
        <v>310</v>
      </c>
      <c r="C84" s="342"/>
      <c r="D84" s="342"/>
      <c r="E84" s="544">
        <f>'1.mell.1.tábl.'!C84</f>
        <v>0</v>
      </c>
    </row>
    <row r="85" spans="1:6" s="1" customFormat="1" ht="12" customHeight="1" x14ac:dyDescent="0.2">
      <c r="A85" s="359" t="s">
        <v>311</v>
      </c>
      <c r="B85" s="356" t="s">
        <v>312</v>
      </c>
      <c r="C85" s="342"/>
      <c r="D85" s="342"/>
      <c r="E85" s="544">
        <f>'1.mell.1.tábl.'!C85</f>
        <v>0</v>
      </c>
    </row>
    <row r="86" spans="1:6" s="1" customFormat="1" ht="12" customHeight="1" thickBot="1" x14ac:dyDescent="0.25">
      <c r="A86" s="360" t="s">
        <v>313</v>
      </c>
      <c r="B86" s="259" t="s">
        <v>314</v>
      </c>
      <c r="C86" s="342"/>
      <c r="D86" s="342"/>
      <c r="E86" s="544">
        <f>'1.mell.1.tábl.'!C86</f>
        <v>0</v>
      </c>
    </row>
    <row r="87" spans="1:6" s="1" customFormat="1" ht="12" customHeight="1" thickBot="1" x14ac:dyDescent="0.25">
      <c r="A87" s="388" t="s">
        <v>315</v>
      </c>
      <c r="B87" s="257" t="s">
        <v>431</v>
      </c>
      <c r="C87" s="390"/>
      <c r="D87" s="390"/>
      <c r="E87" s="391"/>
    </row>
    <row r="88" spans="1:6" s="1" customFormat="1" ht="12" customHeight="1" thickBot="1" x14ac:dyDescent="0.25">
      <c r="A88" s="388" t="s">
        <v>317</v>
      </c>
      <c r="B88" s="257" t="s">
        <v>316</v>
      </c>
      <c r="C88" s="390"/>
      <c r="D88" s="390"/>
      <c r="E88" s="391"/>
    </row>
    <row r="89" spans="1:6" s="1" customFormat="1" ht="13.5" thickBot="1" x14ac:dyDescent="0.25">
      <c r="A89" s="388" t="s">
        <v>329</v>
      </c>
      <c r="B89" s="361" t="s">
        <v>434</v>
      </c>
      <c r="C89" s="344">
        <f>+C66+C70+C75+C78+C82+C88+C87</f>
        <v>994969635</v>
      </c>
      <c r="D89" s="344">
        <f>+D66+D70+D75+D78+D82+D88+D87</f>
        <v>367421146</v>
      </c>
      <c r="E89" s="383">
        <f>+E66+E70+E75+E78+E82+E88+E87</f>
        <v>104072592</v>
      </c>
    </row>
    <row r="90" spans="1:6" s="1" customFormat="1" ht="13.5" thickBot="1" x14ac:dyDescent="0.25">
      <c r="A90" s="389" t="s">
        <v>433</v>
      </c>
      <c r="B90" s="362" t="s">
        <v>435</v>
      </c>
      <c r="C90" s="344">
        <f>+C65+C89</f>
        <v>1411903563</v>
      </c>
      <c r="D90" s="344">
        <f>+D65+D89</f>
        <v>828986189</v>
      </c>
      <c r="E90" s="383">
        <f>+E65+E89</f>
        <v>541881543</v>
      </c>
    </row>
    <row r="91" spans="1:6" s="1" customFormat="1" ht="12" customHeight="1" x14ac:dyDescent="0.2">
      <c r="A91" s="313"/>
      <c r="B91" s="314"/>
      <c r="C91" s="315"/>
      <c r="D91" s="316"/>
      <c r="E91" s="545"/>
    </row>
    <row r="92" spans="1:6" s="1" customFormat="1" ht="12" customHeight="1" x14ac:dyDescent="0.2">
      <c r="A92" s="771" t="s">
        <v>45</v>
      </c>
      <c r="B92" s="771"/>
      <c r="C92" s="771"/>
      <c r="D92" s="771"/>
      <c r="E92" s="771"/>
    </row>
    <row r="93" spans="1:6" s="1" customFormat="1" ht="12" customHeight="1" thickBot="1" x14ac:dyDescent="0.25">
      <c r="A93" s="772" t="s">
        <v>145</v>
      </c>
      <c r="B93" s="772"/>
      <c r="C93" s="327"/>
      <c r="D93" s="135"/>
      <c r="E93" s="272" t="str">
        <f>E2</f>
        <v>Forintban</v>
      </c>
    </row>
    <row r="94" spans="1:6" s="1" customFormat="1" ht="24" customHeight="1" thickBot="1" x14ac:dyDescent="0.25">
      <c r="A94" s="23" t="s">
        <v>14</v>
      </c>
      <c r="B94" s="24" t="s">
        <v>46</v>
      </c>
      <c r="C94" s="24" t="str">
        <f>+C3</f>
        <v>2019. évi tény</v>
      </c>
      <c r="D94" s="24" t="str">
        <f>+D3</f>
        <v>2020. évi várható</v>
      </c>
      <c r="E94" s="147" t="str">
        <f>+E3</f>
        <v>2021.évi előirányzat</v>
      </c>
      <c r="F94" s="142"/>
    </row>
    <row r="95" spans="1:6" s="1" customFormat="1" ht="12" customHeight="1" thickBot="1" x14ac:dyDescent="0.25">
      <c r="A95" s="31" t="s">
        <v>444</v>
      </c>
      <c r="B95" s="32" t="s">
        <v>445</v>
      </c>
      <c r="C95" s="32" t="s">
        <v>446</v>
      </c>
      <c r="D95" s="32" t="s">
        <v>448</v>
      </c>
      <c r="E95" s="384" t="s">
        <v>447</v>
      </c>
      <c r="F95" s="142"/>
    </row>
    <row r="96" spans="1:6" s="1" customFormat="1" ht="15" customHeight="1" thickBot="1" x14ac:dyDescent="0.25">
      <c r="A96" s="22" t="s">
        <v>16</v>
      </c>
      <c r="B96" s="27" t="s">
        <v>393</v>
      </c>
      <c r="C96" s="337">
        <f>C97+C98+C99+C100+C101+C114</f>
        <v>342733727</v>
      </c>
      <c r="D96" s="337">
        <f>D97+D98+D99+D100+D101+D114</f>
        <v>425400178</v>
      </c>
      <c r="E96" s="546">
        <f>E97+E98+E99+E100+E101+E114</f>
        <v>401727185</v>
      </c>
      <c r="F96" s="142"/>
    </row>
    <row r="97" spans="1:5" s="1" customFormat="1" ht="12.95" customHeight="1" x14ac:dyDescent="0.2">
      <c r="A97" s="17" t="s">
        <v>93</v>
      </c>
      <c r="B97" s="10" t="s">
        <v>47</v>
      </c>
      <c r="C97" s="409">
        <v>128106983</v>
      </c>
      <c r="D97" s="409">
        <f>77110983+64222877</f>
        <v>141333860</v>
      </c>
      <c r="E97" s="263">
        <f>'1.mell.1.tábl.'!C98</f>
        <v>140180000</v>
      </c>
    </row>
    <row r="98" spans="1:5" ht="16.5" customHeight="1" x14ac:dyDescent="0.25">
      <c r="A98" s="14" t="s">
        <v>94</v>
      </c>
      <c r="B98" s="8" t="s">
        <v>172</v>
      </c>
      <c r="C98" s="339">
        <v>25054106</v>
      </c>
      <c r="D98" s="339">
        <f>11868609+10445974</f>
        <v>22314583</v>
      </c>
      <c r="E98" s="464">
        <f>'1.mell.1.tábl.'!C99</f>
        <v>22003000</v>
      </c>
    </row>
    <row r="99" spans="1:5" x14ac:dyDescent="0.25">
      <c r="A99" s="14" t="s">
        <v>95</v>
      </c>
      <c r="B99" s="8" t="s">
        <v>133</v>
      </c>
      <c r="C99" s="341">
        <v>80494683</v>
      </c>
      <c r="D99" s="341">
        <f>122757448+8141100</f>
        <v>130898548</v>
      </c>
      <c r="E99" s="266">
        <f>'1.mell.1.tábl.'!C100</f>
        <v>72889000</v>
      </c>
    </row>
    <row r="100" spans="1:5" s="37" customFormat="1" ht="12" customHeight="1" x14ac:dyDescent="0.2">
      <c r="A100" s="14" t="s">
        <v>96</v>
      </c>
      <c r="B100" s="11" t="s">
        <v>173</v>
      </c>
      <c r="C100" s="341">
        <v>6016000</v>
      </c>
      <c r="D100" s="341">
        <v>5004500</v>
      </c>
      <c r="E100" s="266">
        <f>'1.mell.1.tábl.'!C101</f>
        <v>4000000</v>
      </c>
    </row>
    <row r="101" spans="1:5" ht="12" customHeight="1" x14ac:dyDescent="0.25">
      <c r="A101" s="14" t="s">
        <v>106</v>
      </c>
      <c r="B101" s="19" t="s">
        <v>174</v>
      </c>
      <c r="C101" s="341">
        <v>103061955</v>
      </c>
      <c r="D101" s="339">
        <f>D102+D108+D113</f>
        <v>125848687</v>
      </c>
      <c r="E101" s="241">
        <f>'1.mell.1.tábl.'!C102</f>
        <v>133707020</v>
      </c>
    </row>
    <row r="102" spans="1:5" ht="12" customHeight="1" x14ac:dyDescent="0.25">
      <c r="A102" s="14" t="s">
        <v>97</v>
      </c>
      <c r="B102" s="8" t="s">
        <v>398</v>
      </c>
      <c r="C102" s="341"/>
      <c r="D102" s="341">
        <v>704134</v>
      </c>
      <c r="E102" s="264">
        <f>'1.mell.1.tábl.'!C103</f>
        <v>1717100</v>
      </c>
    </row>
    <row r="103" spans="1:5" ht="12" customHeight="1" x14ac:dyDescent="0.25">
      <c r="A103" s="14" t="s">
        <v>98</v>
      </c>
      <c r="B103" s="138" t="s">
        <v>397</v>
      </c>
      <c r="C103" s="341"/>
      <c r="D103" s="341"/>
      <c r="E103" s="264">
        <f>'1.mell.1.tábl.'!C104</f>
        <v>2661882</v>
      </c>
    </row>
    <row r="104" spans="1:5" ht="12" customHeight="1" x14ac:dyDescent="0.25">
      <c r="A104" s="14" t="s">
        <v>107</v>
      </c>
      <c r="B104" s="138" t="s">
        <v>396</v>
      </c>
      <c r="C104" s="341">
        <v>471533</v>
      </c>
      <c r="D104" s="341"/>
      <c r="E104" s="264">
        <f>'1.mell.1.tábl.'!C105</f>
        <v>0</v>
      </c>
    </row>
    <row r="105" spans="1:5" ht="12" customHeight="1" x14ac:dyDescent="0.25">
      <c r="A105" s="14" t="s">
        <v>108</v>
      </c>
      <c r="B105" s="136" t="s">
        <v>332</v>
      </c>
      <c r="C105" s="341"/>
      <c r="D105" s="341"/>
      <c r="E105" s="264">
        <f>'1.mell.1.tábl.'!C106</f>
        <v>0</v>
      </c>
    </row>
    <row r="106" spans="1:5" ht="12" customHeight="1" x14ac:dyDescent="0.25">
      <c r="A106" s="14" t="s">
        <v>109</v>
      </c>
      <c r="B106" s="137" t="s">
        <v>333</v>
      </c>
      <c r="C106" s="341"/>
      <c r="D106" s="341"/>
      <c r="E106" s="464">
        <f>'1.mell.1.tábl.'!C107</f>
        <v>0</v>
      </c>
    </row>
    <row r="107" spans="1:5" ht="12" customHeight="1" x14ac:dyDescent="0.25">
      <c r="A107" s="14" t="s">
        <v>110</v>
      </c>
      <c r="B107" s="137" t="s">
        <v>334</v>
      </c>
      <c r="C107" s="341"/>
      <c r="D107" s="341"/>
      <c r="E107" s="264">
        <f>'1.mell.1.tábl.'!C108</f>
        <v>0</v>
      </c>
    </row>
    <row r="108" spans="1:5" ht="12" customHeight="1" x14ac:dyDescent="0.25">
      <c r="A108" s="14" t="s">
        <v>112</v>
      </c>
      <c r="B108" s="136" t="s">
        <v>335</v>
      </c>
      <c r="C108" s="341">
        <v>95884022</v>
      </c>
      <c r="D108" s="341">
        <v>122055553</v>
      </c>
      <c r="E108" s="464">
        <f>'1.mell.1.tábl.'!C109</f>
        <v>128428038</v>
      </c>
    </row>
    <row r="109" spans="1:5" ht="12" customHeight="1" x14ac:dyDescent="0.25">
      <c r="A109" s="14" t="s">
        <v>175</v>
      </c>
      <c r="B109" s="136" t="s">
        <v>336</v>
      </c>
      <c r="C109" s="341"/>
      <c r="D109" s="341"/>
      <c r="E109" s="266">
        <f>'1.mell.1.tábl.'!C110</f>
        <v>0</v>
      </c>
    </row>
    <row r="110" spans="1:5" ht="12" customHeight="1" x14ac:dyDescent="0.25">
      <c r="A110" s="14" t="s">
        <v>330</v>
      </c>
      <c r="B110" s="137" t="s">
        <v>337</v>
      </c>
      <c r="C110" s="341"/>
      <c r="D110" s="341"/>
      <c r="E110" s="266">
        <f>'1.mell.1.tábl.'!C111</f>
        <v>0</v>
      </c>
    </row>
    <row r="111" spans="1:5" ht="12" customHeight="1" x14ac:dyDescent="0.25">
      <c r="A111" s="13" t="s">
        <v>331</v>
      </c>
      <c r="B111" s="138" t="s">
        <v>338</v>
      </c>
      <c r="C111" s="341"/>
      <c r="D111" s="341"/>
      <c r="E111" s="264">
        <f>'1.mell.1.tábl.'!C112</f>
        <v>0</v>
      </c>
    </row>
    <row r="112" spans="1:5" ht="12" customHeight="1" x14ac:dyDescent="0.25">
      <c r="A112" s="14" t="s">
        <v>394</v>
      </c>
      <c r="B112" s="138" t="s">
        <v>339</v>
      </c>
      <c r="C112" s="341"/>
      <c r="D112" s="341"/>
      <c r="E112" s="264">
        <f>'1.mell.1.tábl.'!C113</f>
        <v>0</v>
      </c>
    </row>
    <row r="113" spans="1:5" ht="12" customHeight="1" x14ac:dyDescent="0.25">
      <c r="A113" s="16" t="s">
        <v>395</v>
      </c>
      <c r="B113" s="138" t="s">
        <v>340</v>
      </c>
      <c r="C113" s="341">
        <v>6706400</v>
      </c>
      <c r="D113" s="341">
        <v>3089000</v>
      </c>
      <c r="E113" s="464">
        <f>'1.mell.1.tábl.'!C114</f>
        <v>900000</v>
      </c>
    </row>
    <row r="114" spans="1:5" ht="12" customHeight="1" x14ac:dyDescent="0.25">
      <c r="A114" s="14" t="s">
        <v>399</v>
      </c>
      <c r="B114" s="11" t="s">
        <v>48</v>
      </c>
      <c r="C114" s="339"/>
      <c r="D114" s="339"/>
      <c r="E114" s="264">
        <f>'1.mell.1.tábl.'!C115</f>
        <v>28948165</v>
      </c>
    </row>
    <row r="115" spans="1:5" ht="12" customHeight="1" x14ac:dyDescent="0.25">
      <c r="A115" s="14" t="s">
        <v>400</v>
      </c>
      <c r="B115" s="8" t="s">
        <v>402</v>
      </c>
      <c r="C115" s="339"/>
      <c r="D115" s="339"/>
      <c r="E115" s="464">
        <f>'1.mell.1.tábl.'!C116</f>
        <v>10246165</v>
      </c>
    </row>
    <row r="116" spans="1:5" ht="12" customHeight="1" thickBot="1" x14ac:dyDescent="0.3">
      <c r="A116" s="18" t="s">
        <v>401</v>
      </c>
      <c r="B116" s="405" t="s">
        <v>403</v>
      </c>
      <c r="C116" s="410"/>
      <c r="D116" s="410"/>
      <c r="E116" s="270">
        <f>'1.mell.1.tábl.'!C117</f>
        <v>18702000</v>
      </c>
    </row>
    <row r="117" spans="1:5" ht="12" customHeight="1" thickBot="1" x14ac:dyDescent="0.3">
      <c r="A117" s="402" t="s">
        <v>17</v>
      </c>
      <c r="B117" s="403" t="s">
        <v>341</v>
      </c>
      <c r="C117" s="411">
        <f>+C118+C120+C122</f>
        <v>164389473</v>
      </c>
      <c r="D117" s="411">
        <f>+D118+D120+D122</f>
        <v>288029876</v>
      </c>
      <c r="E117" s="262">
        <f>+E118+E120+E122</f>
        <v>56470000</v>
      </c>
    </row>
    <row r="118" spans="1:5" ht="12" customHeight="1" x14ac:dyDescent="0.25">
      <c r="A118" s="15" t="s">
        <v>99</v>
      </c>
      <c r="B118" s="8" t="s">
        <v>214</v>
      </c>
      <c r="C118" s="340">
        <v>164389473</v>
      </c>
      <c r="D118" s="340">
        <f>276170959+470429</f>
        <v>276641388</v>
      </c>
      <c r="E118" s="240">
        <f>'1.mell.1.tábl.'!C119</f>
        <v>48644000</v>
      </c>
    </row>
    <row r="119" spans="1:5" x14ac:dyDescent="0.25">
      <c r="A119" s="15" t="s">
        <v>100</v>
      </c>
      <c r="B119" s="12" t="s">
        <v>345</v>
      </c>
      <c r="C119" s="340">
        <v>90419311</v>
      </c>
      <c r="D119" s="340">
        <f>251681149+13954262+1190000</f>
        <v>266825411</v>
      </c>
      <c r="E119" s="240">
        <f>'1.mell.1.tábl.'!C120</f>
        <v>0</v>
      </c>
    </row>
    <row r="120" spans="1:5" ht="12" customHeight="1" x14ac:dyDescent="0.25">
      <c r="A120" s="15" t="s">
        <v>101</v>
      </c>
      <c r="B120" s="12" t="s">
        <v>176</v>
      </c>
      <c r="C120" s="339"/>
      <c r="D120" s="339">
        <v>11327154</v>
      </c>
      <c r="E120" s="240">
        <f>'1.mell.1.tábl.'!C121</f>
        <v>2142000</v>
      </c>
    </row>
    <row r="121" spans="1:5" ht="12" customHeight="1" x14ac:dyDescent="0.25">
      <c r="A121" s="15" t="s">
        <v>102</v>
      </c>
      <c r="B121" s="12" t="s">
        <v>346</v>
      </c>
      <c r="C121" s="339"/>
      <c r="D121" s="339"/>
      <c r="E121" s="240">
        <f>'1.mell.1.tábl.'!C122</f>
        <v>0</v>
      </c>
    </row>
    <row r="122" spans="1:5" ht="12" customHeight="1" x14ac:dyDescent="0.25">
      <c r="A122" s="15" t="s">
        <v>103</v>
      </c>
      <c r="B122" s="259" t="s">
        <v>216</v>
      </c>
      <c r="C122" s="339"/>
      <c r="D122" s="339">
        <f>D126</f>
        <v>61334</v>
      </c>
      <c r="E122" s="240">
        <f>'1.mell.1.tábl.'!C123</f>
        <v>5684000</v>
      </c>
    </row>
    <row r="123" spans="1:5" ht="12" customHeight="1" x14ac:dyDescent="0.25">
      <c r="A123" s="15" t="s">
        <v>111</v>
      </c>
      <c r="B123" s="258" t="s">
        <v>387</v>
      </c>
      <c r="C123" s="339"/>
      <c r="D123" s="339"/>
      <c r="E123" s="240">
        <f>'1.mell.1.tábl.'!C124</f>
        <v>0</v>
      </c>
    </row>
    <row r="124" spans="1:5" ht="12" customHeight="1" x14ac:dyDescent="0.25">
      <c r="A124" s="15" t="s">
        <v>113</v>
      </c>
      <c r="B124" s="351" t="s">
        <v>351</v>
      </c>
      <c r="C124" s="339"/>
      <c r="D124" s="339"/>
      <c r="E124" s="240">
        <f>'1.mell.1.tábl.'!C125</f>
        <v>0</v>
      </c>
    </row>
    <row r="125" spans="1:5" ht="12" customHeight="1" x14ac:dyDescent="0.25">
      <c r="A125" s="15" t="s">
        <v>177</v>
      </c>
      <c r="B125" s="137" t="s">
        <v>334</v>
      </c>
      <c r="C125" s="339"/>
      <c r="D125" s="339"/>
      <c r="E125" s="240">
        <f>'1.mell.1.tábl.'!C126</f>
        <v>0</v>
      </c>
    </row>
    <row r="126" spans="1:5" ht="12" customHeight="1" x14ac:dyDescent="0.25">
      <c r="A126" s="15" t="s">
        <v>178</v>
      </c>
      <c r="B126" s="137" t="s">
        <v>350</v>
      </c>
      <c r="C126" s="339"/>
      <c r="D126" s="339">
        <v>61334</v>
      </c>
      <c r="E126" s="240">
        <f>'1.mell.1.tábl.'!C127</f>
        <v>0</v>
      </c>
    </row>
    <row r="127" spans="1:5" ht="12" customHeight="1" x14ac:dyDescent="0.25">
      <c r="A127" s="15" t="s">
        <v>179</v>
      </c>
      <c r="B127" s="137" t="s">
        <v>349</v>
      </c>
      <c r="C127" s="339"/>
      <c r="D127" s="339"/>
      <c r="E127" s="240">
        <f>'1.mell.1.tábl.'!C128</f>
        <v>0</v>
      </c>
    </row>
    <row r="128" spans="1:5" ht="12" customHeight="1" x14ac:dyDescent="0.25">
      <c r="A128" s="15" t="s">
        <v>342</v>
      </c>
      <c r="B128" s="137" t="s">
        <v>337</v>
      </c>
      <c r="C128" s="339"/>
      <c r="D128" s="339"/>
      <c r="E128" s="240">
        <f>'1.mell.1.tábl.'!C129</f>
        <v>0</v>
      </c>
    </row>
    <row r="129" spans="1:5" ht="12" customHeight="1" x14ac:dyDescent="0.25">
      <c r="A129" s="15" t="s">
        <v>343</v>
      </c>
      <c r="B129" s="137" t="s">
        <v>348</v>
      </c>
      <c r="C129" s="339"/>
      <c r="D129" s="339"/>
      <c r="E129" s="240">
        <f>'1.mell.1.tábl.'!C130</f>
        <v>0</v>
      </c>
    </row>
    <row r="130" spans="1:5" ht="12" customHeight="1" thickBot="1" x14ac:dyDescent="0.3">
      <c r="A130" s="13" t="s">
        <v>344</v>
      </c>
      <c r="B130" s="137" t="s">
        <v>347</v>
      </c>
      <c r="C130" s="341"/>
      <c r="D130" s="341"/>
      <c r="E130" s="240">
        <f>'1.mell.1.tábl.'!C131</f>
        <v>0</v>
      </c>
    </row>
    <row r="131" spans="1:5" ht="12" customHeight="1" thickBot="1" x14ac:dyDescent="0.3">
      <c r="A131" s="20" t="s">
        <v>18</v>
      </c>
      <c r="B131" s="118" t="s">
        <v>404</v>
      </c>
      <c r="C131" s="338">
        <f>+C96+C117</f>
        <v>507123200</v>
      </c>
      <c r="D131" s="338">
        <f>+D96+D117</f>
        <v>713430054</v>
      </c>
      <c r="E131" s="238">
        <f>+E96+E117</f>
        <v>458197185</v>
      </c>
    </row>
    <row r="132" spans="1:5" ht="12" customHeight="1" thickBot="1" x14ac:dyDescent="0.3">
      <c r="A132" s="20" t="s">
        <v>19</v>
      </c>
      <c r="B132" s="118" t="s">
        <v>405</v>
      </c>
      <c r="C132" s="338">
        <f>+C133+C134+C135</f>
        <v>61650413</v>
      </c>
      <c r="D132" s="338">
        <f>+D133+D134+D135</f>
        <v>4060000</v>
      </c>
      <c r="E132" s="238">
        <f>+E133+E134+E135</f>
        <v>76000000</v>
      </c>
    </row>
    <row r="133" spans="1:5" ht="12" customHeight="1" x14ac:dyDescent="0.25">
      <c r="A133" s="15" t="s">
        <v>250</v>
      </c>
      <c r="B133" s="12" t="s">
        <v>412</v>
      </c>
      <c r="C133" s="339"/>
      <c r="D133" s="339">
        <v>4060000</v>
      </c>
      <c r="E133" s="239">
        <f>'1.mell.1.tábl.'!C134</f>
        <v>76000000</v>
      </c>
    </row>
    <row r="134" spans="1:5" ht="12" customHeight="1" x14ac:dyDescent="0.25">
      <c r="A134" s="15" t="s">
        <v>251</v>
      </c>
      <c r="B134" s="12" t="s">
        <v>413</v>
      </c>
      <c r="C134" s="339">
        <v>61650413</v>
      </c>
      <c r="D134" s="339"/>
      <c r="E134" s="239">
        <f>'1.mell.1.tábl.'!C135</f>
        <v>0</v>
      </c>
    </row>
    <row r="135" spans="1:5" ht="12" customHeight="1" thickBot="1" x14ac:dyDescent="0.3">
      <c r="A135" s="13" t="s">
        <v>252</v>
      </c>
      <c r="B135" s="12" t="s">
        <v>414</v>
      </c>
      <c r="C135" s="339"/>
      <c r="D135" s="339"/>
      <c r="E135" s="239">
        <f>'1.mell.1.tábl.'!C136</f>
        <v>0</v>
      </c>
    </row>
    <row r="136" spans="1:5" ht="12" customHeight="1" thickBot="1" x14ac:dyDescent="0.3">
      <c r="A136" s="20" t="s">
        <v>20</v>
      </c>
      <c r="B136" s="118" t="s">
        <v>406</v>
      </c>
      <c r="C136" s="338">
        <f>SUM(C137:C142)</f>
        <v>400000000</v>
      </c>
      <c r="D136" s="338">
        <f>SUM(D137:D142)</f>
        <v>0</v>
      </c>
      <c r="E136" s="238">
        <f>SUM(E137:E142)</f>
        <v>0</v>
      </c>
    </row>
    <row r="137" spans="1:5" ht="12" customHeight="1" x14ac:dyDescent="0.25">
      <c r="A137" s="15" t="s">
        <v>86</v>
      </c>
      <c r="B137" s="9" t="s">
        <v>415</v>
      </c>
      <c r="C137" s="339">
        <v>400000000</v>
      </c>
      <c r="D137" s="339"/>
      <c r="E137" s="239">
        <f>'1.mell.1.tábl.'!C138</f>
        <v>0</v>
      </c>
    </row>
    <row r="138" spans="1:5" ht="12" customHeight="1" x14ac:dyDescent="0.25">
      <c r="A138" s="15" t="s">
        <v>87</v>
      </c>
      <c r="B138" s="9" t="s">
        <v>407</v>
      </c>
      <c r="C138" s="339"/>
      <c r="D138" s="339"/>
      <c r="E138" s="239">
        <f>'1.mell.1.tábl.'!C139</f>
        <v>0</v>
      </c>
    </row>
    <row r="139" spans="1:5" ht="12" customHeight="1" x14ac:dyDescent="0.25">
      <c r="A139" s="15" t="s">
        <v>88</v>
      </c>
      <c r="B139" s="9" t="s">
        <v>408</v>
      </c>
      <c r="C139" s="339"/>
      <c r="D139" s="339"/>
      <c r="E139" s="239">
        <f>'1.mell.1.tábl.'!C140</f>
        <v>0</v>
      </c>
    </row>
    <row r="140" spans="1:5" ht="12" customHeight="1" x14ac:dyDescent="0.25">
      <c r="A140" s="15" t="s">
        <v>164</v>
      </c>
      <c r="B140" s="9" t="s">
        <v>409</v>
      </c>
      <c r="C140" s="339"/>
      <c r="D140" s="339"/>
      <c r="E140" s="239">
        <f>'1.mell.1.tábl.'!C141</f>
        <v>0</v>
      </c>
    </row>
    <row r="141" spans="1:5" ht="12" customHeight="1" x14ac:dyDescent="0.25">
      <c r="A141" s="15" t="s">
        <v>165</v>
      </c>
      <c r="B141" s="9" t="s">
        <v>410</v>
      </c>
      <c r="C141" s="339"/>
      <c r="D141" s="339"/>
      <c r="E141" s="239">
        <f>'1.mell.1.tábl.'!C142</f>
        <v>0</v>
      </c>
    </row>
    <row r="142" spans="1:5" ht="12" customHeight="1" thickBot="1" x14ac:dyDescent="0.3">
      <c r="A142" s="13" t="s">
        <v>166</v>
      </c>
      <c r="B142" s="9" t="s">
        <v>411</v>
      </c>
      <c r="C142" s="339"/>
      <c r="D142" s="339"/>
      <c r="E142" s="239">
        <f>'1.mell.1.tábl.'!C143</f>
        <v>0</v>
      </c>
    </row>
    <row r="143" spans="1:5" ht="12" customHeight="1" thickBot="1" x14ac:dyDescent="0.3">
      <c r="A143" s="20" t="s">
        <v>21</v>
      </c>
      <c r="B143" s="118" t="s">
        <v>419</v>
      </c>
      <c r="C143" s="344">
        <f>+C144+C145+C146+C147</f>
        <v>5700859</v>
      </c>
      <c r="D143" s="344">
        <f>+D144+D145+D146+D147</f>
        <v>7423543</v>
      </c>
      <c r="E143" s="383">
        <f>+E144+E145+E146+E147</f>
        <v>7684358</v>
      </c>
    </row>
    <row r="144" spans="1:5" ht="12" customHeight="1" x14ac:dyDescent="0.25">
      <c r="A144" s="15" t="s">
        <v>89</v>
      </c>
      <c r="B144" s="9" t="s">
        <v>352</v>
      </c>
      <c r="C144" s="339"/>
      <c r="D144" s="339"/>
      <c r="E144" s="239">
        <f>'1.mell.1.tábl.'!C145</f>
        <v>0</v>
      </c>
    </row>
    <row r="145" spans="1:6" ht="12" customHeight="1" x14ac:dyDescent="0.25">
      <c r="A145" s="15" t="s">
        <v>90</v>
      </c>
      <c r="B145" s="9" t="s">
        <v>353</v>
      </c>
      <c r="C145" s="339">
        <v>5700859</v>
      </c>
      <c r="D145" s="339">
        <v>7423543</v>
      </c>
      <c r="E145" s="239">
        <f>'1.mell.1.tábl.'!C146</f>
        <v>7684358</v>
      </c>
    </row>
    <row r="146" spans="1:6" ht="12" customHeight="1" x14ac:dyDescent="0.25">
      <c r="A146" s="15" t="s">
        <v>269</v>
      </c>
      <c r="B146" s="9" t="s">
        <v>420</v>
      </c>
      <c r="C146" s="339"/>
      <c r="D146" s="339"/>
      <c r="E146" s="239">
        <f>'1.mell.1.tábl.'!C147</f>
        <v>0</v>
      </c>
    </row>
    <row r="147" spans="1:6" ht="12" customHeight="1" thickBot="1" x14ac:dyDescent="0.3">
      <c r="A147" s="13" t="s">
        <v>270</v>
      </c>
      <c r="B147" s="7" t="s">
        <v>368</v>
      </c>
      <c r="C147" s="339"/>
      <c r="D147" s="339"/>
      <c r="E147" s="239">
        <f>'1.mell.1.tábl.'!C148</f>
        <v>0</v>
      </c>
    </row>
    <row r="148" spans="1:6" ht="12" customHeight="1" thickBot="1" x14ac:dyDescent="0.3">
      <c r="A148" s="20" t="s">
        <v>22</v>
      </c>
      <c r="B148" s="118" t="s">
        <v>421</v>
      </c>
      <c r="C148" s="412">
        <f>SUM(C149:C153)</f>
        <v>0</v>
      </c>
      <c r="D148" s="412">
        <f>SUM(D149:D153)</f>
        <v>0</v>
      </c>
      <c r="E148" s="547">
        <f>SUM(E149:E153)</f>
        <v>0</v>
      </c>
    </row>
    <row r="149" spans="1:6" ht="12" customHeight="1" x14ac:dyDescent="0.25">
      <c r="A149" s="15" t="s">
        <v>91</v>
      </c>
      <c r="B149" s="9" t="s">
        <v>416</v>
      </c>
      <c r="C149" s="339"/>
      <c r="D149" s="339"/>
      <c r="E149" s="239">
        <f>'1.mell.1.tábl.'!C150</f>
        <v>0</v>
      </c>
    </row>
    <row r="150" spans="1:6" ht="12" customHeight="1" x14ac:dyDescent="0.25">
      <c r="A150" s="15" t="s">
        <v>92</v>
      </c>
      <c r="B150" s="9" t="s">
        <v>423</v>
      </c>
      <c r="C150" s="339"/>
      <c r="D150" s="339"/>
      <c r="E150" s="239">
        <f>'1.mell.1.tábl.'!C151</f>
        <v>0</v>
      </c>
    </row>
    <row r="151" spans="1:6" ht="12" customHeight="1" x14ac:dyDescent="0.25">
      <c r="A151" s="15" t="s">
        <v>281</v>
      </c>
      <c r="B151" s="9" t="s">
        <v>418</v>
      </c>
      <c r="C151" s="339"/>
      <c r="D151" s="339"/>
      <c r="E151" s="239">
        <f>'1.mell.1.tábl.'!C152</f>
        <v>0</v>
      </c>
    </row>
    <row r="152" spans="1:6" ht="12" customHeight="1" x14ac:dyDescent="0.25">
      <c r="A152" s="15" t="s">
        <v>282</v>
      </c>
      <c r="B152" s="9" t="s">
        <v>424</v>
      </c>
      <c r="C152" s="339"/>
      <c r="D152" s="339"/>
      <c r="E152" s="239">
        <f>'1.mell.1.tábl.'!C153</f>
        <v>0</v>
      </c>
    </row>
    <row r="153" spans="1:6" ht="12" customHeight="1" thickBot="1" x14ac:dyDescent="0.3">
      <c r="A153" s="15" t="s">
        <v>422</v>
      </c>
      <c r="B153" s="9" t="s">
        <v>425</v>
      </c>
      <c r="C153" s="339"/>
      <c r="D153" s="339"/>
      <c r="E153" s="239">
        <f>'1.mell.1.tábl.'!C154</f>
        <v>0</v>
      </c>
    </row>
    <row r="154" spans="1:6" ht="12" customHeight="1" thickBot="1" x14ac:dyDescent="0.3">
      <c r="A154" s="20" t="s">
        <v>23</v>
      </c>
      <c r="B154" s="118" t="s">
        <v>426</v>
      </c>
      <c r="C154" s="413"/>
      <c r="D154" s="413"/>
      <c r="E154" s="548"/>
    </row>
    <row r="155" spans="1:6" ht="12" customHeight="1" thickBot="1" x14ac:dyDescent="0.3">
      <c r="A155" s="20" t="s">
        <v>24</v>
      </c>
      <c r="B155" s="118" t="s">
        <v>427</v>
      </c>
      <c r="C155" s="413"/>
      <c r="D155" s="413"/>
      <c r="E155" s="548"/>
    </row>
    <row r="156" spans="1:6" ht="15" customHeight="1" thickBot="1" x14ac:dyDescent="0.3">
      <c r="A156" s="20" t="s">
        <v>25</v>
      </c>
      <c r="B156" s="118" t="s">
        <v>429</v>
      </c>
      <c r="C156" s="619">
        <f>+C132+C136+C143+C148+C154+C155</f>
        <v>467351272</v>
      </c>
      <c r="D156" s="619">
        <f>+D132+D136+D143+D148+D154+D155</f>
        <v>11483543</v>
      </c>
      <c r="E156" s="737">
        <f>+E132+E136+E143+E148+E154+E155</f>
        <v>83684358</v>
      </c>
      <c r="F156" s="119"/>
    </row>
    <row r="157" spans="1:6" s="1" customFormat="1" ht="13.5" thickBot="1" x14ac:dyDescent="0.25">
      <c r="A157" s="260" t="s">
        <v>26</v>
      </c>
      <c r="B157" s="323" t="s">
        <v>428</v>
      </c>
      <c r="C157" s="619">
        <f>+C131+C156</f>
        <v>974474472</v>
      </c>
      <c r="D157" s="619">
        <f>+D131+D156</f>
        <v>724913597</v>
      </c>
      <c r="E157" s="737">
        <f>+E131+E156</f>
        <v>541881543</v>
      </c>
    </row>
    <row r="158" spans="1:6" x14ac:dyDescent="0.25">
      <c r="C158" s="326"/>
    </row>
    <row r="159" spans="1:6" x14ac:dyDescent="0.25">
      <c r="C159" s="326"/>
    </row>
    <row r="160" spans="1:6" x14ac:dyDescent="0.25">
      <c r="C160" s="326"/>
    </row>
    <row r="161" spans="3:3" ht="16.5" customHeight="1" x14ac:dyDescent="0.25">
      <c r="C161" s="326"/>
    </row>
    <row r="162" spans="3:3" x14ac:dyDescent="0.25">
      <c r="C162" s="326"/>
    </row>
    <row r="163" spans="3:3" x14ac:dyDescent="0.25">
      <c r="C163" s="326"/>
    </row>
    <row r="164" spans="3:3" x14ac:dyDescent="0.25">
      <c r="C164" s="326"/>
    </row>
    <row r="165" spans="3:3" x14ac:dyDescent="0.25">
      <c r="C165" s="326"/>
    </row>
    <row r="166" spans="3:3" x14ac:dyDescent="0.25">
      <c r="C166" s="326"/>
    </row>
    <row r="167" spans="3:3" x14ac:dyDescent="0.25">
      <c r="C167" s="326"/>
    </row>
    <row r="168" spans="3:3" x14ac:dyDescent="0.25">
      <c r="C168" s="326"/>
    </row>
    <row r="169" spans="3:3" x14ac:dyDescent="0.25">
      <c r="C169" s="326"/>
    </row>
    <row r="170" spans="3:3" x14ac:dyDescent="0.25">
      <c r="C170" s="326"/>
    </row>
  </sheetData>
  <mergeCells count="4">
    <mergeCell ref="A1:E1"/>
    <mergeCell ref="A92:E92"/>
    <mergeCell ref="A93:B93"/>
    <mergeCell ref="A2:B2"/>
  </mergeCells>
  <phoneticPr fontId="30" type="noConversion"/>
  <printOptions horizontalCentered="1"/>
  <pageMargins left="0.78740157480314965" right="0.78740157480314965" top="1.4566929133858268" bottom="0.86614173228346458" header="0.78740157480314965" footer="0.59055118110236227"/>
  <pageSetup paperSize="9" scale="61" fitToWidth="3" fitToHeight="2" orientation="portrait" r:id="rId1"/>
  <headerFooter alignWithMargins="0">
    <oddHeader>&amp;C&amp;"Times New Roman CE,Félkövér"&amp;12
SÁGVÁR KÖZSÉG ÖNKORMÁNYZAT 
2021. ÉVI KÖLTSÉGVETÉSÉNEK ÖSSZEVONT MÉRLEGE&amp;R&amp;"Times New Roman CE,Félkövér dőlt"&amp;11 11. számú melléklet a 8/2021. (II.23.) önkormányzati rendelethez</oddHeader>
  </headerFooter>
  <rowBreaks count="1" manualBreakCount="1">
    <brk id="90" max="4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1">
    <tabColor rgb="FF92D050"/>
  </sheetPr>
  <dimension ref="A1:I19"/>
  <sheetViews>
    <sheetView topLeftCell="B1" zoomScaleNormal="100" workbookViewId="0">
      <selection activeCell="J34" sqref="J34"/>
    </sheetView>
  </sheetViews>
  <sheetFormatPr defaultRowHeight="12.75" x14ac:dyDescent="0.2"/>
  <cols>
    <col min="1" max="1" width="6.83203125" style="174" customWidth="1"/>
    <col min="2" max="2" width="49.6640625" style="53" customWidth="1"/>
    <col min="3" max="8" width="12.83203125" style="53" customWidth="1"/>
    <col min="9" max="9" width="14.33203125" style="53" customWidth="1"/>
    <col min="10" max="16384" width="9.33203125" style="53"/>
  </cols>
  <sheetData>
    <row r="1" spans="1:9" ht="75.75" customHeight="1" x14ac:dyDescent="0.2">
      <c r="A1" s="824" t="s">
        <v>3</v>
      </c>
      <c r="B1" s="824"/>
      <c r="C1" s="824"/>
      <c r="D1" s="824"/>
      <c r="E1" s="824"/>
      <c r="F1" s="824"/>
      <c r="G1" s="824"/>
      <c r="H1" s="824"/>
      <c r="I1" s="824"/>
    </row>
    <row r="2" spans="1:9" ht="20.25" customHeight="1" thickBot="1" x14ac:dyDescent="0.3">
      <c r="I2" s="397" t="str">
        <f>'11. sz. mell'!E2</f>
        <v>Forintban</v>
      </c>
    </row>
    <row r="3" spans="1:9" s="398" customFormat="1" ht="26.25" customHeight="1" x14ac:dyDescent="0.2">
      <c r="A3" s="832" t="s">
        <v>64</v>
      </c>
      <c r="B3" s="827" t="s">
        <v>80</v>
      </c>
      <c r="C3" s="832" t="s">
        <v>81</v>
      </c>
      <c r="D3" s="832" t="str">
        <f>+CONCATENATE(LEFT(ÖSSZEFÜGGÉSEK!A5,4)," előtti kifizetés")</f>
        <v>2021 előtti kifizetés</v>
      </c>
      <c r="E3" s="829" t="s">
        <v>63</v>
      </c>
      <c r="F3" s="830"/>
      <c r="G3" s="830"/>
      <c r="H3" s="831"/>
      <c r="I3" s="827" t="s">
        <v>49</v>
      </c>
    </row>
    <row r="4" spans="1:9" s="399" customFormat="1" ht="32.25" customHeight="1" thickBot="1" x14ac:dyDescent="0.25">
      <c r="A4" s="833"/>
      <c r="B4" s="828"/>
      <c r="C4" s="828"/>
      <c r="D4" s="833"/>
      <c r="E4" s="242" t="str">
        <f>+CONCATENATE(LEFT(ÖSSZEFÜGGÉSEK!A5,4),".")</f>
        <v>2021.</v>
      </c>
      <c r="F4" s="242" t="str">
        <f>+CONCATENATE(LEFT(ÖSSZEFÜGGÉSEK!A5,4)+1,".")</f>
        <v>2022.</v>
      </c>
      <c r="G4" s="242" t="str">
        <f>+CONCATENATE(LEFT(ÖSSZEFÜGGÉSEK!A5,4)+2,".")</f>
        <v>2023.</v>
      </c>
      <c r="H4" s="243" t="str">
        <f>+CONCATENATE(LEFT(ÖSSZEFÜGGÉSEK!A5,4)+2,".",CHAR(10)," után")</f>
        <v>2023.
 után</v>
      </c>
      <c r="I4" s="828"/>
    </row>
    <row r="5" spans="1:9" s="400" customFormat="1" ht="12.95" customHeight="1" thickBot="1" x14ac:dyDescent="0.25">
      <c r="A5" s="244" t="s">
        <v>444</v>
      </c>
      <c r="B5" s="245" t="s">
        <v>445</v>
      </c>
      <c r="C5" s="246" t="s">
        <v>446</v>
      </c>
      <c r="D5" s="245" t="s">
        <v>448</v>
      </c>
      <c r="E5" s="244" t="s">
        <v>447</v>
      </c>
      <c r="F5" s="246" t="s">
        <v>449</v>
      </c>
      <c r="G5" s="246" t="s">
        <v>450</v>
      </c>
      <c r="H5" s="247" t="s">
        <v>451</v>
      </c>
      <c r="I5" s="248" t="s">
        <v>452</v>
      </c>
    </row>
    <row r="6" spans="1:9" ht="24.75" customHeight="1" thickBot="1" x14ac:dyDescent="0.25">
      <c r="A6" s="249" t="s">
        <v>16</v>
      </c>
      <c r="B6" s="250" t="s">
        <v>4</v>
      </c>
      <c r="C6" s="432"/>
      <c r="D6" s="433">
        <f>+D7+D8</f>
        <v>0</v>
      </c>
      <c r="E6" s="434">
        <f>+E7+E8</f>
        <v>0</v>
      </c>
      <c r="F6" s="435">
        <f>+F7+F8</f>
        <v>0</v>
      </c>
      <c r="G6" s="435">
        <f>+G7+G8</f>
        <v>0</v>
      </c>
      <c r="H6" s="436">
        <f>+H7+H8</f>
        <v>0</v>
      </c>
      <c r="I6" s="67">
        <f t="shared" ref="I6:I18" si="0">SUM(D6:H6)</f>
        <v>0</v>
      </c>
    </row>
    <row r="7" spans="1:9" ht="20.100000000000001" customHeight="1" x14ac:dyDescent="0.2">
      <c r="A7" s="251" t="s">
        <v>17</v>
      </c>
      <c r="B7" s="68" t="s">
        <v>65</v>
      </c>
      <c r="C7" s="437"/>
      <c r="D7" s="438"/>
      <c r="E7" s="439"/>
      <c r="F7" s="440"/>
      <c r="G7" s="440"/>
      <c r="H7" s="441"/>
      <c r="I7" s="252">
        <f t="shared" si="0"/>
        <v>0</v>
      </c>
    </row>
    <row r="8" spans="1:9" ht="20.100000000000001" customHeight="1" thickBot="1" x14ac:dyDescent="0.25">
      <c r="A8" s="251" t="s">
        <v>18</v>
      </c>
      <c r="B8" s="68" t="s">
        <v>65</v>
      </c>
      <c r="C8" s="437"/>
      <c r="D8" s="438"/>
      <c r="E8" s="439"/>
      <c r="F8" s="440"/>
      <c r="G8" s="440"/>
      <c r="H8" s="441"/>
      <c r="I8" s="252">
        <f t="shared" si="0"/>
        <v>0</v>
      </c>
    </row>
    <row r="9" spans="1:9" ht="26.1" customHeight="1" thickBot="1" x14ac:dyDescent="0.25">
      <c r="A9" s="249" t="s">
        <v>19</v>
      </c>
      <c r="B9" s="250" t="s">
        <v>5</v>
      </c>
      <c r="C9" s="432"/>
      <c r="D9" s="433">
        <f>+D10+D11</f>
        <v>0</v>
      </c>
      <c r="E9" s="434">
        <f>+E10+E11</f>
        <v>0</v>
      </c>
      <c r="F9" s="435">
        <f>+F10+F11</f>
        <v>0</v>
      </c>
      <c r="G9" s="435">
        <f>+G10+G11</f>
        <v>0</v>
      </c>
      <c r="H9" s="436">
        <f>+H10+H11</f>
        <v>0</v>
      </c>
      <c r="I9" s="67">
        <f t="shared" si="0"/>
        <v>0</v>
      </c>
    </row>
    <row r="10" spans="1:9" ht="20.100000000000001" customHeight="1" x14ac:dyDescent="0.2">
      <c r="A10" s="251" t="s">
        <v>20</v>
      </c>
      <c r="B10" s="68" t="s">
        <v>65</v>
      </c>
      <c r="C10" s="437"/>
      <c r="D10" s="438"/>
      <c r="E10" s="439"/>
      <c r="F10" s="440"/>
      <c r="G10" s="440"/>
      <c r="H10" s="441"/>
      <c r="I10" s="252">
        <f t="shared" si="0"/>
        <v>0</v>
      </c>
    </row>
    <row r="11" spans="1:9" ht="20.100000000000001" customHeight="1" thickBot="1" x14ac:dyDescent="0.25">
      <c r="A11" s="251" t="s">
        <v>21</v>
      </c>
      <c r="B11" s="68" t="s">
        <v>65</v>
      </c>
      <c r="C11" s="437"/>
      <c r="D11" s="438"/>
      <c r="E11" s="439"/>
      <c r="F11" s="440"/>
      <c r="G11" s="440"/>
      <c r="H11" s="441"/>
      <c r="I11" s="252">
        <f t="shared" si="0"/>
        <v>0</v>
      </c>
    </row>
    <row r="12" spans="1:9" ht="20.100000000000001" customHeight="1" thickBot="1" x14ac:dyDescent="0.25">
      <c r="A12" s="249" t="s">
        <v>22</v>
      </c>
      <c r="B12" s="250" t="s">
        <v>192</v>
      </c>
      <c r="C12" s="432"/>
      <c r="D12" s="433">
        <f>+D13</f>
        <v>0</v>
      </c>
      <c r="E12" s="434">
        <f>+E13+E14</f>
        <v>0</v>
      </c>
      <c r="F12" s="435">
        <f>+F13</f>
        <v>0</v>
      </c>
      <c r="G12" s="435">
        <f>+G13</f>
        <v>0</v>
      </c>
      <c r="H12" s="436">
        <f>+H13</f>
        <v>0</v>
      </c>
      <c r="I12" s="67">
        <f t="shared" si="0"/>
        <v>0</v>
      </c>
    </row>
    <row r="13" spans="1:9" x14ac:dyDescent="0.2">
      <c r="A13" s="491" t="s">
        <v>23</v>
      </c>
      <c r="B13" s="494"/>
      <c r="C13" s="492"/>
      <c r="D13" s="438"/>
      <c r="E13" s="439"/>
      <c r="F13" s="440"/>
      <c r="G13" s="440"/>
      <c r="H13" s="441"/>
      <c r="I13" s="252">
        <f t="shared" si="0"/>
        <v>0</v>
      </c>
    </row>
    <row r="14" spans="1:9" ht="13.5" thickBot="1" x14ac:dyDescent="0.25">
      <c r="A14" s="51" t="s">
        <v>24</v>
      </c>
      <c r="B14" s="495"/>
      <c r="C14" s="493"/>
      <c r="D14" s="448"/>
      <c r="E14" s="449"/>
      <c r="F14" s="450"/>
      <c r="G14" s="450"/>
      <c r="H14" s="451"/>
      <c r="I14" s="252">
        <f t="shared" si="0"/>
        <v>0</v>
      </c>
    </row>
    <row r="15" spans="1:9" ht="20.100000000000001" customHeight="1" thickBot="1" x14ac:dyDescent="0.25">
      <c r="A15" s="251" t="s">
        <v>25</v>
      </c>
      <c r="B15" s="250" t="s">
        <v>193</v>
      </c>
      <c r="C15" s="432"/>
      <c r="D15" s="433">
        <f>+D16</f>
        <v>0</v>
      </c>
      <c r="E15" s="434">
        <f>+E16</f>
        <v>0</v>
      </c>
      <c r="F15" s="435">
        <f>+F16</f>
        <v>0</v>
      </c>
      <c r="G15" s="435">
        <f>+G16</f>
        <v>0</v>
      </c>
      <c r="H15" s="436">
        <f>+H16</f>
        <v>0</v>
      </c>
      <c r="I15" s="67">
        <f t="shared" si="0"/>
        <v>0</v>
      </c>
    </row>
    <row r="16" spans="1:9" ht="20.100000000000001" customHeight="1" thickBot="1" x14ac:dyDescent="0.25">
      <c r="A16" s="249" t="s">
        <v>26</v>
      </c>
      <c r="B16" s="69" t="s">
        <v>65</v>
      </c>
      <c r="C16" s="442"/>
      <c r="D16" s="443"/>
      <c r="E16" s="444"/>
      <c r="F16" s="445"/>
      <c r="G16" s="445"/>
      <c r="H16" s="446"/>
      <c r="I16" s="253">
        <f t="shared" si="0"/>
        <v>0</v>
      </c>
    </row>
    <row r="17" spans="1:9" ht="20.100000000000001" customHeight="1" thickBot="1" x14ac:dyDescent="0.25">
      <c r="A17" s="251" t="s">
        <v>27</v>
      </c>
      <c r="B17" s="254" t="s">
        <v>194</v>
      </c>
      <c r="C17" s="432"/>
      <c r="D17" s="433">
        <f>+D18</f>
        <v>0</v>
      </c>
      <c r="E17" s="434">
        <f>+E18</f>
        <v>0</v>
      </c>
      <c r="F17" s="435">
        <f>+F18</f>
        <v>0</v>
      </c>
      <c r="G17" s="435">
        <f>+G18</f>
        <v>0</v>
      </c>
      <c r="H17" s="436">
        <f>+H18</f>
        <v>0</v>
      </c>
      <c r="I17" s="67">
        <f t="shared" si="0"/>
        <v>0</v>
      </c>
    </row>
    <row r="18" spans="1:9" ht="20.100000000000001" customHeight="1" thickBot="1" x14ac:dyDescent="0.25">
      <c r="A18" s="249" t="s">
        <v>28</v>
      </c>
      <c r="B18" s="70" t="s">
        <v>65</v>
      </c>
      <c r="C18" s="447"/>
      <c r="D18" s="448"/>
      <c r="E18" s="449"/>
      <c r="F18" s="450"/>
      <c r="G18" s="450"/>
      <c r="H18" s="451"/>
      <c r="I18" s="255">
        <f t="shared" si="0"/>
        <v>0</v>
      </c>
    </row>
    <row r="19" spans="1:9" ht="20.100000000000001" customHeight="1" thickBot="1" x14ac:dyDescent="0.25">
      <c r="A19" s="825" t="s">
        <v>551</v>
      </c>
      <c r="B19" s="826"/>
      <c r="C19" s="452"/>
      <c r="D19" s="433">
        <f t="shared" ref="D19:I19" si="1">+D6+D9+D12+D15+D17</f>
        <v>0</v>
      </c>
      <c r="E19" s="434">
        <f t="shared" si="1"/>
        <v>0</v>
      </c>
      <c r="F19" s="435">
        <f t="shared" si="1"/>
        <v>0</v>
      </c>
      <c r="G19" s="435">
        <f t="shared" si="1"/>
        <v>0</v>
      </c>
      <c r="H19" s="436">
        <f t="shared" si="1"/>
        <v>0</v>
      </c>
      <c r="I19" s="67">
        <f t="shared" si="1"/>
        <v>0</v>
      </c>
    </row>
  </sheetData>
  <mergeCells count="8">
    <mergeCell ref="A1:I1"/>
    <mergeCell ref="A19:B19"/>
    <mergeCell ref="I3:I4"/>
    <mergeCell ref="E3:H3"/>
    <mergeCell ref="A3:A4"/>
    <mergeCell ref="B3:B4"/>
    <mergeCell ref="C3:C4"/>
    <mergeCell ref="D3:D4"/>
  </mergeCells>
  <phoneticPr fontId="0" type="noConversion"/>
  <printOptions horizontalCentered="1"/>
  <pageMargins left="0.78740157480314965" right="0.78740157480314965" top="1.03" bottom="0.98425196850393704" header="0.78740157480314965" footer="0.78740157480314965"/>
  <pageSetup paperSize="9" scale="95" orientation="landscape" verticalDpi="300" r:id="rId1"/>
  <headerFooter alignWithMargins="0">
    <oddHeader xml:space="preserve">&amp;C&amp;"Times New Roman CE,Félkövér"&amp;12
SÁGVÁR KÖZSÉG ÖNKORMÁNYZAT &amp;R&amp;"Times New Roman CE,Félkövér dőlt"&amp;11 12. számú melléklet a 8/2021. (II.23.) önkormányzati rendelethez  &amp;"Times New Roman CE,Normál"&amp;10
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2">
    <tabColor rgb="FF92D050"/>
  </sheetPr>
  <dimension ref="A1:D31"/>
  <sheetViews>
    <sheetView zoomScaleNormal="100" workbookViewId="0">
      <selection activeCell="J34" sqref="J34"/>
    </sheetView>
  </sheetViews>
  <sheetFormatPr defaultRowHeight="12.75" x14ac:dyDescent="0.2"/>
  <cols>
    <col min="1" max="1" width="5.83203125" style="84" customWidth="1"/>
    <col min="2" max="2" width="54.83203125" style="3" customWidth="1"/>
    <col min="3" max="4" width="17.6640625" style="3" customWidth="1"/>
    <col min="5" max="16384" width="9.33203125" style="3"/>
  </cols>
  <sheetData>
    <row r="1" spans="1:4" ht="58.5" customHeight="1" x14ac:dyDescent="0.25">
      <c r="B1" s="835" t="s">
        <v>6</v>
      </c>
      <c r="C1" s="835"/>
      <c r="D1" s="835"/>
    </row>
    <row r="2" spans="1:4" s="72" customFormat="1" ht="16.5" thickBot="1" x14ac:dyDescent="0.3">
      <c r="A2" s="71"/>
      <c r="B2" s="317"/>
      <c r="D2" s="41" t="str">
        <f>'12. sz. mell'!I2</f>
        <v>Forintban</v>
      </c>
    </row>
    <row r="3" spans="1:4" s="74" customFormat="1" ht="48" customHeight="1" thickBot="1" x14ac:dyDescent="0.25">
      <c r="A3" s="73" t="s">
        <v>14</v>
      </c>
      <c r="B3" s="180" t="s">
        <v>15</v>
      </c>
      <c r="C3" s="180" t="s">
        <v>66</v>
      </c>
      <c r="D3" s="181" t="s">
        <v>67</v>
      </c>
    </row>
    <row r="4" spans="1:4" s="74" customFormat="1" ht="14.1" customHeight="1" thickBot="1" x14ac:dyDescent="0.25">
      <c r="A4" s="34" t="s">
        <v>444</v>
      </c>
      <c r="B4" s="183" t="s">
        <v>445</v>
      </c>
      <c r="C4" s="183" t="s">
        <v>446</v>
      </c>
      <c r="D4" s="184" t="s">
        <v>448</v>
      </c>
    </row>
    <row r="5" spans="1:4" ht="18" customHeight="1" x14ac:dyDescent="0.2">
      <c r="A5" s="128" t="s">
        <v>16</v>
      </c>
      <c r="B5" s="185" t="s">
        <v>156</v>
      </c>
      <c r="C5" s="126"/>
      <c r="D5" s="75"/>
    </row>
    <row r="6" spans="1:4" ht="18" customHeight="1" x14ac:dyDescent="0.2">
      <c r="A6" s="76" t="s">
        <v>17</v>
      </c>
      <c r="B6" s="186" t="s">
        <v>157</v>
      </c>
      <c r="C6" s="127"/>
      <c r="D6" s="78"/>
    </row>
    <row r="7" spans="1:4" ht="18" customHeight="1" x14ac:dyDescent="0.2">
      <c r="A7" s="76" t="s">
        <v>18</v>
      </c>
      <c r="B7" s="186" t="s">
        <v>114</v>
      </c>
      <c r="C7" s="127"/>
      <c r="D7" s="78"/>
    </row>
    <row r="8" spans="1:4" ht="18" customHeight="1" x14ac:dyDescent="0.2">
      <c r="A8" s="76" t="s">
        <v>19</v>
      </c>
      <c r="B8" s="186" t="s">
        <v>115</v>
      </c>
      <c r="C8" s="127"/>
      <c r="D8" s="78"/>
    </row>
    <row r="9" spans="1:4" ht="18" customHeight="1" x14ac:dyDescent="0.2">
      <c r="A9" s="76" t="s">
        <v>20</v>
      </c>
      <c r="B9" s="186" t="s">
        <v>149</v>
      </c>
      <c r="C9" s="127">
        <f>C12</f>
        <v>22558500</v>
      </c>
      <c r="D9" s="78">
        <f>D12</f>
        <v>14158500</v>
      </c>
    </row>
    <row r="10" spans="1:4" ht="18" customHeight="1" x14ac:dyDescent="0.2">
      <c r="A10" s="76" t="s">
        <v>21</v>
      </c>
      <c r="B10" s="186" t="s">
        <v>150</v>
      </c>
      <c r="C10" s="127"/>
      <c r="D10" s="78"/>
    </row>
    <row r="11" spans="1:4" ht="18" customHeight="1" x14ac:dyDescent="0.2">
      <c r="A11" s="76" t="s">
        <v>22</v>
      </c>
      <c r="B11" s="187" t="s">
        <v>151</v>
      </c>
      <c r="C11" s="127"/>
      <c r="D11" s="78"/>
    </row>
    <row r="12" spans="1:4" ht="18" customHeight="1" x14ac:dyDescent="0.2">
      <c r="A12" s="76" t="s">
        <v>24</v>
      </c>
      <c r="B12" s="187" t="s">
        <v>152</v>
      </c>
      <c r="C12" s="127">
        <v>22558500</v>
      </c>
      <c r="D12" s="78">
        <v>14158500</v>
      </c>
    </row>
    <row r="13" spans="1:4" ht="18" customHeight="1" x14ac:dyDescent="0.2">
      <c r="A13" s="76" t="s">
        <v>25</v>
      </c>
      <c r="B13" s="187" t="s">
        <v>153</v>
      </c>
      <c r="C13" s="127"/>
      <c r="D13" s="78"/>
    </row>
    <row r="14" spans="1:4" ht="18" customHeight="1" x14ac:dyDescent="0.2">
      <c r="A14" s="76" t="s">
        <v>26</v>
      </c>
      <c r="B14" s="187" t="s">
        <v>154</v>
      </c>
      <c r="C14" s="127"/>
      <c r="D14" s="78"/>
    </row>
    <row r="15" spans="1:4" ht="22.5" customHeight="1" x14ac:dyDescent="0.2">
      <c r="A15" s="76" t="s">
        <v>27</v>
      </c>
      <c r="B15" s="187" t="s">
        <v>155</v>
      </c>
      <c r="C15" s="127"/>
      <c r="D15" s="78"/>
    </row>
    <row r="16" spans="1:4" ht="18" customHeight="1" x14ac:dyDescent="0.2">
      <c r="A16" s="76" t="s">
        <v>28</v>
      </c>
      <c r="B16" s="186" t="s">
        <v>116</v>
      </c>
      <c r="C16" s="127"/>
      <c r="D16" s="78"/>
    </row>
    <row r="17" spans="1:4" ht="18" customHeight="1" x14ac:dyDescent="0.2">
      <c r="A17" s="76" t="s">
        <v>29</v>
      </c>
      <c r="B17" s="186" t="s">
        <v>8</v>
      </c>
      <c r="C17" s="127"/>
      <c r="D17" s="78"/>
    </row>
    <row r="18" spans="1:4" ht="18" customHeight="1" x14ac:dyDescent="0.2">
      <c r="A18" s="76" t="s">
        <v>30</v>
      </c>
      <c r="B18" s="186" t="s">
        <v>7</v>
      </c>
      <c r="C18" s="127"/>
      <c r="D18" s="78"/>
    </row>
    <row r="19" spans="1:4" ht="18" customHeight="1" x14ac:dyDescent="0.2">
      <c r="A19" s="76" t="s">
        <v>31</v>
      </c>
      <c r="B19" s="186" t="s">
        <v>117</v>
      </c>
      <c r="C19" s="127"/>
      <c r="D19" s="78"/>
    </row>
    <row r="20" spans="1:4" ht="18" customHeight="1" x14ac:dyDescent="0.2">
      <c r="A20" s="76" t="s">
        <v>32</v>
      </c>
      <c r="B20" s="186" t="s">
        <v>118</v>
      </c>
      <c r="C20" s="127"/>
      <c r="D20" s="78"/>
    </row>
    <row r="21" spans="1:4" ht="18" customHeight="1" x14ac:dyDescent="0.2">
      <c r="A21" s="76" t="s">
        <v>33</v>
      </c>
      <c r="B21" s="117"/>
      <c r="C21" s="77"/>
      <c r="D21" s="78"/>
    </row>
    <row r="22" spans="1:4" ht="18" customHeight="1" x14ac:dyDescent="0.2">
      <c r="A22" s="76" t="s">
        <v>34</v>
      </c>
      <c r="B22" s="79"/>
      <c r="C22" s="77"/>
      <c r="D22" s="78"/>
    </row>
    <row r="23" spans="1:4" ht="18" customHeight="1" x14ac:dyDescent="0.2">
      <c r="A23" s="76" t="s">
        <v>35</v>
      </c>
      <c r="B23" s="79"/>
      <c r="C23" s="77"/>
      <c r="D23" s="78"/>
    </row>
    <row r="24" spans="1:4" ht="18" customHeight="1" x14ac:dyDescent="0.2">
      <c r="A24" s="76" t="s">
        <v>36</v>
      </c>
      <c r="B24" s="79"/>
      <c r="C24" s="77"/>
      <c r="D24" s="78"/>
    </row>
    <row r="25" spans="1:4" ht="18" customHeight="1" x14ac:dyDescent="0.2">
      <c r="A25" s="76" t="s">
        <v>37</v>
      </c>
      <c r="B25" s="79"/>
      <c r="C25" s="77"/>
      <c r="D25" s="78"/>
    </row>
    <row r="26" spans="1:4" ht="18" customHeight="1" x14ac:dyDescent="0.2">
      <c r="A26" s="76" t="s">
        <v>38</v>
      </c>
      <c r="B26" s="79"/>
      <c r="C26" s="77"/>
      <c r="D26" s="78"/>
    </row>
    <row r="27" spans="1:4" ht="18" customHeight="1" x14ac:dyDescent="0.2">
      <c r="A27" s="76" t="s">
        <v>39</v>
      </c>
      <c r="B27" s="79"/>
      <c r="C27" s="77"/>
      <c r="D27" s="78"/>
    </row>
    <row r="28" spans="1:4" ht="18" customHeight="1" x14ac:dyDescent="0.2">
      <c r="A28" s="76" t="s">
        <v>40</v>
      </c>
      <c r="B28" s="79"/>
      <c r="C28" s="77"/>
      <c r="D28" s="78"/>
    </row>
    <row r="29" spans="1:4" ht="18" customHeight="1" thickBot="1" x14ac:dyDescent="0.25">
      <c r="A29" s="129" t="s">
        <v>41</v>
      </c>
      <c r="B29" s="80"/>
      <c r="C29" s="81"/>
      <c r="D29" s="82"/>
    </row>
    <row r="30" spans="1:4" ht="18" customHeight="1" thickBot="1" x14ac:dyDescent="0.25">
      <c r="A30" s="35" t="s">
        <v>42</v>
      </c>
      <c r="B30" s="190" t="s">
        <v>51</v>
      </c>
      <c r="C30" s="191">
        <f>+C5+C6+C7+C8+C9+C16+C17+C18+C19+C20+C21+C22+C23+C24+C25+C26+C27+C28+C29</f>
        <v>22558500</v>
      </c>
      <c r="D30" s="192">
        <f>+D5+D6+D7+D8+D9+D16+D17+D18+D19+D20+D21+D22+D23+D24+D25+D26+D27+D28+D29</f>
        <v>14158500</v>
      </c>
    </row>
    <row r="31" spans="1:4" ht="8.25" customHeight="1" x14ac:dyDescent="0.2">
      <c r="A31" s="83"/>
      <c r="B31" s="834"/>
      <c r="C31" s="834"/>
      <c r="D31" s="834"/>
    </row>
  </sheetData>
  <mergeCells count="2">
    <mergeCell ref="B31:D31"/>
    <mergeCell ref="B1:D1"/>
  </mergeCells>
  <phoneticPr fontId="30" type="noConversion"/>
  <printOptions horizontalCentered="1"/>
  <pageMargins left="0.78740157480314965" right="0.78740157480314965" top="1.06" bottom="0.98425196850393704" header="0.78740157480314965" footer="0.78740157480314965"/>
  <pageSetup paperSize="9" scale="95" orientation="portrait" verticalDpi="300" r:id="rId1"/>
  <headerFooter alignWithMargins="0">
    <oddHeader>&amp;C&amp;"Times New Roman CE,Félkövér"&amp;12
SÁGVÁR KÖZSÉG ÖNKORMÁNYZATA&amp;R&amp;"Times New Roman CE,Dőlt"&amp;11 &amp;"Times New Roman CE,Félkövér dőlt"13. számú melléklet a 8/2021. (II.23.) önkormányzati rendelethez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5">
    <tabColor rgb="FF92D050"/>
  </sheetPr>
  <dimension ref="A1:O81"/>
  <sheetViews>
    <sheetView topLeftCell="A13" zoomScale="120" zoomScaleNormal="120" workbookViewId="0">
      <selection activeCell="U35" sqref="U35"/>
    </sheetView>
  </sheetViews>
  <sheetFormatPr defaultRowHeight="15.75" x14ac:dyDescent="0.25"/>
  <cols>
    <col min="1" max="1" width="4.83203125" style="100" customWidth="1"/>
    <col min="2" max="2" width="31.1640625" style="108" customWidth="1"/>
    <col min="3" max="4" width="9" style="108" customWidth="1"/>
    <col min="5" max="5" width="9.5" style="108" customWidth="1"/>
    <col min="6" max="6" width="8.83203125" style="108" customWidth="1"/>
    <col min="7" max="7" width="8.6640625" style="108" customWidth="1"/>
    <col min="8" max="8" width="8.83203125" style="108" customWidth="1"/>
    <col min="9" max="9" width="8.1640625" style="108" customWidth="1"/>
    <col min="10" max="14" width="9.5" style="108" customWidth="1"/>
    <col min="15" max="15" width="12.6640625" style="100" customWidth="1"/>
    <col min="16" max="16384" width="9.33203125" style="108"/>
  </cols>
  <sheetData>
    <row r="1" spans="1:15" ht="54.75" customHeight="1" x14ac:dyDescent="0.25">
      <c r="A1" s="839" t="str">
        <f>+CONCATENATE("Előirányzat-felhasználási terv",CHAR(10),LEFT(ÖSSZEFÜGGÉSEK!A5,4),". évre")</f>
        <v>Előirányzat-felhasználási terv
2021. évre</v>
      </c>
      <c r="B1" s="840"/>
      <c r="C1" s="840"/>
      <c r="D1" s="840"/>
      <c r="E1" s="840"/>
      <c r="F1" s="840"/>
      <c r="G1" s="840"/>
      <c r="H1" s="840"/>
      <c r="I1" s="840"/>
      <c r="J1" s="840"/>
      <c r="K1" s="840"/>
      <c r="L1" s="840"/>
      <c r="M1" s="840"/>
      <c r="N1" s="840"/>
      <c r="O1" s="840"/>
    </row>
    <row r="2" spans="1:15" ht="16.5" thickBot="1" x14ac:dyDescent="0.3">
      <c r="O2" s="4" t="str">
        <f>'13. sz. mell'!D2</f>
        <v>Forintban</v>
      </c>
    </row>
    <row r="3" spans="1:15" s="100" customFormat="1" ht="36.75" thickBot="1" x14ac:dyDescent="0.3">
      <c r="A3" s="97" t="s">
        <v>14</v>
      </c>
      <c r="B3" s="98" t="s">
        <v>56</v>
      </c>
      <c r="C3" s="98" t="s">
        <v>68</v>
      </c>
      <c r="D3" s="98" t="s">
        <v>69</v>
      </c>
      <c r="E3" s="98" t="s">
        <v>70</v>
      </c>
      <c r="F3" s="98" t="s">
        <v>71</v>
      </c>
      <c r="G3" s="98" t="s">
        <v>72</v>
      </c>
      <c r="H3" s="98" t="s">
        <v>73</v>
      </c>
      <c r="I3" s="98" t="s">
        <v>74</v>
      </c>
      <c r="J3" s="98" t="s">
        <v>75</v>
      </c>
      <c r="K3" s="98" t="s">
        <v>76</v>
      </c>
      <c r="L3" s="98" t="s">
        <v>77</v>
      </c>
      <c r="M3" s="98" t="s">
        <v>78</v>
      </c>
      <c r="N3" s="98" t="s">
        <v>79</v>
      </c>
      <c r="O3" s="99" t="s">
        <v>51</v>
      </c>
    </row>
    <row r="4" spans="1:15" s="102" customFormat="1" ht="15" customHeight="1" thickBot="1" x14ac:dyDescent="0.25">
      <c r="A4" s="101" t="s">
        <v>16</v>
      </c>
      <c r="B4" s="836" t="s">
        <v>53</v>
      </c>
      <c r="C4" s="837"/>
      <c r="D4" s="837"/>
      <c r="E4" s="837"/>
      <c r="F4" s="837"/>
      <c r="G4" s="837"/>
      <c r="H4" s="837"/>
      <c r="I4" s="837"/>
      <c r="J4" s="837"/>
      <c r="K4" s="837"/>
      <c r="L4" s="837"/>
      <c r="M4" s="837"/>
      <c r="N4" s="837"/>
      <c r="O4" s="838"/>
    </row>
    <row r="5" spans="1:15" s="102" customFormat="1" ht="22.5" x14ac:dyDescent="0.2">
      <c r="A5" s="103" t="s">
        <v>17</v>
      </c>
      <c r="B5" s="549" t="s">
        <v>354</v>
      </c>
      <c r="C5" s="550">
        <v>16009079</v>
      </c>
      <c r="D5" s="550">
        <v>16009079</v>
      </c>
      <c r="E5" s="550">
        <v>16009079</v>
      </c>
      <c r="F5" s="550">
        <v>16009079</v>
      </c>
      <c r="G5" s="550">
        <v>16009079</v>
      </c>
      <c r="H5" s="550">
        <v>16009079</v>
      </c>
      <c r="I5" s="550">
        <v>16009079</v>
      </c>
      <c r="J5" s="550">
        <v>16009079</v>
      </c>
      <c r="K5" s="550">
        <v>16009079</v>
      </c>
      <c r="L5" s="550">
        <v>16009079</v>
      </c>
      <c r="M5" s="550">
        <v>16009079</v>
      </c>
      <c r="N5" s="550">
        <v>16009082</v>
      </c>
      <c r="O5" s="551">
        <f t="shared" ref="O5:O26" si="0">SUM(C5:N5)</f>
        <v>192108951</v>
      </c>
    </row>
    <row r="6" spans="1:15" s="105" customFormat="1" ht="22.5" x14ac:dyDescent="0.2">
      <c r="A6" s="104" t="s">
        <v>18</v>
      </c>
      <c r="B6" s="552" t="s">
        <v>378</v>
      </c>
      <c r="C6" s="553">
        <v>4941000</v>
      </c>
      <c r="D6" s="553">
        <v>5413000</v>
      </c>
      <c r="E6" s="553">
        <v>5411500</v>
      </c>
      <c r="F6" s="553">
        <v>5411500</v>
      </c>
      <c r="G6" s="553">
        <v>5412000</v>
      </c>
      <c r="H6" s="553">
        <v>5412000</v>
      </c>
      <c r="I6" s="553">
        <v>5411500</v>
      </c>
      <c r="J6" s="553">
        <v>5411500</v>
      </c>
      <c r="K6" s="553">
        <v>5411500</v>
      </c>
      <c r="L6" s="553">
        <v>5411500</v>
      </c>
      <c r="M6" s="553">
        <v>5411500</v>
      </c>
      <c r="N6" s="553">
        <v>5407500</v>
      </c>
      <c r="O6" s="554">
        <f t="shared" si="0"/>
        <v>64466000</v>
      </c>
    </row>
    <row r="7" spans="1:15" s="105" customFormat="1" ht="22.5" x14ac:dyDescent="0.2">
      <c r="A7" s="104" t="s">
        <v>19</v>
      </c>
      <c r="B7" s="555" t="s">
        <v>379</v>
      </c>
      <c r="C7" s="556">
        <v>650000</v>
      </c>
      <c r="D7" s="556"/>
      <c r="E7" s="556"/>
      <c r="F7" s="556">
        <v>1480000</v>
      </c>
      <c r="G7" s="556"/>
      <c r="H7" s="556"/>
      <c r="I7" s="556"/>
      <c r="J7" s="556"/>
      <c r="K7" s="556">
        <v>70000000</v>
      </c>
      <c r="L7" s="556"/>
      <c r="M7" s="556"/>
      <c r="N7" s="556">
        <v>30256000</v>
      </c>
      <c r="O7" s="557">
        <f t="shared" si="0"/>
        <v>102386000</v>
      </c>
    </row>
    <row r="8" spans="1:15" s="105" customFormat="1" ht="14.1" customHeight="1" x14ac:dyDescent="0.2">
      <c r="A8" s="104" t="s">
        <v>20</v>
      </c>
      <c r="B8" s="558" t="s">
        <v>163</v>
      </c>
      <c r="C8" s="553">
        <v>500000</v>
      </c>
      <c r="D8" s="553">
        <v>600000</v>
      </c>
      <c r="E8" s="553">
        <v>20000000</v>
      </c>
      <c r="F8" s="553">
        <v>550000</v>
      </c>
      <c r="G8" s="553">
        <v>620000</v>
      </c>
      <c r="H8" s="553">
        <v>600000</v>
      </c>
      <c r="I8" s="553">
        <v>520000</v>
      </c>
      <c r="J8" s="553">
        <v>400000</v>
      </c>
      <c r="K8" s="553">
        <v>20000000</v>
      </c>
      <c r="L8" s="553">
        <v>620000</v>
      </c>
      <c r="M8" s="553">
        <v>500000</v>
      </c>
      <c r="N8" s="553">
        <v>1890000</v>
      </c>
      <c r="O8" s="554">
        <f t="shared" si="0"/>
        <v>46800000</v>
      </c>
    </row>
    <row r="9" spans="1:15" s="105" customFormat="1" ht="14.1" customHeight="1" x14ac:dyDescent="0.2">
      <c r="A9" s="104" t="s">
        <v>21</v>
      </c>
      <c r="B9" s="558" t="s">
        <v>380</v>
      </c>
      <c r="C9" s="553">
        <v>500000</v>
      </c>
      <c r="D9" s="553">
        <v>500000</v>
      </c>
      <c r="E9" s="553">
        <v>1500000</v>
      </c>
      <c r="F9" s="553">
        <v>2304000</v>
      </c>
      <c r="G9" s="553">
        <v>2500000</v>
      </c>
      <c r="H9" s="553">
        <v>3000000</v>
      </c>
      <c r="I9" s="553">
        <v>3000000</v>
      </c>
      <c r="J9" s="553">
        <v>2700000</v>
      </c>
      <c r="K9" s="553">
        <v>2500000</v>
      </c>
      <c r="L9" s="553">
        <v>3000000</v>
      </c>
      <c r="M9" s="553">
        <v>3500000</v>
      </c>
      <c r="N9" s="553">
        <v>2644000</v>
      </c>
      <c r="O9" s="554">
        <f t="shared" si="0"/>
        <v>27648000</v>
      </c>
    </row>
    <row r="10" spans="1:15" s="105" customFormat="1" ht="14.1" customHeight="1" x14ac:dyDescent="0.2">
      <c r="A10" s="104" t="s">
        <v>22</v>
      </c>
      <c r="B10" s="558" t="s">
        <v>9</v>
      </c>
      <c r="C10" s="553"/>
      <c r="D10" s="553"/>
      <c r="E10" s="553"/>
      <c r="F10" s="553"/>
      <c r="G10" s="553"/>
      <c r="H10" s="553"/>
      <c r="I10" s="553"/>
      <c r="J10" s="553">
        <v>4000000</v>
      </c>
      <c r="K10" s="553"/>
      <c r="L10" s="553"/>
      <c r="M10" s="553"/>
      <c r="N10" s="553"/>
      <c r="O10" s="554">
        <f t="shared" si="0"/>
        <v>4000000</v>
      </c>
    </row>
    <row r="11" spans="1:15" s="105" customFormat="1" ht="14.1" customHeight="1" x14ac:dyDescent="0.2">
      <c r="A11" s="104" t="s">
        <v>23</v>
      </c>
      <c r="B11" s="558" t="s">
        <v>356</v>
      </c>
      <c r="C11" s="553"/>
      <c r="D11" s="553"/>
      <c r="E11" s="553"/>
      <c r="F11" s="553"/>
      <c r="G11" s="553"/>
      <c r="H11" s="553"/>
      <c r="I11" s="553"/>
      <c r="J11" s="553"/>
      <c r="K11" s="553"/>
      <c r="L11" s="553"/>
      <c r="M11" s="553"/>
      <c r="N11" s="553"/>
      <c r="O11" s="554">
        <f t="shared" si="0"/>
        <v>0</v>
      </c>
    </row>
    <row r="12" spans="1:15" s="105" customFormat="1" ht="22.5" x14ac:dyDescent="0.2">
      <c r="A12" s="104" t="s">
        <v>24</v>
      </c>
      <c r="B12" s="552" t="s">
        <v>377</v>
      </c>
      <c r="C12" s="553"/>
      <c r="D12" s="553"/>
      <c r="E12" s="553"/>
      <c r="F12" s="553"/>
      <c r="G12" s="553"/>
      <c r="H12" s="553">
        <v>200000</v>
      </c>
      <c r="I12" s="553"/>
      <c r="J12" s="553"/>
      <c r="K12" s="553"/>
      <c r="L12" s="553">
        <v>200000</v>
      </c>
      <c r="M12" s="553"/>
      <c r="N12" s="553"/>
      <c r="O12" s="554">
        <f t="shared" si="0"/>
        <v>400000</v>
      </c>
    </row>
    <row r="13" spans="1:15" s="105" customFormat="1" ht="14.1" customHeight="1" thickBot="1" x14ac:dyDescent="0.25">
      <c r="A13" s="104" t="s">
        <v>25</v>
      </c>
      <c r="B13" s="558" t="s">
        <v>10</v>
      </c>
      <c r="C13" s="553">
        <v>104072592</v>
      </c>
      <c r="D13" s="553"/>
      <c r="E13" s="553"/>
      <c r="F13" s="553"/>
      <c r="G13" s="553"/>
      <c r="H13" s="553"/>
      <c r="I13" s="553"/>
      <c r="J13" s="553"/>
      <c r="K13" s="553"/>
      <c r="L13" s="553"/>
      <c r="M13" s="553"/>
      <c r="N13" s="553"/>
      <c r="O13" s="554">
        <f t="shared" si="0"/>
        <v>104072592</v>
      </c>
    </row>
    <row r="14" spans="1:15" s="102" customFormat="1" ht="15.95" customHeight="1" thickBot="1" x14ac:dyDescent="0.25">
      <c r="A14" s="101" t="s">
        <v>26</v>
      </c>
      <c r="B14" s="559" t="s">
        <v>104</v>
      </c>
      <c r="C14" s="560">
        <f t="shared" ref="C14:N14" si="1">SUM(C5:C13)</f>
        <v>126672671</v>
      </c>
      <c r="D14" s="560">
        <f t="shared" si="1"/>
        <v>22522079</v>
      </c>
      <c r="E14" s="560">
        <f t="shared" si="1"/>
        <v>42920579</v>
      </c>
      <c r="F14" s="560">
        <f t="shared" si="1"/>
        <v>25754579</v>
      </c>
      <c r="G14" s="560">
        <f t="shared" si="1"/>
        <v>24541079</v>
      </c>
      <c r="H14" s="560">
        <f t="shared" si="1"/>
        <v>25221079</v>
      </c>
      <c r="I14" s="560">
        <f t="shared" si="1"/>
        <v>24940579</v>
      </c>
      <c r="J14" s="560">
        <f t="shared" si="1"/>
        <v>28520579</v>
      </c>
      <c r="K14" s="560">
        <f t="shared" si="1"/>
        <v>113920579</v>
      </c>
      <c r="L14" s="560">
        <f t="shared" si="1"/>
        <v>25240579</v>
      </c>
      <c r="M14" s="560">
        <f t="shared" si="1"/>
        <v>25420579</v>
      </c>
      <c r="N14" s="560">
        <f t="shared" si="1"/>
        <v>56206582</v>
      </c>
      <c r="O14" s="561">
        <f>SUM(C14:N14)</f>
        <v>541881543</v>
      </c>
    </row>
    <row r="15" spans="1:15" s="102" customFormat="1" ht="15" customHeight="1" thickBot="1" x14ac:dyDescent="0.25">
      <c r="A15" s="101" t="s">
        <v>27</v>
      </c>
      <c r="B15" s="836" t="s">
        <v>54</v>
      </c>
      <c r="C15" s="837"/>
      <c r="D15" s="837"/>
      <c r="E15" s="837"/>
      <c r="F15" s="837"/>
      <c r="G15" s="837"/>
      <c r="H15" s="837"/>
      <c r="I15" s="837"/>
      <c r="J15" s="837"/>
      <c r="K15" s="837"/>
      <c r="L15" s="837"/>
      <c r="M15" s="837"/>
      <c r="N15" s="837"/>
      <c r="O15" s="838"/>
    </row>
    <row r="16" spans="1:15" s="105" customFormat="1" ht="14.1" customHeight="1" x14ac:dyDescent="0.2">
      <c r="A16" s="106" t="s">
        <v>28</v>
      </c>
      <c r="B16" s="562" t="s">
        <v>57</v>
      </c>
      <c r="C16" s="556">
        <v>11400000</v>
      </c>
      <c r="D16" s="556">
        <v>11400000</v>
      </c>
      <c r="E16" s="556">
        <v>11630000</v>
      </c>
      <c r="F16" s="556">
        <v>11750000</v>
      </c>
      <c r="G16" s="556">
        <v>11750000</v>
      </c>
      <c r="H16" s="556">
        <v>11750000</v>
      </c>
      <c r="I16" s="556">
        <v>11750000</v>
      </c>
      <c r="J16" s="556">
        <v>11750000</v>
      </c>
      <c r="K16" s="556">
        <v>11750000</v>
      </c>
      <c r="L16" s="556">
        <v>11750000</v>
      </c>
      <c r="M16" s="556">
        <v>11750000</v>
      </c>
      <c r="N16" s="556">
        <v>11750000</v>
      </c>
      <c r="O16" s="557">
        <f t="shared" si="0"/>
        <v>140180000</v>
      </c>
    </row>
    <row r="17" spans="1:15" s="105" customFormat="1" ht="27" customHeight="1" x14ac:dyDescent="0.2">
      <c r="A17" s="104" t="s">
        <v>29</v>
      </c>
      <c r="B17" s="552" t="s">
        <v>172</v>
      </c>
      <c r="C17" s="553">
        <v>1700000</v>
      </c>
      <c r="D17" s="553">
        <v>1820000</v>
      </c>
      <c r="E17" s="553">
        <v>1833000</v>
      </c>
      <c r="F17" s="553">
        <v>1850000</v>
      </c>
      <c r="G17" s="553">
        <v>1850000</v>
      </c>
      <c r="H17" s="553">
        <v>1850000</v>
      </c>
      <c r="I17" s="553">
        <v>1850000</v>
      </c>
      <c r="J17" s="553">
        <v>1850000</v>
      </c>
      <c r="K17" s="553">
        <v>1850000</v>
      </c>
      <c r="L17" s="553">
        <v>1850000</v>
      </c>
      <c r="M17" s="553">
        <v>1850000</v>
      </c>
      <c r="N17" s="553">
        <v>1850000</v>
      </c>
      <c r="O17" s="554">
        <f t="shared" si="0"/>
        <v>22003000</v>
      </c>
    </row>
    <row r="18" spans="1:15" s="105" customFormat="1" ht="14.1" customHeight="1" x14ac:dyDescent="0.2">
      <c r="A18" s="104" t="s">
        <v>30</v>
      </c>
      <c r="B18" s="558" t="s">
        <v>133</v>
      </c>
      <c r="C18" s="553">
        <v>5126000</v>
      </c>
      <c r="D18" s="553">
        <v>6000000</v>
      </c>
      <c r="E18" s="553">
        <v>6063000</v>
      </c>
      <c r="F18" s="553">
        <v>6063000</v>
      </c>
      <c r="G18" s="553">
        <v>6500000</v>
      </c>
      <c r="H18" s="553">
        <v>6500000</v>
      </c>
      <c r="I18" s="553">
        <v>6700000</v>
      </c>
      <c r="J18" s="553">
        <v>6700000</v>
      </c>
      <c r="K18" s="553">
        <v>6500000</v>
      </c>
      <c r="L18" s="553">
        <v>6500000</v>
      </c>
      <c r="M18" s="553">
        <v>6063000</v>
      </c>
      <c r="N18" s="553">
        <v>4174000</v>
      </c>
      <c r="O18" s="554">
        <f t="shared" si="0"/>
        <v>72889000</v>
      </c>
    </row>
    <row r="19" spans="1:15" s="105" customFormat="1" ht="14.1" customHeight="1" x14ac:dyDescent="0.2">
      <c r="A19" s="104" t="s">
        <v>31</v>
      </c>
      <c r="B19" s="558" t="s">
        <v>173</v>
      </c>
      <c r="C19" s="553">
        <v>100000</v>
      </c>
      <c r="D19" s="553">
        <v>100000</v>
      </c>
      <c r="E19" s="553">
        <v>400000</v>
      </c>
      <c r="F19" s="553">
        <v>400000</v>
      </c>
      <c r="G19" s="553">
        <v>400000</v>
      </c>
      <c r="H19" s="553">
        <v>500000</v>
      </c>
      <c r="I19" s="553">
        <v>300000</v>
      </c>
      <c r="J19" s="553">
        <v>300000</v>
      </c>
      <c r="K19" s="553">
        <v>600000</v>
      </c>
      <c r="L19" s="553">
        <v>400000</v>
      </c>
      <c r="M19" s="553">
        <v>400000</v>
      </c>
      <c r="N19" s="553">
        <v>100000</v>
      </c>
      <c r="O19" s="554">
        <f t="shared" si="0"/>
        <v>4000000</v>
      </c>
    </row>
    <row r="20" spans="1:15" s="105" customFormat="1" ht="14.1" customHeight="1" x14ac:dyDescent="0.2">
      <c r="A20" s="104" t="s">
        <v>32</v>
      </c>
      <c r="B20" s="558" t="s">
        <v>174</v>
      </c>
      <c r="C20" s="553">
        <v>10241000</v>
      </c>
      <c r="D20" s="553">
        <v>10241000</v>
      </c>
      <c r="E20" s="553">
        <v>10241000</v>
      </c>
      <c r="F20" s="553">
        <v>10241000</v>
      </c>
      <c r="G20" s="553">
        <v>10241000</v>
      </c>
      <c r="H20" s="553">
        <v>11261000</v>
      </c>
      <c r="I20" s="553">
        <v>11261000</v>
      </c>
      <c r="J20" s="553">
        <v>12200000</v>
      </c>
      <c r="K20" s="553">
        <v>11870000</v>
      </c>
      <c r="L20" s="553">
        <v>11800000</v>
      </c>
      <c r="M20" s="553">
        <v>11600000</v>
      </c>
      <c r="N20" s="553">
        <v>12510020</v>
      </c>
      <c r="O20" s="554">
        <f t="shared" si="0"/>
        <v>133707020</v>
      </c>
    </row>
    <row r="21" spans="1:15" s="105" customFormat="1" ht="14.1" customHeight="1" x14ac:dyDescent="0.2">
      <c r="A21" s="104" t="s">
        <v>33</v>
      </c>
      <c r="B21" s="558" t="s">
        <v>527</v>
      </c>
      <c r="C21" s="553">
        <v>28948165</v>
      </c>
      <c r="D21" s="553"/>
      <c r="E21" s="553"/>
      <c r="F21" s="553"/>
      <c r="G21" s="553"/>
      <c r="H21" s="553"/>
      <c r="I21" s="553"/>
      <c r="J21" s="553"/>
      <c r="K21" s="553"/>
      <c r="L21" s="553"/>
      <c r="M21" s="553"/>
      <c r="N21" s="553"/>
      <c r="O21" s="554">
        <f t="shared" si="0"/>
        <v>28948165</v>
      </c>
    </row>
    <row r="22" spans="1:15" s="105" customFormat="1" ht="14.1" customHeight="1" x14ac:dyDescent="0.2">
      <c r="A22" s="104" t="s">
        <v>34</v>
      </c>
      <c r="B22" s="558" t="s">
        <v>214</v>
      </c>
      <c r="C22" s="553"/>
      <c r="D22" s="553"/>
      <c r="E22" s="553">
        <v>15000000</v>
      </c>
      <c r="F22" s="553">
        <v>1500000</v>
      </c>
      <c r="G22" s="553">
        <v>1500000</v>
      </c>
      <c r="H22" s="553">
        <v>27000000</v>
      </c>
      <c r="I22" s="553">
        <v>144000</v>
      </c>
      <c r="J22" s="553">
        <v>2000000</v>
      </c>
      <c r="K22" s="553">
        <v>1500000</v>
      </c>
      <c r="L22" s="553"/>
      <c r="M22" s="553"/>
      <c r="N22" s="553"/>
      <c r="O22" s="554">
        <f t="shared" si="0"/>
        <v>48644000</v>
      </c>
    </row>
    <row r="23" spans="1:15" s="105" customFormat="1" x14ac:dyDescent="0.2">
      <c r="A23" s="104" t="s">
        <v>35</v>
      </c>
      <c r="B23" s="552" t="s">
        <v>176</v>
      </c>
      <c r="C23" s="553"/>
      <c r="D23" s="553"/>
      <c r="E23" s="553"/>
      <c r="F23" s="553">
        <v>2142000</v>
      </c>
      <c r="G23" s="553"/>
      <c r="H23" s="553"/>
      <c r="I23" s="553"/>
      <c r="J23" s="553"/>
      <c r="K23" s="553"/>
      <c r="L23" s="553"/>
      <c r="M23" s="553"/>
      <c r="N23" s="553"/>
      <c r="O23" s="554">
        <f t="shared" si="0"/>
        <v>2142000</v>
      </c>
    </row>
    <row r="24" spans="1:15" s="105" customFormat="1" ht="14.1" customHeight="1" x14ac:dyDescent="0.2">
      <c r="A24" s="104" t="s">
        <v>36</v>
      </c>
      <c r="B24" s="558" t="s">
        <v>216</v>
      </c>
      <c r="C24" s="553">
        <v>12000</v>
      </c>
      <c r="D24" s="553"/>
      <c r="E24" s="553">
        <v>560000</v>
      </c>
      <c r="F24" s="553">
        <v>560000</v>
      </c>
      <c r="G24" s="553">
        <v>560000</v>
      </c>
      <c r="H24" s="553">
        <v>560000</v>
      </c>
      <c r="I24" s="553">
        <v>560000</v>
      </c>
      <c r="J24" s="553">
        <v>560000</v>
      </c>
      <c r="K24" s="553">
        <v>560000</v>
      </c>
      <c r="L24" s="553">
        <v>560000</v>
      </c>
      <c r="M24" s="553">
        <v>632000</v>
      </c>
      <c r="N24" s="553">
        <v>560000</v>
      </c>
      <c r="O24" s="554">
        <f t="shared" si="0"/>
        <v>5684000</v>
      </c>
    </row>
    <row r="25" spans="1:15" s="105" customFormat="1" ht="14.1" customHeight="1" thickBot="1" x14ac:dyDescent="0.25">
      <c r="A25" s="104" t="s">
        <v>37</v>
      </c>
      <c r="B25" s="558" t="s">
        <v>11</v>
      </c>
      <c r="C25" s="553">
        <v>7684358</v>
      </c>
      <c r="D25" s="553"/>
      <c r="E25" s="553">
        <v>7605000</v>
      </c>
      <c r="F25" s="553"/>
      <c r="G25" s="553"/>
      <c r="H25" s="553"/>
      <c r="I25" s="553"/>
      <c r="J25" s="553">
        <v>64335000</v>
      </c>
      <c r="K25" s="553">
        <v>4060000</v>
      </c>
      <c r="L25" s="553"/>
      <c r="M25" s="553"/>
      <c r="N25" s="553"/>
      <c r="O25" s="554">
        <f t="shared" si="0"/>
        <v>83684358</v>
      </c>
    </row>
    <row r="26" spans="1:15" s="102" customFormat="1" ht="15.95" customHeight="1" thickBot="1" x14ac:dyDescent="0.25">
      <c r="A26" s="107" t="s">
        <v>38</v>
      </c>
      <c r="B26" s="559" t="s">
        <v>105</v>
      </c>
      <c r="C26" s="560">
        <f t="shared" ref="C26:N26" si="2">SUM(C16:C25)</f>
        <v>65211523</v>
      </c>
      <c r="D26" s="560">
        <f t="shared" si="2"/>
        <v>29561000</v>
      </c>
      <c r="E26" s="560">
        <f t="shared" si="2"/>
        <v>53332000</v>
      </c>
      <c r="F26" s="560">
        <f t="shared" si="2"/>
        <v>34506000</v>
      </c>
      <c r="G26" s="560">
        <f t="shared" si="2"/>
        <v>32801000</v>
      </c>
      <c r="H26" s="560">
        <f t="shared" si="2"/>
        <v>59421000</v>
      </c>
      <c r="I26" s="560">
        <f t="shared" si="2"/>
        <v>32565000</v>
      </c>
      <c r="J26" s="560">
        <f t="shared" si="2"/>
        <v>99695000</v>
      </c>
      <c r="K26" s="560">
        <f t="shared" si="2"/>
        <v>38690000</v>
      </c>
      <c r="L26" s="560">
        <f t="shared" si="2"/>
        <v>32860000</v>
      </c>
      <c r="M26" s="560">
        <f t="shared" si="2"/>
        <v>32295000</v>
      </c>
      <c r="N26" s="560">
        <f t="shared" si="2"/>
        <v>30944020</v>
      </c>
      <c r="O26" s="561">
        <f t="shared" si="0"/>
        <v>541881543</v>
      </c>
    </row>
    <row r="27" spans="1:15" x14ac:dyDescent="0.25">
      <c r="A27" s="109"/>
    </row>
    <row r="28" spans="1:15" x14ac:dyDescent="0.25">
      <c r="B28" s="110"/>
      <c r="C28" s="111"/>
      <c r="D28" s="111"/>
      <c r="O28" s="108"/>
    </row>
    <row r="29" spans="1:15" x14ac:dyDescent="0.25">
      <c r="O29" s="108"/>
    </row>
    <row r="30" spans="1:15" x14ac:dyDescent="0.25">
      <c r="O30" s="108"/>
    </row>
    <row r="31" spans="1:15" x14ac:dyDescent="0.25">
      <c r="O31" s="108"/>
    </row>
    <row r="32" spans="1:15" x14ac:dyDescent="0.25">
      <c r="O32" s="108"/>
    </row>
    <row r="33" spans="15:15" x14ac:dyDescent="0.25">
      <c r="O33" s="108"/>
    </row>
    <row r="34" spans="15:15" x14ac:dyDescent="0.25">
      <c r="O34" s="108"/>
    </row>
    <row r="35" spans="15:15" x14ac:dyDescent="0.25">
      <c r="O35" s="108"/>
    </row>
    <row r="36" spans="15:15" x14ac:dyDescent="0.25">
      <c r="O36" s="108"/>
    </row>
    <row r="37" spans="15:15" x14ac:dyDescent="0.25">
      <c r="O37" s="108"/>
    </row>
    <row r="38" spans="15:15" x14ac:dyDescent="0.25">
      <c r="O38" s="108"/>
    </row>
    <row r="39" spans="15:15" x14ac:dyDescent="0.25">
      <c r="O39" s="108"/>
    </row>
    <row r="40" spans="15:15" x14ac:dyDescent="0.25">
      <c r="O40" s="108"/>
    </row>
    <row r="41" spans="15:15" x14ac:dyDescent="0.25">
      <c r="O41" s="108"/>
    </row>
    <row r="42" spans="15:15" x14ac:dyDescent="0.25">
      <c r="O42" s="108"/>
    </row>
    <row r="43" spans="15:15" x14ac:dyDescent="0.25">
      <c r="O43" s="108"/>
    </row>
    <row r="44" spans="15:15" x14ac:dyDescent="0.25">
      <c r="O44" s="108"/>
    </row>
    <row r="45" spans="15:15" x14ac:dyDescent="0.25">
      <c r="O45" s="108"/>
    </row>
    <row r="46" spans="15:15" x14ac:dyDescent="0.25">
      <c r="O46" s="108"/>
    </row>
    <row r="47" spans="15:15" x14ac:dyDescent="0.25">
      <c r="O47" s="108"/>
    </row>
    <row r="48" spans="15:15" x14ac:dyDescent="0.25">
      <c r="O48" s="108"/>
    </row>
    <row r="49" spans="15:15" x14ac:dyDescent="0.25">
      <c r="O49" s="108"/>
    </row>
    <row r="50" spans="15:15" x14ac:dyDescent="0.25">
      <c r="O50" s="108"/>
    </row>
    <row r="51" spans="15:15" x14ac:dyDescent="0.25">
      <c r="O51" s="108"/>
    </row>
    <row r="52" spans="15:15" x14ac:dyDescent="0.25">
      <c r="O52" s="108"/>
    </row>
    <row r="53" spans="15:15" x14ac:dyDescent="0.25">
      <c r="O53" s="108"/>
    </row>
    <row r="54" spans="15:15" x14ac:dyDescent="0.25">
      <c r="O54" s="108"/>
    </row>
    <row r="55" spans="15:15" x14ac:dyDescent="0.25">
      <c r="O55" s="108"/>
    </row>
    <row r="56" spans="15:15" x14ac:dyDescent="0.25">
      <c r="O56" s="108"/>
    </row>
    <row r="57" spans="15:15" x14ac:dyDescent="0.25">
      <c r="O57" s="108"/>
    </row>
    <row r="58" spans="15:15" x14ac:dyDescent="0.25">
      <c r="O58" s="108"/>
    </row>
    <row r="59" spans="15:15" x14ac:dyDescent="0.25">
      <c r="O59" s="108"/>
    </row>
    <row r="60" spans="15:15" x14ac:dyDescent="0.25">
      <c r="O60" s="108"/>
    </row>
    <row r="61" spans="15:15" x14ac:dyDescent="0.25">
      <c r="O61" s="108"/>
    </row>
    <row r="62" spans="15:15" x14ac:dyDescent="0.25">
      <c r="O62" s="108"/>
    </row>
    <row r="63" spans="15:15" x14ac:dyDescent="0.25">
      <c r="O63" s="108"/>
    </row>
    <row r="64" spans="15:15" x14ac:dyDescent="0.25">
      <c r="O64" s="108"/>
    </row>
    <row r="65" spans="15:15" x14ac:dyDescent="0.25">
      <c r="O65" s="108"/>
    </row>
    <row r="66" spans="15:15" x14ac:dyDescent="0.25">
      <c r="O66" s="108"/>
    </row>
    <row r="67" spans="15:15" x14ac:dyDescent="0.25">
      <c r="O67" s="108"/>
    </row>
    <row r="68" spans="15:15" x14ac:dyDescent="0.25">
      <c r="O68" s="108"/>
    </row>
    <row r="69" spans="15:15" x14ac:dyDescent="0.25">
      <c r="O69" s="108"/>
    </row>
    <row r="70" spans="15:15" x14ac:dyDescent="0.25">
      <c r="O70" s="108"/>
    </row>
    <row r="71" spans="15:15" x14ac:dyDescent="0.25">
      <c r="O71" s="108"/>
    </row>
    <row r="72" spans="15:15" x14ac:dyDescent="0.25">
      <c r="O72" s="108"/>
    </row>
    <row r="73" spans="15:15" x14ac:dyDescent="0.25">
      <c r="O73" s="108"/>
    </row>
    <row r="74" spans="15:15" x14ac:dyDescent="0.25">
      <c r="O74" s="108"/>
    </row>
    <row r="75" spans="15:15" x14ac:dyDescent="0.25">
      <c r="O75" s="108"/>
    </row>
    <row r="76" spans="15:15" x14ac:dyDescent="0.25">
      <c r="O76" s="108"/>
    </row>
    <row r="77" spans="15:15" x14ac:dyDescent="0.25">
      <c r="O77" s="108"/>
    </row>
    <row r="78" spans="15:15" x14ac:dyDescent="0.25">
      <c r="O78" s="108"/>
    </row>
    <row r="79" spans="15:15" x14ac:dyDescent="0.25">
      <c r="O79" s="108"/>
    </row>
    <row r="80" spans="15:15" x14ac:dyDescent="0.25">
      <c r="O80" s="108"/>
    </row>
    <row r="81" spans="15:15" x14ac:dyDescent="0.25">
      <c r="O81" s="108"/>
    </row>
  </sheetData>
  <mergeCells count="3">
    <mergeCell ref="B4:O4"/>
    <mergeCell ref="B15:O15"/>
    <mergeCell ref="A1:O1"/>
  </mergeCells>
  <phoneticPr fontId="0" type="noConversion"/>
  <printOptions horizontalCentered="1"/>
  <pageMargins left="0.78740157480314965" right="0.78740157480314965" top="1.0687500000000001" bottom="0.98425196850393704" header="0.78740157480314965" footer="0.78740157480314965"/>
  <pageSetup paperSize="9" scale="90" orientation="landscape" r:id="rId1"/>
  <headerFooter alignWithMargins="0">
    <oddHeader>&amp;C&amp;"Times New Roman CE,Félkövér"&amp;12
SÁGVÁR KÖZSÉG ÖNKORMÁNYZATA&amp;R&amp;"Times New Roman CE,Félkövér dőlt"&amp;11 14. számú melléklet a 8/2021. (II.23.) önkormányzati rendelethez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63"/>
  <sheetViews>
    <sheetView zoomScaleNormal="100" zoomScaleSheetLayoutView="100" workbookViewId="0">
      <selection activeCell="P35" sqref="P35"/>
    </sheetView>
  </sheetViews>
  <sheetFormatPr defaultRowHeight="15.75" x14ac:dyDescent="0.25"/>
  <cols>
    <col min="1" max="1" width="7.5" style="324" customWidth="1"/>
    <col min="2" max="2" width="59.6640625" style="324" customWidth="1"/>
    <col min="3" max="3" width="14.83203125" style="325" customWidth="1"/>
    <col min="4" max="4" width="14.33203125" style="352" customWidth="1"/>
    <col min="5" max="6" width="13.5" style="352" bestFit="1" customWidth="1"/>
    <col min="7" max="7" width="14.83203125" style="352" customWidth="1"/>
    <col min="8" max="16384" width="9.33203125" style="352"/>
  </cols>
  <sheetData>
    <row r="1" spans="1:8" ht="15.95" customHeight="1" x14ac:dyDescent="0.25">
      <c r="A1" s="771" t="s">
        <v>632</v>
      </c>
      <c r="B1" s="771"/>
      <c r="C1" s="771"/>
      <c r="D1" s="771"/>
      <c r="E1" s="771"/>
      <c r="F1" s="771"/>
      <c r="G1" s="771"/>
    </row>
    <row r="2" spans="1:8" ht="15.95" customHeight="1" thickBot="1" x14ac:dyDescent="0.3">
      <c r="A2" s="770"/>
      <c r="B2" s="770"/>
      <c r="C2" s="567"/>
      <c r="G2" s="567"/>
    </row>
    <row r="3" spans="1:8" x14ac:dyDescent="0.25">
      <c r="A3" s="773" t="s">
        <v>64</v>
      </c>
      <c r="B3" s="775" t="s">
        <v>15</v>
      </c>
      <c r="C3" s="777" t="str">
        <f>+CONCATENATE(LEFT([1]ÖSSZEFÜGGÉSEK!A6,4),". évi")</f>
        <v>2021. évi</v>
      </c>
      <c r="D3" s="778"/>
      <c r="E3" s="779"/>
      <c r="F3" s="779"/>
      <c r="G3" s="780"/>
    </row>
    <row r="4" spans="1:8" ht="48.75" thickBot="1" x14ac:dyDescent="0.3">
      <c r="A4" s="774"/>
      <c r="B4" s="776"/>
      <c r="C4" s="568" t="s">
        <v>587</v>
      </c>
      <c r="D4" s="569" t="s">
        <v>588</v>
      </c>
      <c r="E4" s="569" t="s">
        <v>589</v>
      </c>
      <c r="F4" s="570" t="s">
        <v>590</v>
      </c>
      <c r="G4" s="571" t="s">
        <v>591</v>
      </c>
    </row>
    <row r="5" spans="1:8" s="353" customFormat="1" ht="12" customHeight="1" thickBot="1" x14ac:dyDescent="0.25">
      <c r="A5" s="348" t="s">
        <v>444</v>
      </c>
      <c r="B5" s="349" t="s">
        <v>445</v>
      </c>
      <c r="C5" s="572" t="s">
        <v>446</v>
      </c>
      <c r="D5" s="572" t="s">
        <v>448</v>
      </c>
      <c r="E5" s="573" t="s">
        <v>447</v>
      </c>
      <c r="F5" s="573" t="s">
        <v>592</v>
      </c>
      <c r="G5" s="767" t="s">
        <v>593</v>
      </c>
      <c r="H5" s="768"/>
    </row>
    <row r="6" spans="1:8" s="354" customFormat="1" ht="12" customHeight="1" thickBot="1" x14ac:dyDescent="0.25">
      <c r="A6" s="20" t="s">
        <v>16</v>
      </c>
      <c r="B6" s="21" t="s">
        <v>236</v>
      </c>
      <c r="C6" s="338">
        <f>+C7+C8+C9+C11+C12+C13+C10</f>
        <v>192108951</v>
      </c>
      <c r="D6" s="338">
        <f>+D7+D8+D9+D11+D12+D13+D10</f>
        <v>0</v>
      </c>
      <c r="E6" s="338">
        <f>+E7+E8+E9+E11+E12+E13+E10</f>
        <v>935201</v>
      </c>
      <c r="F6" s="338">
        <f>+F7+F8+F9+F11+F12+F13+F10</f>
        <v>935201</v>
      </c>
      <c r="G6" s="262">
        <f>+G7+G8+G9+G11+G12+G13+G10</f>
        <v>193044152</v>
      </c>
    </row>
    <row r="7" spans="1:8" s="354" customFormat="1" ht="12" customHeight="1" x14ac:dyDescent="0.2">
      <c r="A7" s="15" t="s">
        <v>93</v>
      </c>
      <c r="B7" s="355" t="s">
        <v>237</v>
      </c>
      <c r="C7" s="340">
        <f>'9.mell.2.tábl.'!C9+'9.mell.6.tábl.'!C9</f>
        <v>77678928</v>
      </c>
      <c r="D7" s="340">
        <f>'9.mell.2.tábl.'!D9+'9.mell.6.tábl.'!D9</f>
        <v>0</v>
      </c>
      <c r="E7" s="340">
        <f>'9.mell.2.tábl.'!E9+'9.mell.6.tábl.'!E9</f>
        <v>0</v>
      </c>
      <c r="F7" s="340">
        <f>'9.mell.2.tábl.'!F9+'9.mell.6.tábl.'!F9</f>
        <v>0</v>
      </c>
      <c r="G7" s="265">
        <f>'9.mell.2.tábl.'!G9+'9.mell.6.tábl.'!G9</f>
        <v>77678928</v>
      </c>
    </row>
    <row r="8" spans="1:8" s="354" customFormat="1" ht="12" customHeight="1" x14ac:dyDescent="0.2">
      <c r="A8" s="14" t="s">
        <v>94</v>
      </c>
      <c r="B8" s="356" t="s">
        <v>594</v>
      </c>
      <c r="C8" s="340">
        <f>'9.mell.2.tábl.'!C10+'9.mell.6.tábl.'!C10</f>
        <v>55682220</v>
      </c>
      <c r="D8" s="340">
        <f>'9.mell.2.tábl.'!D10+'9.mell.6.tábl.'!D10</f>
        <v>0</v>
      </c>
      <c r="E8" s="340">
        <f>'9.mell.2.tábl.'!E10+'9.mell.6.tábl.'!E10</f>
        <v>0</v>
      </c>
      <c r="F8" s="340">
        <f>'9.mell.2.tábl.'!F10+'9.mell.6.tábl.'!F10</f>
        <v>0</v>
      </c>
      <c r="G8" s="265">
        <f>'9.mell.2.tábl.'!G10+'9.mell.6.tábl.'!G10</f>
        <v>55682220</v>
      </c>
    </row>
    <row r="9" spans="1:8" s="354" customFormat="1" ht="12" customHeight="1" x14ac:dyDescent="0.2">
      <c r="A9" s="14" t="s">
        <v>95</v>
      </c>
      <c r="B9" s="356" t="s">
        <v>595</v>
      </c>
      <c r="C9" s="340">
        <f>'9.mell.2.tábl.'!C11+'9.mell.6.tábl.'!C11</f>
        <v>26582760</v>
      </c>
      <c r="D9" s="340">
        <f>'9.mell.2.tábl.'!D11+'9.mell.6.tábl.'!D11</f>
        <v>0</v>
      </c>
      <c r="E9" s="340">
        <f>'9.mell.2.tábl.'!E11+'9.mell.6.tábl.'!E11</f>
        <v>935201</v>
      </c>
      <c r="F9" s="340">
        <f>'9.mell.2.tábl.'!F11+'9.mell.6.tábl.'!F11</f>
        <v>935201</v>
      </c>
      <c r="G9" s="265">
        <f>'9.mell.2.tábl.'!G11+'9.mell.6.tábl.'!G11</f>
        <v>27517961</v>
      </c>
    </row>
    <row r="10" spans="1:8" s="354" customFormat="1" ht="12" customHeight="1" x14ac:dyDescent="0.2">
      <c r="A10" s="14" t="s">
        <v>96</v>
      </c>
      <c r="B10" s="356" t="s">
        <v>596</v>
      </c>
      <c r="C10" s="340">
        <f>'9.mell.2.tábl.'!C12+'9.mell.6.tábl.'!C12</f>
        <v>28011663</v>
      </c>
      <c r="D10" s="340">
        <f>'9.mell.2.tábl.'!D12+'9.mell.6.tábl.'!D12</f>
        <v>0</v>
      </c>
      <c r="E10" s="340">
        <f>'9.mell.2.tábl.'!E12+'9.mell.6.tábl.'!E12</f>
        <v>0</v>
      </c>
      <c r="F10" s="340">
        <f>'9.mell.2.tábl.'!F12+'9.mell.6.tábl.'!F12</f>
        <v>0</v>
      </c>
      <c r="G10" s="265">
        <f>'9.mell.2.tábl.'!G12+'9.mell.6.tábl.'!G12</f>
        <v>28011663</v>
      </c>
    </row>
    <row r="11" spans="1:8" s="354" customFormat="1" ht="12" customHeight="1" x14ac:dyDescent="0.2">
      <c r="A11" s="14" t="s">
        <v>140</v>
      </c>
      <c r="B11" s="356" t="s">
        <v>238</v>
      </c>
      <c r="C11" s="340">
        <f>'9.mell.2.tábl.'!C13+'9.mell.6.tábl.'!C13</f>
        <v>4153380</v>
      </c>
      <c r="D11" s="340">
        <f>'9.mell.2.tábl.'!D13+'9.mell.6.tábl.'!D13</f>
        <v>0</v>
      </c>
      <c r="E11" s="340">
        <f>'9.mell.2.tábl.'!E13+'9.mell.6.tábl.'!E13</f>
        <v>0</v>
      </c>
      <c r="F11" s="340">
        <f>'9.mell.2.tábl.'!F13+'9.mell.6.tábl.'!F13</f>
        <v>0</v>
      </c>
      <c r="G11" s="265">
        <f>'9.mell.2.tábl.'!G13+'9.mell.6.tábl.'!G13</f>
        <v>4153380</v>
      </c>
    </row>
    <row r="12" spans="1:8" s="354" customFormat="1" ht="12" customHeight="1" x14ac:dyDescent="0.2">
      <c r="A12" s="14" t="s">
        <v>97</v>
      </c>
      <c r="B12" s="258" t="s">
        <v>388</v>
      </c>
      <c r="C12" s="340">
        <f>'9.mell.2.tábl.'!C14+'9.mell.6.tábl.'!C14</f>
        <v>0</v>
      </c>
      <c r="D12" s="340">
        <f>'9.mell.2.tábl.'!D14+'9.mell.6.tábl.'!D14</f>
        <v>0</v>
      </c>
      <c r="E12" s="340">
        <f>'9.mell.2.tábl.'!E14+'9.mell.6.tábl.'!E14</f>
        <v>0</v>
      </c>
      <c r="F12" s="340">
        <f>'9.mell.2.tábl.'!F14+'9.mell.6.tábl.'!F14</f>
        <v>0</v>
      </c>
      <c r="G12" s="265">
        <f>'9.mell.2.tábl.'!G14+'9.mell.6.tábl.'!G14</f>
        <v>0</v>
      </c>
    </row>
    <row r="13" spans="1:8" s="354" customFormat="1" ht="12" customHeight="1" thickBot="1" x14ac:dyDescent="0.25">
      <c r="A13" s="16" t="s">
        <v>98</v>
      </c>
      <c r="B13" s="259" t="s">
        <v>389</v>
      </c>
      <c r="C13" s="340">
        <f>'9.mell.2.tábl.'!C15+'9.mell.6.tábl.'!C15</f>
        <v>0</v>
      </c>
      <c r="D13" s="340">
        <f>'9.mell.2.tábl.'!D15+'9.mell.6.tábl.'!D15</f>
        <v>0</v>
      </c>
      <c r="E13" s="340">
        <f>'9.mell.2.tábl.'!E15+'9.mell.6.tábl.'!E15</f>
        <v>0</v>
      </c>
      <c r="F13" s="340">
        <f>'9.mell.2.tábl.'!F15+'9.mell.6.tábl.'!F15</f>
        <v>0</v>
      </c>
      <c r="G13" s="265">
        <f>'9.mell.2.tábl.'!G15+'9.mell.6.tábl.'!G15</f>
        <v>0</v>
      </c>
    </row>
    <row r="14" spans="1:8" s="354" customFormat="1" ht="21.75" thickBot="1" x14ac:dyDescent="0.25">
      <c r="A14" s="20" t="s">
        <v>17</v>
      </c>
      <c r="B14" s="257" t="s">
        <v>239</v>
      </c>
      <c r="C14" s="338">
        <f>+C15+C16+C17+C18+C19</f>
        <v>64466000</v>
      </c>
      <c r="D14" s="338">
        <f>+D15+D16+D17+D18+D19</f>
        <v>0</v>
      </c>
      <c r="E14" s="338">
        <f>+E15+E16+E17+E18+E19</f>
        <v>2412000</v>
      </c>
      <c r="F14" s="738">
        <f>'9.mell.2.tábl.'!F16</f>
        <v>2412000</v>
      </c>
      <c r="G14" s="262">
        <f>+G15+G16+G17+G18+G19</f>
        <v>66878000</v>
      </c>
    </row>
    <row r="15" spans="1:8" s="354" customFormat="1" ht="12" customHeight="1" x14ac:dyDescent="0.2">
      <c r="A15" s="15" t="s">
        <v>99</v>
      </c>
      <c r="B15" s="355" t="s">
        <v>240</v>
      </c>
      <c r="C15" s="340">
        <f>'9.mell.2.tábl.'!C17+'9.mell.6.tábl.'!C17</f>
        <v>0</v>
      </c>
      <c r="D15" s="340">
        <f>'9.mell.2.tábl.'!D17+'9.mell.6.tábl.'!D17</f>
        <v>0</v>
      </c>
      <c r="E15" s="340">
        <f>'9.mell.2.tábl.'!E17+'9.mell.6.tábl.'!E17</f>
        <v>0</v>
      </c>
      <c r="F15" s="340">
        <f>'9.mell.2.tábl.'!F17+'9.mell.6.tábl.'!F17</f>
        <v>0</v>
      </c>
      <c r="G15" s="265">
        <f>'9.mell.2.tábl.'!G17+'9.mell.6.tábl.'!G17</f>
        <v>0</v>
      </c>
    </row>
    <row r="16" spans="1:8" s="354" customFormat="1" ht="12" customHeight="1" x14ac:dyDescent="0.2">
      <c r="A16" s="14" t="s">
        <v>100</v>
      </c>
      <c r="B16" s="356" t="s">
        <v>241</v>
      </c>
      <c r="C16" s="340">
        <f>'9.mell.2.tábl.'!C18+'9.mell.6.tábl.'!C18</f>
        <v>0</v>
      </c>
      <c r="D16" s="340">
        <f>'9.mell.2.tábl.'!D18+'9.mell.6.tábl.'!D18</f>
        <v>0</v>
      </c>
      <c r="E16" s="340">
        <f>'9.mell.2.tábl.'!E18+'9.mell.6.tábl.'!E18</f>
        <v>0</v>
      </c>
      <c r="F16" s="340">
        <f>'9.mell.2.tábl.'!F18+'9.mell.6.tábl.'!F18</f>
        <v>0</v>
      </c>
      <c r="G16" s="265">
        <f>'9.mell.2.tábl.'!G18+'9.mell.6.tábl.'!G18</f>
        <v>0</v>
      </c>
    </row>
    <row r="17" spans="1:7" s="354" customFormat="1" ht="12" customHeight="1" x14ac:dyDescent="0.2">
      <c r="A17" s="14" t="s">
        <v>101</v>
      </c>
      <c r="B17" s="356" t="s">
        <v>381</v>
      </c>
      <c r="C17" s="340">
        <f>'9.mell.2.tábl.'!C19+'9.mell.6.tábl.'!C19</f>
        <v>0</v>
      </c>
      <c r="D17" s="340">
        <f>'9.mell.2.tábl.'!D19+'9.mell.6.tábl.'!D19</f>
        <v>0</v>
      </c>
      <c r="E17" s="340">
        <f>'9.mell.2.tábl.'!E19+'9.mell.6.tábl.'!E19</f>
        <v>0</v>
      </c>
      <c r="F17" s="340">
        <f>'9.mell.2.tábl.'!F19+'9.mell.6.tábl.'!F19</f>
        <v>0</v>
      </c>
      <c r="G17" s="265">
        <f>'9.mell.2.tábl.'!G19+'9.mell.6.tábl.'!G19</f>
        <v>0</v>
      </c>
    </row>
    <row r="18" spans="1:7" s="354" customFormat="1" ht="12" customHeight="1" x14ac:dyDescent="0.2">
      <c r="A18" s="14" t="s">
        <v>102</v>
      </c>
      <c r="B18" s="356" t="s">
        <v>382</v>
      </c>
      <c r="C18" s="340">
        <f>'9.mell.2.tábl.'!C20+'9.mell.6.tábl.'!C20</f>
        <v>0</v>
      </c>
      <c r="D18" s="340">
        <f>'9.mell.2.tábl.'!D20+'9.mell.6.tábl.'!D20</f>
        <v>0</v>
      </c>
      <c r="E18" s="340">
        <f>'9.mell.2.tábl.'!E20+'9.mell.6.tábl.'!E20</f>
        <v>0</v>
      </c>
      <c r="F18" s="340">
        <f>'9.mell.2.tábl.'!F20+'9.mell.6.tábl.'!F20</f>
        <v>0</v>
      </c>
      <c r="G18" s="265">
        <f>'9.mell.2.tábl.'!G20+'9.mell.6.tábl.'!G20</f>
        <v>0</v>
      </c>
    </row>
    <row r="19" spans="1:7" s="354" customFormat="1" ht="12" customHeight="1" x14ac:dyDescent="0.2">
      <c r="A19" s="14" t="s">
        <v>103</v>
      </c>
      <c r="B19" s="356" t="s">
        <v>242</v>
      </c>
      <c r="C19" s="340">
        <f>'9.mell.2.tábl.'!C21+'9.mell.6.tábl.'!C21</f>
        <v>64466000</v>
      </c>
      <c r="D19" s="340">
        <f>'9.mell.2.tábl.'!D21+'9.mell.6.tábl.'!D21</f>
        <v>0</v>
      </c>
      <c r="E19" s="340">
        <f>'9.mell.2.tábl.'!E21+'9.mell.6.tábl.'!E21</f>
        <v>2412000</v>
      </c>
      <c r="F19" s="340">
        <f>'9.mell.2.tábl.'!F21+'9.mell.6.tábl.'!F21</f>
        <v>2412000</v>
      </c>
      <c r="G19" s="265">
        <f>'9.mell.2.tábl.'!G21+'9.mell.6.tábl.'!G21</f>
        <v>66878000</v>
      </c>
    </row>
    <row r="20" spans="1:7" s="354" customFormat="1" ht="12" customHeight="1" thickBot="1" x14ac:dyDescent="0.25">
      <c r="A20" s="16" t="s">
        <v>111</v>
      </c>
      <c r="B20" s="259" t="s">
        <v>243</v>
      </c>
      <c r="C20" s="340">
        <f>'9.mell.2.tábl.'!C22+'9.mell.6.tábl.'!C22</f>
        <v>0</v>
      </c>
      <c r="D20" s="340">
        <f>'9.mell.2.tábl.'!D22+'9.mell.6.tábl.'!D22</f>
        <v>0</v>
      </c>
      <c r="E20" s="340">
        <f>'9.mell.2.tábl.'!E22+'9.mell.6.tábl.'!E22</f>
        <v>0</v>
      </c>
      <c r="F20" s="340">
        <f>'9.mell.2.tábl.'!F22+'9.mell.6.tábl.'!F22</f>
        <v>0</v>
      </c>
      <c r="G20" s="265">
        <f>'9.mell.2.tábl.'!G22+'9.mell.6.tábl.'!G22</f>
        <v>0</v>
      </c>
    </row>
    <row r="21" spans="1:7" s="354" customFormat="1" ht="21.75" thickBot="1" x14ac:dyDescent="0.25">
      <c r="A21" s="20" t="s">
        <v>18</v>
      </c>
      <c r="B21" s="21" t="s">
        <v>244</v>
      </c>
      <c r="C21" s="338">
        <f>+C22+C23+C24+C25+C26</f>
        <v>102386000</v>
      </c>
      <c r="D21" s="338">
        <f>+D22+D23+D24+D25+D26</f>
        <v>0</v>
      </c>
      <c r="E21" s="338">
        <f>+E22+E23+E24+E25+E26</f>
        <v>162000</v>
      </c>
      <c r="F21" s="693">
        <f>'9.mell.2.tábl.'!F23</f>
        <v>162000</v>
      </c>
      <c r="G21" s="262">
        <f>+G22+G23+G24+G25+G26</f>
        <v>102548000</v>
      </c>
    </row>
    <row r="22" spans="1:7" s="354" customFormat="1" ht="12" customHeight="1" x14ac:dyDescent="0.2">
      <c r="A22" s="15" t="s">
        <v>82</v>
      </c>
      <c r="B22" s="355" t="s">
        <v>245</v>
      </c>
      <c r="C22" s="340">
        <f>'9.mell.2.tábl.'!C24+'9.mell.6.tábl.'!C24</f>
        <v>2130000</v>
      </c>
      <c r="D22" s="340">
        <f>'9.mell.2.tábl.'!D24+'9.mell.6.tábl.'!D24</f>
        <v>0</v>
      </c>
      <c r="E22" s="340">
        <f>'9.mell.2.tábl.'!E24+'9.mell.6.tábl.'!E24</f>
        <v>0</v>
      </c>
      <c r="F22" s="409">
        <f>'9.mell.2.tábl.'!F24+'9.mell.6.tábl.'!F24</f>
        <v>0</v>
      </c>
      <c r="G22" s="265">
        <f>'9.mell.2.tábl.'!G24+'9.mell.6.tábl.'!G24</f>
        <v>2130000</v>
      </c>
    </row>
    <row r="23" spans="1:7" s="354" customFormat="1" ht="12" customHeight="1" x14ac:dyDescent="0.2">
      <c r="A23" s="14" t="s">
        <v>83</v>
      </c>
      <c r="B23" s="356" t="s">
        <v>246</v>
      </c>
      <c r="C23" s="340">
        <f>'9.mell.2.tábl.'!C25+'9.mell.6.tábl.'!C25</f>
        <v>0</v>
      </c>
      <c r="D23" s="340">
        <f>'9.mell.2.tábl.'!D25+'9.mell.6.tábl.'!D25</f>
        <v>0</v>
      </c>
      <c r="E23" s="340">
        <f>'9.mell.2.tábl.'!E25+'9.mell.6.tábl.'!E25</f>
        <v>0</v>
      </c>
      <c r="F23" s="340">
        <f>'9.mell.2.tábl.'!F25+'9.mell.6.tábl.'!F25</f>
        <v>0</v>
      </c>
      <c r="G23" s="265">
        <f>'9.mell.2.tábl.'!G25+'9.mell.6.tábl.'!G25</f>
        <v>0</v>
      </c>
    </row>
    <row r="24" spans="1:7" s="354" customFormat="1" ht="12" customHeight="1" x14ac:dyDescent="0.2">
      <c r="A24" s="14" t="s">
        <v>84</v>
      </c>
      <c r="B24" s="356" t="s">
        <v>383</v>
      </c>
      <c r="C24" s="340">
        <f>'9.mell.2.tábl.'!C26+'9.mell.6.tábl.'!C26</f>
        <v>0</v>
      </c>
      <c r="D24" s="340">
        <f>'9.mell.2.tábl.'!D26+'9.mell.6.tábl.'!D26</f>
        <v>0</v>
      </c>
      <c r="E24" s="340">
        <f>'9.mell.2.tábl.'!E26+'9.mell.6.tábl.'!E26</f>
        <v>0</v>
      </c>
      <c r="F24" s="340">
        <f>'9.mell.2.tábl.'!F26+'9.mell.6.tábl.'!F26</f>
        <v>0</v>
      </c>
      <c r="G24" s="265">
        <f>'9.mell.2.tábl.'!G26+'9.mell.6.tábl.'!G26</f>
        <v>0</v>
      </c>
    </row>
    <row r="25" spans="1:7" s="354" customFormat="1" ht="12" customHeight="1" x14ac:dyDescent="0.2">
      <c r="A25" s="14" t="s">
        <v>85</v>
      </c>
      <c r="B25" s="356" t="s">
        <v>384</v>
      </c>
      <c r="C25" s="340">
        <f>'9.mell.2.tábl.'!C27+'9.mell.6.tábl.'!C27</f>
        <v>0</v>
      </c>
      <c r="D25" s="340">
        <f>'9.mell.2.tábl.'!D27+'9.mell.6.tábl.'!D27</f>
        <v>0</v>
      </c>
      <c r="E25" s="340">
        <f>'9.mell.2.tábl.'!E27+'9.mell.6.tábl.'!E27</f>
        <v>0</v>
      </c>
      <c r="F25" s="340">
        <f>'9.mell.2.tábl.'!F27+'9.mell.6.tábl.'!F27</f>
        <v>0</v>
      </c>
      <c r="G25" s="265">
        <f>'9.mell.2.tábl.'!G27+'9.mell.6.tábl.'!G27</f>
        <v>0</v>
      </c>
    </row>
    <row r="26" spans="1:7" s="354" customFormat="1" ht="12" customHeight="1" x14ac:dyDescent="0.2">
      <c r="A26" s="14" t="s">
        <v>160</v>
      </c>
      <c r="B26" s="356" t="s">
        <v>247</v>
      </c>
      <c r="C26" s="340">
        <f>'9.mell.2.tábl.'!C28+'9.mell.6.tábl.'!C28</f>
        <v>100256000</v>
      </c>
      <c r="D26" s="340">
        <f>'9.mell.2.tábl.'!D28+'9.mell.6.tábl.'!D28</f>
        <v>0</v>
      </c>
      <c r="E26" s="340">
        <f>'9.mell.2.tábl.'!E28+'9.mell.6.tábl.'!E28</f>
        <v>162000</v>
      </c>
      <c r="F26" s="340">
        <f>'9.mell.2.tábl.'!F28+'9.mell.6.tábl.'!F28</f>
        <v>162000</v>
      </c>
      <c r="G26" s="265">
        <f>'9.mell.2.tábl.'!G28+'9.mell.6.tábl.'!G28</f>
        <v>100418000</v>
      </c>
    </row>
    <row r="27" spans="1:7" s="354" customFormat="1" ht="12" customHeight="1" thickBot="1" x14ac:dyDescent="0.25">
      <c r="A27" s="16" t="s">
        <v>161</v>
      </c>
      <c r="B27" s="357" t="s">
        <v>248</v>
      </c>
      <c r="C27" s="340">
        <f>'9.mell.2.tábl.'!C29+'9.mell.6.tábl.'!C29</f>
        <v>100256000</v>
      </c>
      <c r="D27" s="340">
        <f>'9.mell.2.tábl.'!D29+'9.mell.6.tábl.'!D29</f>
        <v>0</v>
      </c>
      <c r="E27" s="340">
        <f>'9.mell.2.tábl.'!E29+'9.mell.6.tábl.'!E29</f>
        <v>0</v>
      </c>
      <c r="F27" s="340">
        <f>'9.mell.2.tábl.'!F29+'9.mell.6.tábl.'!F29</f>
        <v>0</v>
      </c>
      <c r="G27" s="265">
        <f>'9.mell.2.tábl.'!G29+'9.mell.6.tábl.'!G29</f>
        <v>100256000</v>
      </c>
    </row>
    <row r="28" spans="1:7" s="354" customFormat="1" ht="12" customHeight="1" thickBot="1" x14ac:dyDescent="0.25">
      <c r="A28" s="20" t="s">
        <v>162</v>
      </c>
      <c r="B28" s="21" t="s">
        <v>496</v>
      </c>
      <c r="C28" s="344">
        <f>+C29+C31+C32+C33+C34+C35+C36+C30</f>
        <v>46800000</v>
      </c>
      <c r="D28" s="344">
        <f>+D29+D31+D32+D33+D34+D35+D36+D30</f>
        <v>0</v>
      </c>
      <c r="E28" s="344">
        <f>+E29+E31+E32+E33+E34+E35+E36+E30</f>
        <v>0</v>
      </c>
      <c r="F28" s="738">
        <f>'9.mell.2.tábl.'!F30</f>
        <v>0</v>
      </c>
      <c r="G28" s="268">
        <f>+G29+G31+G32+G33+G34+G35+G36+G30</f>
        <v>46800000</v>
      </c>
    </row>
    <row r="29" spans="1:7" s="354" customFormat="1" ht="12" customHeight="1" x14ac:dyDescent="0.2">
      <c r="A29" s="371" t="s">
        <v>250</v>
      </c>
      <c r="B29" s="355" t="s">
        <v>492</v>
      </c>
      <c r="C29" s="575">
        <f>'9.mell.2.tábl.'!C31+'9.mell.6.tábl.'!C31</f>
        <v>7000000</v>
      </c>
      <c r="D29" s="575">
        <f>'9.mell.2.tábl.'!D31+'9.mell.6.tábl.'!D31</f>
        <v>0</v>
      </c>
      <c r="E29" s="575">
        <f>'9.mell.2.tábl.'!E31+'9.mell.6.tábl.'!E31</f>
        <v>0</v>
      </c>
      <c r="F29" s="575">
        <f>'9.mell.2.tábl.'!F31+'9.mell.6.tábl.'!F31</f>
        <v>0</v>
      </c>
      <c r="G29" s="350">
        <f>'9.mell.2.tábl.'!G31+'9.mell.6.tábl.'!G31</f>
        <v>7000000</v>
      </c>
    </row>
    <row r="30" spans="1:7" s="354" customFormat="1" ht="12" customHeight="1" x14ac:dyDescent="0.2">
      <c r="A30" s="371" t="s">
        <v>251</v>
      </c>
      <c r="B30" s="355" t="s">
        <v>508</v>
      </c>
      <c r="C30" s="575">
        <f>'9.mell.2.tábl.'!C32+'9.mell.6.tábl.'!C32</f>
        <v>1200000</v>
      </c>
      <c r="D30" s="575">
        <f>'9.mell.2.tábl.'!D32+'9.mell.6.tábl.'!D32</f>
        <v>0</v>
      </c>
      <c r="E30" s="575">
        <f>'9.mell.2.tábl.'!E32+'9.mell.6.tábl.'!E32</f>
        <v>0</v>
      </c>
      <c r="F30" s="575">
        <f>'9.mell.2.tábl.'!F32+'9.mell.6.tábl.'!F32</f>
        <v>0</v>
      </c>
      <c r="G30" s="350">
        <f>'9.mell.2.tábl.'!G32+'9.mell.6.tábl.'!G32</f>
        <v>1200000</v>
      </c>
    </row>
    <row r="31" spans="1:7" s="354" customFormat="1" ht="12" customHeight="1" x14ac:dyDescent="0.2">
      <c r="A31" s="372" t="s">
        <v>252</v>
      </c>
      <c r="B31" s="356" t="s">
        <v>509</v>
      </c>
      <c r="C31" s="575">
        <f>'9.mell.2.tábl.'!C33+'9.mell.6.tábl.'!C33</f>
        <v>8000000</v>
      </c>
      <c r="D31" s="575">
        <f>'9.mell.2.tábl.'!D33+'9.mell.6.tábl.'!D33</f>
        <v>0</v>
      </c>
      <c r="E31" s="575">
        <f>'9.mell.2.tábl.'!E33+'9.mell.6.tábl.'!E33</f>
        <v>0</v>
      </c>
      <c r="F31" s="575">
        <f>'9.mell.2.tábl.'!F33+'9.mell.6.tábl.'!F33</f>
        <v>0</v>
      </c>
      <c r="G31" s="350">
        <f>'9.mell.2.tábl.'!G33+'9.mell.6.tábl.'!G33</f>
        <v>8000000</v>
      </c>
    </row>
    <row r="32" spans="1:7" s="354" customFormat="1" ht="12" customHeight="1" x14ac:dyDescent="0.2">
      <c r="A32" s="372" t="s">
        <v>253</v>
      </c>
      <c r="B32" s="356" t="s">
        <v>493</v>
      </c>
      <c r="C32" s="575">
        <f>'9.mell.2.tábl.'!C34+'9.mell.6.tábl.'!C34</f>
        <v>30000000</v>
      </c>
      <c r="D32" s="575">
        <f>'9.mell.2.tábl.'!D34+'9.mell.6.tábl.'!D34</f>
        <v>0</v>
      </c>
      <c r="E32" s="575">
        <f>'9.mell.2.tábl.'!E34+'9.mell.6.tábl.'!E34</f>
        <v>0</v>
      </c>
      <c r="F32" s="575">
        <f>'9.mell.2.tábl.'!F34+'9.mell.6.tábl.'!F34</f>
        <v>0</v>
      </c>
      <c r="G32" s="350">
        <f>'9.mell.2.tábl.'!G34+'9.mell.6.tábl.'!G34</f>
        <v>30000000</v>
      </c>
    </row>
    <row r="33" spans="1:7" s="354" customFormat="1" ht="12" customHeight="1" x14ac:dyDescent="0.2">
      <c r="A33" s="372" t="s">
        <v>489</v>
      </c>
      <c r="B33" s="356" t="s">
        <v>494</v>
      </c>
      <c r="C33" s="575">
        <f>'9.mell.2.tábl.'!C35+'9.mell.6.tábl.'!C35</f>
        <v>200000</v>
      </c>
      <c r="D33" s="575">
        <f>'9.mell.2.tábl.'!D35+'9.mell.6.tábl.'!D35</f>
        <v>0</v>
      </c>
      <c r="E33" s="575">
        <f>'9.mell.2.tábl.'!E35+'9.mell.6.tábl.'!E35</f>
        <v>0</v>
      </c>
      <c r="F33" s="575">
        <f>'9.mell.2.tábl.'!F35+'9.mell.6.tábl.'!F35</f>
        <v>0</v>
      </c>
      <c r="G33" s="350">
        <f>'9.mell.2.tábl.'!G35+'9.mell.6.tábl.'!G35</f>
        <v>200000</v>
      </c>
    </row>
    <row r="34" spans="1:7" s="354" customFormat="1" ht="12" customHeight="1" x14ac:dyDescent="0.2">
      <c r="A34" s="372" t="s">
        <v>490</v>
      </c>
      <c r="B34" s="356" t="s">
        <v>254</v>
      </c>
      <c r="C34" s="575">
        <f>'9.mell.2.tábl.'!C36+'9.mell.6.tábl.'!C36</f>
        <v>0</v>
      </c>
      <c r="D34" s="575">
        <f>'9.mell.2.tábl.'!D36+'9.mell.6.tábl.'!D36</f>
        <v>0</v>
      </c>
      <c r="E34" s="575">
        <f>'9.mell.2.tábl.'!E36+'9.mell.6.tábl.'!E36</f>
        <v>0</v>
      </c>
      <c r="F34" s="575">
        <f>'9.mell.2.tábl.'!F36+'9.mell.6.tábl.'!F36</f>
        <v>0</v>
      </c>
      <c r="G34" s="350">
        <f>'9.mell.2.tábl.'!G36+'9.mell.6.tábl.'!G36</f>
        <v>0</v>
      </c>
    </row>
    <row r="35" spans="1:7" s="354" customFormat="1" ht="12" customHeight="1" x14ac:dyDescent="0.2">
      <c r="A35" s="372" t="s">
        <v>491</v>
      </c>
      <c r="B35" s="356" t="s">
        <v>255</v>
      </c>
      <c r="C35" s="575">
        <f>'9.mell.2.tábl.'!C37+'9.mell.6.tábl.'!C37</f>
        <v>0</v>
      </c>
      <c r="D35" s="575">
        <f>'9.mell.2.tábl.'!D37+'9.mell.6.tábl.'!D37</f>
        <v>0</v>
      </c>
      <c r="E35" s="575">
        <f>'9.mell.2.tábl.'!E37+'9.mell.6.tábl.'!E37</f>
        <v>0</v>
      </c>
      <c r="F35" s="575">
        <f>'9.mell.2.tábl.'!F37+'9.mell.6.tábl.'!F37</f>
        <v>0</v>
      </c>
      <c r="G35" s="350">
        <f>'9.mell.2.tábl.'!G37+'9.mell.6.tábl.'!G37</f>
        <v>0</v>
      </c>
    </row>
    <row r="36" spans="1:7" s="354" customFormat="1" ht="12" customHeight="1" thickBot="1" x14ac:dyDescent="0.25">
      <c r="A36" s="373" t="s">
        <v>510</v>
      </c>
      <c r="B36" s="259" t="s">
        <v>256</v>
      </c>
      <c r="C36" s="575">
        <f>'9.mell.2.tábl.'!C38+'9.mell.6.tábl.'!C38</f>
        <v>400000</v>
      </c>
      <c r="D36" s="575">
        <f>'9.mell.2.tábl.'!D38+'9.mell.6.tábl.'!D38</f>
        <v>0</v>
      </c>
      <c r="E36" s="575">
        <f>'9.mell.2.tábl.'!E38+'9.mell.6.tábl.'!E38</f>
        <v>0</v>
      </c>
      <c r="F36" s="575">
        <f>'9.mell.2.tábl.'!F38+'9.mell.6.tábl.'!F38</f>
        <v>0</v>
      </c>
      <c r="G36" s="760">
        <f>'9.mell.2.tábl.'!G38+'9.mell.6.tábl.'!G38</f>
        <v>400000</v>
      </c>
    </row>
    <row r="37" spans="1:7" s="354" customFormat="1" ht="12" customHeight="1" thickBot="1" x14ac:dyDescent="0.25">
      <c r="A37" s="20" t="s">
        <v>20</v>
      </c>
      <c r="B37" s="21" t="s">
        <v>390</v>
      </c>
      <c r="C37" s="338">
        <f>SUM(C38:C48)</f>
        <v>19351000</v>
      </c>
      <c r="D37" s="338">
        <f>SUM(D38:D48)</f>
        <v>0</v>
      </c>
      <c r="E37" s="338">
        <f>SUM(E38:E48)</f>
        <v>0</v>
      </c>
      <c r="F37" s="338">
        <f>SUM(F38:F48)</f>
        <v>0</v>
      </c>
      <c r="G37" s="262">
        <f>SUM(G38:G48)</f>
        <v>19351000</v>
      </c>
    </row>
    <row r="38" spans="1:7" s="354" customFormat="1" ht="12" customHeight="1" x14ac:dyDescent="0.2">
      <c r="A38" s="15" t="s">
        <v>86</v>
      </c>
      <c r="B38" s="355" t="s">
        <v>259</v>
      </c>
      <c r="C38" s="340">
        <f>'9.mell.2.tábl.'!C40+'9.mell.6.tábl.'!C40</f>
        <v>0</v>
      </c>
      <c r="D38" s="340">
        <f>'9.mell.2.tábl.'!D40+'9.mell.6.tábl.'!D40</f>
        <v>0</v>
      </c>
      <c r="E38" s="340">
        <f>'9.mell.2.tábl.'!E40+'9.mell.6.tábl.'!E40</f>
        <v>0</v>
      </c>
      <c r="F38" s="340">
        <f>'9.mell.2.tábl.'!F40+'9.mell.6.tábl.'!F40</f>
        <v>0</v>
      </c>
      <c r="G38" s="265">
        <f>'9.mell.2.tábl.'!G40+'9.mell.6.tábl.'!G40</f>
        <v>0</v>
      </c>
    </row>
    <row r="39" spans="1:7" s="354" customFormat="1" ht="12" customHeight="1" x14ac:dyDescent="0.2">
      <c r="A39" s="14" t="s">
        <v>87</v>
      </c>
      <c r="B39" s="356" t="s">
        <v>260</v>
      </c>
      <c r="C39" s="340">
        <f>'9.mell.2.tábl.'!C41+'9.mell.6.tábl.'!C41</f>
        <v>4220000</v>
      </c>
      <c r="D39" s="340">
        <f>'9.mell.2.tábl.'!D41+'9.mell.6.tábl.'!D41</f>
        <v>0</v>
      </c>
      <c r="E39" s="340">
        <f>'9.mell.2.tábl.'!E41+'9.mell.6.tábl.'!E41</f>
        <v>0</v>
      </c>
      <c r="F39" s="340">
        <f>'9.mell.2.tábl.'!F41+'9.mell.6.tábl.'!F41</f>
        <v>0</v>
      </c>
      <c r="G39" s="265">
        <f>'9.mell.2.tábl.'!G41+'9.mell.6.tábl.'!G41</f>
        <v>4220000</v>
      </c>
    </row>
    <row r="40" spans="1:7" s="354" customFormat="1" ht="12" customHeight="1" x14ac:dyDescent="0.2">
      <c r="A40" s="14" t="s">
        <v>88</v>
      </c>
      <c r="B40" s="356" t="s">
        <v>261</v>
      </c>
      <c r="C40" s="340">
        <f>'9.mell.2.tábl.'!C42+'9.mell.6.tábl.'!C42</f>
        <v>288000</v>
      </c>
      <c r="D40" s="340">
        <f>'9.mell.2.tábl.'!D42+'9.mell.6.tábl.'!D42</f>
        <v>0</v>
      </c>
      <c r="E40" s="340">
        <f>'9.mell.2.tábl.'!E42+'9.mell.6.tábl.'!E42</f>
        <v>0</v>
      </c>
      <c r="F40" s="340">
        <f>'9.mell.2.tábl.'!F42+'9.mell.6.tábl.'!F42</f>
        <v>0</v>
      </c>
      <c r="G40" s="265">
        <f>'9.mell.2.tábl.'!G42+'9.mell.6.tábl.'!G42</f>
        <v>288000</v>
      </c>
    </row>
    <row r="41" spans="1:7" s="354" customFormat="1" ht="12" customHeight="1" x14ac:dyDescent="0.2">
      <c r="A41" s="14" t="s">
        <v>164</v>
      </c>
      <c r="B41" s="356" t="s">
        <v>262</v>
      </c>
      <c r="C41" s="340">
        <f>'9.mell.2.tábl.'!C43+'9.mell.6.tábl.'!C43</f>
        <v>10900000</v>
      </c>
      <c r="D41" s="340">
        <f>'9.mell.2.tábl.'!D43+'9.mell.6.tábl.'!D43</f>
        <v>0</v>
      </c>
      <c r="E41" s="340">
        <f>'9.mell.2.tábl.'!E43+'9.mell.6.tábl.'!E43</f>
        <v>0</v>
      </c>
      <c r="F41" s="340">
        <f>'9.mell.2.tábl.'!F43+'9.mell.6.tábl.'!F43</f>
        <v>0</v>
      </c>
      <c r="G41" s="265">
        <f>'9.mell.2.tábl.'!G43+'9.mell.6.tábl.'!G43</f>
        <v>10900000</v>
      </c>
    </row>
    <row r="42" spans="1:7" s="354" customFormat="1" ht="12" customHeight="1" x14ac:dyDescent="0.2">
      <c r="A42" s="14" t="s">
        <v>165</v>
      </c>
      <c r="B42" s="356" t="s">
        <v>263</v>
      </c>
      <c r="C42" s="340">
        <f>'9.mell.2.tábl.'!C44+'9.mell.6.tábl.'!C44</f>
        <v>0</v>
      </c>
      <c r="D42" s="340">
        <f>'9.mell.2.tábl.'!D44+'9.mell.6.tábl.'!D44</f>
        <v>0</v>
      </c>
      <c r="E42" s="340">
        <f>'9.mell.2.tábl.'!E44+'9.mell.6.tábl.'!E44</f>
        <v>0</v>
      </c>
      <c r="F42" s="340">
        <f>'9.mell.2.tábl.'!F44+'9.mell.6.tábl.'!F44</f>
        <v>0</v>
      </c>
      <c r="G42" s="265">
        <f>'9.mell.2.tábl.'!G44+'9.mell.6.tábl.'!G44</f>
        <v>0</v>
      </c>
    </row>
    <row r="43" spans="1:7" s="354" customFormat="1" ht="12" customHeight="1" x14ac:dyDescent="0.2">
      <c r="A43" s="14" t="s">
        <v>166</v>
      </c>
      <c r="B43" s="356" t="s">
        <v>264</v>
      </c>
      <c r="C43" s="340">
        <f>'9.mell.2.tábl.'!C45+'9.mell.6.tábl.'!C45</f>
        <v>2856000</v>
      </c>
      <c r="D43" s="340">
        <f>'9.mell.2.tábl.'!D45+'9.mell.6.tábl.'!D45</f>
        <v>0</v>
      </c>
      <c r="E43" s="340">
        <f>'9.mell.2.tábl.'!E45+'9.mell.6.tábl.'!E45</f>
        <v>0</v>
      </c>
      <c r="F43" s="340">
        <f>'9.mell.2.tábl.'!F45+'9.mell.6.tábl.'!F45</f>
        <v>0</v>
      </c>
      <c r="G43" s="265">
        <f>'9.mell.2.tábl.'!G45+'9.mell.6.tábl.'!G45</f>
        <v>2856000</v>
      </c>
    </row>
    <row r="44" spans="1:7" s="354" customFormat="1" ht="12" customHeight="1" x14ac:dyDescent="0.2">
      <c r="A44" s="14" t="s">
        <v>167</v>
      </c>
      <c r="B44" s="356" t="s">
        <v>265</v>
      </c>
      <c r="C44" s="340">
        <f>'9.mell.2.tábl.'!C46+'9.mell.6.tábl.'!C46</f>
        <v>0</v>
      </c>
      <c r="D44" s="340">
        <f>'9.mell.2.tábl.'!D46+'9.mell.6.tábl.'!D46</f>
        <v>0</v>
      </c>
      <c r="E44" s="340">
        <f>'9.mell.2.tábl.'!E46+'9.mell.6.tábl.'!E46</f>
        <v>0</v>
      </c>
      <c r="F44" s="340">
        <f>'9.mell.2.tábl.'!F46+'9.mell.6.tábl.'!F46</f>
        <v>0</v>
      </c>
      <c r="G44" s="265">
        <f>'9.mell.2.tábl.'!G46+'9.mell.6.tábl.'!G46</f>
        <v>0</v>
      </c>
    </row>
    <row r="45" spans="1:7" s="354" customFormat="1" ht="12" customHeight="1" x14ac:dyDescent="0.2">
      <c r="A45" s="14" t="s">
        <v>168</v>
      </c>
      <c r="B45" s="356" t="s">
        <v>495</v>
      </c>
      <c r="C45" s="340">
        <f>'9.mell.2.tábl.'!C47+'9.mell.6.tábl.'!C47</f>
        <v>6000</v>
      </c>
      <c r="D45" s="340">
        <f>'9.mell.2.tábl.'!D47+'9.mell.6.tábl.'!D47</f>
        <v>0</v>
      </c>
      <c r="E45" s="340">
        <f>'9.mell.2.tábl.'!E47+'9.mell.6.tábl.'!E47</f>
        <v>0</v>
      </c>
      <c r="F45" s="340">
        <f>'9.mell.2.tábl.'!F47+'9.mell.6.tábl.'!F47</f>
        <v>0</v>
      </c>
      <c r="G45" s="265">
        <f>'9.mell.2.tábl.'!G47+'9.mell.6.tábl.'!G47</f>
        <v>6000</v>
      </c>
    </row>
    <row r="46" spans="1:7" s="354" customFormat="1" ht="12" customHeight="1" x14ac:dyDescent="0.2">
      <c r="A46" s="14" t="s">
        <v>257</v>
      </c>
      <c r="B46" s="356" t="s">
        <v>266</v>
      </c>
      <c r="C46" s="340">
        <f>'9.mell.2.tábl.'!C48+'9.mell.6.tábl.'!C48</f>
        <v>0</v>
      </c>
      <c r="D46" s="340">
        <f>'9.mell.2.tábl.'!D48+'9.mell.6.tábl.'!D48</f>
        <v>0</v>
      </c>
      <c r="E46" s="340">
        <f>'9.mell.2.tábl.'!E48+'9.mell.6.tábl.'!E48</f>
        <v>0</v>
      </c>
      <c r="F46" s="340">
        <f>'9.mell.2.tábl.'!F48+'9.mell.6.tábl.'!F48</f>
        <v>0</v>
      </c>
      <c r="G46" s="265">
        <f>'9.mell.2.tábl.'!G48+'9.mell.6.tábl.'!G48</f>
        <v>0</v>
      </c>
    </row>
    <row r="47" spans="1:7" s="354" customFormat="1" ht="12" customHeight="1" x14ac:dyDescent="0.2">
      <c r="A47" s="16" t="s">
        <v>258</v>
      </c>
      <c r="B47" s="357" t="s">
        <v>392</v>
      </c>
      <c r="C47" s="340">
        <f>'9.mell.2.tábl.'!C49+'9.mell.6.tábl.'!C49</f>
        <v>0</v>
      </c>
      <c r="D47" s="340">
        <f>'9.mell.2.tábl.'!D49+'9.mell.6.tábl.'!D49</f>
        <v>0</v>
      </c>
      <c r="E47" s="340">
        <f>'9.mell.2.tábl.'!E49+'9.mell.6.tábl.'!E49</f>
        <v>0</v>
      </c>
      <c r="F47" s="340">
        <f>'9.mell.2.tábl.'!F49+'9.mell.6.tábl.'!F49</f>
        <v>0</v>
      </c>
      <c r="G47" s="265">
        <f>'9.mell.2.tábl.'!G49+'9.mell.6.tábl.'!G49</f>
        <v>0</v>
      </c>
    </row>
    <row r="48" spans="1:7" s="354" customFormat="1" ht="12" customHeight="1" thickBot="1" x14ac:dyDescent="0.25">
      <c r="A48" s="16" t="s">
        <v>391</v>
      </c>
      <c r="B48" s="259" t="s">
        <v>267</v>
      </c>
      <c r="C48" s="340">
        <f>'9.mell.2.tábl.'!C50+'9.mell.6.tábl.'!C50</f>
        <v>1081000</v>
      </c>
      <c r="D48" s="340">
        <f>'9.mell.2.tábl.'!D50+'9.mell.6.tábl.'!D50</f>
        <v>0</v>
      </c>
      <c r="E48" s="340">
        <f>'9.mell.2.tábl.'!E50+'9.mell.6.tábl.'!E50</f>
        <v>0</v>
      </c>
      <c r="F48" s="340">
        <f>'9.mell.2.tábl.'!F50+'9.mell.6.tábl.'!F50</f>
        <v>0</v>
      </c>
      <c r="G48" s="265">
        <f>'9.mell.2.tábl.'!G50+'9.mell.6.tábl.'!G50</f>
        <v>1081000</v>
      </c>
    </row>
    <row r="49" spans="1:7" s="354" customFormat="1" ht="12" customHeight="1" thickBot="1" x14ac:dyDescent="0.25">
      <c r="A49" s="20" t="s">
        <v>21</v>
      </c>
      <c r="B49" s="21" t="s">
        <v>268</v>
      </c>
      <c r="C49" s="338">
        <f>SUM(C50:C54)</f>
        <v>4000000</v>
      </c>
      <c r="D49" s="338">
        <f>SUM(D50:D54)</f>
        <v>0</v>
      </c>
      <c r="E49" s="338">
        <f>SUM(E50:E54)</f>
        <v>0</v>
      </c>
      <c r="F49" s="338">
        <f>SUM(F50:F54)</f>
        <v>0</v>
      </c>
      <c r="G49" s="262">
        <f>SUM(G50:G54)</f>
        <v>4000000</v>
      </c>
    </row>
    <row r="50" spans="1:7" s="354" customFormat="1" ht="12" customHeight="1" x14ac:dyDescent="0.2">
      <c r="A50" s="15" t="s">
        <v>89</v>
      </c>
      <c r="B50" s="355" t="s">
        <v>272</v>
      </c>
      <c r="C50" s="387">
        <f>'9.mell.2.tábl.'!C52+'9.mell.6.tábl.'!C52</f>
        <v>0</v>
      </c>
      <c r="D50" s="387">
        <f>'9.mell.2.tábl.'!D52+'9.mell.6.tábl.'!D52</f>
        <v>0</v>
      </c>
      <c r="E50" s="387">
        <f>'9.mell.2.tábl.'!E52+'9.mell.6.tábl.'!E52</f>
        <v>0</v>
      </c>
      <c r="F50" s="387">
        <f>'9.mell.2.tábl.'!F52+'9.mell.6.tábl.'!F52</f>
        <v>0</v>
      </c>
      <c r="G50" s="385">
        <f>'9.mell.2.tábl.'!G52+'9.mell.6.tábl.'!G52</f>
        <v>0</v>
      </c>
    </row>
    <row r="51" spans="1:7" s="354" customFormat="1" ht="12" customHeight="1" x14ac:dyDescent="0.2">
      <c r="A51" s="14" t="s">
        <v>90</v>
      </c>
      <c r="B51" s="356" t="s">
        <v>273</v>
      </c>
      <c r="C51" s="387">
        <f>'9.mell.2.tábl.'!C53+'9.mell.6.tábl.'!C53</f>
        <v>4000000</v>
      </c>
      <c r="D51" s="387">
        <f>'9.mell.2.tábl.'!D53+'9.mell.6.tábl.'!D53</f>
        <v>0</v>
      </c>
      <c r="E51" s="387">
        <f>'9.mell.2.tábl.'!E53+'9.mell.6.tábl.'!E53</f>
        <v>0</v>
      </c>
      <c r="F51" s="387">
        <f>'9.mell.2.tábl.'!F53+'9.mell.6.tábl.'!F53</f>
        <v>0</v>
      </c>
      <c r="G51" s="385">
        <f>'9.mell.2.tábl.'!G53+'9.mell.6.tábl.'!G53</f>
        <v>4000000</v>
      </c>
    </row>
    <row r="52" spans="1:7" s="354" customFormat="1" ht="12" customHeight="1" x14ac:dyDescent="0.2">
      <c r="A52" s="14" t="s">
        <v>269</v>
      </c>
      <c r="B52" s="356" t="s">
        <v>274</v>
      </c>
      <c r="C52" s="387">
        <f>'9.mell.2.tábl.'!C54+'9.mell.6.tábl.'!C54</f>
        <v>0</v>
      </c>
      <c r="D52" s="387">
        <f>'9.mell.2.tábl.'!D54+'9.mell.6.tábl.'!D54</f>
        <v>0</v>
      </c>
      <c r="E52" s="387">
        <f>'9.mell.2.tábl.'!E54+'9.mell.6.tábl.'!E54</f>
        <v>0</v>
      </c>
      <c r="F52" s="387">
        <f>'9.mell.2.tábl.'!F54+'9.mell.6.tábl.'!F54</f>
        <v>0</v>
      </c>
      <c r="G52" s="385">
        <f>'9.mell.2.tábl.'!G54+'9.mell.6.tábl.'!G54</f>
        <v>0</v>
      </c>
    </row>
    <row r="53" spans="1:7" s="354" customFormat="1" ht="12" customHeight="1" x14ac:dyDescent="0.2">
      <c r="A53" s="14" t="s">
        <v>270</v>
      </c>
      <c r="B53" s="356" t="s">
        <v>275</v>
      </c>
      <c r="C53" s="387">
        <f>'9.mell.2.tábl.'!C55+'9.mell.6.tábl.'!C55</f>
        <v>0</v>
      </c>
      <c r="D53" s="387">
        <f>'9.mell.2.tábl.'!D55+'9.mell.6.tábl.'!D55</f>
        <v>0</v>
      </c>
      <c r="E53" s="387">
        <f>'9.mell.2.tábl.'!E55+'9.mell.6.tábl.'!E55</f>
        <v>0</v>
      </c>
      <c r="F53" s="387">
        <f>'9.mell.2.tábl.'!F55+'9.mell.6.tábl.'!F55</f>
        <v>0</v>
      </c>
      <c r="G53" s="385">
        <f>'9.mell.2.tábl.'!G55+'9.mell.6.tábl.'!G55</f>
        <v>0</v>
      </c>
    </row>
    <row r="54" spans="1:7" s="354" customFormat="1" ht="12" customHeight="1" thickBot="1" x14ac:dyDescent="0.25">
      <c r="A54" s="16" t="s">
        <v>271</v>
      </c>
      <c r="B54" s="259" t="s">
        <v>276</v>
      </c>
      <c r="C54" s="387">
        <f>'9.mell.2.tábl.'!C56+'9.mell.6.tábl.'!C56</f>
        <v>0</v>
      </c>
      <c r="D54" s="387">
        <f>'9.mell.2.tábl.'!D56+'9.mell.6.tábl.'!D56</f>
        <v>0</v>
      </c>
      <c r="E54" s="387">
        <f>'9.mell.2.tábl.'!E56+'9.mell.6.tábl.'!E56</f>
        <v>0</v>
      </c>
      <c r="F54" s="387">
        <f>'9.mell.2.tábl.'!F56+'9.mell.6.tábl.'!F56</f>
        <v>0</v>
      </c>
      <c r="G54" s="385">
        <f>'9.mell.2.tábl.'!G56+'9.mell.6.tábl.'!G56</f>
        <v>0</v>
      </c>
    </row>
    <row r="55" spans="1:7" s="354" customFormat="1" ht="12" customHeight="1" thickBot="1" x14ac:dyDescent="0.25">
      <c r="A55" s="20" t="s">
        <v>169</v>
      </c>
      <c r="B55" s="21" t="s">
        <v>277</v>
      </c>
      <c r="C55" s="338">
        <f>SUM(C56:C58)</f>
        <v>0</v>
      </c>
      <c r="D55" s="338">
        <f>SUM(D56:D58)</f>
        <v>0</v>
      </c>
      <c r="E55" s="338">
        <f>SUM(E56:E58)</f>
        <v>0</v>
      </c>
      <c r="F55" s="338">
        <f>SUM(F56:F58)</f>
        <v>0</v>
      </c>
      <c r="G55" s="262">
        <f>SUM(G56:G58)</f>
        <v>0</v>
      </c>
    </row>
    <row r="56" spans="1:7" s="354" customFormat="1" ht="12" customHeight="1" x14ac:dyDescent="0.2">
      <c r="A56" s="15" t="s">
        <v>91</v>
      </c>
      <c r="B56" s="355" t="s">
        <v>278</v>
      </c>
      <c r="C56" s="340">
        <f>'9.mell.2.tábl.'!C58+'9.mell.6.tábl.'!C58</f>
        <v>0</v>
      </c>
      <c r="D56" s="340">
        <f>'9.mell.2.tábl.'!D58+'9.mell.6.tábl.'!D58</f>
        <v>0</v>
      </c>
      <c r="E56" s="340">
        <f>'9.mell.2.tábl.'!E58+'9.mell.6.tábl.'!E58</f>
        <v>0</v>
      </c>
      <c r="F56" s="340">
        <f>'9.mell.2.tábl.'!F58+'9.mell.6.tábl.'!F58</f>
        <v>0</v>
      </c>
      <c r="G56" s="265">
        <f>'9.mell.2.tábl.'!G58+'9.mell.6.tábl.'!G58</f>
        <v>0</v>
      </c>
    </row>
    <row r="57" spans="1:7" s="354" customFormat="1" ht="22.5" x14ac:dyDescent="0.2">
      <c r="A57" s="14" t="s">
        <v>92</v>
      </c>
      <c r="B57" s="356" t="s">
        <v>385</v>
      </c>
      <c r="C57" s="340">
        <f>'9.mell.2.tábl.'!C59+'9.mell.6.tábl.'!C59</f>
        <v>0</v>
      </c>
      <c r="D57" s="340">
        <f>'9.mell.2.tábl.'!D59+'9.mell.6.tábl.'!D59</f>
        <v>0</v>
      </c>
      <c r="E57" s="340">
        <f>'9.mell.2.tábl.'!E59+'9.mell.6.tábl.'!E59</f>
        <v>0</v>
      </c>
      <c r="F57" s="340">
        <f>'9.mell.2.tábl.'!F59+'9.mell.6.tábl.'!F59</f>
        <v>0</v>
      </c>
      <c r="G57" s="265">
        <f>'9.mell.2.tábl.'!G59+'9.mell.6.tábl.'!G59</f>
        <v>0</v>
      </c>
    </row>
    <row r="58" spans="1:7" s="354" customFormat="1" ht="12" customHeight="1" x14ac:dyDescent="0.2">
      <c r="A58" s="14" t="s">
        <v>281</v>
      </c>
      <c r="B58" s="356" t="s">
        <v>279</v>
      </c>
      <c r="C58" s="340">
        <f>'9.mell.2.tábl.'!C60+'9.mell.6.tábl.'!C60</f>
        <v>0</v>
      </c>
      <c r="D58" s="340">
        <f>'9.mell.2.tábl.'!D60+'9.mell.6.tábl.'!D60</f>
        <v>0</v>
      </c>
      <c r="E58" s="340">
        <f>'9.mell.2.tábl.'!E60+'9.mell.6.tábl.'!E60</f>
        <v>0</v>
      </c>
      <c r="F58" s="340">
        <f>'9.mell.2.tábl.'!F60+'9.mell.6.tábl.'!F60</f>
        <v>0</v>
      </c>
      <c r="G58" s="265">
        <f>'9.mell.2.tábl.'!G60+'9.mell.6.tábl.'!G60</f>
        <v>0</v>
      </c>
    </row>
    <row r="59" spans="1:7" s="354" customFormat="1" ht="12" customHeight="1" thickBot="1" x14ac:dyDescent="0.25">
      <c r="A59" s="16" t="s">
        <v>282</v>
      </c>
      <c r="B59" s="259" t="s">
        <v>280</v>
      </c>
      <c r="C59" s="340">
        <f>'9.mell.2.tábl.'!C61+'9.mell.6.tábl.'!C61</f>
        <v>0</v>
      </c>
      <c r="D59" s="340">
        <f>'9.mell.2.tábl.'!D61+'9.mell.6.tábl.'!D61</f>
        <v>0</v>
      </c>
      <c r="E59" s="340">
        <f>'9.mell.2.tábl.'!E61+'9.mell.6.tábl.'!E61</f>
        <v>0</v>
      </c>
      <c r="F59" s="340">
        <f>'9.mell.2.tábl.'!F61+'9.mell.6.tábl.'!F61</f>
        <v>0</v>
      </c>
      <c r="G59" s="265">
        <f>'9.mell.2.tábl.'!G61+'9.mell.6.tábl.'!G61</f>
        <v>0</v>
      </c>
    </row>
    <row r="60" spans="1:7" s="354" customFormat="1" ht="12" customHeight="1" thickBot="1" x14ac:dyDescent="0.25">
      <c r="A60" s="20" t="s">
        <v>23</v>
      </c>
      <c r="B60" s="257" t="s">
        <v>283</v>
      </c>
      <c r="C60" s="338">
        <f>SUM(C61:C63)</f>
        <v>400000</v>
      </c>
      <c r="D60" s="338">
        <f>SUM(D61:D63)</f>
        <v>0</v>
      </c>
      <c r="E60" s="338">
        <f>SUM(E61:E63)</f>
        <v>0</v>
      </c>
      <c r="F60" s="338">
        <f>SUM(F61:F63)</f>
        <v>0</v>
      </c>
      <c r="G60" s="262">
        <f>SUM(G61:G63)</f>
        <v>400000</v>
      </c>
    </row>
    <row r="61" spans="1:7" s="354" customFormat="1" ht="12" customHeight="1" x14ac:dyDescent="0.2">
      <c r="A61" s="15" t="s">
        <v>170</v>
      </c>
      <c r="B61" s="355" t="s">
        <v>285</v>
      </c>
      <c r="C61" s="342">
        <f>'9.mell.2.tábl.'!C63+'9.mell.6.tábl.'!C63</f>
        <v>0</v>
      </c>
      <c r="D61" s="342">
        <f>'9.mell.2.tábl.'!D63+'9.mell.6.tábl.'!D63</f>
        <v>0</v>
      </c>
      <c r="E61" s="342">
        <f>'9.mell.2.tábl.'!E63+'9.mell.6.tábl.'!E63</f>
        <v>0</v>
      </c>
      <c r="F61" s="342">
        <f>'9.mell.2.tábl.'!F63+'9.mell.6.tábl.'!F63</f>
        <v>0</v>
      </c>
      <c r="G61" s="267">
        <f>'9.mell.2.tábl.'!G63+'9.mell.6.tábl.'!G63</f>
        <v>0</v>
      </c>
    </row>
    <row r="62" spans="1:7" s="354" customFormat="1" ht="22.5" x14ac:dyDescent="0.2">
      <c r="A62" s="14" t="s">
        <v>171</v>
      </c>
      <c r="B62" s="356" t="s">
        <v>386</v>
      </c>
      <c r="C62" s="342">
        <f>'9.mell.2.tábl.'!C64+'9.mell.6.tábl.'!C64</f>
        <v>0</v>
      </c>
      <c r="D62" s="342">
        <f>'9.mell.2.tábl.'!D64+'9.mell.6.tábl.'!D64</f>
        <v>0</v>
      </c>
      <c r="E62" s="342">
        <f>'9.mell.2.tábl.'!E64+'9.mell.6.tábl.'!E64</f>
        <v>0</v>
      </c>
      <c r="F62" s="342">
        <f>'9.mell.2.tábl.'!F64+'9.mell.6.tábl.'!F64</f>
        <v>0</v>
      </c>
      <c r="G62" s="267">
        <f>'9.mell.2.tábl.'!G64+'9.mell.6.tábl.'!G64</f>
        <v>0</v>
      </c>
    </row>
    <row r="63" spans="1:7" s="354" customFormat="1" ht="12" customHeight="1" x14ac:dyDescent="0.2">
      <c r="A63" s="14" t="s">
        <v>215</v>
      </c>
      <c r="B63" s="356" t="s">
        <v>286</v>
      </c>
      <c r="C63" s="342">
        <f>'9.mell.2.tábl.'!C65+'9.mell.6.tábl.'!C65</f>
        <v>400000</v>
      </c>
      <c r="D63" s="342">
        <f>'9.mell.2.tábl.'!D65+'9.mell.6.tábl.'!D65</f>
        <v>0</v>
      </c>
      <c r="E63" s="342">
        <f>'9.mell.2.tábl.'!E65+'9.mell.6.tábl.'!E65</f>
        <v>0</v>
      </c>
      <c r="F63" s="342">
        <f>'9.mell.2.tábl.'!F65+'9.mell.6.tábl.'!F65</f>
        <v>0</v>
      </c>
      <c r="G63" s="267">
        <f>'9.mell.2.tábl.'!G65+'9.mell.6.tábl.'!G65</f>
        <v>400000</v>
      </c>
    </row>
    <row r="64" spans="1:7" s="354" customFormat="1" ht="12" customHeight="1" thickBot="1" x14ac:dyDescent="0.25">
      <c r="A64" s="16" t="s">
        <v>284</v>
      </c>
      <c r="B64" s="259" t="s">
        <v>287</v>
      </c>
      <c r="C64" s="342">
        <f>'9.mell.2.tábl.'!C66+'9.mell.6.tábl.'!C66</f>
        <v>0</v>
      </c>
      <c r="D64" s="342">
        <f>'9.mell.2.tábl.'!D66+'9.mell.6.tábl.'!D66</f>
        <v>0</v>
      </c>
      <c r="E64" s="342">
        <f>'9.mell.2.tábl.'!E66+'9.mell.6.tábl.'!E66</f>
        <v>0</v>
      </c>
      <c r="F64" s="342">
        <f>'9.mell.2.tábl.'!F66+'9.mell.6.tábl.'!F66</f>
        <v>0</v>
      </c>
      <c r="G64" s="267">
        <f>'9.mell.2.tábl.'!G66+'9.mell.6.tábl.'!G66</f>
        <v>0</v>
      </c>
    </row>
    <row r="65" spans="1:7" s="354" customFormat="1" ht="12" customHeight="1" thickBot="1" x14ac:dyDescent="0.25">
      <c r="A65" s="406" t="s">
        <v>432</v>
      </c>
      <c r="B65" s="21" t="s">
        <v>288</v>
      </c>
      <c r="C65" s="344">
        <f>+C6+C14+C21+C28+C37+C49+C55+C60</f>
        <v>429511951</v>
      </c>
      <c r="D65" s="344">
        <f>+D6+D14+D21+D28+D37+D49+D55+D60</f>
        <v>0</v>
      </c>
      <c r="E65" s="344">
        <f>+E6+E14+E21+E28+E37+E49+E55+E60</f>
        <v>3509201</v>
      </c>
      <c r="F65" s="344">
        <f>+F6+F14+F21+F28+F37+F49+F55+F60</f>
        <v>3509201</v>
      </c>
      <c r="G65" s="268">
        <f>+G6+G14+G21+G28+G37+G49+G55+G60</f>
        <v>433021152</v>
      </c>
    </row>
    <row r="66" spans="1:7" s="354" customFormat="1" ht="12" customHeight="1" thickBot="1" x14ac:dyDescent="0.25">
      <c r="A66" s="388" t="s">
        <v>289</v>
      </c>
      <c r="B66" s="257" t="s">
        <v>290</v>
      </c>
      <c r="C66" s="338">
        <f>SUM(C67:C69)</f>
        <v>0</v>
      </c>
      <c r="D66" s="338">
        <f>SUM(D67:D69)</f>
        <v>0</v>
      </c>
      <c r="E66" s="338">
        <f>SUM(E67:E69)</f>
        <v>0</v>
      </c>
      <c r="F66" s="338">
        <f>SUM(F67:F69)</f>
        <v>0</v>
      </c>
      <c r="G66" s="262">
        <f>SUM(G67:G69)</f>
        <v>0</v>
      </c>
    </row>
    <row r="67" spans="1:7" s="354" customFormat="1" ht="12" customHeight="1" x14ac:dyDescent="0.2">
      <c r="A67" s="15" t="s">
        <v>318</v>
      </c>
      <c r="B67" s="355" t="s">
        <v>291</v>
      </c>
      <c r="C67" s="342">
        <f>'9.mell.2.tábl.'!C69+'9.mell.6.tábl.'!C69</f>
        <v>0</v>
      </c>
      <c r="D67" s="342">
        <f>'9.mell.2.tábl.'!D69+'9.mell.6.tábl.'!D69</f>
        <v>0</v>
      </c>
      <c r="E67" s="342">
        <f>'9.mell.2.tábl.'!E69+'9.mell.6.tábl.'!E69</f>
        <v>0</v>
      </c>
      <c r="F67" s="342">
        <f>'9.mell.2.tábl.'!F69+'9.mell.6.tábl.'!F69</f>
        <v>0</v>
      </c>
      <c r="G67" s="267">
        <f>'9.mell.2.tábl.'!G69+'9.mell.6.tábl.'!G69</f>
        <v>0</v>
      </c>
    </row>
    <row r="68" spans="1:7" s="354" customFormat="1" ht="12" customHeight="1" x14ac:dyDescent="0.2">
      <c r="A68" s="14" t="s">
        <v>327</v>
      </c>
      <c r="B68" s="356" t="s">
        <v>292</v>
      </c>
      <c r="C68" s="342">
        <f>'9.mell.2.tábl.'!C70+'9.mell.6.tábl.'!C70</f>
        <v>0</v>
      </c>
      <c r="D68" s="342">
        <f>'9.mell.2.tábl.'!D70+'9.mell.6.tábl.'!D70</f>
        <v>0</v>
      </c>
      <c r="E68" s="342">
        <f>'9.mell.2.tábl.'!E70+'9.mell.6.tábl.'!E70</f>
        <v>0</v>
      </c>
      <c r="F68" s="342">
        <f>'9.mell.2.tábl.'!F70+'9.mell.6.tábl.'!F70</f>
        <v>0</v>
      </c>
      <c r="G68" s="267">
        <f>'9.mell.2.tábl.'!G70+'9.mell.6.tábl.'!G70</f>
        <v>0</v>
      </c>
    </row>
    <row r="69" spans="1:7" s="354" customFormat="1" ht="12" customHeight="1" thickBot="1" x14ac:dyDescent="0.25">
      <c r="A69" s="18" t="s">
        <v>328</v>
      </c>
      <c r="B69" s="584" t="s">
        <v>417</v>
      </c>
      <c r="C69" s="342">
        <f>'9.mell.2.tábl.'!C71+'9.mell.6.tábl.'!C71</f>
        <v>0</v>
      </c>
      <c r="D69" s="342">
        <f>'9.mell.2.tábl.'!D71+'9.mell.6.tábl.'!D71</f>
        <v>0</v>
      </c>
      <c r="E69" s="342">
        <f>'9.mell.2.tábl.'!E71+'9.mell.6.tábl.'!E71</f>
        <v>0</v>
      </c>
      <c r="F69" s="342">
        <f>'9.mell.2.tábl.'!F71+'9.mell.6.tábl.'!F71</f>
        <v>0</v>
      </c>
      <c r="G69" s="267">
        <f>'9.mell.2.tábl.'!G71+'9.mell.6.tábl.'!G71</f>
        <v>0</v>
      </c>
    </row>
    <row r="70" spans="1:7" s="354" customFormat="1" ht="12" customHeight="1" thickBot="1" x14ac:dyDescent="0.25">
      <c r="A70" s="388" t="s">
        <v>294</v>
      </c>
      <c r="B70" s="257" t="s">
        <v>295</v>
      </c>
      <c r="C70" s="338">
        <f>SUM(C71:C74)</f>
        <v>0</v>
      </c>
      <c r="D70" s="338">
        <f>SUM(D71:D74)</f>
        <v>0</v>
      </c>
      <c r="E70" s="338">
        <f>SUM(E71:E74)</f>
        <v>0</v>
      </c>
      <c r="F70" s="338">
        <f>SUM(F71:F74)</f>
        <v>0</v>
      </c>
      <c r="G70" s="262">
        <f>SUM(G71:G74)</f>
        <v>0</v>
      </c>
    </row>
    <row r="71" spans="1:7" s="354" customFormat="1" ht="12" customHeight="1" x14ac:dyDescent="0.2">
      <c r="A71" s="15" t="s">
        <v>141</v>
      </c>
      <c r="B71" s="459" t="s">
        <v>296</v>
      </c>
      <c r="C71" s="342">
        <f>'9.mell.2.tábl.'!C73+'9.mell.6.tábl.'!C73</f>
        <v>0</v>
      </c>
      <c r="D71" s="342">
        <f>'9.mell.2.tábl.'!D73+'9.mell.6.tábl.'!D73</f>
        <v>0</v>
      </c>
      <c r="E71" s="342">
        <f>'9.mell.2.tábl.'!E73+'9.mell.6.tábl.'!E73</f>
        <v>0</v>
      </c>
      <c r="F71" s="342">
        <f>'9.mell.2.tábl.'!F73+'9.mell.6.tábl.'!F73</f>
        <v>0</v>
      </c>
      <c r="G71" s="267">
        <f>'9.mell.2.tábl.'!G73+'9.mell.6.tábl.'!G73</f>
        <v>0</v>
      </c>
    </row>
    <row r="72" spans="1:7" s="354" customFormat="1" ht="12" customHeight="1" x14ac:dyDescent="0.2">
      <c r="A72" s="14" t="s">
        <v>142</v>
      </c>
      <c r="B72" s="459" t="s">
        <v>502</v>
      </c>
      <c r="C72" s="342">
        <f>'9.mell.2.tábl.'!C74+'9.mell.6.tábl.'!C74</f>
        <v>0</v>
      </c>
      <c r="D72" s="342">
        <f>'9.mell.2.tábl.'!D74+'9.mell.6.tábl.'!D74</f>
        <v>0</v>
      </c>
      <c r="E72" s="342">
        <f>'9.mell.2.tábl.'!E74+'9.mell.6.tábl.'!E74</f>
        <v>0</v>
      </c>
      <c r="F72" s="342">
        <f>'9.mell.2.tábl.'!F74+'9.mell.6.tábl.'!F74</f>
        <v>0</v>
      </c>
      <c r="G72" s="267">
        <f>'9.mell.2.tábl.'!G74+'9.mell.6.tábl.'!G74</f>
        <v>0</v>
      </c>
    </row>
    <row r="73" spans="1:7" s="354" customFormat="1" ht="12" customHeight="1" x14ac:dyDescent="0.2">
      <c r="A73" s="14" t="s">
        <v>319</v>
      </c>
      <c r="B73" s="459" t="s">
        <v>297</v>
      </c>
      <c r="C73" s="342">
        <f>'9.mell.2.tábl.'!C75+'9.mell.6.tábl.'!C75</f>
        <v>0</v>
      </c>
      <c r="D73" s="342">
        <f>'9.mell.2.tábl.'!D75+'9.mell.6.tábl.'!D75</f>
        <v>0</v>
      </c>
      <c r="E73" s="342">
        <f>'9.mell.2.tábl.'!E75+'9.mell.6.tábl.'!E75</f>
        <v>0</v>
      </c>
      <c r="F73" s="342">
        <f>'9.mell.2.tábl.'!F75+'9.mell.6.tábl.'!F75</f>
        <v>0</v>
      </c>
      <c r="G73" s="267">
        <f>'9.mell.2.tábl.'!G75+'9.mell.6.tábl.'!G75</f>
        <v>0</v>
      </c>
    </row>
    <row r="74" spans="1:7" s="354" customFormat="1" ht="12" customHeight="1" thickBot="1" x14ac:dyDescent="0.25">
      <c r="A74" s="16" t="s">
        <v>320</v>
      </c>
      <c r="B74" s="460" t="s">
        <v>503</v>
      </c>
      <c r="C74" s="342">
        <f>'9.mell.2.tábl.'!C76+'9.mell.6.tábl.'!C76</f>
        <v>0</v>
      </c>
      <c r="D74" s="342">
        <f>'9.mell.2.tábl.'!D76+'9.mell.6.tábl.'!D76</f>
        <v>0</v>
      </c>
      <c r="E74" s="342">
        <f>'9.mell.2.tábl.'!E76+'9.mell.6.tábl.'!E76</f>
        <v>0</v>
      </c>
      <c r="F74" s="342">
        <f>'9.mell.2.tábl.'!F76+'9.mell.6.tábl.'!F76</f>
        <v>0</v>
      </c>
      <c r="G74" s="267">
        <f>'9.mell.2.tábl.'!G76+'9.mell.6.tábl.'!G76</f>
        <v>0</v>
      </c>
    </row>
    <row r="75" spans="1:7" s="354" customFormat="1" ht="12" customHeight="1" thickBot="1" x14ac:dyDescent="0.25">
      <c r="A75" s="388" t="s">
        <v>298</v>
      </c>
      <c r="B75" s="257" t="s">
        <v>299</v>
      </c>
      <c r="C75" s="338">
        <f>SUM(C76:C77)</f>
        <v>104072592</v>
      </c>
      <c r="D75" s="338">
        <f>SUM(D76:D77)</f>
        <v>0</v>
      </c>
      <c r="E75" s="338">
        <f>SUM(E76:E77)</f>
        <v>0</v>
      </c>
      <c r="F75" s="338">
        <f>SUM(F76:F77)</f>
        <v>0</v>
      </c>
      <c r="G75" s="262">
        <f>SUM(G76:G77)</f>
        <v>104072592</v>
      </c>
    </row>
    <row r="76" spans="1:7" s="354" customFormat="1" ht="12" customHeight="1" x14ac:dyDescent="0.2">
      <c r="A76" s="15" t="s">
        <v>321</v>
      </c>
      <c r="B76" s="355" t="s">
        <v>300</v>
      </c>
      <c r="C76" s="342">
        <f>'9.mell.2.tábl.'!C78+'9.mell.6.tábl.'!C78</f>
        <v>104072592</v>
      </c>
      <c r="D76" s="342">
        <f>'9.mell.2.tábl.'!D78+'9.mell.6.tábl.'!D78</f>
        <v>0</v>
      </c>
      <c r="E76" s="342">
        <f>'9.mell.2.tábl.'!E78+'9.mell.6.tábl.'!E78</f>
        <v>0</v>
      </c>
      <c r="F76" s="342">
        <f>'9.mell.2.tábl.'!F78+'9.mell.6.tábl.'!F78</f>
        <v>0</v>
      </c>
      <c r="G76" s="267">
        <f>'9.mell.2.tábl.'!G78+'9.mell.6.tábl.'!G78</f>
        <v>104072592</v>
      </c>
    </row>
    <row r="77" spans="1:7" s="354" customFormat="1" ht="12" customHeight="1" thickBot="1" x14ac:dyDescent="0.25">
      <c r="A77" s="16" t="s">
        <v>322</v>
      </c>
      <c r="B77" s="259" t="s">
        <v>301</v>
      </c>
      <c r="C77" s="342">
        <f>'9.mell.2.tábl.'!C79+'9.mell.6.tábl.'!C79</f>
        <v>0</v>
      </c>
      <c r="D77" s="342">
        <f>'9.mell.2.tábl.'!D79+'9.mell.6.tábl.'!D79</f>
        <v>0</v>
      </c>
      <c r="E77" s="342">
        <f>'9.mell.2.tábl.'!E79+'9.mell.6.tábl.'!E79</f>
        <v>0</v>
      </c>
      <c r="F77" s="342">
        <f>'9.mell.2.tábl.'!F79+'9.mell.6.tábl.'!F79</f>
        <v>0</v>
      </c>
      <c r="G77" s="267">
        <f>'9.mell.2.tábl.'!G79+'9.mell.6.tábl.'!G79</f>
        <v>0</v>
      </c>
    </row>
    <row r="78" spans="1:7" s="354" customFormat="1" ht="12" customHeight="1" thickBot="1" x14ac:dyDescent="0.25">
      <c r="A78" s="388" t="s">
        <v>302</v>
      </c>
      <c r="B78" s="257" t="s">
        <v>303</v>
      </c>
      <c r="C78" s="338">
        <f>SUM(C79:C81)</f>
        <v>0</v>
      </c>
      <c r="D78" s="338">
        <f>SUM(D79:D81)</f>
        <v>0</v>
      </c>
      <c r="E78" s="338">
        <f>SUM(E79:E81)</f>
        <v>0</v>
      </c>
      <c r="F78" s="338">
        <f>SUM(F79:F81)</f>
        <v>0</v>
      </c>
      <c r="G78" s="262">
        <f>SUM(G79:G81)</f>
        <v>0</v>
      </c>
    </row>
    <row r="79" spans="1:7" s="354" customFormat="1" ht="12" customHeight="1" x14ac:dyDescent="0.2">
      <c r="A79" s="15" t="s">
        <v>323</v>
      </c>
      <c r="B79" s="355" t="s">
        <v>304</v>
      </c>
      <c r="C79" s="342">
        <f>'9.mell.2.tábl.'!C81+'9.mell.6.tábl.'!C82</f>
        <v>0</v>
      </c>
      <c r="D79" s="342">
        <f>'9.mell.2.tábl.'!D81+'9.mell.6.tábl.'!D82</f>
        <v>0</v>
      </c>
      <c r="E79" s="342">
        <f>'9.mell.2.tábl.'!E81+'9.mell.6.tábl.'!E82</f>
        <v>0</v>
      </c>
      <c r="F79" s="342">
        <f>'9.mell.2.tábl.'!F81+'9.mell.6.tábl.'!F82</f>
        <v>0</v>
      </c>
      <c r="G79" s="267">
        <f>'9.mell.2.tábl.'!G81+'9.mell.6.tábl.'!G82</f>
        <v>0</v>
      </c>
    </row>
    <row r="80" spans="1:7" s="354" customFormat="1" ht="12" customHeight="1" x14ac:dyDescent="0.2">
      <c r="A80" s="14" t="s">
        <v>324</v>
      </c>
      <c r="B80" s="356" t="s">
        <v>305</v>
      </c>
      <c r="C80" s="342">
        <f>'9.mell.2.tábl.'!C82+'9.mell.6.tábl.'!C83</f>
        <v>0</v>
      </c>
      <c r="D80" s="342">
        <f>'9.mell.2.tábl.'!D82+'9.mell.6.tábl.'!D83</f>
        <v>0</v>
      </c>
      <c r="E80" s="342">
        <f>'9.mell.2.tábl.'!E82+'9.mell.6.tábl.'!E83</f>
        <v>0</v>
      </c>
      <c r="F80" s="342">
        <f>'9.mell.2.tábl.'!F82+'9.mell.6.tábl.'!F83</f>
        <v>0</v>
      </c>
      <c r="G80" s="267">
        <f>'9.mell.2.tábl.'!G82+'9.mell.6.tábl.'!G83</f>
        <v>0</v>
      </c>
    </row>
    <row r="81" spans="1:8" s="354" customFormat="1" ht="12" customHeight="1" thickBot="1" x14ac:dyDescent="0.25">
      <c r="A81" s="16" t="s">
        <v>325</v>
      </c>
      <c r="B81" s="259" t="s">
        <v>597</v>
      </c>
      <c r="C81" s="342">
        <f>'9.mell.2.tábl.'!C83+'9.mell.6.tábl.'!C84</f>
        <v>0</v>
      </c>
      <c r="D81" s="342">
        <f>'9.mell.2.tábl.'!D83+'9.mell.6.tábl.'!D84</f>
        <v>0</v>
      </c>
      <c r="E81" s="342">
        <f>'9.mell.2.tábl.'!E83+'9.mell.6.tábl.'!E84</f>
        <v>0</v>
      </c>
      <c r="F81" s="342">
        <f>'9.mell.2.tábl.'!F83+'9.mell.6.tábl.'!F84</f>
        <v>0</v>
      </c>
      <c r="G81" s="267">
        <f>'9.mell.2.tábl.'!G83+'9.mell.6.tábl.'!G84</f>
        <v>0</v>
      </c>
    </row>
    <row r="82" spans="1:8" s="354" customFormat="1" ht="12" customHeight="1" thickBot="1" x14ac:dyDescent="0.25">
      <c r="A82" s="388" t="s">
        <v>306</v>
      </c>
      <c r="B82" s="257" t="s">
        <v>326</v>
      </c>
      <c r="C82" s="338">
        <f>SUM(C83:C86)</f>
        <v>0</v>
      </c>
      <c r="D82" s="338">
        <f>SUM(D83:D86)</f>
        <v>0</v>
      </c>
      <c r="E82" s="338">
        <f>SUM(E83:E86)</f>
        <v>0</v>
      </c>
      <c r="F82" s="338">
        <f>SUM(F83:F86)</f>
        <v>0</v>
      </c>
      <c r="G82" s="262">
        <f>SUM(G83:G86)</f>
        <v>0</v>
      </c>
    </row>
    <row r="83" spans="1:8" s="354" customFormat="1" ht="12" customHeight="1" x14ac:dyDescent="0.2">
      <c r="A83" s="358" t="s">
        <v>307</v>
      </c>
      <c r="B83" s="355" t="s">
        <v>308</v>
      </c>
      <c r="C83" s="342">
        <f>'9.mell.2.tábl.'!C85+'9.mell.6.tábl.'!C86</f>
        <v>0</v>
      </c>
      <c r="D83" s="342">
        <f>'9.mell.2.tábl.'!D85+'9.mell.6.tábl.'!D86</f>
        <v>0</v>
      </c>
      <c r="E83" s="342">
        <f>'9.mell.2.tábl.'!E85+'9.mell.6.tábl.'!E86</f>
        <v>0</v>
      </c>
      <c r="F83" s="342">
        <f>'9.mell.2.tábl.'!F85+'9.mell.6.tábl.'!F86</f>
        <v>0</v>
      </c>
      <c r="G83" s="267">
        <f>'9.mell.2.tábl.'!G85+'9.mell.6.tábl.'!G86</f>
        <v>0</v>
      </c>
    </row>
    <row r="84" spans="1:8" s="354" customFormat="1" ht="12" customHeight="1" x14ac:dyDescent="0.2">
      <c r="A84" s="359" t="s">
        <v>309</v>
      </c>
      <c r="B84" s="356" t="s">
        <v>310</v>
      </c>
      <c r="C84" s="342">
        <f>'9.mell.2.tábl.'!C86+'9.mell.6.tábl.'!C87</f>
        <v>0</v>
      </c>
      <c r="D84" s="342">
        <f>'9.mell.2.tábl.'!D86+'9.mell.6.tábl.'!D87</f>
        <v>0</v>
      </c>
      <c r="E84" s="342">
        <f>'9.mell.2.tábl.'!E86+'9.mell.6.tábl.'!E87</f>
        <v>0</v>
      </c>
      <c r="F84" s="342">
        <f>'9.mell.2.tábl.'!F86+'9.mell.6.tábl.'!F87</f>
        <v>0</v>
      </c>
      <c r="G84" s="267">
        <f>'9.mell.2.tábl.'!G86+'9.mell.6.tábl.'!G87</f>
        <v>0</v>
      </c>
    </row>
    <row r="85" spans="1:8" s="354" customFormat="1" ht="12" customHeight="1" x14ac:dyDescent="0.2">
      <c r="A85" s="359" t="s">
        <v>311</v>
      </c>
      <c r="B85" s="356" t="s">
        <v>312</v>
      </c>
      <c r="C85" s="342">
        <f>'9.mell.2.tábl.'!C87+'9.mell.6.tábl.'!C88</f>
        <v>0</v>
      </c>
      <c r="D85" s="342">
        <f>'9.mell.2.tábl.'!D87+'9.mell.6.tábl.'!D88</f>
        <v>0</v>
      </c>
      <c r="E85" s="342">
        <f>'9.mell.2.tábl.'!E87+'9.mell.6.tábl.'!E88</f>
        <v>0</v>
      </c>
      <c r="F85" s="342">
        <f>'9.mell.2.tábl.'!F87+'9.mell.6.tábl.'!F88</f>
        <v>0</v>
      </c>
      <c r="G85" s="267">
        <f>'9.mell.2.tábl.'!G87+'9.mell.6.tábl.'!G88</f>
        <v>0</v>
      </c>
    </row>
    <row r="86" spans="1:8" s="354" customFormat="1" ht="12" customHeight="1" thickBot="1" x14ac:dyDescent="0.25">
      <c r="A86" s="360" t="s">
        <v>313</v>
      </c>
      <c r="B86" s="259" t="s">
        <v>314</v>
      </c>
      <c r="C86" s="342">
        <f>'9.mell.2.tábl.'!C88+'9.mell.6.tábl.'!C89</f>
        <v>0</v>
      </c>
      <c r="D86" s="342">
        <f>'9.mell.2.tábl.'!D88+'9.mell.6.tábl.'!D89</f>
        <v>0</v>
      </c>
      <c r="E86" s="342">
        <f>'9.mell.2.tábl.'!E88+'9.mell.6.tábl.'!E89</f>
        <v>0</v>
      </c>
      <c r="F86" s="342">
        <f>'9.mell.2.tábl.'!F88+'9.mell.6.tábl.'!F89</f>
        <v>0</v>
      </c>
      <c r="G86" s="267">
        <f>'9.mell.2.tábl.'!G88+'9.mell.6.tábl.'!G89</f>
        <v>0</v>
      </c>
    </row>
    <row r="87" spans="1:8" s="354" customFormat="1" ht="12" customHeight="1" thickBot="1" x14ac:dyDescent="0.25">
      <c r="A87" s="388" t="s">
        <v>315</v>
      </c>
      <c r="B87" s="257" t="s">
        <v>431</v>
      </c>
      <c r="C87" s="390"/>
      <c r="D87" s="390"/>
      <c r="E87" s="390"/>
      <c r="F87" s="338">
        <f>D87+E87</f>
        <v>0</v>
      </c>
      <c r="G87" s="262">
        <f>C87+F87</f>
        <v>0</v>
      </c>
    </row>
    <row r="88" spans="1:8" s="354" customFormat="1" ht="13.5" customHeight="1" thickBot="1" x14ac:dyDescent="0.25">
      <c r="A88" s="388" t="s">
        <v>317</v>
      </c>
      <c r="B88" s="257" t="s">
        <v>316</v>
      </c>
      <c r="C88" s="390"/>
      <c r="D88" s="390"/>
      <c r="E88" s="390"/>
      <c r="F88" s="338">
        <f>D88+E88</f>
        <v>0</v>
      </c>
      <c r="G88" s="262">
        <f>C88+F88</f>
        <v>0</v>
      </c>
    </row>
    <row r="89" spans="1:8" s="354" customFormat="1" ht="15.75" customHeight="1" thickBot="1" x14ac:dyDescent="0.25">
      <c r="A89" s="388" t="s">
        <v>329</v>
      </c>
      <c r="B89" s="361" t="s">
        <v>434</v>
      </c>
      <c r="C89" s="344">
        <f>+C66+C70+C75+C78+C82+C88+C87</f>
        <v>104072592</v>
      </c>
      <c r="D89" s="344">
        <f>+D66+D70+D75+D78+D82+D88+D87</f>
        <v>0</v>
      </c>
      <c r="E89" s="344">
        <f>+E66+E70+E75+E78+E82+E88+E87</f>
        <v>0</v>
      </c>
      <c r="F89" s="344">
        <f>+F66+F70+F75+F78+F82+F88+F87</f>
        <v>0</v>
      </c>
      <c r="G89" s="268">
        <f>+G66+G70+G75+G78+G82+G88+G87</f>
        <v>104072592</v>
      </c>
    </row>
    <row r="90" spans="1:8" s="354" customFormat="1" ht="25.5" customHeight="1" thickBot="1" x14ac:dyDescent="0.25">
      <c r="A90" s="389" t="s">
        <v>433</v>
      </c>
      <c r="B90" s="362" t="s">
        <v>435</v>
      </c>
      <c r="C90" s="344">
        <f>+C65+C89</f>
        <v>533584543</v>
      </c>
      <c r="D90" s="344">
        <f>+D65+D89</f>
        <v>0</v>
      </c>
      <c r="E90" s="344">
        <f>+E65+E89</f>
        <v>3509201</v>
      </c>
      <c r="F90" s="344">
        <f>+F65+F89</f>
        <v>3509201</v>
      </c>
      <c r="G90" s="268">
        <f>+G65+G89</f>
        <v>537093744</v>
      </c>
    </row>
    <row r="91" spans="1:8" s="354" customFormat="1" ht="30.75" customHeight="1" x14ac:dyDescent="0.2">
      <c r="A91" s="5"/>
      <c r="B91" s="6"/>
      <c r="C91" s="269"/>
    </row>
    <row r="92" spans="1:8" ht="16.5" customHeight="1" x14ac:dyDescent="0.25">
      <c r="A92" s="771" t="s">
        <v>633</v>
      </c>
      <c r="B92" s="771"/>
      <c r="C92" s="771"/>
      <c r="D92" s="771"/>
      <c r="E92" s="771"/>
      <c r="F92" s="771"/>
      <c r="G92" s="771"/>
    </row>
    <row r="93" spans="1:8" s="363" customFormat="1" ht="16.5" customHeight="1" thickBot="1" x14ac:dyDescent="0.3">
      <c r="A93" s="772"/>
      <c r="B93" s="772"/>
      <c r="C93" s="134"/>
      <c r="G93" s="134"/>
    </row>
    <row r="94" spans="1:8" x14ac:dyDescent="0.25">
      <c r="A94" s="773" t="s">
        <v>64</v>
      </c>
      <c r="B94" s="775" t="s">
        <v>598</v>
      </c>
      <c r="C94" s="777" t="str">
        <f>+CONCATENATE(LEFT([1]ÖSSZEFÜGGÉSEK!A6,4),". évi")</f>
        <v>2021. évi</v>
      </c>
      <c r="D94" s="778"/>
      <c r="E94" s="779"/>
      <c r="F94" s="779"/>
      <c r="G94" s="780"/>
    </row>
    <row r="95" spans="1:8" ht="48.75" thickBot="1" x14ac:dyDescent="0.3">
      <c r="A95" s="774"/>
      <c r="B95" s="776"/>
      <c r="C95" s="568" t="s">
        <v>587</v>
      </c>
      <c r="D95" s="569" t="s">
        <v>588</v>
      </c>
      <c r="E95" s="569" t="s">
        <v>589</v>
      </c>
      <c r="F95" s="570" t="s">
        <v>590</v>
      </c>
      <c r="G95" s="571" t="s">
        <v>591</v>
      </c>
    </row>
    <row r="96" spans="1:8" s="353" customFormat="1" ht="12" customHeight="1" thickBot="1" x14ac:dyDescent="0.25">
      <c r="A96" s="31" t="s">
        <v>444</v>
      </c>
      <c r="B96" s="32" t="s">
        <v>445</v>
      </c>
      <c r="C96" s="572" t="s">
        <v>446</v>
      </c>
      <c r="D96" s="572" t="s">
        <v>448</v>
      </c>
      <c r="E96" s="573" t="s">
        <v>447</v>
      </c>
      <c r="F96" s="573" t="s">
        <v>592</v>
      </c>
      <c r="G96" s="767" t="s">
        <v>593</v>
      </c>
      <c r="H96" s="768"/>
    </row>
    <row r="97" spans="1:7" ht="12" customHeight="1" thickBot="1" x14ac:dyDescent="0.3">
      <c r="A97" s="22" t="s">
        <v>16</v>
      </c>
      <c r="B97" s="623" t="s">
        <v>393</v>
      </c>
      <c r="C97" s="624">
        <f>C98+C99+C100+C101+C102+C115</f>
        <v>396406185</v>
      </c>
      <c r="D97" s="338">
        <f>D98+D99+D100+D101+D102+D115</f>
        <v>0</v>
      </c>
      <c r="E97" s="262">
        <f>E98+E99+E100+E101+E102+E115</f>
        <v>2882201</v>
      </c>
      <c r="F97" s="625">
        <f>F98+F99+F100+F101+F102+F115</f>
        <v>2882201</v>
      </c>
      <c r="G97" s="546">
        <f>G98+G99+G100+G101+G102+G115</f>
        <v>399288386</v>
      </c>
    </row>
    <row r="98" spans="1:7" ht="12" customHeight="1" x14ac:dyDescent="0.25">
      <c r="A98" s="17" t="s">
        <v>93</v>
      </c>
      <c r="B98" s="10" t="s">
        <v>47</v>
      </c>
      <c r="C98" s="589">
        <f>'9.mell.2.tábl.'!C96+'9.mell.6.tábl.'!C97</f>
        <v>139345000</v>
      </c>
      <c r="D98" s="589">
        <f>'9.mell.2.tábl.'!D96+'9.mell.6.tábl.'!D97</f>
        <v>0</v>
      </c>
      <c r="E98" s="589">
        <f>'9.mell.2.tábl.'!E96+'9.mell.6.tábl.'!E97</f>
        <v>2838000</v>
      </c>
      <c r="F98" s="589">
        <f>'9.mell.2.tábl.'!F96+'9.mell.6.tábl.'!F97</f>
        <v>2838000</v>
      </c>
      <c r="G98" s="761">
        <f>'9.mell.2.tábl.'!G96+'9.mell.6.tábl.'!G97</f>
        <v>142183000</v>
      </c>
    </row>
    <row r="99" spans="1:7" ht="12" customHeight="1" x14ac:dyDescent="0.25">
      <c r="A99" s="14" t="s">
        <v>94</v>
      </c>
      <c r="B99" s="8" t="s">
        <v>172</v>
      </c>
      <c r="C99" s="589">
        <f>'9.mell.2.tábl.'!C97+'9.mell.6.tábl.'!C98</f>
        <v>21808000</v>
      </c>
      <c r="D99" s="589">
        <f>'9.mell.2.tábl.'!D97+'9.mell.6.tábl.'!D98</f>
        <v>0</v>
      </c>
      <c r="E99" s="589">
        <f>'9.mell.2.tábl.'!E97+'9.mell.6.tábl.'!E98</f>
        <v>220000</v>
      </c>
      <c r="F99" s="589">
        <f>'9.mell.2.tábl.'!F97+'9.mell.6.tábl.'!F98</f>
        <v>220000</v>
      </c>
      <c r="G99" s="761">
        <f>'9.mell.2.tábl.'!G97+'9.mell.6.tábl.'!G98</f>
        <v>22028000</v>
      </c>
    </row>
    <row r="100" spans="1:7" ht="12" customHeight="1" x14ac:dyDescent="0.25">
      <c r="A100" s="14" t="s">
        <v>95</v>
      </c>
      <c r="B100" s="8" t="s">
        <v>133</v>
      </c>
      <c r="C100" s="589">
        <f>'9.mell.2.tábl.'!C98+'9.mell.6.tábl.'!C99</f>
        <v>71098000</v>
      </c>
      <c r="D100" s="589">
        <f>'9.mell.2.tábl.'!D98+'9.mell.6.tábl.'!D99</f>
        <v>0</v>
      </c>
      <c r="E100" s="589">
        <f>'9.mell.2.tábl.'!E98+'9.mell.6.tábl.'!E99</f>
        <v>1734000</v>
      </c>
      <c r="F100" s="589">
        <f>'9.mell.2.tábl.'!F98+'9.mell.6.tábl.'!F99</f>
        <v>1734000</v>
      </c>
      <c r="G100" s="761">
        <f>'9.mell.2.tábl.'!G98+'9.mell.6.tábl.'!G99</f>
        <v>72832000</v>
      </c>
    </row>
    <row r="101" spans="1:7" ht="12" customHeight="1" x14ac:dyDescent="0.25">
      <c r="A101" s="14" t="s">
        <v>96</v>
      </c>
      <c r="B101" s="11" t="s">
        <v>173</v>
      </c>
      <c r="C101" s="589">
        <f>'9.mell.2.tábl.'!C99+'9.mell.6.tábl.'!C100</f>
        <v>4000000</v>
      </c>
      <c r="D101" s="589">
        <f>'9.mell.2.tábl.'!D99+'9.mell.6.tábl.'!D100</f>
        <v>0</v>
      </c>
      <c r="E101" s="589">
        <f>'9.mell.2.tábl.'!E99+'9.mell.6.tábl.'!E100</f>
        <v>0</v>
      </c>
      <c r="F101" s="589">
        <f>'9.mell.2.tábl.'!F99+'9.mell.6.tábl.'!F100</f>
        <v>0</v>
      </c>
      <c r="G101" s="761">
        <f>'9.mell.2.tábl.'!G99+'9.mell.6.tábl.'!G100</f>
        <v>4000000</v>
      </c>
    </row>
    <row r="102" spans="1:7" ht="12" customHeight="1" x14ac:dyDescent="0.25">
      <c r="A102" s="14" t="s">
        <v>106</v>
      </c>
      <c r="B102" s="19" t="s">
        <v>174</v>
      </c>
      <c r="C102" s="589">
        <f>'9.mell.2.tábl.'!C100+'9.mell.6.tábl.'!C101</f>
        <v>131207020</v>
      </c>
      <c r="D102" s="589">
        <f>'9.mell.2.tábl.'!D100+'9.mell.6.tábl.'!D101</f>
        <v>0</v>
      </c>
      <c r="E102" s="589">
        <f>'9.mell.2.tábl.'!E100+'9.mell.6.tábl.'!E101</f>
        <v>31200</v>
      </c>
      <c r="F102" s="589">
        <f>'9.mell.2.tábl.'!F100+'9.mell.6.tábl.'!F101</f>
        <v>31200</v>
      </c>
      <c r="G102" s="761">
        <f>'9.mell.2.tábl.'!G100+'9.mell.6.tábl.'!G101</f>
        <v>131238220</v>
      </c>
    </row>
    <row r="103" spans="1:7" ht="12" customHeight="1" x14ac:dyDescent="0.25">
      <c r="A103" s="14" t="s">
        <v>97</v>
      </c>
      <c r="B103" s="8" t="s">
        <v>398</v>
      </c>
      <c r="C103" s="589">
        <f>'9.mell.2.tábl.'!C101+'9.mell.6.tábl.'!C102</f>
        <v>1717100</v>
      </c>
      <c r="D103" s="589">
        <f>'9.mell.2.tábl.'!D101+'9.mell.6.tábl.'!D102</f>
        <v>0</v>
      </c>
      <c r="E103" s="589">
        <f>'9.mell.2.tábl.'!E101+'9.mell.6.tábl.'!E102</f>
        <v>31200</v>
      </c>
      <c r="F103" s="589">
        <f>'9.mell.2.tábl.'!F101+'9.mell.6.tábl.'!F102</f>
        <v>31200</v>
      </c>
      <c r="G103" s="761">
        <f>'9.mell.2.tábl.'!G101+'9.mell.6.tábl.'!G102</f>
        <v>1748300</v>
      </c>
    </row>
    <row r="104" spans="1:7" ht="12" customHeight="1" x14ac:dyDescent="0.25">
      <c r="A104" s="14" t="s">
        <v>98</v>
      </c>
      <c r="B104" s="138" t="s">
        <v>397</v>
      </c>
      <c r="C104" s="589">
        <f>'9.mell.2.tábl.'!C102+'9.mell.6.tábl.'!C103</f>
        <v>2661882</v>
      </c>
      <c r="D104" s="589">
        <f>'9.mell.2.tábl.'!D102+'9.mell.6.tábl.'!D103</f>
        <v>0</v>
      </c>
      <c r="E104" s="589">
        <f>'9.mell.2.tábl.'!E102+'9.mell.6.tábl.'!E103</f>
        <v>0</v>
      </c>
      <c r="F104" s="589">
        <f>'9.mell.2.tábl.'!F102+'9.mell.6.tábl.'!F103</f>
        <v>0</v>
      </c>
      <c r="G104" s="761">
        <f>'9.mell.2.tábl.'!G102+'9.mell.6.tábl.'!G103</f>
        <v>2661882</v>
      </c>
    </row>
    <row r="105" spans="1:7" ht="12" customHeight="1" x14ac:dyDescent="0.25">
      <c r="A105" s="14" t="s">
        <v>107</v>
      </c>
      <c r="B105" s="138" t="s">
        <v>396</v>
      </c>
      <c r="C105" s="589">
        <f>'9.mell.2.tábl.'!C103+'9.mell.6.tábl.'!C104</f>
        <v>0</v>
      </c>
      <c r="D105" s="589">
        <f>'9.mell.2.tábl.'!D103+'9.mell.6.tábl.'!D104</f>
        <v>0</v>
      </c>
      <c r="E105" s="589">
        <f>'9.mell.2.tábl.'!E103+'9.mell.6.tábl.'!E104</f>
        <v>0</v>
      </c>
      <c r="F105" s="589">
        <f>'9.mell.2.tábl.'!F103+'9.mell.6.tábl.'!F104</f>
        <v>0</v>
      </c>
      <c r="G105" s="761">
        <f>'9.mell.2.tábl.'!G103+'9.mell.6.tábl.'!G104</f>
        <v>0</v>
      </c>
    </row>
    <row r="106" spans="1:7" ht="12" customHeight="1" x14ac:dyDescent="0.25">
      <c r="A106" s="14" t="s">
        <v>108</v>
      </c>
      <c r="B106" s="136" t="s">
        <v>332</v>
      </c>
      <c r="C106" s="589">
        <f>'9.mell.2.tábl.'!C104+'9.mell.6.tábl.'!C105</f>
        <v>0</v>
      </c>
      <c r="D106" s="589">
        <f>'9.mell.2.tábl.'!D104+'9.mell.6.tábl.'!D105</f>
        <v>0</v>
      </c>
      <c r="E106" s="589">
        <f>'9.mell.2.tábl.'!E104+'9.mell.6.tábl.'!E105</f>
        <v>0</v>
      </c>
      <c r="F106" s="589">
        <f>'9.mell.2.tábl.'!F104+'9.mell.6.tábl.'!F105</f>
        <v>0</v>
      </c>
      <c r="G106" s="761">
        <f>'9.mell.2.tábl.'!G104+'9.mell.6.tábl.'!G105</f>
        <v>0</v>
      </c>
    </row>
    <row r="107" spans="1:7" ht="22.5" x14ac:dyDescent="0.25">
      <c r="A107" s="14" t="s">
        <v>109</v>
      </c>
      <c r="B107" s="137" t="s">
        <v>333</v>
      </c>
      <c r="C107" s="589">
        <f>'9.mell.2.tábl.'!C105+'9.mell.6.tábl.'!C106</f>
        <v>0</v>
      </c>
      <c r="D107" s="589">
        <f>'9.mell.2.tábl.'!D105+'9.mell.6.tábl.'!D106</f>
        <v>0</v>
      </c>
      <c r="E107" s="589">
        <f>'9.mell.2.tábl.'!E105+'9.mell.6.tábl.'!E106</f>
        <v>0</v>
      </c>
      <c r="F107" s="589">
        <f>'9.mell.2.tábl.'!F105+'9.mell.6.tábl.'!F106</f>
        <v>0</v>
      </c>
      <c r="G107" s="761">
        <f>'9.mell.2.tábl.'!G105+'9.mell.6.tábl.'!G106</f>
        <v>0</v>
      </c>
    </row>
    <row r="108" spans="1:7" ht="22.5" x14ac:dyDescent="0.25">
      <c r="A108" s="14" t="s">
        <v>110</v>
      </c>
      <c r="B108" s="137" t="s">
        <v>334</v>
      </c>
      <c r="C108" s="589">
        <f>'9.mell.2.tábl.'!C106+'9.mell.6.tábl.'!C107</f>
        <v>0</v>
      </c>
      <c r="D108" s="589">
        <f>'9.mell.2.tábl.'!D106+'9.mell.6.tábl.'!D107</f>
        <v>0</v>
      </c>
      <c r="E108" s="589">
        <f>'9.mell.2.tábl.'!E106+'9.mell.6.tábl.'!E107</f>
        <v>0</v>
      </c>
      <c r="F108" s="589">
        <f>'9.mell.2.tábl.'!F106+'9.mell.6.tábl.'!F107</f>
        <v>0</v>
      </c>
      <c r="G108" s="761">
        <f>'9.mell.2.tábl.'!G106+'9.mell.6.tábl.'!G107</f>
        <v>0</v>
      </c>
    </row>
    <row r="109" spans="1:7" ht="12" customHeight="1" x14ac:dyDescent="0.25">
      <c r="A109" s="14" t="s">
        <v>112</v>
      </c>
      <c r="B109" s="136" t="s">
        <v>335</v>
      </c>
      <c r="C109" s="589">
        <f>'9.mell.2.tábl.'!C107+'9.mell.6.tábl.'!C108</f>
        <v>126828038</v>
      </c>
      <c r="D109" s="589">
        <f>'9.mell.2.tábl.'!D107+'9.mell.6.tábl.'!D108</f>
        <v>0</v>
      </c>
      <c r="E109" s="589">
        <f>'9.mell.2.tábl.'!E107+'9.mell.6.tábl.'!E108</f>
        <v>0</v>
      </c>
      <c r="F109" s="589">
        <f>'9.mell.2.tábl.'!F107+'9.mell.6.tábl.'!F108</f>
        <v>0</v>
      </c>
      <c r="G109" s="761">
        <f>'9.mell.2.tábl.'!G107+'9.mell.6.tábl.'!G108</f>
        <v>126828038</v>
      </c>
    </row>
    <row r="110" spans="1:7" ht="12" customHeight="1" x14ac:dyDescent="0.25">
      <c r="A110" s="14" t="s">
        <v>175</v>
      </c>
      <c r="B110" s="136" t="s">
        <v>336</v>
      </c>
      <c r="C110" s="589">
        <f>'9.mell.2.tábl.'!C108+'9.mell.6.tábl.'!C109</f>
        <v>0</v>
      </c>
      <c r="D110" s="589">
        <f>'9.mell.2.tábl.'!D108+'9.mell.6.tábl.'!D109</f>
        <v>0</v>
      </c>
      <c r="E110" s="589">
        <f>'9.mell.2.tábl.'!E108+'9.mell.6.tábl.'!E109</f>
        <v>0</v>
      </c>
      <c r="F110" s="589">
        <f>'9.mell.2.tábl.'!F108+'9.mell.6.tábl.'!F109</f>
        <v>0</v>
      </c>
      <c r="G110" s="761">
        <f>'9.mell.2.tábl.'!G108+'9.mell.6.tábl.'!G109</f>
        <v>0</v>
      </c>
    </row>
    <row r="111" spans="1:7" ht="22.5" x14ac:dyDescent="0.25">
      <c r="A111" s="14" t="s">
        <v>330</v>
      </c>
      <c r="B111" s="137" t="s">
        <v>337</v>
      </c>
      <c r="C111" s="589">
        <f>'9.mell.2.tábl.'!C109+'9.mell.6.tábl.'!C110</f>
        <v>0</v>
      </c>
      <c r="D111" s="589">
        <f>'9.mell.2.tábl.'!D109+'9.mell.6.tábl.'!D110</f>
        <v>0</v>
      </c>
      <c r="E111" s="589">
        <f>'9.mell.2.tábl.'!E109+'9.mell.6.tábl.'!E110</f>
        <v>0</v>
      </c>
      <c r="F111" s="589">
        <f>'9.mell.2.tábl.'!F109+'9.mell.6.tábl.'!F110</f>
        <v>0</v>
      </c>
      <c r="G111" s="761">
        <f>'9.mell.2.tábl.'!G109+'9.mell.6.tábl.'!G110</f>
        <v>0</v>
      </c>
    </row>
    <row r="112" spans="1:7" ht="12" customHeight="1" x14ac:dyDescent="0.25">
      <c r="A112" s="13" t="s">
        <v>331</v>
      </c>
      <c r="B112" s="138" t="s">
        <v>338</v>
      </c>
      <c r="C112" s="589">
        <f>'9.mell.2.tábl.'!C110+'9.mell.6.tábl.'!C111</f>
        <v>0</v>
      </c>
      <c r="D112" s="589">
        <f>'9.mell.2.tábl.'!D110+'9.mell.6.tábl.'!D111</f>
        <v>0</v>
      </c>
      <c r="E112" s="589">
        <f>'9.mell.2.tábl.'!E110+'9.mell.6.tábl.'!E111</f>
        <v>0</v>
      </c>
      <c r="F112" s="589">
        <f>'9.mell.2.tábl.'!F110+'9.mell.6.tábl.'!F111</f>
        <v>0</v>
      </c>
      <c r="G112" s="761">
        <f>'9.mell.2.tábl.'!G110+'9.mell.6.tábl.'!G111</f>
        <v>0</v>
      </c>
    </row>
    <row r="113" spans="1:7" ht="12" customHeight="1" x14ac:dyDescent="0.25">
      <c r="A113" s="14" t="s">
        <v>394</v>
      </c>
      <c r="B113" s="138" t="s">
        <v>339</v>
      </c>
      <c r="C113" s="589">
        <f>'9.mell.2.tábl.'!C111+'9.mell.6.tábl.'!C112</f>
        <v>0</v>
      </c>
      <c r="D113" s="589">
        <f>'9.mell.2.tábl.'!D111+'9.mell.6.tábl.'!D112</f>
        <v>0</v>
      </c>
      <c r="E113" s="589">
        <f>'9.mell.2.tábl.'!E111+'9.mell.6.tábl.'!E112</f>
        <v>0</v>
      </c>
      <c r="F113" s="589">
        <f>'9.mell.2.tábl.'!F111+'9.mell.6.tábl.'!F112</f>
        <v>0</v>
      </c>
      <c r="G113" s="761">
        <f>'9.mell.2.tábl.'!G111+'9.mell.6.tábl.'!G112</f>
        <v>0</v>
      </c>
    </row>
    <row r="114" spans="1:7" ht="12" customHeight="1" x14ac:dyDescent="0.25">
      <c r="A114" s="16" t="s">
        <v>395</v>
      </c>
      <c r="B114" s="138" t="s">
        <v>340</v>
      </c>
      <c r="C114" s="589">
        <f>'9.mell.2.tábl.'!C112+'9.mell.6.tábl.'!C113</f>
        <v>0</v>
      </c>
      <c r="D114" s="589">
        <f>'9.mell.2.tábl.'!D112+'9.mell.6.tábl.'!D113</f>
        <v>0</v>
      </c>
      <c r="E114" s="589">
        <f>'9.mell.2.tábl.'!E112+'9.mell.6.tábl.'!E113</f>
        <v>0</v>
      </c>
      <c r="F114" s="589">
        <f>'9.mell.2.tábl.'!F112+'9.mell.6.tábl.'!F113</f>
        <v>0</v>
      </c>
      <c r="G114" s="761">
        <f>'9.mell.2.tábl.'!G112+'9.mell.6.tábl.'!G113</f>
        <v>0</v>
      </c>
    </row>
    <row r="115" spans="1:7" ht="12" customHeight="1" x14ac:dyDescent="0.25">
      <c r="A115" s="14" t="s">
        <v>399</v>
      </c>
      <c r="B115" s="11" t="s">
        <v>48</v>
      </c>
      <c r="C115" s="589">
        <f>'9.mell.2.tábl.'!C113+'9.mell.6.tábl.'!C114</f>
        <v>28948165</v>
      </c>
      <c r="D115" s="589">
        <f>'9.mell.2.tábl.'!D113+'9.mell.6.tábl.'!D114</f>
        <v>0</v>
      </c>
      <c r="E115" s="589">
        <f>'9.mell.2.tábl.'!E113+'9.mell.6.tábl.'!E114</f>
        <v>-1940999</v>
      </c>
      <c r="F115" s="589">
        <f>'9.mell.2.tábl.'!F113+'9.mell.6.tábl.'!F114</f>
        <v>-1940999</v>
      </c>
      <c r="G115" s="761">
        <f>'9.mell.2.tábl.'!G113+'9.mell.6.tábl.'!G114</f>
        <v>27007166</v>
      </c>
    </row>
    <row r="116" spans="1:7" ht="12" customHeight="1" x14ac:dyDescent="0.25">
      <c r="A116" s="14" t="s">
        <v>400</v>
      </c>
      <c r="B116" s="8" t="s">
        <v>402</v>
      </c>
      <c r="C116" s="589">
        <f>'9.mell.2.tábl.'!C114+'9.mell.6.tábl.'!C115</f>
        <v>10246165</v>
      </c>
      <c r="D116" s="589">
        <f>'9.mell.2.tábl.'!D114+'9.mell.6.tábl.'!D115</f>
        <v>0</v>
      </c>
      <c r="E116" s="589">
        <f>'9.mell.2.tábl.'!E114+'9.mell.6.tábl.'!E115</f>
        <v>-1940999</v>
      </c>
      <c r="F116" s="589">
        <f>'9.mell.2.tábl.'!F114+'9.mell.6.tábl.'!F115</f>
        <v>-1940999</v>
      </c>
      <c r="G116" s="761">
        <f>'9.mell.2.tábl.'!G114+'9.mell.6.tábl.'!G115</f>
        <v>8305166</v>
      </c>
    </row>
    <row r="117" spans="1:7" ht="12" customHeight="1" thickBot="1" x14ac:dyDescent="0.3">
      <c r="A117" s="18" t="s">
        <v>401</v>
      </c>
      <c r="B117" s="405" t="s">
        <v>403</v>
      </c>
      <c r="C117" s="589">
        <f>'9.mell.2.tábl.'!C115+'9.mell.6.tábl.'!C116</f>
        <v>18702000</v>
      </c>
      <c r="D117" s="589">
        <f>'9.mell.2.tábl.'!D115+'9.mell.6.tábl.'!D116</f>
        <v>0</v>
      </c>
      <c r="E117" s="589">
        <f>'9.mell.2.tábl.'!E115+'9.mell.6.tábl.'!E116</f>
        <v>0</v>
      </c>
      <c r="F117" s="589">
        <f>'9.mell.2.tábl.'!F115+'9.mell.6.tábl.'!F116</f>
        <v>0</v>
      </c>
      <c r="G117" s="761">
        <f>'9.mell.2.tábl.'!G115+'9.mell.6.tábl.'!G116</f>
        <v>18702000</v>
      </c>
    </row>
    <row r="118" spans="1:7" ht="12" customHeight="1" thickBot="1" x14ac:dyDescent="0.3">
      <c r="A118" s="402" t="s">
        <v>17</v>
      </c>
      <c r="B118" s="403" t="s">
        <v>341</v>
      </c>
      <c r="C118" s="411">
        <f>+C119+C121+C123</f>
        <v>56470000</v>
      </c>
      <c r="D118" s="411">
        <f>+D119+D121+D123</f>
        <v>0</v>
      </c>
      <c r="E118" s="411">
        <f>+E119+E121+E123</f>
        <v>603000</v>
      </c>
      <c r="F118" s="411">
        <f>+F119+F121+F123</f>
        <v>603000</v>
      </c>
      <c r="G118" s="606">
        <f>+G119+G121+G123</f>
        <v>57073000</v>
      </c>
    </row>
    <row r="119" spans="1:7" ht="12" customHeight="1" x14ac:dyDescent="0.25">
      <c r="A119" s="15" t="s">
        <v>99</v>
      </c>
      <c r="B119" s="8" t="s">
        <v>214</v>
      </c>
      <c r="C119" s="340">
        <f>'9.mell.2.tábl.'!C117+'9.mell.6.tábl.'!C118</f>
        <v>48644000</v>
      </c>
      <c r="D119" s="340">
        <f>'9.mell.2.tábl.'!D117+'9.mell.6.tábl.'!D118</f>
        <v>0</v>
      </c>
      <c r="E119" s="340">
        <f>'9.mell.2.tábl.'!E117+'9.mell.6.tábl.'!E118</f>
        <v>603000</v>
      </c>
      <c r="F119" s="340">
        <f>'9.mell.2.tábl.'!F117+'9.mell.6.tábl.'!F118</f>
        <v>603000</v>
      </c>
      <c r="G119" s="265">
        <f>'9.mell.2.tábl.'!G117+'9.mell.6.tábl.'!G118</f>
        <v>49247000</v>
      </c>
    </row>
    <row r="120" spans="1:7" ht="12" customHeight="1" x14ac:dyDescent="0.25">
      <c r="A120" s="15" t="s">
        <v>100</v>
      </c>
      <c r="B120" s="12" t="s">
        <v>345</v>
      </c>
      <c r="C120" s="340">
        <f>'9.mell.2.tábl.'!C118+'9.mell.6.tábl.'!C119</f>
        <v>0</v>
      </c>
      <c r="D120" s="340">
        <f>'9.mell.2.tábl.'!D118+'9.mell.6.tábl.'!D119</f>
        <v>0</v>
      </c>
      <c r="E120" s="340">
        <f>'9.mell.2.tábl.'!E118+'9.mell.6.tábl.'!E119</f>
        <v>0</v>
      </c>
      <c r="F120" s="340">
        <f>'9.mell.2.tábl.'!F118+'9.mell.6.tábl.'!F119</f>
        <v>0</v>
      </c>
      <c r="G120" s="265">
        <f>'9.mell.2.tábl.'!G118+'9.mell.6.tábl.'!G119</f>
        <v>0</v>
      </c>
    </row>
    <row r="121" spans="1:7" ht="12" customHeight="1" x14ac:dyDescent="0.25">
      <c r="A121" s="15" t="s">
        <v>101</v>
      </c>
      <c r="B121" s="12" t="s">
        <v>176</v>
      </c>
      <c r="C121" s="340">
        <f>'9.mell.2.tábl.'!C119+'9.mell.6.tábl.'!C120</f>
        <v>2142000</v>
      </c>
      <c r="D121" s="340">
        <f>'9.mell.2.tábl.'!D119+'9.mell.6.tábl.'!D120</f>
        <v>0</v>
      </c>
      <c r="E121" s="340">
        <f>'9.mell.2.tábl.'!E119+'9.mell.6.tábl.'!E120</f>
        <v>0</v>
      </c>
      <c r="F121" s="340">
        <f>'9.mell.2.tábl.'!F119+'9.mell.6.tábl.'!F120</f>
        <v>0</v>
      </c>
      <c r="G121" s="265">
        <f>'9.mell.2.tábl.'!G119+'9.mell.6.tábl.'!G120</f>
        <v>2142000</v>
      </c>
    </row>
    <row r="122" spans="1:7" ht="12" customHeight="1" x14ac:dyDescent="0.25">
      <c r="A122" s="15" t="s">
        <v>102</v>
      </c>
      <c r="B122" s="12" t="s">
        <v>346</v>
      </c>
      <c r="C122" s="340">
        <f>'9.mell.2.tábl.'!C120+'9.mell.6.tábl.'!C121</f>
        <v>0</v>
      </c>
      <c r="D122" s="340">
        <f>'9.mell.2.tábl.'!D120+'9.mell.6.tábl.'!D121</f>
        <v>0</v>
      </c>
      <c r="E122" s="340">
        <f>'9.mell.2.tábl.'!E120+'9.mell.6.tábl.'!E121</f>
        <v>0</v>
      </c>
      <c r="F122" s="340">
        <f>'9.mell.2.tábl.'!F120+'9.mell.6.tábl.'!F121</f>
        <v>0</v>
      </c>
      <c r="G122" s="265">
        <f>'9.mell.2.tábl.'!G120+'9.mell.6.tábl.'!G121</f>
        <v>0</v>
      </c>
    </row>
    <row r="123" spans="1:7" ht="12" customHeight="1" x14ac:dyDescent="0.25">
      <c r="A123" s="15" t="s">
        <v>103</v>
      </c>
      <c r="B123" s="259" t="s">
        <v>216</v>
      </c>
      <c r="C123" s="340">
        <f>'9.mell.2.tábl.'!C121+'9.mell.6.tábl.'!C122</f>
        <v>5684000</v>
      </c>
      <c r="D123" s="340">
        <f>'9.mell.2.tábl.'!D121+'9.mell.6.tábl.'!D122</f>
        <v>0</v>
      </c>
      <c r="E123" s="340">
        <f>'9.mell.2.tábl.'!E121+'9.mell.6.tábl.'!E122</f>
        <v>0</v>
      </c>
      <c r="F123" s="340">
        <f>'9.mell.2.tábl.'!F121+'9.mell.6.tábl.'!F122</f>
        <v>0</v>
      </c>
      <c r="G123" s="265">
        <f>'9.mell.2.tábl.'!G121+'9.mell.6.tábl.'!G122</f>
        <v>5684000</v>
      </c>
    </row>
    <row r="124" spans="1:7" ht="12" customHeight="1" x14ac:dyDescent="0.25">
      <c r="A124" s="15" t="s">
        <v>111</v>
      </c>
      <c r="B124" s="258" t="s">
        <v>387</v>
      </c>
      <c r="C124" s="340">
        <f>'9.mell.2.tábl.'!C122+'9.mell.6.tábl.'!C123</f>
        <v>0</v>
      </c>
      <c r="D124" s="340">
        <f>'9.mell.2.tábl.'!D122+'9.mell.6.tábl.'!D123</f>
        <v>0</v>
      </c>
      <c r="E124" s="340">
        <f>'9.mell.2.tábl.'!E122+'9.mell.6.tábl.'!E123</f>
        <v>0</v>
      </c>
      <c r="F124" s="340">
        <f>'9.mell.2.tábl.'!F122+'9.mell.6.tábl.'!F123</f>
        <v>0</v>
      </c>
      <c r="G124" s="265">
        <f>'9.mell.2.tábl.'!G122+'9.mell.6.tábl.'!G123</f>
        <v>0</v>
      </c>
    </row>
    <row r="125" spans="1:7" ht="22.5" x14ac:dyDescent="0.25">
      <c r="A125" s="15" t="s">
        <v>113</v>
      </c>
      <c r="B125" s="351" t="s">
        <v>351</v>
      </c>
      <c r="C125" s="340">
        <f>'9.mell.2.tábl.'!C123+'9.mell.6.tábl.'!C124</f>
        <v>0</v>
      </c>
      <c r="D125" s="340">
        <f>'9.mell.2.tábl.'!D123+'9.mell.6.tábl.'!D124</f>
        <v>0</v>
      </c>
      <c r="E125" s="340">
        <f>'9.mell.2.tábl.'!E123+'9.mell.6.tábl.'!E124</f>
        <v>0</v>
      </c>
      <c r="F125" s="340">
        <f>'9.mell.2.tábl.'!F123+'9.mell.6.tábl.'!F124</f>
        <v>0</v>
      </c>
      <c r="G125" s="265">
        <f>'9.mell.2.tábl.'!G123+'9.mell.6.tábl.'!G124</f>
        <v>0</v>
      </c>
    </row>
    <row r="126" spans="1:7" ht="22.5" x14ac:dyDescent="0.25">
      <c r="A126" s="15" t="s">
        <v>177</v>
      </c>
      <c r="B126" s="137" t="s">
        <v>334</v>
      </c>
      <c r="C126" s="340">
        <f>'9.mell.2.tábl.'!C124+'9.mell.6.tábl.'!C125</f>
        <v>0</v>
      </c>
      <c r="D126" s="340">
        <f>'9.mell.2.tábl.'!D124+'9.mell.6.tábl.'!D125</f>
        <v>0</v>
      </c>
      <c r="E126" s="340">
        <f>'9.mell.2.tábl.'!E124+'9.mell.6.tábl.'!E125</f>
        <v>0</v>
      </c>
      <c r="F126" s="340">
        <f>'9.mell.2.tábl.'!F124+'9.mell.6.tábl.'!F125</f>
        <v>0</v>
      </c>
      <c r="G126" s="265">
        <f>'9.mell.2.tábl.'!G124+'9.mell.6.tábl.'!G125</f>
        <v>0</v>
      </c>
    </row>
    <row r="127" spans="1:7" ht="12" customHeight="1" x14ac:dyDescent="0.25">
      <c r="A127" s="15" t="s">
        <v>178</v>
      </c>
      <c r="B127" s="137" t="s">
        <v>350</v>
      </c>
      <c r="C127" s="340">
        <f>'9.mell.2.tábl.'!C125+'9.mell.6.tábl.'!C126</f>
        <v>5684000</v>
      </c>
      <c r="D127" s="340">
        <f>'9.mell.2.tábl.'!D125+'9.mell.6.tábl.'!D126</f>
        <v>0</v>
      </c>
      <c r="E127" s="340">
        <f>'9.mell.2.tábl.'!E125+'9.mell.6.tábl.'!E126</f>
        <v>0</v>
      </c>
      <c r="F127" s="340">
        <f>'9.mell.2.tábl.'!F125+'9.mell.6.tábl.'!F126</f>
        <v>0</v>
      </c>
      <c r="G127" s="265">
        <f>'9.mell.2.tábl.'!G125+'9.mell.6.tábl.'!G126</f>
        <v>5684000</v>
      </c>
    </row>
    <row r="128" spans="1:7" ht="12" customHeight="1" x14ac:dyDescent="0.25">
      <c r="A128" s="15" t="s">
        <v>179</v>
      </c>
      <c r="B128" s="137" t="s">
        <v>349</v>
      </c>
      <c r="C128" s="340">
        <f>'9.mell.2.tábl.'!C126+'9.mell.6.tábl.'!C127</f>
        <v>0</v>
      </c>
      <c r="D128" s="340">
        <f>'9.mell.2.tábl.'!D126+'9.mell.6.tábl.'!D127</f>
        <v>0</v>
      </c>
      <c r="E128" s="340">
        <f>'9.mell.2.tábl.'!E126+'9.mell.6.tábl.'!E127</f>
        <v>0</v>
      </c>
      <c r="F128" s="340">
        <f>'9.mell.2.tábl.'!F126+'9.mell.6.tábl.'!F127</f>
        <v>0</v>
      </c>
      <c r="G128" s="265">
        <f>'9.mell.2.tábl.'!G126+'9.mell.6.tábl.'!G127</f>
        <v>0</v>
      </c>
    </row>
    <row r="129" spans="1:7" ht="22.5" x14ac:dyDescent="0.25">
      <c r="A129" s="15" t="s">
        <v>342</v>
      </c>
      <c r="B129" s="137" t="s">
        <v>337</v>
      </c>
      <c r="C129" s="340">
        <f>'9.mell.2.tábl.'!C127+'9.mell.6.tábl.'!C128</f>
        <v>0</v>
      </c>
      <c r="D129" s="340">
        <f>'9.mell.2.tábl.'!D127+'9.mell.6.tábl.'!D128</f>
        <v>0</v>
      </c>
      <c r="E129" s="340">
        <f>'9.mell.2.tábl.'!E127+'9.mell.6.tábl.'!E128</f>
        <v>0</v>
      </c>
      <c r="F129" s="340">
        <f>'9.mell.2.tábl.'!F127+'9.mell.6.tábl.'!F128</f>
        <v>0</v>
      </c>
      <c r="G129" s="265">
        <f>'9.mell.2.tábl.'!G127+'9.mell.6.tábl.'!G128</f>
        <v>0</v>
      </c>
    </row>
    <row r="130" spans="1:7" ht="12" customHeight="1" x14ac:dyDescent="0.25">
      <c r="A130" s="15" t="s">
        <v>343</v>
      </c>
      <c r="B130" s="137" t="s">
        <v>348</v>
      </c>
      <c r="C130" s="340">
        <f>'9.mell.2.tábl.'!C128+'9.mell.6.tábl.'!C129</f>
        <v>0</v>
      </c>
      <c r="D130" s="340">
        <f>'9.mell.2.tábl.'!D128+'9.mell.6.tábl.'!D129</f>
        <v>0</v>
      </c>
      <c r="E130" s="340">
        <f>'9.mell.2.tábl.'!E128+'9.mell.6.tábl.'!E129</f>
        <v>0</v>
      </c>
      <c r="F130" s="340">
        <f>'9.mell.2.tábl.'!F128+'9.mell.6.tábl.'!F129</f>
        <v>0</v>
      </c>
      <c r="G130" s="265">
        <f>'9.mell.2.tábl.'!G128+'9.mell.6.tábl.'!G129</f>
        <v>0</v>
      </c>
    </row>
    <row r="131" spans="1:7" ht="23.25" thickBot="1" x14ac:dyDescent="0.3">
      <c r="A131" s="13" t="s">
        <v>344</v>
      </c>
      <c r="B131" s="137" t="s">
        <v>347</v>
      </c>
      <c r="C131" s="340">
        <f>'9.mell.2.tábl.'!C129+'9.mell.6.tábl.'!C130</f>
        <v>0</v>
      </c>
      <c r="D131" s="340">
        <f>'9.mell.2.tábl.'!D129+'9.mell.6.tábl.'!D130</f>
        <v>0</v>
      </c>
      <c r="E131" s="340">
        <f>'9.mell.2.tábl.'!E129+'9.mell.6.tábl.'!E130</f>
        <v>0</v>
      </c>
      <c r="F131" s="340">
        <f>'9.mell.2.tábl.'!F129+'9.mell.6.tábl.'!F130</f>
        <v>0</v>
      </c>
      <c r="G131" s="265">
        <f>'9.mell.2.tábl.'!G129+'9.mell.6.tábl.'!G130</f>
        <v>0</v>
      </c>
    </row>
    <row r="132" spans="1:7" ht="12" customHeight="1" thickBot="1" x14ac:dyDescent="0.3">
      <c r="A132" s="20" t="s">
        <v>18</v>
      </c>
      <c r="B132" s="118" t="s">
        <v>404</v>
      </c>
      <c r="C132" s="338">
        <f>+C97+C118</f>
        <v>452876185</v>
      </c>
      <c r="D132" s="609">
        <f>+D97+D118</f>
        <v>0</v>
      </c>
      <c r="E132" s="338">
        <f>+E97+E118</f>
        <v>3485201</v>
      </c>
      <c r="F132" s="338">
        <f>+F97+F118</f>
        <v>3485201</v>
      </c>
      <c r="G132" s="238">
        <f>+G97+G118</f>
        <v>456361386</v>
      </c>
    </row>
    <row r="133" spans="1:7" ht="12" customHeight="1" thickBot="1" x14ac:dyDescent="0.3">
      <c r="A133" s="20" t="s">
        <v>19</v>
      </c>
      <c r="B133" s="118" t="s">
        <v>599</v>
      </c>
      <c r="C133" s="338">
        <f>+C134+C135+C136</f>
        <v>76000000</v>
      </c>
      <c r="D133" s="609">
        <f>+D134+D135+D136</f>
        <v>0</v>
      </c>
      <c r="E133" s="338">
        <f>+E134+E135+E136</f>
        <v>0</v>
      </c>
      <c r="F133" s="338">
        <f>+F134+F135+F136</f>
        <v>0</v>
      </c>
      <c r="G133" s="238">
        <f>+G134+G135+G136</f>
        <v>76000000</v>
      </c>
    </row>
    <row r="134" spans="1:7" ht="12" customHeight="1" x14ac:dyDescent="0.25">
      <c r="A134" s="15" t="s">
        <v>250</v>
      </c>
      <c r="B134" s="12" t="s">
        <v>412</v>
      </c>
      <c r="C134" s="339">
        <f>'9.mell.2.tábl.'!C132+'9.mell.6.tábl.'!C133</f>
        <v>76000000</v>
      </c>
      <c r="D134" s="339">
        <f>'9.mell.2.tábl.'!D132+'9.mell.6.tábl.'!D133</f>
        <v>0</v>
      </c>
      <c r="E134" s="339">
        <f>'9.mell.2.tábl.'!E132+'9.mell.6.tábl.'!E133</f>
        <v>0</v>
      </c>
      <c r="F134" s="339">
        <f>'9.mell.2.tábl.'!F132+'9.mell.6.tábl.'!F133</f>
        <v>0</v>
      </c>
      <c r="G134" s="264">
        <f>'9.mell.2.tábl.'!G132+'9.mell.6.tábl.'!G133</f>
        <v>76000000</v>
      </c>
    </row>
    <row r="135" spans="1:7" ht="12" customHeight="1" x14ac:dyDescent="0.25">
      <c r="A135" s="15" t="s">
        <v>251</v>
      </c>
      <c r="B135" s="12" t="s">
        <v>413</v>
      </c>
      <c r="C135" s="339">
        <f>'9.mell.2.tábl.'!C133+'9.mell.6.tábl.'!C134</f>
        <v>0</v>
      </c>
      <c r="D135" s="339">
        <f>'9.mell.2.tábl.'!D133+'9.mell.6.tábl.'!D134</f>
        <v>0</v>
      </c>
      <c r="E135" s="339">
        <f>'9.mell.2.tábl.'!E133+'9.mell.6.tábl.'!E134</f>
        <v>0</v>
      </c>
      <c r="F135" s="339">
        <f>'9.mell.2.tábl.'!F133+'9.mell.6.tábl.'!F134</f>
        <v>0</v>
      </c>
      <c r="G135" s="264">
        <f>'9.mell.2.tábl.'!G133+'9.mell.6.tábl.'!G134</f>
        <v>0</v>
      </c>
    </row>
    <row r="136" spans="1:7" ht="12" customHeight="1" thickBot="1" x14ac:dyDescent="0.3">
      <c r="A136" s="13" t="s">
        <v>252</v>
      </c>
      <c r="B136" s="12" t="s">
        <v>414</v>
      </c>
      <c r="C136" s="339">
        <f>'9.mell.2.tábl.'!C134+'9.mell.6.tábl.'!C135</f>
        <v>0</v>
      </c>
      <c r="D136" s="339">
        <f>'9.mell.2.tábl.'!D134+'9.mell.6.tábl.'!D135</f>
        <v>0</v>
      </c>
      <c r="E136" s="339">
        <f>'9.mell.2.tábl.'!E134+'9.mell.6.tábl.'!E135</f>
        <v>0</v>
      </c>
      <c r="F136" s="339">
        <f>'9.mell.2.tábl.'!F134+'9.mell.6.tábl.'!F135</f>
        <v>0</v>
      </c>
      <c r="G136" s="264">
        <f>'9.mell.2.tábl.'!G134+'9.mell.6.tábl.'!G135</f>
        <v>0</v>
      </c>
    </row>
    <row r="137" spans="1:7" ht="12" customHeight="1" thickBot="1" x14ac:dyDescent="0.3">
      <c r="A137" s="20" t="s">
        <v>20</v>
      </c>
      <c r="B137" s="118" t="s">
        <v>406</v>
      </c>
      <c r="C137" s="338">
        <f>SUM(C138:C143)</f>
        <v>0</v>
      </c>
      <c r="D137" s="609">
        <f>SUM(D138:D143)</f>
        <v>0</v>
      </c>
      <c r="E137" s="338">
        <f>SUM(E138:E143)</f>
        <v>0</v>
      </c>
      <c r="F137" s="338">
        <f>SUM(F138:F143)</f>
        <v>0</v>
      </c>
      <c r="G137" s="238">
        <f>SUM(G138:G143)</f>
        <v>0</v>
      </c>
    </row>
    <row r="138" spans="1:7" ht="12" customHeight="1" x14ac:dyDescent="0.25">
      <c r="A138" s="15" t="s">
        <v>86</v>
      </c>
      <c r="B138" s="9" t="s">
        <v>415</v>
      </c>
      <c r="C138" s="339">
        <f>'9.mell.2.tábl.'!C136+'9.mell.6.tábl.'!C137</f>
        <v>0</v>
      </c>
      <c r="D138" s="339">
        <f>'9.mell.2.tábl.'!D136+'9.mell.6.tábl.'!D137</f>
        <v>0</v>
      </c>
      <c r="E138" s="339">
        <f>'9.mell.2.tábl.'!E136+'9.mell.6.tábl.'!E137</f>
        <v>0</v>
      </c>
      <c r="F138" s="339">
        <f>'9.mell.2.tábl.'!F136+'9.mell.6.tábl.'!F137</f>
        <v>0</v>
      </c>
      <c r="G138" s="264">
        <f>'9.mell.2.tábl.'!G136+'9.mell.6.tábl.'!G137</f>
        <v>0</v>
      </c>
    </row>
    <row r="139" spans="1:7" ht="12" customHeight="1" x14ac:dyDescent="0.25">
      <c r="A139" s="15" t="s">
        <v>87</v>
      </c>
      <c r="B139" s="9" t="s">
        <v>407</v>
      </c>
      <c r="C139" s="339">
        <f>'9.mell.2.tábl.'!C137+'9.mell.6.tábl.'!C138</f>
        <v>0</v>
      </c>
      <c r="D139" s="339">
        <f>'9.mell.2.tábl.'!D137+'9.mell.6.tábl.'!D138</f>
        <v>0</v>
      </c>
      <c r="E139" s="339">
        <f>'9.mell.2.tábl.'!E137+'9.mell.6.tábl.'!E138</f>
        <v>0</v>
      </c>
      <c r="F139" s="339">
        <f>'9.mell.2.tábl.'!F137+'9.mell.6.tábl.'!F138</f>
        <v>0</v>
      </c>
      <c r="G139" s="264">
        <f>'9.mell.2.tábl.'!G137+'9.mell.6.tábl.'!G138</f>
        <v>0</v>
      </c>
    </row>
    <row r="140" spans="1:7" ht="12" customHeight="1" x14ac:dyDescent="0.25">
      <c r="A140" s="15" t="s">
        <v>88</v>
      </c>
      <c r="B140" s="9" t="s">
        <v>408</v>
      </c>
      <c r="C140" s="339">
        <f>'9.mell.2.tábl.'!C138+'9.mell.6.tábl.'!C139</f>
        <v>0</v>
      </c>
      <c r="D140" s="339">
        <f>'9.mell.2.tábl.'!D138+'9.mell.6.tábl.'!D139</f>
        <v>0</v>
      </c>
      <c r="E140" s="339">
        <f>'9.mell.2.tábl.'!E138+'9.mell.6.tábl.'!E139</f>
        <v>0</v>
      </c>
      <c r="F140" s="339">
        <f>'9.mell.2.tábl.'!F138+'9.mell.6.tábl.'!F139</f>
        <v>0</v>
      </c>
      <c r="G140" s="264">
        <f>'9.mell.2.tábl.'!G138+'9.mell.6.tábl.'!G139</f>
        <v>0</v>
      </c>
    </row>
    <row r="141" spans="1:7" ht="12" customHeight="1" x14ac:dyDescent="0.25">
      <c r="A141" s="15" t="s">
        <v>164</v>
      </c>
      <c r="B141" s="9" t="s">
        <v>409</v>
      </c>
      <c r="C141" s="339">
        <f>'9.mell.2.tábl.'!C139+'9.mell.6.tábl.'!C140</f>
        <v>0</v>
      </c>
      <c r="D141" s="339">
        <f>'9.mell.2.tábl.'!D139+'9.mell.6.tábl.'!D140</f>
        <v>0</v>
      </c>
      <c r="E141" s="339">
        <f>'9.mell.2.tábl.'!E139+'9.mell.6.tábl.'!E140</f>
        <v>0</v>
      </c>
      <c r="F141" s="339">
        <f>'9.mell.2.tábl.'!F139+'9.mell.6.tábl.'!F140</f>
        <v>0</v>
      </c>
      <c r="G141" s="264">
        <f>'9.mell.2.tábl.'!G139+'9.mell.6.tábl.'!G140</f>
        <v>0</v>
      </c>
    </row>
    <row r="142" spans="1:7" ht="12" customHeight="1" x14ac:dyDescent="0.25">
      <c r="A142" s="15" t="s">
        <v>165</v>
      </c>
      <c r="B142" s="9" t="s">
        <v>410</v>
      </c>
      <c r="C142" s="339">
        <f>'9.mell.2.tábl.'!C140+'9.mell.6.tábl.'!C141</f>
        <v>0</v>
      </c>
      <c r="D142" s="339">
        <f>'9.mell.2.tábl.'!D140+'9.mell.6.tábl.'!D141</f>
        <v>0</v>
      </c>
      <c r="E142" s="339">
        <f>'9.mell.2.tábl.'!E140+'9.mell.6.tábl.'!E141</f>
        <v>0</v>
      </c>
      <c r="F142" s="339">
        <f>'9.mell.2.tábl.'!F140+'9.mell.6.tábl.'!F141</f>
        <v>0</v>
      </c>
      <c r="G142" s="264">
        <f>'9.mell.2.tábl.'!G140+'9.mell.6.tábl.'!G141</f>
        <v>0</v>
      </c>
    </row>
    <row r="143" spans="1:7" ht="12" customHeight="1" thickBot="1" x14ac:dyDescent="0.3">
      <c r="A143" s="13" t="s">
        <v>166</v>
      </c>
      <c r="B143" s="9" t="s">
        <v>411</v>
      </c>
      <c r="C143" s="339">
        <f>'9.mell.2.tábl.'!C141+'9.mell.6.tábl.'!C142</f>
        <v>0</v>
      </c>
      <c r="D143" s="339">
        <f>'9.mell.2.tábl.'!D141+'9.mell.6.tábl.'!D142</f>
        <v>0</v>
      </c>
      <c r="E143" s="339">
        <f>'9.mell.2.tábl.'!E141+'9.mell.6.tábl.'!E142</f>
        <v>0</v>
      </c>
      <c r="F143" s="339">
        <f>'9.mell.2.tábl.'!F141+'9.mell.6.tábl.'!F142</f>
        <v>0</v>
      </c>
      <c r="G143" s="264">
        <f>'9.mell.2.tábl.'!G141+'9.mell.6.tábl.'!G142</f>
        <v>0</v>
      </c>
    </row>
    <row r="144" spans="1:7" ht="12" customHeight="1" thickBot="1" x14ac:dyDescent="0.3">
      <c r="A144" s="20" t="s">
        <v>21</v>
      </c>
      <c r="B144" s="118" t="s">
        <v>419</v>
      </c>
      <c r="C144" s="344">
        <f>+C145+C146+C147+C148</f>
        <v>98721298</v>
      </c>
      <c r="D144" s="610">
        <f>+D145+D146+D147+D148</f>
        <v>0</v>
      </c>
      <c r="E144" s="344">
        <f>+E145+E146+E147+E148</f>
        <v>0</v>
      </c>
      <c r="F144" s="344">
        <f>+F145+F146+F147+F148</f>
        <v>0</v>
      </c>
      <c r="G144" s="383">
        <f>+G145+G146+G147+G148</f>
        <v>98721298</v>
      </c>
    </row>
    <row r="145" spans="1:11" ht="12" customHeight="1" x14ac:dyDescent="0.25">
      <c r="A145" s="15" t="s">
        <v>89</v>
      </c>
      <c r="B145" s="9" t="s">
        <v>352</v>
      </c>
      <c r="C145" s="339">
        <f>'9.mell.2.tábl.'!C143+'9.mell.6.tábl.'!C144</f>
        <v>0</v>
      </c>
      <c r="D145" s="339">
        <f>'9.mell.2.tábl.'!D143+'9.mell.6.tábl.'!D144</f>
        <v>0</v>
      </c>
      <c r="E145" s="339">
        <f>'9.mell.2.tábl.'!E143+'9.mell.6.tábl.'!E144</f>
        <v>0</v>
      </c>
      <c r="F145" s="339">
        <f>'9.mell.2.tábl.'!F143+'9.mell.6.tábl.'!F144</f>
        <v>0</v>
      </c>
      <c r="G145" s="264">
        <f>'9.mell.2.tábl.'!G143+'9.mell.6.tábl.'!G144</f>
        <v>0</v>
      </c>
    </row>
    <row r="146" spans="1:11" ht="12" customHeight="1" x14ac:dyDescent="0.25">
      <c r="A146" s="15" t="s">
        <v>90</v>
      </c>
      <c r="B146" s="9" t="s">
        <v>353</v>
      </c>
      <c r="C146" s="339">
        <f>'9.mell.2.tábl.'!C144+'9.mell.6.tábl.'!C145</f>
        <v>7684358</v>
      </c>
      <c r="D146" s="339">
        <f>'9.mell.2.tábl.'!D144+'9.mell.6.tábl.'!D145</f>
        <v>0</v>
      </c>
      <c r="E146" s="339">
        <f>'9.mell.2.tábl.'!E144+'9.mell.6.tábl.'!E145</f>
        <v>0</v>
      </c>
      <c r="F146" s="339">
        <f>'9.mell.2.tábl.'!F144+'9.mell.6.tábl.'!F145</f>
        <v>0</v>
      </c>
      <c r="G146" s="264">
        <f>'9.mell.2.tábl.'!G144+'9.mell.6.tábl.'!G145</f>
        <v>7684358</v>
      </c>
    </row>
    <row r="147" spans="1:11" ht="12" customHeight="1" x14ac:dyDescent="0.25">
      <c r="A147" s="15" t="s">
        <v>269</v>
      </c>
      <c r="B147" s="9" t="s">
        <v>420</v>
      </c>
      <c r="C147" s="339">
        <f>'9.mell.2.tábl.'!C145+'9.mell.6.tábl.'!C146</f>
        <v>91036940</v>
      </c>
      <c r="D147" s="339">
        <f>'9.mell.2.tábl.'!D145+'9.mell.6.tábl.'!D146</f>
        <v>0</v>
      </c>
      <c r="E147" s="339">
        <f>'9.mell.2.tábl.'!E145+'9.mell.6.tábl.'!E146</f>
        <v>0</v>
      </c>
      <c r="F147" s="339">
        <f>'9.mell.2.tábl.'!F145+'9.mell.6.tábl.'!F146</f>
        <v>0</v>
      </c>
      <c r="G147" s="264">
        <f>'9.mell.2.tábl.'!G145+'9.mell.6.tábl.'!G146</f>
        <v>91036940</v>
      </c>
    </row>
    <row r="148" spans="1:11" ht="12" customHeight="1" thickBot="1" x14ac:dyDescent="0.3">
      <c r="A148" s="13" t="s">
        <v>270</v>
      </c>
      <c r="B148" s="7" t="s">
        <v>368</v>
      </c>
      <c r="C148" s="339">
        <f>'9.mell.2.tábl.'!C146+'9.mell.6.tábl.'!C147</f>
        <v>0</v>
      </c>
      <c r="D148" s="339">
        <f>'9.mell.2.tábl.'!D146+'9.mell.6.tábl.'!D147</f>
        <v>0</v>
      </c>
      <c r="E148" s="339">
        <f>'9.mell.2.tábl.'!E146+'9.mell.6.tábl.'!E147</f>
        <v>0</v>
      </c>
      <c r="F148" s="339">
        <f>'9.mell.2.tábl.'!F146+'9.mell.6.tábl.'!F147</f>
        <v>0</v>
      </c>
      <c r="G148" s="264">
        <f>'9.mell.2.tábl.'!G146+'9.mell.6.tábl.'!G147</f>
        <v>0</v>
      </c>
    </row>
    <row r="149" spans="1:11" ht="12" customHeight="1" thickBot="1" x14ac:dyDescent="0.3">
      <c r="A149" s="20" t="s">
        <v>22</v>
      </c>
      <c r="B149" s="118" t="s">
        <v>421</v>
      </c>
      <c r="C149" s="412">
        <f>SUM(C150:C154)</f>
        <v>0</v>
      </c>
      <c r="D149" s="611">
        <f>SUM(D150:D154)</f>
        <v>0</v>
      </c>
      <c r="E149" s="412">
        <f>SUM(E150:E154)</f>
        <v>0</v>
      </c>
      <c r="F149" s="412">
        <f>SUM(F150:F154)</f>
        <v>0</v>
      </c>
      <c r="G149" s="612">
        <f>SUM(G150:G154)</f>
        <v>0</v>
      </c>
    </row>
    <row r="150" spans="1:11" ht="12" customHeight="1" x14ac:dyDescent="0.25">
      <c r="A150" s="15" t="s">
        <v>91</v>
      </c>
      <c r="B150" s="9" t="s">
        <v>416</v>
      </c>
      <c r="C150" s="339">
        <f>'9.mell.2.tábl.'!C149+'9.mell.6.tábl.'!C150</f>
        <v>0</v>
      </c>
      <c r="D150" s="339">
        <f>'9.mell.2.tábl.'!D149+'9.mell.6.tábl.'!D150</f>
        <v>0</v>
      </c>
      <c r="E150" s="339">
        <f>'9.mell.2.tábl.'!E149+'9.mell.6.tábl.'!E150</f>
        <v>0</v>
      </c>
      <c r="F150" s="339">
        <f>'9.mell.2.tábl.'!F149+'9.mell.6.tábl.'!F150</f>
        <v>0</v>
      </c>
      <c r="G150" s="264">
        <f>'9.mell.2.tábl.'!G149+'9.mell.6.tábl.'!G150</f>
        <v>0</v>
      </c>
    </row>
    <row r="151" spans="1:11" ht="12" customHeight="1" x14ac:dyDescent="0.25">
      <c r="A151" s="15" t="s">
        <v>92</v>
      </c>
      <c r="B151" s="9" t="s">
        <v>423</v>
      </c>
      <c r="C151" s="339">
        <f>'9.mell.2.tábl.'!C150+'9.mell.6.tábl.'!C151</f>
        <v>0</v>
      </c>
      <c r="D151" s="339">
        <f>'9.mell.2.tábl.'!D150+'9.mell.6.tábl.'!D151</f>
        <v>0</v>
      </c>
      <c r="E151" s="339">
        <f>'9.mell.2.tábl.'!E150+'9.mell.6.tábl.'!E151</f>
        <v>0</v>
      </c>
      <c r="F151" s="339">
        <f>'9.mell.2.tábl.'!F150+'9.mell.6.tábl.'!F151</f>
        <v>0</v>
      </c>
      <c r="G151" s="264">
        <f>'9.mell.2.tábl.'!G150+'9.mell.6.tábl.'!G151</f>
        <v>0</v>
      </c>
    </row>
    <row r="152" spans="1:11" ht="12" customHeight="1" x14ac:dyDescent="0.25">
      <c r="A152" s="15" t="s">
        <v>281</v>
      </c>
      <c r="B152" s="9" t="s">
        <v>418</v>
      </c>
      <c r="C152" s="339">
        <f>'9.mell.2.tábl.'!C151+'9.mell.6.tábl.'!C152</f>
        <v>0</v>
      </c>
      <c r="D152" s="339">
        <f>'9.mell.2.tábl.'!D151+'9.mell.6.tábl.'!D152</f>
        <v>0</v>
      </c>
      <c r="E152" s="339">
        <f>'9.mell.2.tábl.'!E151+'9.mell.6.tábl.'!E152</f>
        <v>0</v>
      </c>
      <c r="F152" s="339">
        <f>'9.mell.2.tábl.'!F151+'9.mell.6.tábl.'!F152</f>
        <v>0</v>
      </c>
      <c r="G152" s="264">
        <f>'9.mell.2.tábl.'!G151+'9.mell.6.tábl.'!G152</f>
        <v>0</v>
      </c>
    </row>
    <row r="153" spans="1:11" ht="22.5" x14ac:dyDescent="0.25">
      <c r="A153" s="15" t="s">
        <v>282</v>
      </c>
      <c r="B153" s="9" t="s">
        <v>424</v>
      </c>
      <c r="C153" s="339">
        <f>'9.mell.2.tábl.'!C152+'9.mell.6.tábl.'!C153</f>
        <v>0</v>
      </c>
      <c r="D153" s="339">
        <f>'9.mell.2.tábl.'!D152+'9.mell.6.tábl.'!D153</f>
        <v>0</v>
      </c>
      <c r="E153" s="339">
        <f>'9.mell.2.tábl.'!E152+'9.mell.6.tábl.'!E153</f>
        <v>0</v>
      </c>
      <c r="F153" s="339">
        <f>'9.mell.2.tábl.'!F152+'9.mell.6.tábl.'!F153</f>
        <v>0</v>
      </c>
      <c r="G153" s="264">
        <f>'9.mell.2.tábl.'!G152+'9.mell.6.tábl.'!G153</f>
        <v>0</v>
      </c>
    </row>
    <row r="154" spans="1:11" ht="12" customHeight="1" thickBot="1" x14ac:dyDescent="0.3">
      <c r="A154" s="15" t="s">
        <v>422</v>
      </c>
      <c r="B154" s="9" t="s">
        <v>425</v>
      </c>
      <c r="C154" s="339">
        <f>'9.mell.2.tábl.'!C153+'9.mell.6.tábl.'!C154</f>
        <v>0</v>
      </c>
      <c r="D154" s="339">
        <f>'9.mell.2.tábl.'!D153+'9.mell.6.tábl.'!D154</f>
        <v>0</v>
      </c>
      <c r="E154" s="339">
        <f>'9.mell.2.tábl.'!E153+'9.mell.6.tábl.'!E154</f>
        <v>0</v>
      </c>
      <c r="F154" s="339">
        <f>'9.mell.2.tábl.'!F153+'9.mell.6.tábl.'!F154</f>
        <v>0</v>
      </c>
      <c r="G154" s="264">
        <f>'9.mell.2.tábl.'!G153+'9.mell.6.tábl.'!G154</f>
        <v>0</v>
      </c>
    </row>
    <row r="155" spans="1:11" ht="12" customHeight="1" thickBot="1" x14ac:dyDescent="0.3">
      <c r="A155" s="20" t="s">
        <v>23</v>
      </c>
      <c r="B155" s="118" t="s">
        <v>426</v>
      </c>
      <c r="C155" s="413"/>
      <c r="D155" s="613"/>
      <c r="E155" s="413"/>
      <c r="F155" s="412">
        <f>D155+E155</f>
        <v>0</v>
      </c>
      <c r="G155" s="614">
        <f>C155+F155</f>
        <v>0</v>
      </c>
    </row>
    <row r="156" spans="1:11" ht="12" customHeight="1" thickBot="1" x14ac:dyDescent="0.3">
      <c r="A156" s="20" t="s">
        <v>24</v>
      </c>
      <c r="B156" s="118" t="s">
        <v>427</v>
      </c>
      <c r="C156" s="413"/>
      <c r="D156" s="613"/>
      <c r="E156" s="615"/>
      <c r="F156" s="616">
        <f>D156+E156</f>
        <v>0</v>
      </c>
      <c r="G156" s="576">
        <f>C156+D156</f>
        <v>0</v>
      </c>
    </row>
    <row r="157" spans="1:11" ht="15" customHeight="1" thickBot="1" x14ac:dyDescent="0.3">
      <c r="A157" s="20" t="s">
        <v>25</v>
      </c>
      <c r="B157" s="118" t="s">
        <v>429</v>
      </c>
      <c r="C157" s="414">
        <f>+C133+C137+C144+C149+C155+C156</f>
        <v>174721298</v>
      </c>
      <c r="D157" s="617">
        <f>+D133+D137+D144+D149+D155+D156</f>
        <v>0</v>
      </c>
      <c r="E157" s="414">
        <f>+E133+E137+E144+E149+E155+E156</f>
        <v>0</v>
      </c>
      <c r="F157" s="414">
        <f>+F133+F137+F144+F149+F155+F156</f>
        <v>0</v>
      </c>
      <c r="G157" s="408">
        <f>C157+F157</f>
        <v>174721298</v>
      </c>
      <c r="H157" s="365"/>
      <c r="I157" s="366"/>
      <c r="J157" s="366"/>
      <c r="K157" s="366"/>
    </row>
    <row r="158" spans="1:11" s="354" customFormat="1" ht="12.95" customHeight="1" thickBot="1" x14ac:dyDescent="0.25">
      <c r="A158" s="260" t="s">
        <v>26</v>
      </c>
      <c r="B158" s="323" t="s">
        <v>428</v>
      </c>
      <c r="C158" s="414">
        <f>+C132+C157</f>
        <v>627597483</v>
      </c>
      <c r="D158" s="617">
        <f>+D132+D157</f>
        <v>0</v>
      </c>
      <c r="E158" s="414">
        <f>+E132+E157</f>
        <v>3485201</v>
      </c>
      <c r="F158" s="414">
        <f>+F132+F157</f>
        <v>3485201</v>
      </c>
      <c r="G158" s="408">
        <f>+G132+G157</f>
        <v>631082684</v>
      </c>
    </row>
    <row r="159" spans="1:11" ht="7.5" customHeight="1" x14ac:dyDescent="0.25">
      <c r="G159" s="762"/>
      <c r="H159" s="762"/>
    </row>
    <row r="160" spans="1:11" x14ac:dyDescent="0.25">
      <c r="A160" s="769" t="s">
        <v>634</v>
      </c>
      <c r="B160" s="769"/>
      <c r="C160" s="769"/>
      <c r="D160" s="769"/>
      <c r="E160" s="769"/>
      <c r="F160" s="769"/>
      <c r="G160" s="769"/>
    </row>
    <row r="161" spans="1:7" ht="15" customHeight="1" thickBot="1" x14ac:dyDescent="0.3">
      <c r="A161" s="770"/>
      <c r="B161" s="770"/>
      <c r="C161" s="272"/>
      <c r="G161" s="272"/>
    </row>
    <row r="162" spans="1:7" ht="25.5" customHeight="1" thickBot="1" x14ac:dyDescent="0.3">
      <c r="A162" s="20">
        <v>1</v>
      </c>
      <c r="B162" s="26" t="s">
        <v>430</v>
      </c>
      <c r="C162" s="622">
        <f>+C65-C132</f>
        <v>-23364234</v>
      </c>
      <c r="D162" s="338">
        <f>+D65-D132</f>
        <v>0</v>
      </c>
      <c r="E162" s="338">
        <f>+E65-E132</f>
        <v>24000</v>
      </c>
      <c r="F162" s="338">
        <f>+F65-F132</f>
        <v>24000</v>
      </c>
      <c r="G162" s="238">
        <f>+G65-G132</f>
        <v>-23340234</v>
      </c>
    </row>
    <row r="163" spans="1:7" ht="32.25" customHeight="1" thickBot="1" x14ac:dyDescent="0.3">
      <c r="A163" s="20" t="s">
        <v>17</v>
      </c>
      <c r="B163" s="26" t="s">
        <v>436</v>
      </c>
      <c r="C163" s="338">
        <f>+C89-C157</f>
        <v>-70648706</v>
      </c>
      <c r="D163" s="338">
        <f>+D89-D157</f>
        <v>0</v>
      </c>
      <c r="E163" s="338">
        <f>+E89-E157</f>
        <v>0</v>
      </c>
      <c r="F163" s="338">
        <f>+F89-F157</f>
        <v>0</v>
      </c>
      <c r="G163" s="238">
        <f>+G89-G157</f>
        <v>-70648706</v>
      </c>
    </row>
  </sheetData>
  <mergeCells count="12">
    <mergeCell ref="A1:G1"/>
    <mergeCell ref="A2:B2"/>
    <mergeCell ref="A3:A4"/>
    <mergeCell ref="B3:B4"/>
    <mergeCell ref="C3:G3"/>
    <mergeCell ref="A160:G160"/>
    <mergeCell ref="A161:B161"/>
    <mergeCell ref="A92:G92"/>
    <mergeCell ref="A93:B93"/>
    <mergeCell ref="A94:A95"/>
    <mergeCell ref="B94:B95"/>
    <mergeCell ref="C94:G94"/>
  </mergeCells>
  <printOptions horizontalCentered="1"/>
  <pageMargins left="0.39370078740157483" right="0.39370078740157483" top="1.4566929133858268" bottom="0.86614173228346458" header="0.78740157480314965" footer="0.59055118110236227"/>
  <pageSetup paperSize="9" scale="72" fitToHeight="2" orientation="portrait" r:id="rId1"/>
  <headerFooter alignWithMargins="0">
    <oddHeader xml:space="preserve">&amp;C&amp;"Times New Roman CE,Félkövér"&amp;12
2. SÁGVÁR KÖZSÉG ÖNKORMÁNYZATA
2021. ÉVI KÖLTSÉGVETÉS KÖTELEZŐ FELADATAINAK  MÓDOSÍTOTT MÉRLEGE&amp;10
</oddHeader>
  </headerFooter>
  <rowBreaks count="3" manualBreakCount="3">
    <brk id="69" max="6" man="1"/>
    <brk id="91" max="4" man="1"/>
    <brk id="158" max="6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>
    <tabColor rgb="FF92D050"/>
    <pageSetUpPr fitToPage="1"/>
  </sheetPr>
  <dimension ref="A1:B23"/>
  <sheetViews>
    <sheetView zoomScaleNormal="100" workbookViewId="0">
      <selection activeCell="J34" sqref="J34"/>
    </sheetView>
  </sheetViews>
  <sheetFormatPr defaultRowHeight="12.75" x14ac:dyDescent="0.2"/>
  <cols>
    <col min="1" max="1" width="88.6640625" style="44" customWidth="1"/>
    <col min="2" max="2" width="27.83203125" style="44" customWidth="1"/>
    <col min="3" max="16384" width="9.33203125" style="44"/>
  </cols>
  <sheetData>
    <row r="1" spans="1:2" ht="47.25" customHeight="1" x14ac:dyDescent="0.2">
      <c r="A1" s="841" t="str">
        <f>+CONCATENATE("A ",LEFT(ÖSSZEFÜGGÉSEK!A5,4),". évi általános működés és ágazati feladatok támogatásának alakulása jogcímenként")</f>
        <v>A 2021. évi általános működés és ágazati feladatok támogatásának alakulása jogcímenként</v>
      </c>
      <c r="B1" s="841"/>
    </row>
    <row r="2" spans="1:2" ht="22.5" customHeight="1" thickBot="1" x14ac:dyDescent="0.3">
      <c r="A2" s="319"/>
      <c r="B2" s="462" t="s">
        <v>506</v>
      </c>
    </row>
    <row r="3" spans="1:2" s="45" customFormat="1" ht="24" customHeight="1" thickBot="1" x14ac:dyDescent="0.25">
      <c r="A3" s="256" t="s">
        <v>50</v>
      </c>
      <c r="B3" s="463" t="str">
        <f>+CONCATENATE(LEFT(ÖSSZEFÜGGÉSEK!A5,4),". évi támogatás összesen")</f>
        <v>2021. évi támogatás összesen</v>
      </c>
    </row>
    <row r="4" spans="1:2" s="46" customFormat="1" ht="13.5" thickBot="1" x14ac:dyDescent="0.25">
      <c r="A4" s="172" t="s">
        <v>444</v>
      </c>
      <c r="B4" s="173" t="s">
        <v>445</v>
      </c>
    </row>
    <row r="5" spans="1:2" x14ac:dyDescent="0.2">
      <c r="A5" s="112" t="s">
        <v>573</v>
      </c>
      <c r="B5" s="346">
        <v>77678928</v>
      </c>
    </row>
    <row r="6" spans="1:2" x14ac:dyDescent="0.2">
      <c r="A6" s="112" t="s">
        <v>511</v>
      </c>
      <c r="B6" s="346">
        <v>47110800</v>
      </c>
    </row>
    <row r="7" spans="1:2" x14ac:dyDescent="0.2">
      <c r="A7" s="112" t="s">
        <v>512</v>
      </c>
      <c r="B7" s="346">
        <v>7626420</v>
      </c>
    </row>
    <row r="8" spans="1:2" x14ac:dyDescent="0.2">
      <c r="A8" s="112" t="s">
        <v>513</v>
      </c>
      <c r="B8" s="346">
        <v>945000</v>
      </c>
    </row>
    <row r="9" spans="1:2" x14ac:dyDescent="0.2">
      <c r="A9" s="112" t="s">
        <v>514</v>
      </c>
      <c r="B9" s="346">
        <v>7942000</v>
      </c>
    </row>
    <row r="10" spans="1:2" x14ac:dyDescent="0.2">
      <c r="A10" s="112" t="s">
        <v>574</v>
      </c>
      <c r="B10" s="346">
        <v>8685760</v>
      </c>
    </row>
    <row r="11" spans="1:2" ht="12.75" customHeight="1" x14ac:dyDescent="0.2">
      <c r="A11" s="112" t="s">
        <v>515</v>
      </c>
      <c r="B11" s="346">
        <v>27749278</v>
      </c>
    </row>
    <row r="12" spans="1:2" x14ac:dyDescent="0.2">
      <c r="A12" s="112" t="s">
        <v>516</v>
      </c>
      <c r="B12" s="346">
        <v>262385</v>
      </c>
    </row>
    <row r="13" spans="1:2" x14ac:dyDescent="0.2">
      <c r="A13" s="112" t="s">
        <v>517</v>
      </c>
      <c r="B13" s="346">
        <v>9955000</v>
      </c>
    </row>
    <row r="14" spans="1:2" x14ac:dyDescent="0.2">
      <c r="A14" s="112" t="s">
        <v>518</v>
      </c>
      <c r="B14" s="346">
        <v>4153380</v>
      </c>
    </row>
    <row r="15" spans="1:2" x14ac:dyDescent="0.2">
      <c r="A15" s="112"/>
      <c r="B15" s="346"/>
    </row>
    <row r="16" spans="1:2" x14ac:dyDescent="0.2">
      <c r="A16" s="112"/>
      <c r="B16" s="346"/>
    </row>
    <row r="17" spans="1:2" x14ac:dyDescent="0.2">
      <c r="A17" s="112"/>
      <c r="B17" s="346"/>
    </row>
    <row r="18" spans="1:2" x14ac:dyDescent="0.2">
      <c r="A18" s="112"/>
      <c r="B18" s="346"/>
    </row>
    <row r="19" spans="1:2" x14ac:dyDescent="0.2">
      <c r="A19" s="112"/>
      <c r="B19" s="346"/>
    </row>
    <row r="20" spans="1:2" x14ac:dyDescent="0.2">
      <c r="A20" s="112"/>
      <c r="B20" s="346"/>
    </row>
    <row r="21" spans="1:2" x14ac:dyDescent="0.2">
      <c r="A21" s="112"/>
      <c r="B21" s="346"/>
    </row>
    <row r="22" spans="1:2" ht="13.5" thickBot="1" x14ac:dyDescent="0.25">
      <c r="A22" s="113"/>
      <c r="B22" s="346"/>
    </row>
    <row r="23" spans="1:2" s="48" customFormat="1" ht="19.5" customHeight="1" thickBot="1" x14ac:dyDescent="0.25">
      <c r="A23" s="33" t="s">
        <v>51</v>
      </c>
      <c r="B23" s="47">
        <f>SUM(B5:B22)</f>
        <v>192108951</v>
      </c>
    </row>
  </sheetData>
  <mergeCells count="1">
    <mergeCell ref="A1:B1"/>
  </mergeCells>
  <phoneticPr fontId="0" type="noConversion"/>
  <printOptions horizontalCentered="1"/>
  <pageMargins left="0.78740157480314965" right="0.78740157480314965" top="0.98425196850393704" bottom="0.98425196850393704" header="0.78740157480314965" footer="0.78740157480314965"/>
  <pageSetup paperSize="9" orientation="landscape" verticalDpi="300" r:id="rId1"/>
  <headerFooter alignWithMargins="0">
    <oddHeader xml:space="preserve">&amp;C&amp;"Times New Roman CE,Félkövér"&amp;12
SÁGVÁR KÖZSÉG ÖNKORMÁNYZATA&amp;R&amp;"Times New Roman CE,Félkövér dőlt"&amp;11 15. számú melléklet a 8/2021. (II.23.) önkormányzati rendelethez&amp;"Times New Roman CE,Normál"
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3">
    <tabColor rgb="FF92D050"/>
  </sheetPr>
  <dimension ref="A1:D38"/>
  <sheetViews>
    <sheetView topLeftCell="B1" zoomScaleNormal="100" workbookViewId="0">
      <selection activeCell="J34" sqref="J34"/>
    </sheetView>
  </sheetViews>
  <sheetFormatPr defaultRowHeight="12.75" x14ac:dyDescent="0.2"/>
  <cols>
    <col min="1" max="1" width="6.6640625" customWidth="1"/>
    <col min="2" max="2" width="43.33203125" customWidth="1"/>
    <col min="3" max="3" width="31.1640625" customWidth="1"/>
    <col min="4" max="4" width="14.83203125" customWidth="1"/>
  </cols>
  <sheetData>
    <row r="1" spans="1:4" ht="57.75" customHeight="1" x14ac:dyDescent="0.25">
      <c r="A1" s="845" t="str">
        <f>+CONCATENATE("K I M U T A T Á S",CHAR(10),"a ",LEFT(ÖSSZEFÜGGÉSEK!A5,4),". évben céljelleggel juttatott támogatásokról")</f>
        <v>K I M U T A T Á S
a 2021. évben céljelleggel juttatott támogatásokról</v>
      </c>
      <c r="B1" s="845"/>
      <c r="C1" s="845"/>
      <c r="D1" s="845"/>
    </row>
    <row r="2" spans="1:4" ht="17.25" customHeight="1" x14ac:dyDescent="0.25">
      <c r="A2" s="318"/>
      <c r="B2" s="318"/>
      <c r="C2" s="318"/>
      <c r="D2" s="318"/>
    </row>
    <row r="3" spans="1:4" ht="14.25" thickBot="1" x14ac:dyDescent="0.3">
      <c r="A3" s="193"/>
      <c r="B3" s="193"/>
      <c r="C3" s="842" t="str">
        <f>'14. sz. mell'!O2</f>
        <v>Forintban</v>
      </c>
      <c r="D3" s="842"/>
    </row>
    <row r="4" spans="1:4" ht="42.75" customHeight="1" thickBot="1" x14ac:dyDescent="0.25">
      <c r="A4" s="320" t="s">
        <v>64</v>
      </c>
      <c r="B4" s="321" t="s">
        <v>119</v>
      </c>
      <c r="C4" s="321" t="s">
        <v>120</v>
      </c>
      <c r="D4" s="322" t="s">
        <v>12</v>
      </c>
    </row>
    <row r="5" spans="1:4" ht="15.95" customHeight="1" x14ac:dyDescent="0.2">
      <c r="A5" s="194" t="s">
        <v>16</v>
      </c>
      <c r="B5" s="28" t="s">
        <v>549</v>
      </c>
      <c r="C5" s="28" t="s">
        <v>550</v>
      </c>
      <c r="D5" s="453">
        <v>800000</v>
      </c>
    </row>
    <row r="6" spans="1:4" ht="15.95" customHeight="1" x14ac:dyDescent="0.2">
      <c r="A6" s="195" t="s">
        <v>17</v>
      </c>
      <c r="B6" s="29" t="s">
        <v>572</v>
      </c>
      <c r="C6" s="29" t="s">
        <v>550</v>
      </c>
      <c r="D6" s="454">
        <v>100000</v>
      </c>
    </row>
    <row r="7" spans="1:4" ht="15.95" customHeight="1" x14ac:dyDescent="0.2">
      <c r="A7" s="195" t="s">
        <v>18</v>
      </c>
      <c r="B7" s="29"/>
      <c r="C7" s="29"/>
      <c r="D7" s="454"/>
    </row>
    <row r="8" spans="1:4" ht="15.95" customHeight="1" x14ac:dyDescent="0.2">
      <c r="A8" s="195" t="s">
        <v>19</v>
      </c>
      <c r="B8" s="29"/>
      <c r="C8" s="29"/>
      <c r="D8" s="454"/>
    </row>
    <row r="9" spans="1:4" ht="15.95" customHeight="1" x14ac:dyDescent="0.2">
      <c r="A9" s="195" t="s">
        <v>20</v>
      </c>
      <c r="B9" s="29"/>
      <c r="C9" s="29"/>
      <c r="D9" s="454"/>
    </row>
    <row r="10" spans="1:4" ht="15.95" customHeight="1" x14ac:dyDescent="0.2">
      <c r="A10" s="195" t="s">
        <v>21</v>
      </c>
      <c r="B10" s="29"/>
      <c r="C10" s="29"/>
      <c r="D10" s="454"/>
    </row>
    <row r="11" spans="1:4" ht="15.95" customHeight="1" x14ac:dyDescent="0.2">
      <c r="A11" s="195" t="s">
        <v>22</v>
      </c>
      <c r="B11" s="29"/>
      <c r="C11" s="29"/>
      <c r="D11" s="454"/>
    </row>
    <row r="12" spans="1:4" ht="15.95" customHeight="1" x14ac:dyDescent="0.2">
      <c r="A12" s="195" t="s">
        <v>23</v>
      </c>
      <c r="B12" s="29"/>
      <c r="C12" s="29"/>
      <c r="D12" s="454"/>
    </row>
    <row r="13" spans="1:4" ht="15.95" customHeight="1" x14ac:dyDescent="0.2">
      <c r="A13" s="195" t="s">
        <v>24</v>
      </c>
      <c r="B13" s="29"/>
      <c r="C13" s="29"/>
      <c r="D13" s="454"/>
    </row>
    <row r="14" spans="1:4" ht="15.95" customHeight="1" x14ac:dyDescent="0.2">
      <c r="A14" s="195" t="s">
        <v>25</v>
      </c>
      <c r="B14" s="29"/>
      <c r="C14" s="29"/>
      <c r="D14" s="454"/>
    </row>
    <row r="15" spans="1:4" ht="15.95" customHeight="1" x14ac:dyDescent="0.2">
      <c r="A15" s="195" t="s">
        <v>26</v>
      </c>
      <c r="B15" s="29"/>
      <c r="C15" s="29"/>
      <c r="D15" s="454"/>
    </row>
    <row r="16" spans="1:4" ht="15.95" customHeight="1" x14ac:dyDescent="0.2">
      <c r="A16" s="195" t="s">
        <v>27</v>
      </c>
      <c r="B16" s="29"/>
      <c r="C16" s="29"/>
      <c r="D16" s="454"/>
    </row>
    <row r="17" spans="1:4" ht="15.95" customHeight="1" x14ac:dyDescent="0.2">
      <c r="A17" s="195" t="s">
        <v>28</v>
      </c>
      <c r="B17" s="29"/>
      <c r="C17" s="29"/>
      <c r="D17" s="454"/>
    </row>
    <row r="18" spans="1:4" ht="15.95" customHeight="1" x14ac:dyDescent="0.2">
      <c r="A18" s="195" t="s">
        <v>29</v>
      </c>
      <c r="B18" s="29"/>
      <c r="C18" s="29"/>
      <c r="D18" s="454"/>
    </row>
    <row r="19" spans="1:4" ht="15.95" customHeight="1" x14ac:dyDescent="0.2">
      <c r="A19" s="195" t="s">
        <v>30</v>
      </c>
      <c r="B19" s="29"/>
      <c r="C19" s="29"/>
      <c r="D19" s="454"/>
    </row>
    <row r="20" spans="1:4" ht="15.95" customHeight="1" x14ac:dyDescent="0.2">
      <c r="A20" s="195" t="s">
        <v>31</v>
      </c>
      <c r="B20" s="29"/>
      <c r="C20" s="29"/>
      <c r="D20" s="454"/>
    </row>
    <row r="21" spans="1:4" ht="15.95" customHeight="1" x14ac:dyDescent="0.2">
      <c r="A21" s="195" t="s">
        <v>32</v>
      </c>
      <c r="B21" s="29"/>
      <c r="C21" s="29"/>
      <c r="D21" s="454"/>
    </row>
    <row r="22" spans="1:4" ht="15.95" customHeight="1" x14ac:dyDescent="0.2">
      <c r="A22" s="195" t="s">
        <v>33</v>
      </c>
      <c r="B22" s="29"/>
      <c r="C22" s="29"/>
      <c r="D22" s="454"/>
    </row>
    <row r="23" spans="1:4" ht="15.95" customHeight="1" x14ac:dyDescent="0.2">
      <c r="A23" s="195" t="s">
        <v>34</v>
      </c>
      <c r="B23" s="29"/>
      <c r="C23" s="29"/>
      <c r="D23" s="454"/>
    </row>
    <row r="24" spans="1:4" ht="15.95" customHeight="1" x14ac:dyDescent="0.2">
      <c r="A24" s="195" t="s">
        <v>35</v>
      </c>
      <c r="B24" s="29"/>
      <c r="C24" s="29"/>
      <c r="D24" s="454"/>
    </row>
    <row r="25" spans="1:4" ht="15.95" customHeight="1" x14ac:dyDescent="0.2">
      <c r="A25" s="195" t="s">
        <v>36</v>
      </c>
      <c r="B25" s="29"/>
      <c r="C25" s="29"/>
      <c r="D25" s="454"/>
    </row>
    <row r="26" spans="1:4" ht="15.95" customHeight="1" x14ac:dyDescent="0.2">
      <c r="A26" s="195" t="s">
        <v>37</v>
      </c>
      <c r="B26" s="29"/>
      <c r="C26" s="29"/>
      <c r="D26" s="454"/>
    </row>
    <row r="27" spans="1:4" ht="15.95" customHeight="1" x14ac:dyDescent="0.2">
      <c r="A27" s="195" t="s">
        <v>38</v>
      </c>
      <c r="B27" s="29"/>
      <c r="C27" s="29"/>
      <c r="D27" s="454"/>
    </row>
    <row r="28" spans="1:4" ht="15.95" customHeight="1" x14ac:dyDescent="0.2">
      <c r="A28" s="195" t="s">
        <v>39</v>
      </c>
      <c r="B28" s="29"/>
      <c r="C28" s="29"/>
      <c r="D28" s="454"/>
    </row>
    <row r="29" spans="1:4" ht="15.95" customHeight="1" x14ac:dyDescent="0.2">
      <c r="A29" s="195" t="s">
        <v>40</v>
      </c>
      <c r="B29" s="29"/>
      <c r="C29" s="29"/>
      <c r="D29" s="454"/>
    </row>
    <row r="30" spans="1:4" ht="15.95" customHeight="1" x14ac:dyDescent="0.2">
      <c r="A30" s="195" t="s">
        <v>41</v>
      </c>
      <c r="B30" s="29"/>
      <c r="C30" s="29"/>
      <c r="D30" s="454"/>
    </row>
    <row r="31" spans="1:4" ht="15.95" customHeight="1" x14ac:dyDescent="0.2">
      <c r="A31" s="195" t="s">
        <v>42</v>
      </c>
      <c r="B31" s="29"/>
      <c r="C31" s="29"/>
      <c r="D31" s="454"/>
    </row>
    <row r="32" spans="1:4" ht="15.95" customHeight="1" x14ac:dyDescent="0.2">
      <c r="A32" s="195" t="s">
        <v>43</v>
      </c>
      <c r="B32" s="29"/>
      <c r="C32" s="29"/>
      <c r="D32" s="454"/>
    </row>
    <row r="33" spans="1:4" ht="15.95" customHeight="1" x14ac:dyDescent="0.2">
      <c r="A33" s="195" t="s">
        <v>44</v>
      </c>
      <c r="B33" s="29"/>
      <c r="C33" s="29"/>
      <c r="D33" s="454"/>
    </row>
    <row r="34" spans="1:4" ht="15.95" customHeight="1" x14ac:dyDescent="0.2">
      <c r="A34" s="195" t="s">
        <v>121</v>
      </c>
      <c r="B34" s="29"/>
      <c r="C34" s="29"/>
      <c r="D34" s="455"/>
    </row>
    <row r="35" spans="1:4" ht="15.95" customHeight="1" x14ac:dyDescent="0.2">
      <c r="A35" s="195" t="s">
        <v>122</v>
      </c>
      <c r="B35" s="29"/>
      <c r="C35" s="29"/>
      <c r="D35" s="455"/>
    </row>
    <row r="36" spans="1:4" ht="15.95" customHeight="1" x14ac:dyDescent="0.2">
      <c r="A36" s="195" t="s">
        <v>123</v>
      </c>
      <c r="B36" s="29"/>
      <c r="C36" s="29"/>
      <c r="D36" s="455"/>
    </row>
    <row r="37" spans="1:4" ht="15.95" customHeight="1" thickBot="1" x14ac:dyDescent="0.25">
      <c r="A37" s="196" t="s">
        <v>124</v>
      </c>
      <c r="B37" s="30"/>
      <c r="C37" s="30"/>
      <c r="D37" s="456"/>
    </row>
    <row r="38" spans="1:4" ht="15.95" customHeight="1" thickBot="1" x14ac:dyDescent="0.25">
      <c r="A38" s="843" t="s">
        <v>51</v>
      </c>
      <c r="B38" s="844"/>
      <c r="C38" s="197"/>
      <c r="D38" s="457">
        <f>SUM(D5:D37)</f>
        <v>900000</v>
      </c>
    </row>
  </sheetData>
  <mergeCells count="3">
    <mergeCell ref="C3:D3"/>
    <mergeCell ref="A38:B38"/>
    <mergeCell ref="A1:D1"/>
  </mergeCells>
  <phoneticPr fontId="30" type="noConversion"/>
  <conditionalFormatting sqref="D38">
    <cfRule type="cellIs" dxfId="0" priority="1" stopIfTrue="1" operator="equal">
      <formula>0</formula>
    </cfRule>
  </conditionalFormatting>
  <printOptions horizontalCentered="1"/>
  <pageMargins left="0.78740157480314965" right="0.78740157480314965" top="1.06" bottom="0.98425196850393704" header="0.78740157480314965" footer="0.78740157480314965"/>
  <pageSetup paperSize="9" scale="95" orientation="portrait" r:id="rId1"/>
  <headerFooter alignWithMargins="0">
    <oddHeader>&amp;C&amp;"Times New Roman CE,Félkövér"&amp;12
SÁGVÁR KÖZSÉG ÖNKORMÁNYZAT&amp;R&amp;"Times New Roman CE,Félkövér dőlt"&amp;11 16. számú melléklet a 8/2021. (II.23.) önkormányzati rendelethez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4">
    <tabColor rgb="FF92D050"/>
  </sheetPr>
  <dimension ref="A1:G48"/>
  <sheetViews>
    <sheetView zoomScaleNormal="100" zoomScaleSheetLayoutView="100" workbookViewId="0">
      <selection activeCell="J34" sqref="J34"/>
    </sheetView>
  </sheetViews>
  <sheetFormatPr defaultRowHeight="15.75" x14ac:dyDescent="0.25"/>
  <cols>
    <col min="1" max="1" width="9" style="324" customWidth="1"/>
    <col min="2" max="2" width="66.33203125" style="324" bestFit="1" customWidth="1"/>
    <col min="3" max="3" width="15.5" style="325" customWidth="1"/>
    <col min="4" max="5" width="15.5" style="324" customWidth="1"/>
    <col min="6" max="6" width="9" style="352" customWidth="1"/>
    <col min="7" max="16384" width="9.33203125" style="352"/>
  </cols>
  <sheetData>
    <row r="1" spans="1:5" ht="15.95" customHeight="1" x14ac:dyDescent="0.25">
      <c r="A1" s="771" t="s">
        <v>13</v>
      </c>
      <c r="B1" s="771"/>
      <c r="C1" s="771"/>
      <c r="D1" s="771"/>
      <c r="E1" s="771"/>
    </row>
    <row r="2" spans="1:5" ht="15.95" customHeight="1" thickBot="1" x14ac:dyDescent="0.3">
      <c r="A2" s="770" t="s">
        <v>144</v>
      </c>
      <c r="B2" s="770"/>
      <c r="D2" s="135"/>
      <c r="E2" s="272" t="str">
        <f>'14. sz. mell'!O2</f>
        <v>Forintban</v>
      </c>
    </row>
    <row r="3" spans="1:5" ht="38.1" customHeight="1" thickBot="1" x14ac:dyDescent="0.3">
      <c r="A3" s="23" t="s">
        <v>64</v>
      </c>
      <c r="B3" s="24" t="s">
        <v>15</v>
      </c>
      <c r="C3" s="24" t="str">
        <f>+CONCATENATE(LEFT(ÖSSZEFÜGGÉSEK!A5,4)+1,". évi")</f>
        <v>2022. évi</v>
      </c>
      <c r="D3" s="345" t="str">
        <f>+CONCATENATE(LEFT(ÖSSZEFÜGGÉSEK!A5,4)+2,". évi")</f>
        <v>2023. évi</v>
      </c>
      <c r="E3" s="147" t="str">
        <f>+CONCATENATE(LEFT(ÖSSZEFÜGGÉSEK!A5,4)+3,". évi")</f>
        <v>2024. évi</v>
      </c>
    </row>
    <row r="4" spans="1:5" s="353" customFormat="1" ht="12" customHeight="1" thickBot="1" x14ac:dyDescent="0.25">
      <c r="A4" s="31" t="s">
        <v>444</v>
      </c>
      <c r="B4" s="32" t="s">
        <v>445</v>
      </c>
      <c r="C4" s="32" t="s">
        <v>446</v>
      </c>
      <c r="D4" s="32" t="s">
        <v>448</v>
      </c>
      <c r="E4" s="384" t="s">
        <v>447</v>
      </c>
    </row>
    <row r="5" spans="1:5" s="354" customFormat="1" ht="12" customHeight="1" thickBot="1" x14ac:dyDescent="0.25">
      <c r="A5" s="20" t="s">
        <v>16</v>
      </c>
      <c r="B5" s="21" t="s">
        <v>470</v>
      </c>
      <c r="C5" s="390">
        <v>192000000</v>
      </c>
      <c r="D5" s="390">
        <v>193000000</v>
      </c>
      <c r="E5" s="391">
        <v>194000000</v>
      </c>
    </row>
    <row r="6" spans="1:5" s="354" customFormat="1" ht="12" customHeight="1" thickBot="1" x14ac:dyDescent="0.25">
      <c r="A6" s="20" t="s">
        <v>17</v>
      </c>
      <c r="B6" s="257" t="s">
        <v>355</v>
      </c>
      <c r="C6" s="390">
        <v>45000000</v>
      </c>
      <c r="D6" s="390">
        <v>46000000</v>
      </c>
      <c r="E6" s="391">
        <v>46000000</v>
      </c>
    </row>
    <row r="7" spans="1:5" s="354" customFormat="1" ht="12" customHeight="1" thickBot="1" x14ac:dyDescent="0.25">
      <c r="A7" s="20" t="s">
        <v>18</v>
      </c>
      <c r="B7" s="21" t="s">
        <v>360</v>
      </c>
      <c r="C7" s="390"/>
      <c r="D7" s="390"/>
      <c r="E7" s="391"/>
    </row>
    <row r="8" spans="1:5" s="354" customFormat="1" ht="12" customHeight="1" thickBot="1" x14ac:dyDescent="0.25">
      <c r="A8" s="20" t="s">
        <v>162</v>
      </c>
      <c r="B8" s="21" t="s">
        <v>249</v>
      </c>
      <c r="C8" s="344">
        <f>SUM(C9:C15)</f>
        <v>67400000</v>
      </c>
      <c r="D8" s="344">
        <f>SUM(D9:D15)</f>
        <v>67400000</v>
      </c>
      <c r="E8" s="383">
        <f>SUM(E9:E15)</f>
        <v>67350000</v>
      </c>
    </row>
    <row r="9" spans="1:5" s="354" customFormat="1" ht="12" customHeight="1" x14ac:dyDescent="0.2">
      <c r="A9" s="15" t="s">
        <v>250</v>
      </c>
      <c r="B9" s="563" t="s">
        <v>492</v>
      </c>
      <c r="C9" s="340">
        <v>7000000</v>
      </c>
      <c r="D9" s="340">
        <v>7000000</v>
      </c>
      <c r="E9" s="240">
        <v>7000000</v>
      </c>
    </row>
    <row r="10" spans="1:5" s="354" customFormat="1" ht="12" customHeight="1" x14ac:dyDescent="0.2">
      <c r="A10" s="14" t="s">
        <v>251</v>
      </c>
      <c r="B10" s="564" t="s">
        <v>508</v>
      </c>
      <c r="C10" s="339">
        <v>1000000</v>
      </c>
      <c r="D10" s="339">
        <v>1000000</v>
      </c>
      <c r="E10" s="239">
        <v>1000000</v>
      </c>
    </row>
    <row r="11" spans="1:5" s="354" customFormat="1" ht="12" customHeight="1" x14ac:dyDescent="0.2">
      <c r="A11" s="14" t="s">
        <v>252</v>
      </c>
      <c r="B11" s="564" t="s">
        <v>493</v>
      </c>
      <c r="C11" s="339">
        <v>51000000</v>
      </c>
      <c r="D11" s="339">
        <v>51000000</v>
      </c>
      <c r="E11" s="239">
        <v>51000000</v>
      </c>
    </row>
    <row r="12" spans="1:5" s="354" customFormat="1" ht="12" customHeight="1" x14ac:dyDescent="0.2">
      <c r="A12" s="14" t="s">
        <v>253</v>
      </c>
      <c r="B12" s="564" t="s">
        <v>526</v>
      </c>
      <c r="C12" s="339">
        <v>8000000</v>
      </c>
      <c r="D12" s="339">
        <v>8000000</v>
      </c>
      <c r="E12" s="239">
        <v>8000000</v>
      </c>
    </row>
    <row r="13" spans="1:5" s="354" customFormat="1" ht="12" customHeight="1" x14ac:dyDescent="0.2">
      <c r="A13" s="14" t="s">
        <v>489</v>
      </c>
      <c r="B13" s="564" t="s">
        <v>254</v>
      </c>
      <c r="C13" s="339"/>
      <c r="D13" s="339"/>
      <c r="E13" s="239"/>
    </row>
    <row r="14" spans="1:5" s="354" customFormat="1" ht="12" customHeight="1" x14ac:dyDescent="0.2">
      <c r="A14" s="14" t="s">
        <v>490</v>
      </c>
      <c r="B14" s="564" t="s">
        <v>255</v>
      </c>
      <c r="C14" s="339"/>
      <c r="D14" s="339"/>
      <c r="E14" s="239"/>
    </row>
    <row r="15" spans="1:5" s="354" customFormat="1" ht="12" customHeight="1" thickBot="1" x14ac:dyDescent="0.25">
      <c r="A15" s="16" t="s">
        <v>491</v>
      </c>
      <c r="B15" s="565" t="s">
        <v>256</v>
      </c>
      <c r="C15" s="341">
        <v>400000</v>
      </c>
      <c r="D15" s="341">
        <v>400000</v>
      </c>
      <c r="E15" s="241">
        <v>350000</v>
      </c>
    </row>
    <row r="16" spans="1:5" s="354" customFormat="1" ht="12" customHeight="1" thickBot="1" x14ac:dyDescent="0.25">
      <c r="A16" s="20" t="s">
        <v>20</v>
      </c>
      <c r="B16" s="21" t="s">
        <v>473</v>
      </c>
      <c r="C16" s="390">
        <v>34000000</v>
      </c>
      <c r="D16" s="390">
        <v>33000000</v>
      </c>
      <c r="E16" s="391">
        <v>35000000</v>
      </c>
    </row>
    <row r="17" spans="1:6" s="354" customFormat="1" ht="12" customHeight="1" thickBot="1" x14ac:dyDescent="0.25">
      <c r="A17" s="20" t="s">
        <v>21</v>
      </c>
      <c r="B17" s="21" t="s">
        <v>9</v>
      </c>
      <c r="C17" s="390"/>
      <c r="D17" s="390"/>
      <c r="E17" s="391"/>
    </row>
    <row r="18" spans="1:6" s="354" customFormat="1" ht="12" customHeight="1" thickBot="1" x14ac:dyDescent="0.25">
      <c r="A18" s="20" t="s">
        <v>169</v>
      </c>
      <c r="B18" s="21" t="s">
        <v>472</v>
      </c>
      <c r="C18" s="390"/>
      <c r="D18" s="390"/>
      <c r="E18" s="391"/>
    </row>
    <row r="19" spans="1:6" s="354" customFormat="1" ht="12" customHeight="1" thickBot="1" x14ac:dyDescent="0.25">
      <c r="A19" s="20" t="s">
        <v>23</v>
      </c>
      <c r="B19" s="257" t="s">
        <v>471</v>
      </c>
      <c r="C19" s="390">
        <v>400000</v>
      </c>
      <c r="D19" s="390">
        <v>400000</v>
      </c>
      <c r="E19" s="391">
        <v>400000</v>
      </c>
    </row>
    <row r="20" spans="1:6" s="354" customFormat="1" ht="12" customHeight="1" thickBot="1" x14ac:dyDescent="0.25">
      <c r="A20" s="20" t="s">
        <v>24</v>
      </c>
      <c r="B20" s="21" t="s">
        <v>288</v>
      </c>
      <c r="C20" s="344">
        <f>+C5+C6+C7+C8+C16+C17+C18+C19</f>
        <v>338800000</v>
      </c>
      <c r="D20" s="344">
        <f>+D5+D6+D7+D8+D16+D17+D18+D19</f>
        <v>339800000</v>
      </c>
      <c r="E20" s="268">
        <f>+E5+E6+E7+E8+E16+E17+E18+E19</f>
        <v>342750000</v>
      </c>
    </row>
    <row r="21" spans="1:6" s="354" customFormat="1" ht="12" customHeight="1" thickBot="1" x14ac:dyDescent="0.25">
      <c r="A21" s="20" t="s">
        <v>25</v>
      </c>
      <c r="B21" s="21" t="s">
        <v>474</v>
      </c>
      <c r="C21" s="422">
        <v>85000000</v>
      </c>
      <c r="D21" s="422">
        <v>92000000</v>
      </c>
      <c r="E21" s="423">
        <v>95000000</v>
      </c>
    </row>
    <row r="22" spans="1:6" s="354" customFormat="1" ht="12" customHeight="1" thickBot="1" x14ac:dyDescent="0.25">
      <c r="A22" s="20" t="s">
        <v>26</v>
      </c>
      <c r="B22" s="21" t="s">
        <v>475</v>
      </c>
      <c r="C22" s="344">
        <f>+C20+C21</f>
        <v>423800000</v>
      </c>
      <c r="D22" s="344">
        <f>+D20+D21</f>
        <v>431800000</v>
      </c>
      <c r="E22" s="383">
        <f>+E20+E21</f>
        <v>437750000</v>
      </c>
    </row>
    <row r="23" spans="1:6" s="354" customFormat="1" ht="12" customHeight="1" x14ac:dyDescent="0.2">
      <c r="A23" s="313"/>
      <c r="B23" s="314"/>
      <c r="C23" s="315"/>
      <c r="D23" s="419"/>
      <c r="E23" s="420"/>
    </row>
    <row r="24" spans="1:6" s="354" customFormat="1" ht="12" customHeight="1" x14ac:dyDescent="0.2">
      <c r="A24" s="771" t="s">
        <v>45</v>
      </c>
      <c r="B24" s="771"/>
      <c r="C24" s="771"/>
      <c r="D24" s="771"/>
      <c r="E24" s="771"/>
    </row>
    <row r="25" spans="1:6" s="354" customFormat="1" ht="12" customHeight="1" thickBot="1" x14ac:dyDescent="0.25">
      <c r="A25" s="772" t="s">
        <v>145</v>
      </c>
      <c r="B25" s="772"/>
      <c r="C25" s="325"/>
      <c r="D25" s="135"/>
      <c r="E25" s="272" t="str">
        <f>E2</f>
        <v>Forintban</v>
      </c>
    </row>
    <row r="26" spans="1:6" s="354" customFormat="1" ht="24" customHeight="1" thickBot="1" x14ac:dyDescent="0.25">
      <c r="A26" s="23" t="s">
        <v>14</v>
      </c>
      <c r="B26" s="24" t="s">
        <v>46</v>
      </c>
      <c r="C26" s="24" t="str">
        <f>+C3</f>
        <v>2022. évi</v>
      </c>
      <c r="D26" s="24" t="str">
        <f>+D3</f>
        <v>2023. évi</v>
      </c>
      <c r="E26" s="147" t="str">
        <f>+E3</f>
        <v>2024. évi</v>
      </c>
      <c r="F26" s="421"/>
    </row>
    <row r="27" spans="1:6" s="354" customFormat="1" ht="12" customHeight="1" thickBot="1" x14ac:dyDescent="0.25">
      <c r="A27" s="348" t="s">
        <v>444</v>
      </c>
      <c r="B27" s="349" t="s">
        <v>445</v>
      </c>
      <c r="C27" s="349" t="s">
        <v>446</v>
      </c>
      <c r="D27" s="349" t="s">
        <v>448</v>
      </c>
      <c r="E27" s="415" t="s">
        <v>447</v>
      </c>
      <c r="F27" s="421"/>
    </row>
    <row r="28" spans="1:6" s="354" customFormat="1" ht="15" customHeight="1" thickBot="1" x14ac:dyDescent="0.25">
      <c r="A28" s="20" t="s">
        <v>16</v>
      </c>
      <c r="B28" s="26" t="s">
        <v>476</v>
      </c>
      <c r="C28" s="390">
        <v>360800000</v>
      </c>
      <c r="D28" s="390">
        <v>366350000</v>
      </c>
      <c r="E28" s="386">
        <v>362000000</v>
      </c>
      <c r="F28" s="421"/>
    </row>
    <row r="29" spans="1:6" ht="12" customHeight="1" thickBot="1" x14ac:dyDescent="0.3">
      <c r="A29" s="402" t="s">
        <v>17</v>
      </c>
      <c r="B29" s="416" t="s">
        <v>481</v>
      </c>
      <c r="C29" s="417">
        <f>+C30+C31+C32</f>
        <v>46500000</v>
      </c>
      <c r="D29" s="417">
        <f>+D30+D31+D32</f>
        <v>48550000</v>
      </c>
      <c r="E29" s="418">
        <f>+E30+E31+E32</f>
        <v>58650000</v>
      </c>
    </row>
    <row r="30" spans="1:6" ht="12" customHeight="1" x14ac:dyDescent="0.25">
      <c r="A30" s="15" t="s">
        <v>99</v>
      </c>
      <c r="B30" s="8" t="s">
        <v>214</v>
      </c>
      <c r="C30" s="340">
        <v>46500000</v>
      </c>
      <c r="D30" s="340">
        <v>48550000</v>
      </c>
      <c r="E30" s="240">
        <v>58650000</v>
      </c>
    </row>
    <row r="31" spans="1:6" ht="12" customHeight="1" x14ac:dyDescent="0.25">
      <c r="A31" s="15" t="s">
        <v>100</v>
      </c>
      <c r="B31" s="12" t="s">
        <v>176</v>
      </c>
      <c r="C31" s="339"/>
      <c r="D31" s="339"/>
      <c r="E31" s="239"/>
    </row>
    <row r="32" spans="1:6" ht="12" customHeight="1" thickBot="1" x14ac:dyDescent="0.3">
      <c r="A32" s="15" t="s">
        <v>101</v>
      </c>
      <c r="B32" s="259" t="s">
        <v>216</v>
      </c>
      <c r="C32" s="339"/>
      <c r="D32" s="339"/>
      <c r="E32" s="239"/>
    </row>
    <row r="33" spans="1:7" ht="12" customHeight="1" thickBot="1" x14ac:dyDescent="0.3">
      <c r="A33" s="20" t="s">
        <v>18</v>
      </c>
      <c r="B33" s="118" t="s">
        <v>404</v>
      </c>
      <c r="C33" s="338">
        <f>+C28+C29</f>
        <v>407300000</v>
      </c>
      <c r="D33" s="338">
        <f>+D28+D29</f>
        <v>414900000</v>
      </c>
      <c r="E33" s="238">
        <f>+E28+E29</f>
        <v>420650000</v>
      </c>
    </row>
    <row r="34" spans="1:7" ht="15" customHeight="1" thickBot="1" x14ac:dyDescent="0.3">
      <c r="A34" s="20" t="s">
        <v>19</v>
      </c>
      <c r="B34" s="118" t="s">
        <v>477</v>
      </c>
      <c r="C34" s="424">
        <v>16500000</v>
      </c>
      <c r="D34" s="424">
        <v>16900000</v>
      </c>
      <c r="E34" s="425">
        <v>17100000</v>
      </c>
      <c r="F34" s="366"/>
    </row>
    <row r="35" spans="1:7" s="354" customFormat="1" ht="13.5" thickBot="1" x14ac:dyDescent="0.25">
      <c r="A35" s="260" t="s">
        <v>20</v>
      </c>
      <c r="B35" s="323" t="s">
        <v>478</v>
      </c>
      <c r="C35" s="414">
        <f>+C33+C34</f>
        <v>423800000</v>
      </c>
      <c r="D35" s="414">
        <f>+D33+D34</f>
        <v>431800000</v>
      </c>
      <c r="E35" s="408">
        <f>+E33+E34</f>
        <v>437750000</v>
      </c>
    </row>
    <row r="36" spans="1:7" x14ac:dyDescent="0.25">
      <c r="C36" s="324"/>
    </row>
    <row r="37" spans="1:7" x14ac:dyDescent="0.25">
      <c r="C37" s="324"/>
    </row>
    <row r="38" spans="1:7" x14ac:dyDescent="0.25">
      <c r="C38" s="324"/>
    </row>
    <row r="39" spans="1:7" ht="16.5" customHeight="1" x14ac:dyDescent="0.25">
      <c r="C39" s="324"/>
    </row>
    <row r="40" spans="1:7" x14ac:dyDescent="0.25">
      <c r="C40" s="324"/>
    </row>
    <row r="41" spans="1:7" x14ac:dyDescent="0.25">
      <c r="C41" s="324"/>
    </row>
    <row r="42" spans="1:7" s="324" customFormat="1" x14ac:dyDescent="0.25">
      <c r="F42" s="352"/>
      <c r="G42" s="352"/>
    </row>
    <row r="43" spans="1:7" s="324" customFormat="1" x14ac:dyDescent="0.25">
      <c r="F43" s="352"/>
      <c r="G43" s="352"/>
    </row>
    <row r="44" spans="1:7" s="324" customFormat="1" x14ac:dyDescent="0.25">
      <c r="F44" s="352"/>
      <c r="G44" s="352"/>
    </row>
    <row r="45" spans="1:7" s="324" customFormat="1" x14ac:dyDescent="0.25">
      <c r="F45" s="352"/>
      <c r="G45" s="352"/>
    </row>
    <row r="46" spans="1:7" s="324" customFormat="1" x14ac:dyDescent="0.25">
      <c r="F46" s="352"/>
      <c r="G46" s="352"/>
    </row>
    <row r="47" spans="1:7" s="324" customFormat="1" x14ac:dyDescent="0.25">
      <c r="F47" s="352"/>
      <c r="G47" s="352"/>
    </row>
    <row r="48" spans="1:7" s="324" customFormat="1" x14ac:dyDescent="0.25">
      <c r="F48" s="352"/>
      <c r="G48" s="352"/>
    </row>
  </sheetData>
  <mergeCells count="4">
    <mergeCell ref="A1:E1"/>
    <mergeCell ref="A2:B2"/>
    <mergeCell ref="A24:E24"/>
    <mergeCell ref="A25:B25"/>
  </mergeCells>
  <printOptions horizontalCentered="1"/>
  <pageMargins left="0.78740157480314965" right="0.78740157480314965" top="1.4566929133858268" bottom="0.86614173228346458" header="0.78740157480314965" footer="0.59055118110236227"/>
  <pageSetup paperSize="9" scale="75" fitToWidth="3" fitToHeight="2" orientation="portrait" r:id="rId1"/>
  <headerFooter alignWithMargins="0">
    <oddHeader>&amp;C&amp;"Times New Roman CE,Félkövér"&amp;12
SÁGVÁR KÖZSÉG ÖNKORMÁNYZAT
2021. ÉVI KÖLTSÉGVETÉSI ÉVET KÖVETŐ 3 ÉV TERVEZETT BEVÉTELEI, KIADÁSAI&amp;R&amp;"Times New Roman CE,Félkövér dőlt"&amp;11 17. számú melléklet a 8/2021. (II.23.) önkormányzati rendelethez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63"/>
  <sheetViews>
    <sheetView view="pageLayout" zoomScaleNormal="100" zoomScaleSheetLayoutView="100" workbookViewId="0">
      <selection sqref="A1:G1"/>
    </sheetView>
  </sheetViews>
  <sheetFormatPr defaultRowHeight="15.75" x14ac:dyDescent="0.25"/>
  <cols>
    <col min="1" max="1" width="7.5" style="324" customWidth="1"/>
    <col min="2" max="2" width="59.6640625" style="324" customWidth="1"/>
    <col min="3" max="3" width="14.83203125" style="325" customWidth="1"/>
    <col min="4" max="6" width="11.83203125" style="352" customWidth="1"/>
    <col min="7" max="7" width="14.83203125" style="352" customWidth="1"/>
    <col min="8" max="16384" width="9.33203125" style="352"/>
  </cols>
  <sheetData>
    <row r="1" spans="1:8" ht="15.95" customHeight="1" x14ac:dyDescent="0.25">
      <c r="A1" s="771" t="s">
        <v>635</v>
      </c>
      <c r="B1" s="771"/>
      <c r="C1" s="771"/>
      <c r="D1" s="771"/>
      <c r="E1" s="771"/>
      <c r="F1" s="771"/>
      <c r="G1" s="771"/>
    </row>
    <row r="2" spans="1:8" ht="15.95" customHeight="1" thickBot="1" x14ac:dyDescent="0.3">
      <c r="A2" s="770"/>
      <c r="B2" s="770"/>
      <c r="C2" s="567"/>
      <c r="G2" s="567"/>
    </row>
    <row r="3" spans="1:8" x14ac:dyDescent="0.25">
      <c r="A3" s="773" t="s">
        <v>64</v>
      </c>
      <c r="B3" s="775" t="s">
        <v>15</v>
      </c>
      <c r="C3" s="777" t="str">
        <f>+CONCATENATE(LEFT([1]ÖSSZEFÜGGÉSEK!A6,4),". évi")</f>
        <v>2021. évi</v>
      </c>
      <c r="D3" s="778"/>
      <c r="E3" s="779"/>
      <c r="F3" s="779"/>
      <c r="G3" s="780"/>
    </row>
    <row r="4" spans="1:8" ht="48.75" thickBot="1" x14ac:dyDescent="0.3">
      <c r="A4" s="774"/>
      <c r="B4" s="776"/>
      <c r="C4" s="568" t="s">
        <v>587</v>
      </c>
      <c r="D4" s="569" t="s">
        <v>588</v>
      </c>
      <c r="E4" s="569" t="s">
        <v>589</v>
      </c>
      <c r="F4" s="570" t="s">
        <v>590</v>
      </c>
      <c r="G4" s="571" t="s">
        <v>591</v>
      </c>
    </row>
    <row r="5" spans="1:8" s="353" customFormat="1" ht="12" customHeight="1" thickBot="1" x14ac:dyDescent="0.25">
      <c r="A5" s="348" t="s">
        <v>444</v>
      </c>
      <c r="B5" s="349" t="s">
        <v>445</v>
      </c>
      <c r="C5" s="572" t="s">
        <v>446</v>
      </c>
      <c r="D5" s="572" t="s">
        <v>448</v>
      </c>
      <c r="E5" s="573" t="s">
        <v>447</v>
      </c>
      <c r="F5" s="573" t="s">
        <v>592</v>
      </c>
      <c r="G5" s="574" t="s">
        <v>593</v>
      </c>
    </row>
    <row r="6" spans="1:8" s="354" customFormat="1" ht="12" customHeight="1" thickBot="1" x14ac:dyDescent="0.25">
      <c r="A6" s="20" t="s">
        <v>16</v>
      </c>
      <c r="B6" s="21" t="s">
        <v>236</v>
      </c>
      <c r="C6" s="338">
        <f>+C7+C8+C9+C11+C12+C13</f>
        <v>0</v>
      </c>
      <c r="D6" s="338">
        <f>+D7+D8+D9+D11+D12+D13</f>
        <v>0</v>
      </c>
      <c r="E6" s="338">
        <f>+E7+E8+E9+E11+E12+E13</f>
        <v>0</v>
      </c>
      <c r="F6" s="338">
        <f>+F7+F8+F9+F11+F12+F13</f>
        <v>0</v>
      </c>
      <c r="G6" s="622">
        <f>+G7+G8+G9+G11+G12+G13</f>
        <v>0</v>
      </c>
      <c r="H6" s="421"/>
    </row>
    <row r="7" spans="1:8" s="354" customFormat="1" ht="12" customHeight="1" x14ac:dyDescent="0.2">
      <c r="A7" s="15" t="s">
        <v>93</v>
      </c>
      <c r="B7" s="355" t="s">
        <v>237</v>
      </c>
      <c r="C7" s="340">
        <f>'9.mell.3.tábl.'!C9+'9.mell.7.tábl.'!C9</f>
        <v>0</v>
      </c>
      <c r="D7" s="340">
        <f>'9.mell.3.tábl.'!D9+'9.mell.7.tábl.'!D9</f>
        <v>0</v>
      </c>
      <c r="E7" s="340">
        <f>'9.mell.3.tábl.'!E9+'9.mell.7.tábl.'!E9</f>
        <v>0</v>
      </c>
      <c r="F7" s="340">
        <f>'9.mell.3.tábl.'!F9+'9.mell.7.tábl.'!F9</f>
        <v>0</v>
      </c>
      <c r="G7" s="265">
        <f>'9.mell.3.tábl.'!G9+'9.mell.7.tábl.'!G9</f>
        <v>0</v>
      </c>
    </row>
    <row r="8" spans="1:8" s="354" customFormat="1" ht="12" customHeight="1" x14ac:dyDescent="0.2">
      <c r="A8" s="14" t="s">
        <v>94</v>
      </c>
      <c r="B8" s="356" t="s">
        <v>594</v>
      </c>
      <c r="C8" s="340">
        <f>'9.mell.3.tábl.'!C10+'9.mell.7.tábl.'!C10</f>
        <v>0</v>
      </c>
      <c r="D8" s="340">
        <f>'9.mell.3.tábl.'!D10+'9.mell.7.tábl.'!D10</f>
        <v>0</v>
      </c>
      <c r="E8" s="340">
        <f>'9.mell.3.tábl.'!E10+'9.mell.7.tábl.'!E10</f>
        <v>0</v>
      </c>
      <c r="F8" s="340">
        <f>'9.mell.3.tábl.'!F10+'9.mell.7.tábl.'!F10</f>
        <v>0</v>
      </c>
      <c r="G8" s="265">
        <f>'9.mell.3.tábl.'!G10+'9.mell.7.tábl.'!G10</f>
        <v>0</v>
      </c>
    </row>
    <row r="9" spans="1:8" s="354" customFormat="1" ht="12" customHeight="1" x14ac:dyDescent="0.2">
      <c r="A9" s="14" t="s">
        <v>95</v>
      </c>
      <c r="B9" s="356" t="s">
        <v>595</v>
      </c>
      <c r="C9" s="340">
        <f>'9.mell.3.tábl.'!C11+'9.mell.7.tábl.'!C11</f>
        <v>0</v>
      </c>
      <c r="D9" s="340">
        <f>'9.mell.3.tábl.'!D11+'9.mell.7.tábl.'!D11</f>
        <v>0</v>
      </c>
      <c r="E9" s="340">
        <f>'9.mell.3.tábl.'!E11+'9.mell.7.tábl.'!E11</f>
        <v>0</v>
      </c>
      <c r="F9" s="340">
        <f>'9.mell.3.tábl.'!F11+'9.mell.7.tábl.'!F11</f>
        <v>0</v>
      </c>
      <c r="G9" s="265">
        <f>'9.mell.3.tábl.'!G11+'9.mell.7.tábl.'!G11</f>
        <v>0</v>
      </c>
    </row>
    <row r="10" spans="1:8" s="354" customFormat="1" ht="12" customHeight="1" x14ac:dyDescent="0.2">
      <c r="A10" s="14" t="s">
        <v>96</v>
      </c>
      <c r="B10" s="356" t="s">
        <v>596</v>
      </c>
      <c r="C10" s="340">
        <f>'9.mell.3.tábl.'!C12+'9.mell.7.tábl.'!C12</f>
        <v>0</v>
      </c>
      <c r="D10" s="340">
        <f>'9.mell.3.tábl.'!D12+'9.mell.7.tábl.'!D12</f>
        <v>0</v>
      </c>
      <c r="E10" s="340">
        <f>'9.mell.3.tábl.'!E12+'9.mell.7.tábl.'!E12</f>
        <v>0</v>
      </c>
      <c r="F10" s="340">
        <f>'9.mell.3.tábl.'!F12+'9.mell.7.tábl.'!F12</f>
        <v>0</v>
      </c>
      <c r="G10" s="265">
        <f>'9.mell.3.tábl.'!G12+'9.mell.7.tábl.'!G12</f>
        <v>0</v>
      </c>
    </row>
    <row r="11" spans="1:8" s="354" customFormat="1" ht="12" customHeight="1" x14ac:dyDescent="0.2">
      <c r="A11" s="14" t="s">
        <v>140</v>
      </c>
      <c r="B11" s="356" t="s">
        <v>238</v>
      </c>
      <c r="C11" s="340">
        <f>'9.mell.3.tábl.'!C13+'9.mell.7.tábl.'!C13</f>
        <v>0</v>
      </c>
      <c r="D11" s="340">
        <f>'9.mell.3.tábl.'!D13+'9.mell.7.tábl.'!D13</f>
        <v>0</v>
      </c>
      <c r="E11" s="340">
        <f>'9.mell.3.tábl.'!E13+'9.mell.7.tábl.'!E13</f>
        <v>0</v>
      </c>
      <c r="F11" s="340">
        <f>'9.mell.3.tábl.'!F13+'9.mell.7.tábl.'!F13</f>
        <v>0</v>
      </c>
      <c r="G11" s="265">
        <f>'9.mell.3.tábl.'!G13+'9.mell.7.tábl.'!G13</f>
        <v>0</v>
      </c>
    </row>
    <row r="12" spans="1:8" s="354" customFormat="1" ht="12" customHeight="1" x14ac:dyDescent="0.2">
      <c r="A12" s="14" t="s">
        <v>97</v>
      </c>
      <c r="B12" s="258" t="s">
        <v>388</v>
      </c>
      <c r="C12" s="340">
        <f>'9.mell.3.tábl.'!C14+'9.mell.7.tábl.'!C14</f>
        <v>0</v>
      </c>
      <c r="D12" s="340">
        <f>'9.mell.3.tábl.'!D14+'9.mell.7.tábl.'!D14</f>
        <v>0</v>
      </c>
      <c r="E12" s="340">
        <f>'9.mell.3.tábl.'!E14+'9.mell.7.tábl.'!E14</f>
        <v>0</v>
      </c>
      <c r="F12" s="340">
        <f>'9.mell.3.tábl.'!F14+'9.mell.7.tábl.'!F14</f>
        <v>0</v>
      </c>
      <c r="G12" s="265">
        <f>'9.mell.3.tábl.'!G14+'9.mell.7.tábl.'!G14</f>
        <v>0</v>
      </c>
    </row>
    <row r="13" spans="1:8" s="354" customFormat="1" ht="12" customHeight="1" thickBot="1" x14ac:dyDescent="0.25">
      <c r="A13" s="16" t="s">
        <v>98</v>
      </c>
      <c r="B13" s="259" t="s">
        <v>389</v>
      </c>
      <c r="C13" s="340">
        <f>'9.mell.3.tábl.'!C15+'9.mell.7.tábl.'!C15</f>
        <v>0</v>
      </c>
      <c r="D13" s="340">
        <f>'9.mell.3.tábl.'!D15+'9.mell.7.tábl.'!D15</f>
        <v>0</v>
      </c>
      <c r="E13" s="340">
        <f>'9.mell.3.tábl.'!E15+'9.mell.7.tábl.'!E15</f>
        <v>0</v>
      </c>
      <c r="F13" s="340">
        <f>'9.mell.3.tábl.'!F15+'9.mell.7.tábl.'!F15</f>
        <v>0</v>
      </c>
      <c r="G13" s="265">
        <f>'9.mell.3.tábl.'!G15+'9.mell.7.tábl.'!G15</f>
        <v>0</v>
      </c>
    </row>
    <row r="14" spans="1:8" s="354" customFormat="1" ht="21.75" thickBot="1" x14ac:dyDescent="0.25">
      <c r="A14" s="20" t="s">
        <v>17</v>
      </c>
      <c r="B14" s="257" t="s">
        <v>239</v>
      </c>
      <c r="C14" s="338">
        <f>+C15+C16+C17+C18+C19</f>
        <v>0</v>
      </c>
      <c r="D14" s="338">
        <f>+D15+D16+D17+D18+D19</f>
        <v>0</v>
      </c>
      <c r="E14" s="338">
        <f>+E15+E16+E17+E18+E19</f>
        <v>0</v>
      </c>
      <c r="F14" s="338">
        <f>+F15+F16+F17+F18+F19</f>
        <v>0</v>
      </c>
      <c r="G14" s="262">
        <f>+G15+G16+G17+G18+G19</f>
        <v>0</v>
      </c>
    </row>
    <row r="15" spans="1:8" s="354" customFormat="1" ht="12" customHeight="1" x14ac:dyDescent="0.2">
      <c r="A15" s="15" t="s">
        <v>99</v>
      </c>
      <c r="B15" s="355" t="s">
        <v>240</v>
      </c>
      <c r="C15" s="340">
        <f>'9.mell.3.tábl.'!C17+'9.mell.7.tábl.'!C17</f>
        <v>0</v>
      </c>
      <c r="D15" s="340">
        <f>'9.mell.3.tábl.'!D17+'9.mell.7.tábl.'!D17</f>
        <v>0</v>
      </c>
      <c r="E15" s="340">
        <f>'9.mell.3.tábl.'!E17+'9.mell.7.tábl.'!E17</f>
        <v>0</v>
      </c>
      <c r="F15" s="340">
        <f>'9.mell.3.tábl.'!F17+'9.mell.7.tábl.'!F17</f>
        <v>0</v>
      </c>
      <c r="G15" s="265">
        <f>'9.mell.3.tábl.'!G17+'9.mell.7.tábl.'!G17</f>
        <v>0</v>
      </c>
    </row>
    <row r="16" spans="1:8" s="354" customFormat="1" ht="12" customHeight="1" x14ac:dyDescent="0.2">
      <c r="A16" s="14" t="s">
        <v>100</v>
      </c>
      <c r="B16" s="356" t="s">
        <v>241</v>
      </c>
      <c r="C16" s="340">
        <f>'9.mell.3.tábl.'!C18+'9.mell.7.tábl.'!C18</f>
        <v>0</v>
      </c>
      <c r="D16" s="340">
        <f>'9.mell.3.tábl.'!D18+'9.mell.7.tábl.'!D18</f>
        <v>0</v>
      </c>
      <c r="E16" s="340">
        <f>'9.mell.3.tábl.'!E18+'9.mell.7.tábl.'!E18</f>
        <v>0</v>
      </c>
      <c r="F16" s="340">
        <f>'9.mell.3.tábl.'!F18+'9.mell.7.tábl.'!F18</f>
        <v>0</v>
      </c>
      <c r="G16" s="265">
        <f>'9.mell.3.tábl.'!G18+'9.mell.7.tábl.'!G18</f>
        <v>0</v>
      </c>
    </row>
    <row r="17" spans="1:7" s="354" customFormat="1" ht="12" customHeight="1" x14ac:dyDescent="0.2">
      <c r="A17" s="14" t="s">
        <v>101</v>
      </c>
      <c r="B17" s="356" t="s">
        <v>381</v>
      </c>
      <c r="C17" s="340">
        <f>'9.mell.3.tábl.'!C19+'9.mell.7.tábl.'!C19</f>
        <v>0</v>
      </c>
      <c r="D17" s="340">
        <f>'9.mell.3.tábl.'!D19+'9.mell.7.tábl.'!D19</f>
        <v>0</v>
      </c>
      <c r="E17" s="340">
        <f>'9.mell.3.tábl.'!E19+'9.mell.7.tábl.'!E19</f>
        <v>0</v>
      </c>
      <c r="F17" s="340">
        <f>'9.mell.3.tábl.'!F19+'9.mell.7.tábl.'!F19</f>
        <v>0</v>
      </c>
      <c r="G17" s="265">
        <f>'9.mell.3.tábl.'!G19+'9.mell.7.tábl.'!G19</f>
        <v>0</v>
      </c>
    </row>
    <row r="18" spans="1:7" s="354" customFormat="1" ht="12" customHeight="1" x14ac:dyDescent="0.2">
      <c r="A18" s="14" t="s">
        <v>102</v>
      </c>
      <c r="B18" s="356" t="s">
        <v>382</v>
      </c>
      <c r="C18" s="340">
        <f>'9.mell.3.tábl.'!C20+'9.mell.7.tábl.'!C20</f>
        <v>0</v>
      </c>
      <c r="D18" s="340">
        <f>'9.mell.3.tábl.'!D20+'9.mell.7.tábl.'!D20</f>
        <v>0</v>
      </c>
      <c r="E18" s="340">
        <f>'9.mell.3.tábl.'!E20+'9.mell.7.tábl.'!E20</f>
        <v>0</v>
      </c>
      <c r="F18" s="340">
        <f>'9.mell.3.tábl.'!F20+'9.mell.7.tábl.'!F20</f>
        <v>0</v>
      </c>
      <c r="G18" s="265">
        <f>'9.mell.3.tábl.'!G20+'9.mell.7.tábl.'!G20</f>
        <v>0</v>
      </c>
    </row>
    <row r="19" spans="1:7" s="354" customFormat="1" ht="12" customHeight="1" x14ac:dyDescent="0.2">
      <c r="A19" s="14" t="s">
        <v>103</v>
      </c>
      <c r="B19" s="356" t="s">
        <v>242</v>
      </c>
      <c r="C19" s="340">
        <f>'9.mell.3.tábl.'!C21+'9.mell.7.tábl.'!C21</f>
        <v>0</v>
      </c>
      <c r="D19" s="340">
        <f>'9.mell.3.tábl.'!D21+'9.mell.7.tábl.'!D21</f>
        <v>0</v>
      </c>
      <c r="E19" s="340">
        <f>'9.mell.3.tábl.'!E21+'9.mell.7.tábl.'!E21</f>
        <v>0</v>
      </c>
      <c r="F19" s="340">
        <f>'9.mell.3.tábl.'!F21+'9.mell.7.tábl.'!F21</f>
        <v>0</v>
      </c>
      <c r="G19" s="265">
        <f>'9.mell.3.tábl.'!G21+'9.mell.7.tábl.'!G21</f>
        <v>0</v>
      </c>
    </row>
    <row r="20" spans="1:7" s="354" customFormat="1" ht="12" customHeight="1" thickBot="1" x14ac:dyDescent="0.25">
      <c r="A20" s="16" t="s">
        <v>111</v>
      </c>
      <c r="B20" s="259" t="s">
        <v>243</v>
      </c>
      <c r="C20" s="340">
        <f>'9.mell.3.tábl.'!C22+'9.mell.7.tábl.'!C22</f>
        <v>0</v>
      </c>
      <c r="D20" s="340">
        <f>'9.mell.3.tábl.'!D22+'9.mell.7.tábl.'!D22</f>
        <v>0</v>
      </c>
      <c r="E20" s="340">
        <f>'9.mell.3.tábl.'!E22+'9.mell.7.tábl.'!E22</f>
        <v>0</v>
      </c>
      <c r="F20" s="340">
        <f>'9.mell.3.tábl.'!F22+'9.mell.7.tábl.'!F22</f>
        <v>0</v>
      </c>
      <c r="G20" s="265">
        <f>'9.mell.3.tábl.'!G22+'9.mell.7.tábl.'!G22</f>
        <v>0</v>
      </c>
    </row>
    <row r="21" spans="1:7" s="354" customFormat="1" ht="21.75" thickBot="1" x14ac:dyDescent="0.25">
      <c r="A21" s="20" t="s">
        <v>18</v>
      </c>
      <c r="B21" s="21" t="s">
        <v>244</v>
      </c>
      <c r="C21" s="338">
        <f>+C22+C23+C24+C25+C26</f>
        <v>0</v>
      </c>
      <c r="D21" s="338">
        <f>+D22+D23+D24+D25+D26</f>
        <v>0</v>
      </c>
      <c r="E21" s="338">
        <f>+E22+E23+E24+E25+E26</f>
        <v>0</v>
      </c>
      <c r="F21" s="338">
        <f>+F22+F23+F24+F25+F26</f>
        <v>0</v>
      </c>
      <c r="G21" s="262">
        <f>+G22+G23+G24+G25+G26</f>
        <v>0</v>
      </c>
    </row>
    <row r="22" spans="1:7" s="354" customFormat="1" ht="12" customHeight="1" x14ac:dyDescent="0.2">
      <c r="A22" s="15" t="s">
        <v>82</v>
      </c>
      <c r="B22" s="355" t="s">
        <v>245</v>
      </c>
      <c r="C22" s="340">
        <f>'9.mell.3.tábl.'!C24+'9.mell.7.tábl.'!C24</f>
        <v>0</v>
      </c>
      <c r="D22" s="340">
        <f>'9.mell.3.tábl.'!D24+'9.mell.7.tábl.'!D24</f>
        <v>0</v>
      </c>
      <c r="E22" s="340">
        <f>'9.mell.3.tábl.'!E24+'9.mell.7.tábl.'!E24</f>
        <v>0</v>
      </c>
      <c r="F22" s="340">
        <f>'9.mell.3.tábl.'!F24+'9.mell.7.tábl.'!F24</f>
        <v>0</v>
      </c>
      <c r="G22" s="265">
        <f>'9.mell.3.tábl.'!G24+'9.mell.7.tábl.'!G24</f>
        <v>0</v>
      </c>
    </row>
    <row r="23" spans="1:7" s="354" customFormat="1" ht="12" customHeight="1" x14ac:dyDescent="0.2">
      <c r="A23" s="14" t="s">
        <v>83</v>
      </c>
      <c r="B23" s="356" t="s">
        <v>246</v>
      </c>
      <c r="C23" s="340">
        <f>'9.mell.3.tábl.'!C25+'9.mell.7.tábl.'!C25</f>
        <v>0</v>
      </c>
      <c r="D23" s="340">
        <f>'9.mell.3.tábl.'!D25+'9.mell.7.tábl.'!D25</f>
        <v>0</v>
      </c>
      <c r="E23" s="340">
        <f>'9.mell.3.tábl.'!E25+'9.mell.7.tábl.'!E25</f>
        <v>0</v>
      </c>
      <c r="F23" s="340">
        <f>'9.mell.3.tábl.'!F25+'9.mell.7.tábl.'!F25</f>
        <v>0</v>
      </c>
      <c r="G23" s="265">
        <f>'9.mell.3.tábl.'!G25+'9.mell.7.tábl.'!G25</f>
        <v>0</v>
      </c>
    </row>
    <row r="24" spans="1:7" s="354" customFormat="1" ht="12" customHeight="1" x14ac:dyDescent="0.2">
      <c r="A24" s="14" t="s">
        <v>84</v>
      </c>
      <c r="B24" s="356" t="s">
        <v>383</v>
      </c>
      <c r="C24" s="340">
        <f>'9.mell.3.tábl.'!C26+'9.mell.7.tábl.'!C26</f>
        <v>0</v>
      </c>
      <c r="D24" s="340">
        <f>'9.mell.3.tábl.'!D26+'9.mell.7.tábl.'!D26</f>
        <v>0</v>
      </c>
      <c r="E24" s="340">
        <f>'9.mell.3.tábl.'!E26+'9.mell.7.tábl.'!E26</f>
        <v>0</v>
      </c>
      <c r="F24" s="340">
        <f>'9.mell.3.tábl.'!F26+'9.mell.7.tábl.'!F26</f>
        <v>0</v>
      </c>
      <c r="G24" s="265">
        <f>'9.mell.3.tábl.'!G26+'9.mell.7.tábl.'!G26</f>
        <v>0</v>
      </c>
    </row>
    <row r="25" spans="1:7" s="354" customFormat="1" ht="12" customHeight="1" x14ac:dyDescent="0.2">
      <c r="A25" s="14" t="s">
        <v>85</v>
      </c>
      <c r="B25" s="356" t="s">
        <v>384</v>
      </c>
      <c r="C25" s="340">
        <f>'9.mell.3.tábl.'!C27+'9.mell.7.tábl.'!C27</f>
        <v>0</v>
      </c>
      <c r="D25" s="340">
        <f>'9.mell.3.tábl.'!D27+'9.mell.7.tábl.'!D27</f>
        <v>0</v>
      </c>
      <c r="E25" s="340">
        <f>'9.mell.3.tábl.'!E27+'9.mell.7.tábl.'!E27</f>
        <v>0</v>
      </c>
      <c r="F25" s="340">
        <f>'9.mell.3.tábl.'!F27+'9.mell.7.tábl.'!F27</f>
        <v>0</v>
      </c>
      <c r="G25" s="265">
        <f>'9.mell.3.tábl.'!G27+'9.mell.7.tábl.'!G27</f>
        <v>0</v>
      </c>
    </row>
    <row r="26" spans="1:7" s="354" customFormat="1" ht="12" customHeight="1" x14ac:dyDescent="0.2">
      <c r="A26" s="14" t="s">
        <v>160</v>
      </c>
      <c r="B26" s="356" t="s">
        <v>247</v>
      </c>
      <c r="C26" s="340">
        <f>'9.mell.3.tábl.'!C28+'9.mell.7.tábl.'!C28</f>
        <v>0</v>
      </c>
      <c r="D26" s="340">
        <f>'9.mell.3.tábl.'!D28+'9.mell.7.tábl.'!D28</f>
        <v>0</v>
      </c>
      <c r="E26" s="340">
        <f>'9.mell.3.tábl.'!E28+'9.mell.7.tábl.'!E28</f>
        <v>0</v>
      </c>
      <c r="F26" s="340">
        <f>'9.mell.3.tábl.'!F28+'9.mell.7.tábl.'!F28</f>
        <v>0</v>
      </c>
      <c r="G26" s="265">
        <f>'9.mell.3.tábl.'!G28+'9.mell.7.tábl.'!G28</f>
        <v>0</v>
      </c>
    </row>
    <row r="27" spans="1:7" s="354" customFormat="1" ht="12" customHeight="1" thickBot="1" x14ac:dyDescent="0.25">
      <c r="A27" s="16" t="s">
        <v>161</v>
      </c>
      <c r="B27" s="357" t="s">
        <v>248</v>
      </c>
      <c r="C27" s="340">
        <f>'9.mell.3.tábl.'!C29+'9.mell.7.tábl.'!C29</f>
        <v>0</v>
      </c>
      <c r="D27" s="340">
        <f>'9.mell.3.tábl.'!D29+'9.mell.7.tábl.'!D29</f>
        <v>0</v>
      </c>
      <c r="E27" s="340">
        <f>'9.mell.3.tábl.'!E29+'9.mell.7.tábl.'!E29</f>
        <v>0</v>
      </c>
      <c r="F27" s="340">
        <f>'9.mell.3.tábl.'!F29+'9.mell.7.tábl.'!F29</f>
        <v>0</v>
      </c>
      <c r="G27" s="265">
        <f>'9.mell.3.tábl.'!G29+'9.mell.7.tábl.'!G29</f>
        <v>0</v>
      </c>
    </row>
    <row r="28" spans="1:7" s="354" customFormat="1" ht="12" customHeight="1" thickBot="1" x14ac:dyDescent="0.25">
      <c r="A28" s="20" t="s">
        <v>162</v>
      </c>
      <c r="B28" s="21" t="s">
        <v>496</v>
      </c>
      <c r="C28" s="344">
        <f>+C29+C30+C32+C33+C34+C35+C36</f>
        <v>0</v>
      </c>
      <c r="D28" s="344">
        <f>+D29+D30+D32+D33+D34+D35+D36</f>
        <v>0</v>
      </c>
      <c r="E28" s="344">
        <f>+E29+E30+E32+E33+E34+E35+E36</f>
        <v>0</v>
      </c>
      <c r="F28" s="344">
        <f>+F29+F30+F32+F33+F34+F35+F36</f>
        <v>0</v>
      </c>
      <c r="G28" s="268">
        <f>+G29+G30+G32+G33+G34+G35+G36</f>
        <v>0</v>
      </c>
    </row>
    <row r="29" spans="1:7" s="354" customFormat="1" ht="12" customHeight="1" x14ac:dyDescent="0.2">
      <c r="A29" s="371" t="s">
        <v>250</v>
      </c>
      <c r="B29" s="355" t="s">
        <v>492</v>
      </c>
      <c r="C29" s="575">
        <f>'9.mell.3.tábl.'!C31+'9.mell.7.tábl.'!C31</f>
        <v>0</v>
      </c>
      <c r="D29" s="575">
        <f>'9.mell.3.tábl.'!D31+'9.mell.7.tábl.'!D31</f>
        <v>0</v>
      </c>
      <c r="E29" s="575">
        <f>'9.mell.3.tábl.'!E31+'9.mell.7.tábl.'!E31</f>
        <v>0</v>
      </c>
      <c r="F29" s="575">
        <f>'9.mell.3.tábl.'!F31+'9.mell.7.tábl.'!F31</f>
        <v>0</v>
      </c>
      <c r="G29" s="350">
        <f>'9.mell.3.tábl.'!G31+'9.mell.7.tábl.'!G31</f>
        <v>0</v>
      </c>
    </row>
    <row r="30" spans="1:7" s="354" customFormat="1" ht="12" customHeight="1" x14ac:dyDescent="0.2">
      <c r="A30" s="371" t="s">
        <v>251</v>
      </c>
      <c r="B30" s="355" t="s">
        <v>508</v>
      </c>
      <c r="C30" s="575">
        <f>'9.mell.3.tábl.'!C32+'9.mell.7.tábl.'!C32</f>
        <v>0</v>
      </c>
      <c r="D30" s="575">
        <f>'9.mell.3.tábl.'!D32+'9.mell.7.tábl.'!D32</f>
        <v>0</v>
      </c>
      <c r="E30" s="575">
        <f>'9.mell.3.tábl.'!E32+'9.mell.7.tábl.'!E32</f>
        <v>0</v>
      </c>
      <c r="F30" s="575">
        <f>'9.mell.3.tábl.'!F32+'9.mell.7.tábl.'!F32</f>
        <v>0</v>
      </c>
      <c r="G30" s="350">
        <f>'9.mell.3.tábl.'!G32+'9.mell.7.tábl.'!G32</f>
        <v>0</v>
      </c>
    </row>
    <row r="31" spans="1:7" s="354" customFormat="1" ht="12" customHeight="1" x14ac:dyDescent="0.2">
      <c r="A31" s="372" t="s">
        <v>252</v>
      </c>
      <c r="B31" s="356" t="s">
        <v>509</v>
      </c>
      <c r="C31" s="575">
        <f>'9.mell.3.tábl.'!C33+'9.mell.7.tábl.'!C33</f>
        <v>0</v>
      </c>
      <c r="D31" s="575">
        <f>'9.mell.3.tábl.'!D33+'9.mell.7.tábl.'!D33</f>
        <v>0</v>
      </c>
      <c r="E31" s="575">
        <f>'9.mell.3.tábl.'!E33+'9.mell.7.tábl.'!E33</f>
        <v>0</v>
      </c>
      <c r="F31" s="575">
        <f>'9.mell.3.tábl.'!F33+'9.mell.7.tábl.'!F33</f>
        <v>0</v>
      </c>
      <c r="G31" s="350">
        <f>'9.mell.3.tábl.'!G33+'9.mell.7.tábl.'!G33</f>
        <v>0</v>
      </c>
    </row>
    <row r="32" spans="1:7" s="354" customFormat="1" ht="12" customHeight="1" x14ac:dyDescent="0.2">
      <c r="A32" s="372" t="s">
        <v>253</v>
      </c>
      <c r="B32" s="356" t="s">
        <v>493</v>
      </c>
      <c r="C32" s="575">
        <f>'9.mell.3.tábl.'!C34+'9.mell.7.tábl.'!C34</f>
        <v>0</v>
      </c>
      <c r="D32" s="575">
        <f>'9.mell.3.tábl.'!D34+'9.mell.7.tábl.'!D34</f>
        <v>0</v>
      </c>
      <c r="E32" s="575">
        <f>'9.mell.3.tábl.'!E34+'9.mell.7.tábl.'!E34</f>
        <v>0</v>
      </c>
      <c r="F32" s="575">
        <f>'9.mell.3.tábl.'!F34+'9.mell.7.tábl.'!F34</f>
        <v>0</v>
      </c>
      <c r="G32" s="350">
        <f>'9.mell.3.tábl.'!G34+'9.mell.7.tábl.'!G34</f>
        <v>0</v>
      </c>
    </row>
    <row r="33" spans="1:7" s="354" customFormat="1" ht="12" customHeight="1" x14ac:dyDescent="0.2">
      <c r="A33" s="372" t="s">
        <v>489</v>
      </c>
      <c r="B33" s="356" t="s">
        <v>494</v>
      </c>
      <c r="C33" s="575">
        <f>'9.mell.3.tábl.'!C35+'9.mell.7.tábl.'!C35</f>
        <v>0</v>
      </c>
      <c r="D33" s="575">
        <f>'9.mell.3.tábl.'!D35+'9.mell.7.tábl.'!D35</f>
        <v>0</v>
      </c>
      <c r="E33" s="575">
        <f>'9.mell.3.tábl.'!E35+'9.mell.7.tábl.'!E35</f>
        <v>0</v>
      </c>
      <c r="F33" s="575">
        <f>'9.mell.3.tábl.'!F35+'9.mell.7.tábl.'!F35</f>
        <v>0</v>
      </c>
      <c r="G33" s="350">
        <f>'9.mell.3.tábl.'!G35+'9.mell.7.tábl.'!G35</f>
        <v>0</v>
      </c>
    </row>
    <row r="34" spans="1:7" s="354" customFormat="1" ht="12" customHeight="1" x14ac:dyDescent="0.2">
      <c r="A34" s="372" t="s">
        <v>490</v>
      </c>
      <c r="B34" s="356" t="s">
        <v>254</v>
      </c>
      <c r="C34" s="575">
        <f>'9.mell.3.tábl.'!C36+'9.mell.7.tábl.'!C36</f>
        <v>0</v>
      </c>
      <c r="D34" s="575">
        <f>'9.mell.3.tábl.'!D36+'9.mell.7.tábl.'!D36</f>
        <v>0</v>
      </c>
      <c r="E34" s="575">
        <f>'9.mell.3.tábl.'!E36+'9.mell.7.tábl.'!E36</f>
        <v>0</v>
      </c>
      <c r="F34" s="575">
        <f>'9.mell.3.tábl.'!F36+'9.mell.7.tábl.'!F36</f>
        <v>0</v>
      </c>
      <c r="G34" s="350">
        <f>'9.mell.3.tábl.'!G36+'9.mell.7.tábl.'!G36</f>
        <v>0</v>
      </c>
    </row>
    <row r="35" spans="1:7" s="354" customFormat="1" ht="12" customHeight="1" x14ac:dyDescent="0.2">
      <c r="A35" s="372" t="s">
        <v>491</v>
      </c>
      <c r="B35" s="356" t="s">
        <v>255</v>
      </c>
      <c r="C35" s="575">
        <f>'9.mell.3.tábl.'!C37+'9.mell.7.tábl.'!C37</f>
        <v>0</v>
      </c>
      <c r="D35" s="575">
        <f>'9.mell.3.tábl.'!D37+'9.mell.7.tábl.'!D37</f>
        <v>0</v>
      </c>
      <c r="E35" s="575">
        <f>'9.mell.3.tábl.'!E37+'9.mell.7.tábl.'!E37</f>
        <v>0</v>
      </c>
      <c r="F35" s="575">
        <f>'9.mell.3.tábl.'!F37+'9.mell.7.tábl.'!F37</f>
        <v>0</v>
      </c>
      <c r="G35" s="350">
        <f>'9.mell.3.tábl.'!G37+'9.mell.7.tábl.'!G37</f>
        <v>0</v>
      </c>
    </row>
    <row r="36" spans="1:7" s="354" customFormat="1" ht="12" customHeight="1" thickBot="1" x14ac:dyDescent="0.25">
      <c r="A36" s="373" t="s">
        <v>510</v>
      </c>
      <c r="B36" s="259" t="s">
        <v>256</v>
      </c>
      <c r="C36" s="575">
        <f>'9.mell.3.tábl.'!C38+'9.mell.7.tábl.'!C38</f>
        <v>0</v>
      </c>
      <c r="D36" s="575">
        <f>'9.mell.3.tábl.'!D38+'9.mell.7.tábl.'!D38</f>
        <v>0</v>
      </c>
      <c r="E36" s="575">
        <f>'9.mell.3.tábl.'!E38+'9.mell.7.tábl.'!E38</f>
        <v>0</v>
      </c>
      <c r="F36" s="575">
        <f>'9.mell.3.tábl.'!F38+'9.mell.7.tábl.'!F38</f>
        <v>0</v>
      </c>
      <c r="G36" s="760">
        <f>'9.mell.3.tábl.'!G38+'9.mell.7.tábl.'!G38</f>
        <v>0</v>
      </c>
    </row>
    <row r="37" spans="1:7" s="354" customFormat="1" ht="12" customHeight="1" thickBot="1" x14ac:dyDescent="0.25">
      <c r="A37" s="20" t="s">
        <v>20</v>
      </c>
      <c r="B37" s="21" t="s">
        <v>390</v>
      </c>
      <c r="C37" s="338">
        <f>SUM(C38:C48)</f>
        <v>8297000</v>
      </c>
      <c r="D37" s="338">
        <f>SUM(D38:D48)</f>
        <v>0</v>
      </c>
      <c r="E37" s="338">
        <f>SUM(E38:E48)</f>
        <v>0</v>
      </c>
      <c r="F37" s="338">
        <f>SUM(F38:F48)</f>
        <v>0</v>
      </c>
      <c r="G37" s="238">
        <f>SUM(G38:G48)</f>
        <v>8297000</v>
      </c>
    </row>
    <row r="38" spans="1:7" s="354" customFormat="1" ht="12" customHeight="1" x14ac:dyDescent="0.2">
      <c r="A38" s="15" t="s">
        <v>86</v>
      </c>
      <c r="B38" s="355" t="s">
        <v>259</v>
      </c>
      <c r="C38" s="340">
        <f>'9.mell.3.tábl.'!C40+'9.mell.7.tábl.'!C40</f>
        <v>0</v>
      </c>
      <c r="D38" s="340">
        <f>'9.mell.3.tábl.'!D40+'9.mell.7.tábl.'!D40</f>
        <v>0</v>
      </c>
      <c r="E38" s="340">
        <f>'9.mell.3.tábl.'!E40+'9.mell.7.tábl.'!E40</f>
        <v>0</v>
      </c>
      <c r="F38" s="340">
        <f>'9.mell.3.tábl.'!F40+'9.mell.7.tábl.'!F40</f>
        <v>0</v>
      </c>
      <c r="G38" s="263">
        <f>'9.mell.3.tábl.'!G40+'9.mell.7.tábl.'!G40</f>
        <v>0</v>
      </c>
    </row>
    <row r="39" spans="1:7" s="354" customFormat="1" ht="12" customHeight="1" x14ac:dyDescent="0.2">
      <c r="A39" s="14" t="s">
        <v>87</v>
      </c>
      <c r="B39" s="356" t="s">
        <v>260</v>
      </c>
      <c r="C39" s="340">
        <f>'9.mell.3.tábl.'!C41+'9.mell.7.tábl.'!C41</f>
        <v>4240000</v>
      </c>
      <c r="D39" s="340">
        <f>'9.mell.3.tábl.'!D41+'9.mell.7.tábl.'!D41</f>
        <v>0</v>
      </c>
      <c r="E39" s="340">
        <f>'9.mell.3.tábl.'!E41+'9.mell.7.tábl.'!E41</f>
        <v>0</v>
      </c>
      <c r="F39" s="340">
        <f>'9.mell.3.tábl.'!F41+'9.mell.7.tábl.'!F41</f>
        <v>0</v>
      </c>
      <c r="G39" s="265">
        <f>'9.mell.3.tábl.'!G41+'9.mell.7.tábl.'!G41</f>
        <v>4240000</v>
      </c>
    </row>
    <row r="40" spans="1:7" s="354" customFormat="1" ht="12" customHeight="1" x14ac:dyDescent="0.2">
      <c r="A40" s="14" t="s">
        <v>88</v>
      </c>
      <c r="B40" s="356" t="s">
        <v>261</v>
      </c>
      <c r="C40" s="340">
        <f>'9.mell.3.tábl.'!C42+'9.mell.7.tábl.'!C42</f>
        <v>10000</v>
      </c>
      <c r="D40" s="340">
        <f>'9.mell.3.tábl.'!D42+'9.mell.7.tábl.'!D42</f>
        <v>0</v>
      </c>
      <c r="E40" s="340">
        <f>'9.mell.3.tábl.'!E42+'9.mell.7.tábl.'!E42</f>
        <v>0</v>
      </c>
      <c r="F40" s="340">
        <f>'9.mell.3.tábl.'!F42+'9.mell.7.tábl.'!F42</f>
        <v>0</v>
      </c>
      <c r="G40" s="265">
        <f>'9.mell.3.tábl.'!G42+'9.mell.7.tábl.'!G42</f>
        <v>10000</v>
      </c>
    </row>
    <row r="41" spans="1:7" s="354" customFormat="1" ht="12" customHeight="1" x14ac:dyDescent="0.2">
      <c r="A41" s="14" t="s">
        <v>164</v>
      </c>
      <c r="B41" s="356" t="s">
        <v>262</v>
      </c>
      <c r="C41" s="340">
        <f>'9.mell.3.tábl.'!C43+'9.mell.7.tábl.'!C43</f>
        <v>1800000</v>
      </c>
      <c r="D41" s="340">
        <f>'9.mell.3.tábl.'!D43+'9.mell.7.tábl.'!D43</f>
        <v>0</v>
      </c>
      <c r="E41" s="340">
        <f>'9.mell.3.tábl.'!E43+'9.mell.7.tábl.'!E43</f>
        <v>0</v>
      </c>
      <c r="F41" s="340">
        <f>'9.mell.3.tábl.'!F43+'9.mell.7.tábl.'!F43</f>
        <v>0</v>
      </c>
      <c r="G41" s="265">
        <f>'9.mell.3.tábl.'!G43+'9.mell.7.tábl.'!G43</f>
        <v>1800000</v>
      </c>
    </row>
    <row r="42" spans="1:7" s="354" customFormat="1" ht="12" customHeight="1" x14ac:dyDescent="0.2">
      <c r="A42" s="14" t="s">
        <v>165</v>
      </c>
      <c r="B42" s="356" t="s">
        <v>263</v>
      </c>
      <c r="C42" s="340">
        <f>'9.mell.3.tábl.'!C44+'9.mell.7.tábl.'!C44</f>
        <v>0</v>
      </c>
      <c r="D42" s="340">
        <f>'9.mell.3.tábl.'!D44+'9.mell.7.tábl.'!D44</f>
        <v>0</v>
      </c>
      <c r="E42" s="340">
        <f>'9.mell.3.tábl.'!E44+'9.mell.7.tábl.'!E44</f>
        <v>0</v>
      </c>
      <c r="F42" s="340">
        <f>'9.mell.3.tábl.'!F44+'9.mell.7.tábl.'!F44</f>
        <v>0</v>
      </c>
      <c r="G42" s="265">
        <f>'9.mell.3.tábl.'!G44+'9.mell.7.tábl.'!G44</f>
        <v>0</v>
      </c>
    </row>
    <row r="43" spans="1:7" s="354" customFormat="1" ht="12" customHeight="1" x14ac:dyDescent="0.2">
      <c r="A43" s="14" t="s">
        <v>166</v>
      </c>
      <c r="B43" s="356" t="s">
        <v>264</v>
      </c>
      <c r="C43" s="340">
        <f>'9.mell.3.tábl.'!C45+'9.mell.7.tábl.'!C45</f>
        <v>1634000</v>
      </c>
      <c r="D43" s="340">
        <f>'9.mell.3.tábl.'!D45+'9.mell.7.tábl.'!D45</f>
        <v>0</v>
      </c>
      <c r="E43" s="340">
        <f>'9.mell.3.tábl.'!E45+'9.mell.7.tábl.'!E45</f>
        <v>0</v>
      </c>
      <c r="F43" s="340">
        <f>'9.mell.3.tábl.'!F45+'9.mell.7.tábl.'!F45</f>
        <v>0</v>
      </c>
      <c r="G43" s="265">
        <f>'9.mell.3.tábl.'!G45+'9.mell.7.tábl.'!G45</f>
        <v>1634000</v>
      </c>
    </row>
    <row r="44" spans="1:7" s="354" customFormat="1" ht="12" customHeight="1" x14ac:dyDescent="0.2">
      <c r="A44" s="14" t="s">
        <v>167</v>
      </c>
      <c r="B44" s="356" t="s">
        <v>265</v>
      </c>
      <c r="C44" s="340">
        <f>'9.mell.3.tábl.'!C46+'9.mell.7.tábl.'!C46</f>
        <v>613000</v>
      </c>
      <c r="D44" s="340">
        <f>'9.mell.3.tábl.'!D46+'9.mell.7.tábl.'!D46</f>
        <v>0</v>
      </c>
      <c r="E44" s="340">
        <f>'9.mell.3.tábl.'!E46+'9.mell.7.tábl.'!E46</f>
        <v>0</v>
      </c>
      <c r="F44" s="340">
        <f>'9.mell.3.tábl.'!F46+'9.mell.7.tábl.'!F46</f>
        <v>0</v>
      </c>
      <c r="G44" s="265">
        <f>'9.mell.3.tábl.'!G46+'9.mell.7.tábl.'!G46</f>
        <v>613000</v>
      </c>
    </row>
    <row r="45" spans="1:7" s="354" customFormat="1" ht="12" customHeight="1" x14ac:dyDescent="0.2">
      <c r="A45" s="14" t="s">
        <v>168</v>
      </c>
      <c r="B45" s="356" t="s">
        <v>495</v>
      </c>
      <c r="C45" s="340">
        <f>'9.mell.3.tábl.'!C47+'9.mell.7.tábl.'!C47</f>
        <v>0</v>
      </c>
      <c r="D45" s="340">
        <f>'9.mell.3.tábl.'!D47+'9.mell.7.tábl.'!D47</f>
        <v>0</v>
      </c>
      <c r="E45" s="340">
        <f>'9.mell.3.tábl.'!E47+'9.mell.7.tábl.'!E47</f>
        <v>0</v>
      </c>
      <c r="F45" s="340">
        <f>'9.mell.3.tábl.'!F47+'9.mell.7.tábl.'!F47</f>
        <v>0</v>
      </c>
      <c r="G45" s="265">
        <f>'9.mell.3.tábl.'!G47+'9.mell.7.tábl.'!G47</f>
        <v>0</v>
      </c>
    </row>
    <row r="46" spans="1:7" s="354" customFormat="1" ht="12" customHeight="1" x14ac:dyDescent="0.2">
      <c r="A46" s="14" t="s">
        <v>257</v>
      </c>
      <c r="B46" s="356" t="s">
        <v>266</v>
      </c>
      <c r="C46" s="340">
        <f>'9.mell.3.tábl.'!C48+'9.mell.7.tábl.'!C48</f>
        <v>0</v>
      </c>
      <c r="D46" s="340">
        <f>'9.mell.3.tábl.'!D48+'9.mell.7.tábl.'!D48</f>
        <v>0</v>
      </c>
      <c r="E46" s="340">
        <f>'9.mell.3.tábl.'!E48+'9.mell.7.tábl.'!E48</f>
        <v>0</v>
      </c>
      <c r="F46" s="340">
        <f>'9.mell.3.tábl.'!F48+'9.mell.7.tábl.'!F48</f>
        <v>0</v>
      </c>
      <c r="G46" s="265">
        <f>'9.mell.3.tábl.'!G48+'9.mell.7.tábl.'!G48</f>
        <v>0</v>
      </c>
    </row>
    <row r="47" spans="1:7" s="354" customFormat="1" ht="12" customHeight="1" x14ac:dyDescent="0.2">
      <c r="A47" s="16" t="s">
        <v>258</v>
      </c>
      <c r="B47" s="357" t="s">
        <v>392</v>
      </c>
      <c r="C47" s="340">
        <f>'9.mell.3.tábl.'!C49+'9.mell.7.tábl.'!C49</f>
        <v>0</v>
      </c>
      <c r="D47" s="340">
        <f>'9.mell.3.tábl.'!D49+'9.mell.7.tábl.'!D49</f>
        <v>0</v>
      </c>
      <c r="E47" s="340">
        <f>'9.mell.3.tábl.'!E49+'9.mell.7.tábl.'!E49</f>
        <v>0</v>
      </c>
      <c r="F47" s="340">
        <f>'9.mell.3.tábl.'!F49+'9.mell.7.tábl.'!F49</f>
        <v>0</v>
      </c>
      <c r="G47" s="265">
        <f>'9.mell.3.tábl.'!G49+'9.mell.7.tábl.'!G49</f>
        <v>0</v>
      </c>
    </row>
    <row r="48" spans="1:7" s="354" customFormat="1" ht="12" customHeight="1" thickBot="1" x14ac:dyDescent="0.25">
      <c r="A48" s="16" t="s">
        <v>391</v>
      </c>
      <c r="B48" s="259" t="s">
        <v>267</v>
      </c>
      <c r="C48" s="340">
        <f>'9.mell.3.tábl.'!C50+'9.mell.7.tábl.'!C50</f>
        <v>0</v>
      </c>
      <c r="D48" s="340">
        <f>'9.mell.3.tábl.'!D50+'9.mell.7.tábl.'!D50</f>
        <v>0</v>
      </c>
      <c r="E48" s="340">
        <f>'9.mell.3.tábl.'!E50+'9.mell.7.tábl.'!E50</f>
        <v>0</v>
      </c>
      <c r="F48" s="340">
        <f>'9.mell.3.tábl.'!F50+'9.mell.7.tábl.'!F50</f>
        <v>0</v>
      </c>
      <c r="G48" s="265">
        <f>'9.mell.3.tábl.'!G50+'9.mell.7.tábl.'!G50</f>
        <v>0</v>
      </c>
    </row>
    <row r="49" spans="1:7" s="354" customFormat="1" ht="12" customHeight="1" thickBot="1" x14ac:dyDescent="0.25">
      <c r="A49" s="20" t="s">
        <v>21</v>
      </c>
      <c r="B49" s="21" t="s">
        <v>268</v>
      </c>
      <c r="C49" s="338">
        <f>SUM(C50:C54)</f>
        <v>0</v>
      </c>
      <c r="D49" s="338">
        <f>SUM(D50:D54)</f>
        <v>0</v>
      </c>
      <c r="E49" s="338">
        <f>SUM(E50:E54)</f>
        <v>0</v>
      </c>
      <c r="F49" s="338">
        <f>SUM(F50:F54)</f>
        <v>0</v>
      </c>
      <c r="G49" s="262">
        <f>SUM(G50:G54)</f>
        <v>0</v>
      </c>
    </row>
    <row r="50" spans="1:7" s="354" customFormat="1" ht="12" customHeight="1" x14ac:dyDescent="0.2">
      <c r="A50" s="15" t="s">
        <v>89</v>
      </c>
      <c r="B50" s="355" t="s">
        <v>272</v>
      </c>
      <c r="C50" s="387">
        <f>'9.mell.3.tábl.'!C52+'9.mell.7.tábl.'!C52</f>
        <v>0</v>
      </c>
      <c r="D50" s="387">
        <f>'9.mell.3.tábl.'!D52+'9.mell.7.tábl.'!D52</f>
        <v>0</v>
      </c>
      <c r="E50" s="387">
        <f>'9.mell.3.tábl.'!E52+'9.mell.7.tábl.'!E52</f>
        <v>0</v>
      </c>
      <c r="F50" s="387">
        <f>'9.mell.3.tábl.'!F52+'9.mell.7.tábl.'!F52</f>
        <v>0</v>
      </c>
      <c r="G50" s="385">
        <f>'9.mell.3.tábl.'!G52+'9.mell.7.tábl.'!G52</f>
        <v>0</v>
      </c>
    </row>
    <row r="51" spans="1:7" s="354" customFormat="1" ht="12" customHeight="1" x14ac:dyDescent="0.2">
      <c r="A51" s="14" t="s">
        <v>90</v>
      </c>
      <c r="B51" s="356" t="s">
        <v>273</v>
      </c>
      <c r="C51" s="387">
        <f>'9.mell.3.tábl.'!C53+'9.mell.7.tábl.'!C53</f>
        <v>0</v>
      </c>
      <c r="D51" s="387">
        <f>'9.mell.3.tábl.'!D53+'9.mell.7.tábl.'!D53</f>
        <v>0</v>
      </c>
      <c r="E51" s="387">
        <f>'9.mell.3.tábl.'!E53+'9.mell.7.tábl.'!E53</f>
        <v>0</v>
      </c>
      <c r="F51" s="387">
        <f>'9.mell.3.tábl.'!F53+'9.mell.7.tábl.'!F53</f>
        <v>0</v>
      </c>
      <c r="G51" s="385">
        <f>'9.mell.3.tábl.'!G53+'9.mell.7.tábl.'!G53</f>
        <v>0</v>
      </c>
    </row>
    <row r="52" spans="1:7" s="354" customFormat="1" ht="12" customHeight="1" x14ac:dyDescent="0.2">
      <c r="A52" s="14" t="s">
        <v>269</v>
      </c>
      <c r="B52" s="356" t="s">
        <v>274</v>
      </c>
      <c r="C52" s="387">
        <f>'9.mell.3.tábl.'!C54+'9.mell.7.tábl.'!C54</f>
        <v>0</v>
      </c>
      <c r="D52" s="387">
        <f>'9.mell.3.tábl.'!D54+'9.mell.7.tábl.'!D54</f>
        <v>0</v>
      </c>
      <c r="E52" s="387">
        <f>'9.mell.3.tábl.'!E54+'9.mell.7.tábl.'!E54</f>
        <v>0</v>
      </c>
      <c r="F52" s="387">
        <f>'9.mell.3.tábl.'!F54+'9.mell.7.tábl.'!F54</f>
        <v>0</v>
      </c>
      <c r="G52" s="385">
        <f>'9.mell.3.tábl.'!G54+'9.mell.7.tábl.'!G54</f>
        <v>0</v>
      </c>
    </row>
    <row r="53" spans="1:7" s="354" customFormat="1" ht="12" customHeight="1" x14ac:dyDescent="0.2">
      <c r="A53" s="14" t="s">
        <v>270</v>
      </c>
      <c r="B53" s="356" t="s">
        <v>275</v>
      </c>
      <c r="C53" s="387">
        <f>'9.mell.3.tábl.'!C55+'9.mell.7.tábl.'!C55</f>
        <v>0</v>
      </c>
      <c r="D53" s="387">
        <f>'9.mell.3.tábl.'!D55+'9.mell.7.tábl.'!D55</f>
        <v>0</v>
      </c>
      <c r="E53" s="387">
        <f>'9.mell.3.tábl.'!E55+'9.mell.7.tábl.'!E55</f>
        <v>0</v>
      </c>
      <c r="F53" s="387">
        <f>'9.mell.3.tábl.'!F55+'9.mell.7.tábl.'!F55</f>
        <v>0</v>
      </c>
      <c r="G53" s="385">
        <f>'9.mell.3.tábl.'!G55+'9.mell.7.tábl.'!G55</f>
        <v>0</v>
      </c>
    </row>
    <row r="54" spans="1:7" s="354" customFormat="1" ht="12" customHeight="1" thickBot="1" x14ac:dyDescent="0.25">
      <c r="A54" s="16" t="s">
        <v>271</v>
      </c>
      <c r="B54" s="259" t="s">
        <v>276</v>
      </c>
      <c r="C54" s="387">
        <f>'9.mell.3.tábl.'!C56+'9.mell.7.tábl.'!C56</f>
        <v>0</v>
      </c>
      <c r="D54" s="387">
        <f>'9.mell.3.tábl.'!D56+'9.mell.7.tábl.'!D56</f>
        <v>0</v>
      </c>
      <c r="E54" s="387">
        <f>'9.mell.3.tábl.'!E56+'9.mell.7.tábl.'!E56</f>
        <v>0</v>
      </c>
      <c r="F54" s="387">
        <f>'9.mell.3.tábl.'!F56+'9.mell.7.tábl.'!F56</f>
        <v>0</v>
      </c>
      <c r="G54" s="385">
        <f>'9.mell.3.tábl.'!G56+'9.mell.7.tábl.'!G56</f>
        <v>0</v>
      </c>
    </row>
    <row r="55" spans="1:7" s="354" customFormat="1" ht="12" customHeight="1" thickBot="1" x14ac:dyDescent="0.25">
      <c r="A55" s="20" t="s">
        <v>169</v>
      </c>
      <c r="B55" s="21" t="s">
        <v>277</v>
      </c>
      <c r="C55" s="338">
        <f>SUM(C56:C58)</f>
        <v>0</v>
      </c>
      <c r="D55" s="338">
        <f>SUM(D56:D58)</f>
        <v>0</v>
      </c>
      <c r="E55" s="338">
        <f>SUM(E56:E58)</f>
        <v>0</v>
      </c>
      <c r="F55" s="338">
        <f>SUM(F56:F58)</f>
        <v>0</v>
      </c>
      <c r="G55" s="262">
        <f>SUM(G56:G58)</f>
        <v>0</v>
      </c>
    </row>
    <row r="56" spans="1:7" s="354" customFormat="1" ht="12" customHeight="1" x14ac:dyDescent="0.2">
      <c r="A56" s="15" t="s">
        <v>91</v>
      </c>
      <c r="B56" s="355" t="s">
        <v>278</v>
      </c>
      <c r="C56" s="340">
        <f>'9.mell.3.tábl.'!C58+'9.mell.7.tábl.'!C58</f>
        <v>0</v>
      </c>
      <c r="D56" s="340">
        <f>'9.mell.3.tábl.'!D58+'9.mell.7.tábl.'!D58</f>
        <v>0</v>
      </c>
      <c r="E56" s="340">
        <f>'9.mell.3.tábl.'!E58+'9.mell.7.tábl.'!E58</f>
        <v>0</v>
      </c>
      <c r="F56" s="340">
        <f>'9.mell.3.tábl.'!F58+'9.mell.7.tábl.'!F58</f>
        <v>0</v>
      </c>
      <c r="G56" s="265">
        <f>'9.mell.3.tábl.'!G58+'9.mell.7.tábl.'!G58</f>
        <v>0</v>
      </c>
    </row>
    <row r="57" spans="1:7" s="354" customFormat="1" ht="22.5" x14ac:dyDescent="0.2">
      <c r="A57" s="14" t="s">
        <v>92</v>
      </c>
      <c r="B57" s="356" t="s">
        <v>385</v>
      </c>
      <c r="C57" s="340">
        <f>'9.mell.3.tábl.'!C59+'9.mell.7.tábl.'!C59</f>
        <v>0</v>
      </c>
      <c r="D57" s="340">
        <f>'9.mell.3.tábl.'!D59+'9.mell.7.tábl.'!D59</f>
        <v>0</v>
      </c>
      <c r="E57" s="340">
        <f>'9.mell.3.tábl.'!E59+'9.mell.7.tábl.'!E59</f>
        <v>0</v>
      </c>
      <c r="F57" s="340">
        <f>'9.mell.3.tábl.'!F59+'9.mell.7.tábl.'!F59</f>
        <v>0</v>
      </c>
      <c r="G57" s="264">
        <f>'9.mell.3.tábl.'!G59+'9.mell.7.tábl.'!G59</f>
        <v>0</v>
      </c>
    </row>
    <row r="58" spans="1:7" s="354" customFormat="1" ht="12" customHeight="1" x14ac:dyDescent="0.2">
      <c r="A58" s="14" t="s">
        <v>281</v>
      </c>
      <c r="B58" s="356" t="s">
        <v>279</v>
      </c>
      <c r="C58" s="340">
        <f>'9.mell.3.tábl.'!C60+'9.mell.7.tábl.'!C60</f>
        <v>0</v>
      </c>
      <c r="D58" s="340">
        <f>'9.mell.3.tábl.'!D60+'9.mell.7.tábl.'!D60</f>
        <v>0</v>
      </c>
      <c r="E58" s="340">
        <f>'9.mell.3.tábl.'!E60+'9.mell.7.tábl.'!E60</f>
        <v>0</v>
      </c>
      <c r="F58" s="340">
        <f>'9.mell.3.tábl.'!F60+'9.mell.7.tábl.'!F60</f>
        <v>0</v>
      </c>
      <c r="G58" s="265">
        <f>'9.mell.3.tábl.'!G60+'9.mell.7.tábl.'!G60</f>
        <v>0</v>
      </c>
    </row>
    <row r="59" spans="1:7" s="354" customFormat="1" ht="12" customHeight="1" thickBot="1" x14ac:dyDescent="0.25">
      <c r="A59" s="16" t="s">
        <v>282</v>
      </c>
      <c r="B59" s="259" t="s">
        <v>280</v>
      </c>
      <c r="C59" s="340">
        <f>'9.mell.3.tábl.'!C61+'9.mell.7.tábl.'!C61</f>
        <v>0</v>
      </c>
      <c r="D59" s="340">
        <f>'9.mell.3.tábl.'!D61+'9.mell.7.tábl.'!D61</f>
        <v>0</v>
      </c>
      <c r="E59" s="340">
        <f>'9.mell.3.tábl.'!E61+'9.mell.7.tábl.'!E61</f>
        <v>0</v>
      </c>
      <c r="F59" s="340">
        <f>'9.mell.3.tábl.'!F61+'9.mell.7.tábl.'!F61</f>
        <v>0</v>
      </c>
      <c r="G59" s="265">
        <f>'9.mell.3.tábl.'!G61+'9.mell.7.tábl.'!G61</f>
        <v>0</v>
      </c>
    </row>
    <row r="60" spans="1:7" s="354" customFormat="1" ht="12" customHeight="1" thickBot="1" x14ac:dyDescent="0.25">
      <c r="A60" s="20" t="s">
        <v>23</v>
      </c>
      <c r="B60" s="257" t="s">
        <v>283</v>
      </c>
      <c r="C60" s="338">
        <f>SUM(C61:C63)</f>
        <v>0</v>
      </c>
      <c r="D60" s="338">
        <f>SUM(D61:D63)</f>
        <v>0</v>
      </c>
      <c r="E60" s="338">
        <f>SUM(E61:E63)</f>
        <v>0</v>
      </c>
      <c r="F60" s="338">
        <f>SUM(F61:F63)</f>
        <v>0</v>
      </c>
      <c r="G60" s="262">
        <f>SUM(G61:G63)</f>
        <v>0</v>
      </c>
    </row>
    <row r="61" spans="1:7" s="354" customFormat="1" ht="12" customHeight="1" x14ac:dyDescent="0.2">
      <c r="A61" s="15" t="s">
        <v>170</v>
      </c>
      <c r="B61" s="355" t="s">
        <v>285</v>
      </c>
      <c r="C61" s="342">
        <f>'9.mell.3.tábl.'!C63+'9.mell.7.tábl.'!C63</f>
        <v>0</v>
      </c>
      <c r="D61" s="342">
        <f>'9.mell.3.tábl.'!D63+'9.mell.7.tábl.'!D63</f>
        <v>0</v>
      </c>
      <c r="E61" s="342">
        <f>'9.mell.3.tábl.'!E63+'9.mell.7.tábl.'!E63</f>
        <v>0</v>
      </c>
      <c r="F61" s="342">
        <f>'9.mell.3.tábl.'!F63+'9.mell.7.tábl.'!F63</f>
        <v>0</v>
      </c>
      <c r="G61" s="267">
        <f>'9.mell.3.tábl.'!G63+'9.mell.7.tábl.'!G63</f>
        <v>0</v>
      </c>
    </row>
    <row r="62" spans="1:7" s="354" customFormat="1" ht="22.5" x14ac:dyDescent="0.2">
      <c r="A62" s="14" t="s">
        <v>171</v>
      </c>
      <c r="B62" s="356" t="s">
        <v>386</v>
      </c>
      <c r="C62" s="342">
        <f>'9.mell.3.tábl.'!C64+'9.mell.7.tábl.'!C64</f>
        <v>0</v>
      </c>
      <c r="D62" s="342">
        <f>'9.mell.3.tábl.'!D64+'9.mell.7.tábl.'!D64</f>
        <v>0</v>
      </c>
      <c r="E62" s="342">
        <f>'9.mell.3.tábl.'!E64+'9.mell.7.tábl.'!E64</f>
        <v>0</v>
      </c>
      <c r="F62" s="342">
        <f>'9.mell.3.tábl.'!F64+'9.mell.7.tábl.'!F64</f>
        <v>0</v>
      </c>
      <c r="G62" s="267">
        <f>'9.mell.3.tábl.'!G64+'9.mell.7.tábl.'!G64</f>
        <v>0</v>
      </c>
    </row>
    <row r="63" spans="1:7" s="354" customFormat="1" ht="12" customHeight="1" x14ac:dyDescent="0.2">
      <c r="A63" s="14" t="s">
        <v>215</v>
      </c>
      <c r="B63" s="356" t="s">
        <v>286</v>
      </c>
      <c r="C63" s="342">
        <f>'9.mell.3.tábl.'!C65+'9.mell.7.tábl.'!C65</f>
        <v>0</v>
      </c>
      <c r="D63" s="342">
        <f>'9.mell.3.tábl.'!D65+'9.mell.7.tábl.'!D65</f>
        <v>0</v>
      </c>
      <c r="E63" s="342">
        <f>'9.mell.3.tábl.'!E65+'9.mell.7.tábl.'!E65</f>
        <v>0</v>
      </c>
      <c r="F63" s="342">
        <f>'9.mell.3.tábl.'!F65+'9.mell.7.tábl.'!F65</f>
        <v>0</v>
      </c>
      <c r="G63" s="267">
        <f>'9.mell.3.tábl.'!G65+'9.mell.7.tábl.'!G65</f>
        <v>0</v>
      </c>
    </row>
    <row r="64" spans="1:7" s="354" customFormat="1" ht="12" customHeight="1" thickBot="1" x14ac:dyDescent="0.25">
      <c r="A64" s="16" t="s">
        <v>284</v>
      </c>
      <c r="B64" s="259" t="s">
        <v>287</v>
      </c>
      <c r="C64" s="342">
        <f>'9.mell.3.tábl.'!C66+'9.mell.7.tábl.'!C66</f>
        <v>0</v>
      </c>
      <c r="D64" s="342">
        <f>'9.mell.3.tábl.'!D66+'9.mell.7.tábl.'!D66</f>
        <v>0</v>
      </c>
      <c r="E64" s="342">
        <f>'9.mell.3.tábl.'!E66+'9.mell.7.tábl.'!E66</f>
        <v>0</v>
      </c>
      <c r="F64" s="342">
        <f>'9.mell.3.tábl.'!F66+'9.mell.7.tábl.'!F66</f>
        <v>0</v>
      </c>
      <c r="G64" s="267">
        <f>'9.mell.3.tábl.'!G66+'9.mell.7.tábl.'!G66</f>
        <v>0</v>
      </c>
    </row>
    <row r="65" spans="1:7" s="354" customFormat="1" ht="12" customHeight="1" thickBot="1" x14ac:dyDescent="0.25">
      <c r="A65" s="406" t="s">
        <v>432</v>
      </c>
      <c r="B65" s="21" t="s">
        <v>288</v>
      </c>
      <c r="C65" s="344">
        <f>+C6+C14+C21+C28+C37+C49+C55+C60</f>
        <v>8297000</v>
      </c>
      <c r="D65" s="344">
        <f>+D6+D14+D21+D28+D37+D49+D55+D60</f>
        <v>0</v>
      </c>
      <c r="E65" s="344">
        <f>+E6+E14+E21+E28+E37+E49+E55+E60</f>
        <v>0</v>
      </c>
      <c r="F65" s="344">
        <f>+F6+F14+F21+F28+F37+F49+F55+F60</f>
        <v>0</v>
      </c>
      <c r="G65" s="268">
        <f>+G6+G14+G21+G28+G37+G49+G55+G60</f>
        <v>8297000</v>
      </c>
    </row>
    <row r="66" spans="1:7" s="354" customFormat="1" ht="12" customHeight="1" thickBot="1" x14ac:dyDescent="0.25">
      <c r="A66" s="388" t="s">
        <v>289</v>
      </c>
      <c r="B66" s="257" t="s">
        <v>290</v>
      </c>
      <c r="C66" s="338">
        <f>SUM(C67:C69)</f>
        <v>0</v>
      </c>
      <c r="D66" s="338">
        <f>SUM(D67:D69)</f>
        <v>0</v>
      </c>
      <c r="E66" s="338">
        <f>SUM(E67:E69)</f>
        <v>0</v>
      </c>
      <c r="F66" s="338">
        <f>SUM(F67:F69)</f>
        <v>0</v>
      </c>
      <c r="G66" s="262">
        <f>SUM(G67:G69)</f>
        <v>0</v>
      </c>
    </row>
    <row r="67" spans="1:7" s="354" customFormat="1" ht="12" customHeight="1" x14ac:dyDescent="0.2">
      <c r="A67" s="15" t="s">
        <v>318</v>
      </c>
      <c r="B67" s="355" t="s">
        <v>291</v>
      </c>
      <c r="C67" s="342">
        <f>'9.mell.3.tábl.'!C69+'9.mell.7.tábl.'!C69</f>
        <v>0</v>
      </c>
      <c r="D67" s="342">
        <f>'9.mell.3.tábl.'!D69+'9.mell.7.tábl.'!D69</f>
        <v>0</v>
      </c>
      <c r="E67" s="342">
        <f>'9.mell.3.tábl.'!E69+'9.mell.7.tábl.'!E69</f>
        <v>0</v>
      </c>
      <c r="F67" s="342">
        <f>'9.mell.3.tábl.'!F69+'9.mell.7.tábl.'!F69</f>
        <v>0</v>
      </c>
      <c r="G67" s="267">
        <f>'9.mell.3.tábl.'!G69+'9.mell.7.tábl.'!G69</f>
        <v>0</v>
      </c>
    </row>
    <row r="68" spans="1:7" s="354" customFormat="1" ht="12" customHeight="1" x14ac:dyDescent="0.2">
      <c r="A68" s="14" t="s">
        <v>327</v>
      </c>
      <c r="B68" s="356" t="s">
        <v>292</v>
      </c>
      <c r="C68" s="342">
        <f>'9.mell.3.tábl.'!C70+'9.mell.7.tábl.'!C70</f>
        <v>0</v>
      </c>
      <c r="D68" s="342">
        <f>'9.mell.3.tábl.'!D70+'9.mell.7.tábl.'!D70</f>
        <v>0</v>
      </c>
      <c r="E68" s="342">
        <f>'9.mell.3.tábl.'!E70+'9.mell.7.tábl.'!E70</f>
        <v>0</v>
      </c>
      <c r="F68" s="342">
        <f>'9.mell.3.tábl.'!F70+'9.mell.7.tábl.'!F70</f>
        <v>0</v>
      </c>
      <c r="G68" s="267">
        <f>'9.mell.3.tábl.'!G70+'9.mell.7.tábl.'!G70</f>
        <v>0</v>
      </c>
    </row>
    <row r="69" spans="1:7" s="354" customFormat="1" ht="12" customHeight="1" thickBot="1" x14ac:dyDescent="0.25">
      <c r="A69" s="18" t="s">
        <v>328</v>
      </c>
      <c r="B69" s="584" t="s">
        <v>417</v>
      </c>
      <c r="C69" s="342">
        <f>'9.mell.3.tábl.'!C71+'9.mell.7.tábl.'!C71</f>
        <v>0</v>
      </c>
      <c r="D69" s="342">
        <f>'9.mell.3.tábl.'!D71+'9.mell.7.tábl.'!D71</f>
        <v>0</v>
      </c>
      <c r="E69" s="342">
        <f>'9.mell.3.tábl.'!E71+'9.mell.7.tábl.'!E71</f>
        <v>0</v>
      </c>
      <c r="F69" s="342">
        <f>'9.mell.3.tábl.'!F71+'9.mell.7.tábl.'!F71</f>
        <v>0</v>
      </c>
      <c r="G69" s="267">
        <f>'9.mell.3.tábl.'!G71+'9.mell.7.tábl.'!G71</f>
        <v>0</v>
      </c>
    </row>
    <row r="70" spans="1:7" s="354" customFormat="1" ht="12" customHeight="1" thickBot="1" x14ac:dyDescent="0.25">
      <c r="A70" s="388" t="s">
        <v>294</v>
      </c>
      <c r="B70" s="257" t="s">
        <v>295</v>
      </c>
      <c r="C70" s="338">
        <f>SUM(C71:C74)</f>
        <v>0</v>
      </c>
      <c r="D70" s="338">
        <f>SUM(D71:D74)</f>
        <v>0</v>
      </c>
      <c r="E70" s="338">
        <f>SUM(E71:E74)</f>
        <v>0</v>
      </c>
      <c r="F70" s="338">
        <f>SUM(F71:F74)</f>
        <v>0</v>
      </c>
      <c r="G70" s="262">
        <f>SUM(G71:G74)</f>
        <v>0</v>
      </c>
    </row>
    <row r="71" spans="1:7" s="354" customFormat="1" ht="12" customHeight="1" x14ac:dyDescent="0.2">
      <c r="A71" s="15" t="s">
        <v>141</v>
      </c>
      <c r="B71" s="459" t="s">
        <v>296</v>
      </c>
      <c r="C71" s="342">
        <f>'9.mell.3.tábl.'!C73+'9.mell.7.tábl.'!C73</f>
        <v>0</v>
      </c>
      <c r="D71" s="342">
        <f>'9.mell.3.tábl.'!D73+'9.mell.7.tábl.'!D73</f>
        <v>0</v>
      </c>
      <c r="E71" s="342">
        <f>'9.mell.3.tábl.'!E73+'9.mell.7.tábl.'!E73</f>
        <v>0</v>
      </c>
      <c r="F71" s="342">
        <f>'9.mell.3.tábl.'!F73+'9.mell.7.tábl.'!F73</f>
        <v>0</v>
      </c>
      <c r="G71" s="267">
        <f>'9.mell.3.tábl.'!G73+'9.mell.7.tábl.'!G73</f>
        <v>0</v>
      </c>
    </row>
    <row r="72" spans="1:7" s="354" customFormat="1" ht="12" customHeight="1" x14ac:dyDescent="0.2">
      <c r="A72" s="14" t="s">
        <v>142</v>
      </c>
      <c r="B72" s="459" t="s">
        <v>502</v>
      </c>
      <c r="C72" s="342">
        <f>'9.mell.3.tábl.'!C74+'9.mell.7.tábl.'!C74</f>
        <v>0</v>
      </c>
      <c r="D72" s="342">
        <f>'9.mell.3.tábl.'!D74+'9.mell.7.tábl.'!D74</f>
        <v>0</v>
      </c>
      <c r="E72" s="342">
        <f>'9.mell.3.tábl.'!E74+'9.mell.7.tábl.'!E74</f>
        <v>0</v>
      </c>
      <c r="F72" s="342">
        <f>'9.mell.3.tábl.'!F74+'9.mell.7.tábl.'!F74</f>
        <v>0</v>
      </c>
      <c r="G72" s="267">
        <f>'9.mell.3.tábl.'!G74+'9.mell.7.tábl.'!G74</f>
        <v>0</v>
      </c>
    </row>
    <row r="73" spans="1:7" s="354" customFormat="1" ht="12" customHeight="1" x14ac:dyDescent="0.2">
      <c r="A73" s="14" t="s">
        <v>319</v>
      </c>
      <c r="B73" s="459" t="s">
        <v>297</v>
      </c>
      <c r="C73" s="342">
        <f>'9.mell.3.tábl.'!C75+'9.mell.7.tábl.'!C75</f>
        <v>0</v>
      </c>
      <c r="D73" s="342">
        <f>'9.mell.3.tábl.'!D75+'9.mell.7.tábl.'!D75</f>
        <v>0</v>
      </c>
      <c r="E73" s="342">
        <f>'9.mell.3.tábl.'!E75+'9.mell.7.tábl.'!E75</f>
        <v>0</v>
      </c>
      <c r="F73" s="342">
        <f>'9.mell.3.tábl.'!F75+'9.mell.7.tábl.'!F75</f>
        <v>0</v>
      </c>
      <c r="G73" s="267">
        <f>'9.mell.3.tábl.'!G75+'9.mell.7.tábl.'!G75</f>
        <v>0</v>
      </c>
    </row>
    <row r="74" spans="1:7" s="354" customFormat="1" ht="12" customHeight="1" thickBot="1" x14ac:dyDescent="0.25">
      <c r="A74" s="16" t="s">
        <v>320</v>
      </c>
      <c r="B74" s="460" t="s">
        <v>503</v>
      </c>
      <c r="C74" s="342">
        <f>'9.mell.3.tábl.'!C76+'9.mell.7.tábl.'!C76</f>
        <v>0</v>
      </c>
      <c r="D74" s="342">
        <f>'9.mell.3.tábl.'!D76+'9.mell.7.tábl.'!D76</f>
        <v>0</v>
      </c>
      <c r="E74" s="342">
        <f>'9.mell.3.tábl.'!E76+'9.mell.7.tábl.'!E76</f>
        <v>0</v>
      </c>
      <c r="F74" s="342">
        <f>'9.mell.3.tábl.'!F76+'9.mell.7.tábl.'!F76</f>
        <v>0</v>
      </c>
      <c r="G74" s="267">
        <f>'9.mell.3.tábl.'!G76+'9.mell.7.tábl.'!G76</f>
        <v>0</v>
      </c>
    </row>
    <row r="75" spans="1:7" s="354" customFormat="1" ht="12" customHeight="1" thickBot="1" x14ac:dyDescent="0.25">
      <c r="A75" s="388" t="s">
        <v>298</v>
      </c>
      <c r="B75" s="257" t="s">
        <v>299</v>
      </c>
      <c r="C75" s="338">
        <f>SUM(C76:C77)</f>
        <v>0</v>
      </c>
      <c r="D75" s="338">
        <f>SUM(D76:D77)</f>
        <v>0</v>
      </c>
      <c r="E75" s="338">
        <f>SUM(E76:E77)</f>
        <v>0</v>
      </c>
      <c r="F75" s="338">
        <f>SUM(F76:F77)</f>
        <v>0</v>
      </c>
      <c r="G75" s="262">
        <f>SUM(G76:G77)</f>
        <v>0</v>
      </c>
    </row>
    <row r="76" spans="1:7" s="354" customFormat="1" ht="12" customHeight="1" x14ac:dyDescent="0.2">
      <c r="A76" s="15" t="s">
        <v>321</v>
      </c>
      <c r="B76" s="355" t="s">
        <v>300</v>
      </c>
      <c r="C76" s="342">
        <f>'9.mell.3.tábl.'!C78+'9.mell.7.tábl.'!C78</f>
        <v>0</v>
      </c>
      <c r="D76" s="342">
        <f>'9.mell.3.tábl.'!D78+'9.mell.7.tábl.'!D78</f>
        <v>0</v>
      </c>
      <c r="E76" s="342">
        <f>'9.mell.3.tábl.'!E78+'9.mell.7.tábl.'!E78</f>
        <v>0</v>
      </c>
      <c r="F76" s="342">
        <f>'9.mell.3.tábl.'!F78+'9.mell.7.tábl.'!F78</f>
        <v>0</v>
      </c>
      <c r="G76" s="267">
        <f>'9.mell.3.tábl.'!G78+'9.mell.7.tábl.'!G78</f>
        <v>0</v>
      </c>
    </row>
    <row r="77" spans="1:7" s="354" customFormat="1" ht="12" customHeight="1" thickBot="1" x14ac:dyDescent="0.25">
      <c r="A77" s="16" t="s">
        <v>322</v>
      </c>
      <c r="B77" s="259" t="s">
        <v>301</v>
      </c>
      <c r="C77" s="342">
        <f>'9.mell.3.tábl.'!C79+'9.mell.7.tábl.'!C79</f>
        <v>0</v>
      </c>
      <c r="D77" s="342">
        <f>'9.mell.3.tábl.'!D79+'9.mell.7.tábl.'!D79</f>
        <v>0</v>
      </c>
      <c r="E77" s="342">
        <f>'9.mell.3.tábl.'!E79+'9.mell.7.tábl.'!E79</f>
        <v>0</v>
      </c>
      <c r="F77" s="342">
        <f>'9.mell.3.tábl.'!F79+'9.mell.7.tábl.'!F79</f>
        <v>0</v>
      </c>
      <c r="G77" s="267">
        <f>'9.mell.3.tábl.'!G79+'9.mell.7.tábl.'!G79</f>
        <v>0</v>
      </c>
    </row>
    <row r="78" spans="1:7" s="354" customFormat="1" ht="12" customHeight="1" thickBot="1" x14ac:dyDescent="0.25">
      <c r="A78" s="388" t="s">
        <v>302</v>
      </c>
      <c r="B78" s="257" t="s">
        <v>303</v>
      </c>
      <c r="C78" s="338">
        <f>SUM(C79:C81)</f>
        <v>0</v>
      </c>
      <c r="D78" s="338">
        <f>SUM(D79:D81)</f>
        <v>0</v>
      </c>
      <c r="E78" s="338">
        <f>SUM(E79:E81)</f>
        <v>0</v>
      </c>
      <c r="F78" s="338">
        <f>SUM(F79:F81)</f>
        <v>0</v>
      </c>
      <c r="G78" s="262">
        <f>SUM(G79:G81)</f>
        <v>0</v>
      </c>
    </row>
    <row r="79" spans="1:7" s="354" customFormat="1" ht="12" customHeight="1" x14ac:dyDescent="0.2">
      <c r="A79" s="15" t="s">
        <v>323</v>
      </c>
      <c r="B79" s="355" t="s">
        <v>304</v>
      </c>
      <c r="C79" s="342">
        <f>'9.mell.3.tábl.'!C81+'9.mell.7.tábl.'!C82</f>
        <v>0</v>
      </c>
      <c r="D79" s="342">
        <f>'9.mell.3.tábl.'!D81+'9.mell.7.tábl.'!D82</f>
        <v>0</v>
      </c>
      <c r="E79" s="342">
        <f>'9.mell.3.tábl.'!E81+'9.mell.7.tábl.'!E82</f>
        <v>0</v>
      </c>
      <c r="F79" s="342">
        <f>'9.mell.3.tábl.'!F81+'9.mell.7.tábl.'!F82</f>
        <v>0</v>
      </c>
      <c r="G79" s="267">
        <f>'9.mell.3.tábl.'!G81+'9.mell.7.tábl.'!G82</f>
        <v>0</v>
      </c>
    </row>
    <row r="80" spans="1:7" s="354" customFormat="1" ht="12" customHeight="1" x14ac:dyDescent="0.2">
      <c r="A80" s="14" t="s">
        <v>324</v>
      </c>
      <c r="B80" s="356" t="s">
        <v>305</v>
      </c>
      <c r="C80" s="342">
        <f>'9.mell.3.tábl.'!C82+'9.mell.7.tábl.'!C83</f>
        <v>0</v>
      </c>
      <c r="D80" s="342">
        <f>'9.mell.3.tábl.'!D82+'9.mell.7.tábl.'!D83</f>
        <v>0</v>
      </c>
      <c r="E80" s="342">
        <f>'9.mell.3.tábl.'!E82+'9.mell.7.tábl.'!E83</f>
        <v>0</v>
      </c>
      <c r="F80" s="342">
        <f>'9.mell.3.tábl.'!F82+'9.mell.7.tábl.'!F83</f>
        <v>0</v>
      </c>
      <c r="G80" s="267">
        <f>'9.mell.3.tábl.'!G82+'9.mell.7.tábl.'!G83</f>
        <v>0</v>
      </c>
    </row>
    <row r="81" spans="1:7" s="354" customFormat="1" ht="12" customHeight="1" thickBot="1" x14ac:dyDescent="0.25">
      <c r="A81" s="16" t="s">
        <v>325</v>
      </c>
      <c r="B81" s="259" t="s">
        <v>597</v>
      </c>
      <c r="C81" s="342">
        <f>'9.mell.3.tábl.'!C83+'9.mell.7.tábl.'!C84</f>
        <v>0</v>
      </c>
      <c r="D81" s="342">
        <f>'9.mell.3.tábl.'!D83+'9.mell.7.tábl.'!D84</f>
        <v>0</v>
      </c>
      <c r="E81" s="342">
        <f>'9.mell.3.tábl.'!E83+'9.mell.7.tábl.'!E84</f>
        <v>0</v>
      </c>
      <c r="F81" s="342">
        <f>'9.mell.3.tábl.'!F83+'9.mell.7.tábl.'!F84</f>
        <v>0</v>
      </c>
      <c r="G81" s="267">
        <f>'9.mell.3.tábl.'!G83+'9.mell.7.tábl.'!G84</f>
        <v>0</v>
      </c>
    </row>
    <row r="82" spans="1:7" s="354" customFormat="1" ht="12" customHeight="1" thickBot="1" x14ac:dyDescent="0.25">
      <c r="A82" s="388" t="s">
        <v>306</v>
      </c>
      <c r="B82" s="257" t="s">
        <v>326</v>
      </c>
      <c r="C82" s="338">
        <f>SUM(C83:C86)</f>
        <v>0</v>
      </c>
      <c r="D82" s="338">
        <f>SUM(D83:D86)</f>
        <v>0</v>
      </c>
      <c r="E82" s="338">
        <f>SUM(E83:E86)</f>
        <v>0</v>
      </c>
      <c r="F82" s="338">
        <f>SUM(F83:F86)</f>
        <v>0</v>
      </c>
      <c r="G82" s="262">
        <f>SUM(G83:G86)</f>
        <v>0</v>
      </c>
    </row>
    <row r="83" spans="1:7" s="354" customFormat="1" ht="12" customHeight="1" x14ac:dyDescent="0.2">
      <c r="A83" s="358" t="s">
        <v>307</v>
      </c>
      <c r="B83" s="355" t="s">
        <v>308</v>
      </c>
      <c r="C83" s="342">
        <f>'9.mell.3.tábl.'!C85+'9.mell.7.tábl.'!C86</f>
        <v>0</v>
      </c>
      <c r="D83" s="342">
        <f>'9.mell.3.tábl.'!D85+'9.mell.7.tábl.'!D86</f>
        <v>0</v>
      </c>
      <c r="E83" s="342">
        <f>'9.mell.3.tábl.'!E85+'9.mell.7.tábl.'!E86</f>
        <v>0</v>
      </c>
      <c r="F83" s="342">
        <f>'9.mell.3.tábl.'!F85+'9.mell.7.tábl.'!F86</f>
        <v>0</v>
      </c>
      <c r="G83" s="267">
        <f>'9.mell.3.tábl.'!G85+'9.mell.7.tábl.'!G86</f>
        <v>0</v>
      </c>
    </row>
    <row r="84" spans="1:7" s="354" customFormat="1" ht="12" customHeight="1" x14ac:dyDescent="0.2">
      <c r="A84" s="359" t="s">
        <v>309</v>
      </c>
      <c r="B84" s="356" t="s">
        <v>310</v>
      </c>
      <c r="C84" s="342">
        <f>'9.mell.3.tábl.'!C86+'9.mell.7.tábl.'!C87</f>
        <v>0</v>
      </c>
      <c r="D84" s="342">
        <f>'9.mell.3.tábl.'!D86+'9.mell.7.tábl.'!D87</f>
        <v>0</v>
      </c>
      <c r="E84" s="342">
        <f>'9.mell.3.tábl.'!E86+'9.mell.7.tábl.'!E87</f>
        <v>0</v>
      </c>
      <c r="F84" s="342">
        <f>'9.mell.3.tábl.'!F86+'9.mell.7.tábl.'!F87</f>
        <v>0</v>
      </c>
      <c r="G84" s="267">
        <f>'9.mell.3.tábl.'!G86+'9.mell.7.tábl.'!G87</f>
        <v>0</v>
      </c>
    </row>
    <row r="85" spans="1:7" s="354" customFormat="1" ht="12" customHeight="1" x14ac:dyDescent="0.2">
      <c r="A85" s="359" t="s">
        <v>311</v>
      </c>
      <c r="B85" s="356" t="s">
        <v>312</v>
      </c>
      <c r="C85" s="342">
        <f>'9.mell.3.tábl.'!C87+'9.mell.7.tábl.'!C88</f>
        <v>0</v>
      </c>
      <c r="D85" s="342">
        <f>'9.mell.3.tábl.'!D87+'9.mell.7.tábl.'!D88</f>
        <v>0</v>
      </c>
      <c r="E85" s="342">
        <f>'9.mell.3.tábl.'!E87+'9.mell.7.tábl.'!E88</f>
        <v>0</v>
      </c>
      <c r="F85" s="342">
        <f>'9.mell.3.tábl.'!F87+'9.mell.7.tábl.'!F88</f>
        <v>0</v>
      </c>
      <c r="G85" s="267">
        <f>'9.mell.3.tábl.'!G87+'9.mell.7.tábl.'!G88</f>
        <v>0</v>
      </c>
    </row>
    <row r="86" spans="1:7" s="354" customFormat="1" ht="12" customHeight="1" thickBot="1" x14ac:dyDescent="0.25">
      <c r="A86" s="360" t="s">
        <v>313</v>
      </c>
      <c r="B86" s="259" t="s">
        <v>314</v>
      </c>
      <c r="C86" s="342">
        <f>'9.mell.3.tábl.'!C88+'9.mell.7.tábl.'!C89</f>
        <v>0</v>
      </c>
      <c r="D86" s="342">
        <f>'9.mell.3.tábl.'!D88+'9.mell.7.tábl.'!D89</f>
        <v>0</v>
      </c>
      <c r="E86" s="342">
        <f>'9.mell.3.tábl.'!E88+'9.mell.7.tábl.'!E89</f>
        <v>0</v>
      </c>
      <c r="F86" s="342">
        <f>'9.mell.3.tábl.'!F88+'9.mell.7.tábl.'!F89</f>
        <v>0</v>
      </c>
      <c r="G86" s="267">
        <f>'9.mell.3.tábl.'!G88+'9.mell.7.tábl.'!G89</f>
        <v>0</v>
      </c>
    </row>
    <row r="87" spans="1:7" s="354" customFormat="1" ht="12" customHeight="1" thickBot="1" x14ac:dyDescent="0.25">
      <c r="A87" s="388" t="s">
        <v>315</v>
      </c>
      <c r="B87" s="257" t="s">
        <v>431</v>
      </c>
      <c r="C87" s="390"/>
      <c r="D87" s="390"/>
      <c r="E87" s="390"/>
      <c r="F87" s="338">
        <f>D87+E87</f>
        <v>0</v>
      </c>
      <c r="G87" s="262">
        <f>C87+F87</f>
        <v>0</v>
      </c>
    </row>
    <row r="88" spans="1:7" s="354" customFormat="1" ht="13.5" customHeight="1" thickBot="1" x14ac:dyDescent="0.25">
      <c r="A88" s="388" t="s">
        <v>317</v>
      </c>
      <c r="B88" s="257" t="s">
        <v>316</v>
      </c>
      <c r="C88" s="390"/>
      <c r="D88" s="390"/>
      <c r="E88" s="390"/>
      <c r="F88" s="338">
        <f>D88+E88</f>
        <v>0</v>
      </c>
      <c r="G88" s="238">
        <f>C88+F88</f>
        <v>0</v>
      </c>
    </row>
    <row r="89" spans="1:7" s="354" customFormat="1" ht="15.75" customHeight="1" thickBot="1" x14ac:dyDescent="0.25">
      <c r="A89" s="388" t="s">
        <v>329</v>
      </c>
      <c r="B89" s="361" t="s">
        <v>434</v>
      </c>
      <c r="C89" s="344">
        <f>+C66+C70+C75+C78+C82+C88+C87</f>
        <v>0</v>
      </c>
      <c r="D89" s="344">
        <f>+D66+D70+D75+D78+D82+D88+D87</f>
        <v>0</v>
      </c>
      <c r="E89" s="344">
        <f>+E66+E70+E75+E78+E82+E88+E87</f>
        <v>0</v>
      </c>
      <c r="F89" s="344">
        <f>+F66+F70+F75+F78+F82+F88+F87</f>
        <v>0</v>
      </c>
      <c r="G89" s="383">
        <f>+G66+G70+G75+G78+G82+G88+G87</f>
        <v>0</v>
      </c>
    </row>
    <row r="90" spans="1:7" s="354" customFormat="1" ht="25.5" customHeight="1" thickBot="1" x14ac:dyDescent="0.25">
      <c r="A90" s="389" t="s">
        <v>433</v>
      </c>
      <c r="B90" s="362" t="s">
        <v>435</v>
      </c>
      <c r="C90" s="344">
        <f>+C65+C89</f>
        <v>8297000</v>
      </c>
      <c r="D90" s="344">
        <f>+D65+D89</f>
        <v>0</v>
      </c>
      <c r="E90" s="344">
        <f>+E65+E89</f>
        <v>0</v>
      </c>
      <c r="F90" s="344">
        <f>+F65+F89</f>
        <v>0</v>
      </c>
      <c r="G90" s="383">
        <f>+G65+G89</f>
        <v>8297000</v>
      </c>
    </row>
    <row r="91" spans="1:7" s="354" customFormat="1" ht="30.75" customHeight="1" x14ac:dyDescent="0.2">
      <c r="A91" s="5"/>
      <c r="B91" s="6"/>
      <c r="C91" s="269"/>
    </row>
    <row r="92" spans="1:7" ht="16.5" customHeight="1" x14ac:dyDescent="0.25">
      <c r="A92" s="771" t="s">
        <v>636</v>
      </c>
      <c r="B92" s="771"/>
      <c r="C92" s="771"/>
      <c r="D92" s="771"/>
      <c r="E92" s="771"/>
      <c r="F92" s="771"/>
      <c r="G92" s="771"/>
    </row>
    <row r="93" spans="1:7" s="363" customFormat="1" ht="16.5" customHeight="1" thickBot="1" x14ac:dyDescent="0.3">
      <c r="A93" s="772"/>
      <c r="B93" s="772"/>
      <c r="C93" s="134"/>
      <c r="G93" s="134"/>
    </row>
    <row r="94" spans="1:7" x14ac:dyDescent="0.25">
      <c r="A94" s="773" t="s">
        <v>64</v>
      </c>
      <c r="B94" s="775" t="s">
        <v>598</v>
      </c>
      <c r="C94" s="777" t="str">
        <f>+CONCATENATE(LEFT([1]ÖSSZEFÜGGÉSEK!A6,4),". évi")</f>
        <v>2021. évi</v>
      </c>
      <c r="D94" s="778"/>
      <c r="E94" s="779"/>
      <c r="F94" s="779"/>
      <c r="G94" s="780"/>
    </row>
    <row r="95" spans="1:7" ht="48.75" thickBot="1" x14ac:dyDescent="0.3">
      <c r="A95" s="774"/>
      <c r="B95" s="776"/>
      <c r="C95" s="568" t="s">
        <v>587</v>
      </c>
      <c r="D95" s="569" t="s">
        <v>588</v>
      </c>
      <c r="E95" s="569" t="s">
        <v>589</v>
      </c>
      <c r="F95" s="570" t="s">
        <v>590</v>
      </c>
      <c r="G95" s="571" t="s">
        <v>591</v>
      </c>
    </row>
    <row r="96" spans="1:7" s="353" customFormat="1" ht="12" customHeight="1" thickBot="1" x14ac:dyDescent="0.25">
      <c r="A96" s="31" t="s">
        <v>444</v>
      </c>
      <c r="B96" s="32" t="s">
        <v>445</v>
      </c>
      <c r="C96" s="572" t="s">
        <v>446</v>
      </c>
      <c r="D96" s="572" t="s">
        <v>448</v>
      </c>
      <c r="E96" s="573" t="s">
        <v>447</v>
      </c>
      <c r="F96" s="573" t="s">
        <v>592</v>
      </c>
      <c r="G96" s="767" t="s">
        <v>593</v>
      </c>
    </row>
    <row r="97" spans="1:7" ht="12" customHeight="1" thickBot="1" x14ac:dyDescent="0.3">
      <c r="A97" s="22" t="s">
        <v>16</v>
      </c>
      <c r="B97" s="27" t="s">
        <v>393</v>
      </c>
      <c r="C97" s="338">
        <f>C98+C99+C100+C101+C102+C115</f>
        <v>4831000</v>
      </c>
      <c r="D97" s="338">
        <f>D98+D99+D100+D101+D102+D115</f>
        <v>0</v>
      </c>
      <c r="E97" s="338">
        <f>E98+E99+E100+E101+E102+E115</f>
        <v>24000</v>
      </c>
      <c r="F97" s="338">
        <f>F98+F99+F100+F101+F102+F115</f>
        <v>24000</v>
      </c>
      <c r="G97" s="262">
        <f>G98+G99+G100+G101+G102+G115</f>
        <v>4855000</v>
      </c>
    </row>
    <row r="98" spans="1:7" ht="12" customHeight="1" x14ac:dyDescent="0.25">
      <c r="A98" s="17" t="s">
        <v>93</v>
      </c>
      <c r="B98" s="10" t="s">
        <v>47</v>
      </c>
      <c r="C98" s="589">
        <f>'9.mell.3.tábl.'!C96+'9.mell.7.tábl.'!C97</f>
        <v>635000</v>
      </c>
      <c r="D98" s="589">
        <f>'9.mell.3.tábl.'!D96+'9.mell.7.tábl.'!D97</f>
        <v>0</v>
      </c>
      <c r="E98" s="589">
        <f>'9.mell.3.tábl.'!E96+'9.mell.7.tábl.'!E97</f>
        <v>15000</v>
      </c>
      <c r="F98" s="589">
        <f>'9.mell.3.tábl.'!F96+'9.mell.7.tábl.'!F97</f>
        <v>15000</v>
      </c>
      <c r="G98" s="763">
        <f>'9.mell.3.tábl.'!G96+'9.mell.7.tábl.'!G97</f>
        <v>650000</v>
      </c>
    </row>
    <row r="99" spans="1:7" ht="12" customHeight="1" x14ac:dyDescent="0.25">
      <c r="A99" s="14" t="s">
        <v>94</v>
      </c>
      <c r="B99" s="8" t="s">
        <v>172</v>
      </c>
      <c r="C99" s="589">
        <f>'9.mell.3.tábl.'!C97+'9.mell.7.tábl.'!C98</f>
        <v>164000</v>
      </c>
      <c r="D99" s="589">
        <f>'9.mell.3.tábl.'!D97+'9.mell.7.tábl.'!D98</f>
        <v>0</v>
      </c>
      <c r="E99" s="589">
        <f>'9.mell.3.tábl.'!E97+'9.mell.7.tábl.'!E98</f>
        <v>14000</v>
      </c>
      <c r="F99" s="589">
        <f>'9.mell.3.tábl.'!F97+'9.mell.7.tábl.'!F98</f>
        <v>14000</v>
      </c>
      <c r="G99" s="761">
        <f>'9.mell.3.tábl.'!G97+'9.mell.7.tábl.'!G98</f>
        <v>178000</v>
      </c>
    </row>
    <row r="100" spans="1:7" ht="12" customHeight="1" x14ac:dyDescent="0.25">
      <c r="A100" s="14" t="s">
        <v>95</v>
      </c>
      <c r="B100" s="8" t="s">
        <v>133</v>
      </c>
      <c r="C100" s="589">
        <f>'9.mell.3.tábl.'!C98+'9.mell.7.tábl.'!C99</f>
        <v>1532000</v>
      </c>
      <c r="D100" s="589">
        <f>'9.mell.3.tábl.'!D98+'9.mell.7.tábl.'!D99</f>
        <v>0</v>
      </c>
      <c r="E100" s="589">
        <f>'9.mell.3.tábl.'!E98+'9.mell.7.tábl.'!E99</f>
        <v>-5000</v>
      </c>
      <c r="F100" s="589">
        <f>'9.mell.3.tábl.'!F98+'9.mell.7.tábl.'!F99</f>
        <v>-5000</v>
      </c>
      <c r="G100" s="764">
        <f>'9.mell.3.tábl.'!G98+'9.mell.7.tábl.'!G99</f>
        <v>1527000</v>
      </c>
    </row>
    <row r="101" spans="1:7" ht="12" customHeight="1" x14ac:dyDescent="0.25">
      <c r="A101" s="14" t="s">
        <v>96</v>
      </c>
      <c r="B101" s="11" t="s">
        <v>173</v>
      </c>
      <c r="C101" s="589">
        <f>'9.mell.3.tábl.'!C99+'9.mell.7.tábl.'!C100</f>
        <v>0</v>
      </c>
      <c r="D101" s="589">
        <f>'9.mell.3.tábl.'!D99+'9.mell.7.tábl.'!D100</f>
        <v>0</v>
      </c>
      <c r="E101" s="589">
        <f>'9.mell.3.tábl.'!E99+'9.mell.7.tábl.'!E100</f>
        <v>0</v>
      </c>
      <c r="F101" s="589">
        <f>'9.mell.3.tábl.'!F99+'9.mell.7.tábl.'!F100</f>
        <v>0</v>
      </c>
      <c r="G101" s="761">
        <f>'9.mell.3.tábl.'!G99+'9.mell.7.tábl.'!G100</f>
        <v>0</v>
      </c>
    </row>
    <row r="102" spans="1:7" ht="12" customHeight="1" x14ac:dyDescent="0.25">
      <c r="A102" s="14" t="s">
        <v>106</v>
      </c>
      <c r="B102" s="19" t="s">
        <v>174</v>
      </c>
      <c r="C102" s="589">
        <f>'9.mell.3.tábl.'!C100+'9.mell.7.tábl.'!C101</f>
        <v>2500000</v>
      </c>
      <c r="D102" s="589">
        <f>'9.mell.3.tábl.'!D100+'9.mell.7.tábl.'!D101</f>
        <v>0</v>
      </c>
      <c r="E102" s="589">
        <f>'9.mell.3.tábl.'!E100+'9.mell.7.tábl.'!E101</f>
        <v>0</v>
      </c>
      <c r="F102" s="589">
        <f>'9.mell.3.tábl.'!F100+'9.mell.7.tábl.'!F101</f>
        <v>0</v>
      </c>
      <c r="G102" s="761">
        <f>'9.mell.3.tábl.'!G100+'9.mell.7.tábl.'!G101</f>
        <v>2500000</v>
      </c>
    </row>
    <row r="103" spans="1:7" ht="12" customHeight="1" x14ac:dyDescent="0.25">
      <c r="A103" s="14" t="s">
        <v>97</v>
      </c>
      <c r="B103" s="8" t="s">
        <v>398</v>
      </c>
      <c r="C103" s="589">
        <f>'9.mell.3.tábl.'!C101+'9.mell.7.tábl.'!C102</f>
        <v>0</v>
      </c>
      <c r="D103" s="589">
        <f>'9.mell.3.tábl.'!D101+'9.mell.7.tábl.'!D102</f>
        <v>0</v>
      </c>
      <c r="E103" s="589">
        <f>'9.mell.3.tábl.'!E101+'9.mell.7.tábl.'!E102</f>
        <v>0</v>
      </c>
      <c r="F103" s="589">
        <f>'9.mell.3.tábl.'!F101+'9.mell.7.tábl.'!F102</f>
        <v>0</v>
      </c>
      <c r="G103" s="761">
        <f>'9.mell.3.tábl.'!G101+'9.mell.7.tábl.'!G102</f>
        <v>0</v>
      </c>
    </row>
    <row r="104" spans="1:7" ht="12" customHeight="1" x14ac:dyDescent="0.25">
      <c r="A104" s="14" t="s">
        <v>98</v>
      </c>
      <c r="B104" s="138" t="s">
        <v>397</v>
      </c>
      <c r="C104" s="589">
        <f>'9.mell.3.tábl.'!C102+'9.mell.7.tábl.'!C103</f>
        <v>0</v>
      </c>
      <c r="D104" s="589">
        <f>'9.mell.3.tábl.'!D102+'9.mell.7.tábl.'!D103</f>
        <v>0</v>
      </c>
      <c r="E104" s="589">
        <f>'9.mell.3.tábl.'!E102+'9.mell.7.tábl.'!E103</f>
        <v>0</v>
      </c>
      <c r="F104" s="589">
        <f>'9.mell.3.tábl.'!F102+'9.mell.7.tábl.'!F103</f>
        <v>0</v>
      </c>
      <c r="G104" s="761">
        <f>'9.mell.3.tábl.'!G102+'9.mell.7.tábl.'!G103</f>
        <v>0</v>
      </c>
    </row>
    <row r="105" spans="1:7" ht="12" customHeight="1" x14ac:dyDescent="0.25">
      <c r="A105" s="14" t="s">
        <v>107</v>
      </c>
      <c r="B105" s="138" t="s">
        <v>396</v>
      </c>
      <c r="C105" s="589">
        <f>'9.mell.3.tábl.'!C103+'9.mell.7.tábl.'!C104</f>
        <v>0</v>
      </c>
      <c r="D105" s="589">
        <f>'9.mell.3.tábl.'!D103+'9.mell.7.tábl.'!D104</f>
        <v>0</v>
      </c>
      <c r="E105" s="589">
        <f>'9.mell.3.tábl.'!E103+'9.mell.7.tábl.'!E104</f>
        <v>0</v>
      </c>
      <c r="F105" s="589">
        <f>'9.mell.3.tábl.'!F103+'9.mell.7.tábl.'!F104</f>
        <v>0</v>
      </c>
      <c r="G105" s="761">
        <f>'9.mell.3.tábl.'!G103+'9.mell.7.tábl.'!G104</f>
        <v>0</v>
      </c>
    </row>
    <row r="106" spans="1:7" ht="12" customHeight="1" x14ac:dyDescent="0.25">
      <c r="A106" s="14" t="s">
        <v>108</v>
      </c>
      <c r="B106" s="136" t="s">
        <v>332</v>
      </c>
      <c r="C106" s="589">
        <f>'9.mell.3.tábl.'!C104+'9.mell.7.tábl.'!C105</f>
        <v>0</v>
      </c>
      <c r="D106" s="589">
        <f>'9.mell.3.tábl.'!D104+'9.mell.7.tábl.'!D105</f>
        <v>0</v>
      </c>
      <c r="E106" s="589">
        <f>'9.mell.3.tábl.'!E104+'9.mell.7.tábl.'!E105</f>
        <v>0</v>
      </c>
      <c r="F106" s="589">
        <f>'9.mell.3.tábl.'!F104+'9.mell.7.tábl.'!F105</f>
        <v>0</v>
      </c>
      <c r="G106" s="761">
        <f>'9.mell.3.tábl.'!G104+'9.mell.7.tábl.'!G105</f>
        <v>0</v>
      </c>
    </row>
    <row r="107" spans="1:7" ht="22.5" x14ac:dyDescent="0.25">
      <c r="A107" s="14" t="s">
        <v>109</v>
      </c>
      <c r="B107" s="137" t="s">
        <v>333</v>
      </c>
      <c r="C107" s="589">
        <f>'9.mell.3.tábl.'!C105+'9.mell.7.tábl.'!C106</f>
        <v>0</v>
      </c>
      <c r="D107" s="589">
        <f>'9.mell.3.tábl.'!D105+'9.mell.7.tábl.'!D106</f>
        <v>0</v>
      </c>
      <c r="E107" s="589">
        <f>'9.mell.3.tábl.'!E105+'9.mell.7.tábl.'!E106</f>
        <v>0</v>
      </c>
      <c r="F107" s="589">
        <f>'9.mell.3.tábl.'!F105+'9.mell.7.tábl.'!F106</f>
        <v>0</v>
      </c>
      <c r="G107" s="761">
        <f>'9.mell.3.tábl.'!G105+'9.mell.7.tábl.'!G106</f>
        <v>0</v>
      </c>
    </row>
    <row r="108" spans="1:7" ht="22.5" x14ac:dyDescent="0.25">
      <c r="A108" s="14" t="s">
        <v>110</v>
      </c>
      <c r="B108" s="137" t="s">
        <v>334</v>
      </c>
      <c r="C108" s="589">
        <f>'9.mell.3.tábl.'!C106+'9.mell.7.tábl.'!C107</f>
        <v>0</v>
      </c>
      <c r="D108" s="589">
        <f>'9.mell.3.tábl.'!D106+'9.mell.7.tábl.'!D107</f>
        <v>0</v>
      </c>
      <c r="E108" s="589">
        <f>'9.mell.3.tábl.'!E106+'9.mell.7.tábl.'!E107</f>
        <v>0</v>
      </c>
      <c r="F108" s="589">
        <f>'9.mell.3.tábl.'!F106+'9.mell.7.tábl.'!F107</f>
        <v>0</v>
      </c>
      <c r="G108" s="761">
        <f>'9.mell.3.tábl.'!G106+'9.mell.7.tábl.'!G107</f>
        <v>0</v>
      </c>
    </row>
    <row r="109" spans="1:7" ht="12" customHeight="1" x14ac:dyDescent="0.25">
      <c r="A109" s="14" t="s">
        <v>112</v>
      </c>
      <c r="B109" s="136" t="s">
        <v>335</v>
      </c>
      <c r="C109" s="589">
        <f>'9.mell.3.tábl.'!C107+'9.mell.7.tábl.'!C108</f>
        <v>1600000</v>
      </c>
      <c r="D109" s="589">
        <f>'9.mell.3.tábl.'!D107+'9.mell.7.tábl.'!D108</f>
        <v>0</v>
      </c>
      <c r="E109" s="589">
        <f>'9.mell.3.tábl.'!E107+'9.mell.7.tábl.'!E108</f>
        <v>0</v>
      </c>
      <c r="F109" s="589">
        <f>'9.mell.3.tábl.'!F107+'9.mell.7.tábl.'!F108</f>
        <v>0</v>
      </c>
      <c r="G109" s="761">
        <f>'9.mell.3.tábl.'!G107+'9.mell.7.tábl.'!G108</f>
        <v>1600000</v>
      </c>
    </row>
    <row r="110" spans="1:7" ht="12" customHeight="1" x14ac:dyDescent="0.25">
      <c r="A110" s="14" t="s">
        <v>175</v>
      </c>
      <c r="B110" s="136" t="s">
        <v>336</v>
      </c>
      <c r="C110" s="589">
        <f>'9.mell.3.tábl.'!C108+'9.mell.7.tábl.'!C109</f>
        <v>0</v>
      </c>
      <c r="D110" s="589">
        <f>'9.mell.3.tábl.'!D108+'9.mell.7.tábl.'!D109</f>
        <v>0</v>
      </c>
      <c r="E110" s="589">
        <f>'9.mell.3.tábl.'!E108+'9.mell.7.tábl.'!E109</f>
        <v>0</v>
      </c>
      <c r="F110" s="589">
        <f>'9.mell.3.tábl.'!F108+'9.mell.7.tábl.'!F109</f>
        <v>0</v>
      </c>
      <c r="G110" s="761">
        <f>'9.mell.3.tábl.'!G108+'9.mell.7.tábl.'!G109</f>
        <v>0</v>
      </c>
    </row>
    <row r="111" spans="1:7" ht="22.5" x14ac:dyDescent="0.25">
      <c r="A111" s="14" t="s">
        <v>330</v>
      </c>
      <c r="B111" s="137" t="s">
        <v>337</v>
      </c>
      <c r="C111" s="589">
        <f>'9.mell.3.tábl.'!C109+'9.mell.7.tábl.'!C110</f>
        <v>0</v>
      </c>
      <c r="D111" s="589">
        <f>'9.mell.3.tábl.'!D109+'9.mell.7.tábl.'!D110</f>
        <v>0</v>
      </c>
      <c r="E111" s="589">
        <f>'9.mell.3.tábl.'!E109+'9.mell.7.tábl.'!E110</f>
        <v>0</v>
      </c>
      <c r="F111" s="589">
        <f>'9.mell.3.tábl.'!F109+'9.mell.7.tábl.'!F110</f>
        <v>0</v>
      </c>
      <c r="G111" s="761">
        <f>'9.mell.3.tábl.'!G109+'9.mell.7.tábl.'!G110</f>
        <v>0</v>
      </c>
    </row>
    <row r="112" spans="1:7" ht="12" customHeight="1" x14ac:dyDescent="0.25">
      <c r="A112" s="13" t="s">
        <v>331</v>
      </c>
      <c r="B112" s="138" t="s">
        <v>338</v>
      </c>
      <c r="C112" s="589">
        <f>'9.mell.3.tábl.'!C110+'9.mell.7.tábl.'!C111</f>
        <v>0</v>
      </c>
      <c r="D112" s="589">
        <f>'9.mell.3.tábl.'!D110+'9.mell.7.tábl.'!D111</f>
        <v>0</v>
      </c>
      <c r="E112" s="589">
        <f>'9.mell.3.tábl.'!E110+'9.mell.7.tábl.'!E111</f>
        <v>0</v>
      </c>
      <c r="F112" s="589">
        <f>'9.mell.3.tábl.'!F110+'9.mell.7.tábl.'!F111</f>
        <v>0</v>
      </c>
      <c r="G112" s="761">
        <f>'9.mell.3.tábl.'!G110+'9.mell.7.tábl.'!G111</f>
        <v>0</v>
      </c>
    </row>
    <row r="113" spans="1:7" ht="12" customHeight="1" x14ac:dyDescent="0.25">
      <c r="A113" s="14" t="s">
        <v>394</v>
      </c>
      <c r="B113" s="138" t="s">
        <v>339</v>
      </c>
      <c r="C113" s="589">
        <f>'9.mell.3.tábl.'!C111+'9.mell.7.tábl.'!C112</f>
        <v>0</v>
      </c>
      <c r="D113" s="589">
        <f>'9.mell.3.tábl.'!D111+'9.mell.7.tábl.'!D112</f>
        <v>0</v>
      </c>
      <c r="E113" s="589">
        <f>'9.mell.3.tábl.'!E111+'9.mell.7.tábl.'!E112</f>
        <v>0</v>
      </c>
      <c r="F113" s="589">
        <f>'9.mell.3.tábl.'!F111+'9.mell.7.tábl.'!F112</f>
        <v>0</v>
      </c>
      <c r="G113" s="761">
        <f>'9.mell.3.tábl.'!G111+'9.mell.7.tábl.'!G112</f>
        <v>0</v>
      </c>
    </row>
    <row r="114" spans="1:7" ht="12" customHeight="1" x14ac:dyDescent="0.25">
      <c r="A114" s="16" t="s">
        <v>395</v>
      </c>
      <c r="B114" s="138" t="s">
        <v>340</v>
      </c>
      <c r="C114" s="589">
        <f>'9.mell.3.tábl.'!C112+'9.mell.7.tábl.'!C113</f>
        <v>900000</v>
      </c>
      <c r="D114" s="589">
        <f>'9.mell.3.tábl.'!D112+'9.mell.7.tábl.'!D113</f>
        <v>0</v>
      </c>
      <c r="E114" s="589">
        <f>'9.mell.3.tábl.'!E112+'9.mell.7.tábl.'!E113</f>
        <v>0</v>
      </c>
      <c r="F114" s="589">
        <f>'9.mell.3.tábl.'!F112+'9.mell.7.tábl.'!F113</f>
        <v>0</v>
      </c>
      <c r="G114" s="761">
        <f>'9.mell.3.tábl.'!G112+'9.mell.7.tábl.'!G113</f>
        <v>900000</v>
      </c>
    </row>
    <row r="115" spans="1:7" ht="12" customHeight="1" x14ac:dyDescent="0.25">
      <c r="A115" s="14" t="s">
        <v>399</v>
      </c>
      <c r="B115" s="11" t="s">
        <v>48</v>
      </c>
      <c r="C115" s="589">
        <f>'9.mell.3.tábl.'!C113+'9.mell.7.tábl.'!C114</f>
        <v>0</v>
      </c>
      <c r="D115" s="589">
        <f>'9.mell.3.tábl.'!D113+'9.mell.7.tábl.'!D114</f>
        <v>0</v>
      </c>
      <c r="E115" s="589">
        <f>'9.mell.3.tábl.'!E113+'9.mell.7.tábl.'!E114</f>
        <v>0</v>
      </c>
      <c r="F115" s="589">
        <f>'9.mell.3.tábl.'!F113+'9.mell.7.tábl.'!F114</f>
        <v>0</v>
      </c>
      <c r="G115" s="761">
        <f>'9.mell.3.tábl.'!G113+'9.mell.7.tábl.'!G114</f>
        <v>0</v>
      </c>
    </row>
    <row r="116" spans="1:7" ht="12" customHeight="1" x14ac:dyDescent="0.25">
      <c r="A116" s="14" t="s">
        <v>400</v>
      </c>
      <c r="B116" s="8" t="s">
        <v>402</v>
      </c>
      <c r="C116" s="589">
        <f>'9.mell.3.tábl.'!C114+'9.mell.7.tábl.'!C115</f>
        <v>0</v>
      </c>
      <c r="D116" s="589">
        <f>'9.mell.3.tábl.'!D114+'9.mell.7.tábl.'!D115</f>
        <v>0</v>
      </c>
      <c r="E116" s="589">
        <f>'9.mell.3.tábl.'!E114+'9.mell.7.tábl.'!E115</f>
        <v>0</v>
      </c>
      <c r="F116" s="589">
        <f>'9.mell.3.tábl.'!F114+'9.mell.7.tábl.'!F115</f>
        <v>0</v>
      </c>
      <c r="G116" s="761">
        <f>'9.mell.3.tábl.'!G114+'9.mell.7.tábl.'!G115</f>
        <v>0</v>
      </c>
    </row>
    <row r="117" spans="1:7" ht="12" customHeight="1" thickBot="1" x14ac:dyDescent="0.3">
      <c r="A117" s="18" t="s">
        <v>401</v>
      </c>
      <c r="B117" s="405" t="s">
        <v>403</v>
      </c>
      <c r="C117" s="589">
        <f>'9.mell.3.tábl.'!C115+'9.mell.7.tábl.'!C116</f>
        <v>0</v>
      </c>
      <c r="D117" s="589">
        <f>'9.mell.3.tábl.'!D115+'9.mell.7.tábl.'!D116</f>
        <v>0</v>
      </c>
      <c r="E117" s="603">
        <f>'9.mell.3.tábl.'!E115+'9.mell.7.tábl.'!E116</f>
        <v>0</v>
      </c>
      <c r="F117" s="603">
        <f>'9.mell.3.tábl.'!F115+'9.mell.7.tábl.'!F116</f>
        <v>0</v>
      </c>
      <c r="G117" s="765">
        <f>'9.mell.3.tábl.'!G115+'9.mell.7.tábl.'!G116</f>
        <v>0</v>
      </c>
    </row>
    <row r="118" spans="1:7" ht="12" customHeight="1" thickBot="1" x14ac:dyDescent="0.3">
      <c r="A118" s="402" t="s">
        <v>17</v>
      </c>
      <c r="B118" s="403" t="s">
        <v>341</v>
      </c>
      <c r="C118" s="338">
        <f>+C119+C121+C123</f>
        <v>0</v>
      </c>
      <c r="D118" s="338">
        <f>+D119+D121+D123</f>
        <v>0</v>
      </c>
      <c r="E118" s="411">
        <f>+E119+E121+E123</f>
        <v>0</v>
      </c>
      <c r="F118" s="411">
        <f>+F119+F121+F123</f>
        <v>0</v>
      </c>
      <c r="G118" s="404">
        <f>+G119+G121+G123</f>
        <v>0</v>
      </c>
    </row>
    <row r="119" spans="1:7" ht="12" customHeight="1" x14ac:dyDescent="0.25">
      <c r="A119" s="15" t="s">
        <v>99</v>
      </c>
      <c r="B119" s="8" t="s">
        <v>214</v>
      </c>
      <c r="C119" s="340">
        <f>'9.mell.3.tábl.'!C117+'9.mell.7.tábl.'!C118</f>
        <v>0</v>
      </c>
      <c r="D119" s="340">
        <f>'9.mell.3.tábl.'!D117+'9.mell.7.tábl.'!D118</f>
        <v>0</v>
      </c>
      <c r="E119" s="340">
        <f>'9.mell.3.tábl.'!E117+'9.mell.7.tábl.'!E118</f>
        <v>0</v>
      </c>
      <c r="F119" s="340">
        <f>'9.mell.3.tábl.'!F117+'9.mell.7.tábl.'!F118</f>
        <v>0</v>
      </c>
      <c r="G119" s="265">
        <f>'9.mell.3.tábl.'!G117+'9.mell.7.tábl.'!G118</f>
        <v>0</v>
      </c>
    </row>
    <row r="120" spans="1:7" ht="12" customHeight="1" x14ac:dyDescent="0.25">
      <c r="A120" s="15" t="s">
        <v>100</v>
      </c>
      <c r="B120" s="12" t="s">
        <v>345</v>
      </c>
      <c r="C120" s="340">
        <f>'9.mell.3.tábl.'!C118+'9.mell.7.tábl.'!C119</f>
        <v>0</v>
      </c>
      <c r="D120" s="340">
        <f>'9.mell.3.tábl.'!D118+'9.mell.7.tábl.'!D119</f>
        <v>0</v>
      </c>
      <c r="E120" s="340">
        <f>'9.mell.3.tábl.'!E118+'9.mell.7.tábl.'!E119</f>
        <v>0</v>
      </c>
      <c r="F120" s="340">
        <f>'9.mell.3.tábl.'!F118+'9.mell.7.tábl.'!F119</f>
        <v>0</v>
      </c>
      <c r="G120" s="265">
        <f>'9.mell.3.tábl.'!G118+'9.mell.7.tábl.'!G119</f>
        <v>0</v>
      </c>
    </row>
    <row r="121" spans="1:7" ht="12" customHeight="1" x14ac:dyDescent="0.25">
      <c r="A121" s="15" t="s">
        <v>101</v>
      </c>
      <c r="B121" s="12" t="s">
        <v>176</v>
      </c>
      <c r="C121" s="340">
        <f>'9.mell.3.tábl.'!C119+'9.mell.7.tábl.'!C120</f>
        <v>0</v>
      </c>
      <c r="D121" s="340">
        <f>'9.mell.3.tábl.'!D119+'9.mell.7.tábl.'!D120</f>
        <v>0</v>
      </c>
      <c r="E121" s="340">
        <f>'9.mell.3.tábl.'!E119+'9.mell.7.tábl.'!E120</f>
        <v>0</v>
      </c>
      <c r="F121" s="340">
        <f>'9.mell.3.tábl.'!F119+'9.mell.7.tábl.'!F120</f>
        <v>0</v>
      </c>
      <c r="G121" s="265">
        <f>'9.mell.3.tábl.'!G119+'9.mell.7.tábl.'!G120</f>
        <v>0</v>
      </c>
    </row>
    <row r="122" spans="1:7" ht="12" customHeight="1" x14ac:dyDescent="0.25">
      <c r="A122" s="15" t="s">
        <v>102</v>
      </c>
      <c r="B122" s="12" t="s">
        <v>346</v>
      </c>
      <c r="C122" s="340">
        <f>'9.mell.3.tábl.'!C120+'9.mell.7.tábl.'!C121</f>
        <v>0</v>
      </c>
      <c r="D122" s="340">
        <f>'9.mell.3.tábl.'!D120+'9.mell.7.tábl.'!D121</f>
        <v>0</v>
      </c>
      <c r="E122" s="340">
        <f>'9.mell.3.tábl.'!E120+'9.mell.7.tábl.'!E121</f>
        <v>0</v>
      </c>
      <c r="F122" s="340">
        <f>'9.mell.3.tábl.'!F120+'9.mell.7.tábl.'!F121</f>
        <v>0</v>
      </c>
      <c r="G122" s="264">
        <f>'9.mell.3.tábl.'!G120+'9.mell.7.tábl.'!G121</f>
        <v>0</v>
      </c>
    </row>
    <row r="123" spans="1:7" ht="12" customHeight="1" x14ac:dyDescent="0.25">
      <c r="A123" s="15" t="s">
        <v>103</v>
      </c>
      <c r="B123" s="259" t="s">
        <v>216</v>
      </c>
      <c r="C123" s="340">
        <f>'9.mell.3.tábl.'!C121+'9.mell.7.tábl.'!C122</f>
        <v>0</v>
      </c>
      <c r="D123" s="340">
        <f>'9.mell.3.tábl.'!D121+'9.mell.7.tábl.'!D122</f>
        <v>0</v>
      </c>
      <c r="E123" s="340">
        <f>'9.mell.3.tábl.'!E121+'9.mell.7.tábl.'!E122</f>
        <v>0</v>
      </c>
      <c r="F123" s="340">
        <f>'9.mell.3.tábl.'!F121+'9.mell.7.tábl.'!F122</f>
        <v>0</v>
      </c>
      <c r="G123" s="265">
        <f>'9.mell.3.tábl.'!G121+'9.mell.7.tábl.'!G122</f>
        <v>0</v>
      </c>
    </row>
    <row r="124" spans="1:7" ht="12" customHeight="1" x14ac:dyDescent="0.25">
      <c r="A124" s="15" t="s">
        <v>111</v>
      </c>
      <c r="B124" s="258" t="s">
        <v>387</v>
      </c>
      <c r="C124" s="340">
        <f>'9.mell.3.tábl.'!C122+'9.mell.7.tábl.'!C123</f>
        <v>0</v>
      </c>
      <c r="D124" s="340">
        <f>'9.mell.3.tábl.'!D122+'9.mell.7.tábl.'!D123</f>
        <v>0</v>
      </c>
      <c r="E124" s="340">
        <f>'9.mell.3.tábl.'!E122+'9.mell.7.tábl.'!E123</f>
        <v>0</v>
      </c>
      <c r="F124" s="340">
        <f>'9.mell.3.tábl.'!F122+'9.mell.7.tábl.'!F123</f>
        <v>0</v>
      </c>
      <c r="G124" s="265">
        <f>'9.mell.3.tábl.'!G122+'9.mell.7.tábl.'!G123</f>
        <v>0</v>
      </c>
    </row>
    <row r="125" spans="1:7" ht="22.5" x14ac:dyDescent="0.25">
      <c r="A125" s="15" t="s">
        <v>113</v>
      </c>
      <c r="B125" s="351" t="s">
        <v>351</v>
      </c>
      <c r="C125" s="340">
        <f>'9.mell.3.tábl.'!C123+'9.mell.7.tábl.'!C124</f>
        <v>0</v>
      </c>
      <c r="D125" s="340">
        <f>'9.mell.3.tábl.'!D123+'9.mell.7.tábl.'!D124</f>
        <v>0</v>
      </c>
      <c r="E125" s="340">
        <f>'9.mell.3.tábl.'!E123+'9.mell.7.tábl.'!E124</f>
        <v>0</v>
      </c>
      <c r="F125" s="340">
        <f>'9.mell.3.tábl.'!F123+'9.mell.7.tábl.'!F124</f>
        <v>0</v>
      </c>
      <c r="G125" s="265">
        <f>'9.mell.3.tábl.'!G123+'9.mell.7.tábl.'!G124</f>
        <v>0</v>
      </c>
    </row>
    <row r="126" spans="1:7" ht="22.5" x14ac:dyDescent="0.25">
      <c r="A126" s="15" t="s">
        <v>177</v>
      </c>
      <c r="B126" s="137" t="s">
        <v>334</v>
      </c>
      <c r="C126" s="340">
        <f>'9.mell.3.tábl.'!C124+'9.mell.7.tábl.'!C125</f>
        <v>0</v>
      </c>
      <c r="D126" s="340">
        <f>'9.mell.3.tábl.'!D124+'9.mell.7.tábl.'!D125</f>
        <v>0</v>
      </c>
      <c r="E126" s="340">
        <f>'9.mell.3.tábl.'!E124+'9.mell.7.tábl.'!E125</f>
        <v>0</v>
      </c>
      <c r="F126" s="340">
        <f>'9.mell.3.tábl.'!F124+'9.mell.7.tábl.'!F125</f>
        <v>0</v>
      </c>
      <c r="G126" s="265">
        <f>'9.mell.3.tábl.'!G124+'9.mell.7.tábl.'!G125</f>
        <v>0</v>
      </c>
    </row>
    <row r="127" spans="1:7" ht="12" customHeight="1" x14ac:dyDescent="0.25">
      <c r="A127" s="15" t="s">
        <v>178</v>
      </c>
      <c r="B127" s="137" t="s">
        <v>350</v>
      </c>
      <c r="C127" s="340">
        <f>'9.mell.3.tábl.'!C125+'9.mell.7.tábl.'!C126</f>
        <v>0</v>
      </c>
      <c r="D127" s="340">
        <f>'9.mell.3.tábl.'!D125+'9.mell.7.tábl.'!D126</f>
        <v>0</v>
      </c>
      <c r="E127" s="340">
        <f>'9.mell.3.tábl.'!E125+'9.mell.7.tábl.'!E126</f>
        <v>0</v>
      </c>
      <c r="F127" s="340">
        <f>'9.mell.3.tábl.'!F125+'9.mell.7.tábl.'!F126</f>
        <v>0</v>
      </c>
      <c r="G127" s="265">
        <f>'9.mell.3.tábl.'!G125+'9.mell.7.tábl.'!G126</f>
        <v>0</v>
      </c>
    </row>
    <row r="128" spans="1:7" ht="12" customHeight="1" x14ac:dyDescent="0.25">
      <c r="A128" s="15" t="s">
        <v>179</v>
      </c>
      <c r="B128" s="137" t="s">
        <v>349</v>
      </c>
      <c r="C128" s="340">
        <f>'9.mell.3.tábl.'!C126+'9.mell.7.tábl.'!C127</f>
        <v>0</v>
      </c>
      <c r="D128" s="340">
        <f>'9.mell.3.tábl.'!D126+'9.mell.7.tábl.'!D127</f>
        <v>0</v>
      </c>
      <c r="E128" s="340">
        <f>'9.mell.3.tábl.'!E126+'9.mell.7.tábl.'!E127</f>
        <v>0</v>
      </c>
      <c r="F128" s="340">
        <f>'9.mell.3.tábl.'!F126+'9.mell.7.tábl.'!F127</f>
        <v>0</v>
      </c>
      <c r="G128" s="265">
        <f>'9.mell.3.tábl.'!G126+'9.mell.7.tábl.'!G127</f>
        <v>0</v>
      </c>
    </row>
    <row r="129" spans="1:7" ht="22.5" x14ac:dyDescent="0.25">
      <c r="A129" s="15" t="s">
        <v>342</v>
      </c>
      <c r="B129" s="137" t="s">
        <v>337</v>
      </c>
      <c r="C129" s="340">
        <f>'9.mell.3.tábl.'!C127+'9.mell.7.tábl.'!C128</f>
        <v>0</v>
      </c>
      <c r="D129" s="340">
        <f>'9.mell.3.tábl.'!D127+'9.mell.7.tábl.'!D128</f>
        <v>0</v>
      </c>
      <c r="E129" s="340">
        <f>'9.mell.3.tábl.'!E127+'9.mell.7.tábl.'!E128</f>
        <v>0</v>
      </c>
      <c r="F129" s="340">
        <f>'9.mell.3.tábl.'!F127+'9.mell.7.tábl.'!F128</f>
        <v>0</v>
      </c>
      <c r="G129" s="265">
        <f>'9.mell.3.tábl.'!G127+'9.mell.7.tábl.'!G128</f>
        <v>0</v>
      </c>
    </row>
    <row r="130" spans="1:7" ht="12" customHeight="1" x14ac:dyDescent="0.25">
      <c r="A130" s="15" t="s">
        <v>343</v>
      </c>
      <c r="B130" s="137" t="s">
        <v>348</v>
      </c>
      <c r="C130" s="340">
        <f>'9.mell.3.tábl.'!C128+'9.mell.7.tábl.'!C129</f>
        <v>0</v>
      </c>
      <c r="D130" s="340">
        <f>'9.mell.3.tábl.'!D128+'9.mell.7.tábl.'!D129</f>
        <v>0</v>
      </c>
      <c r="E130" s="340">
        <f>'9.mell.3.tábl.'!E128+'9.mell.7.tábl.'!E129</f>
        <v>0</v>
      </c>
      <c r="F130" s="340">
        <f>'9.mell.3.tábl.'!F128+'9.mell.7.tábl.'!F129</f>
        <v>0</v>
      </c>
      <c r="G130" s="265">
        <f>'9.mell.3.tábl.'!G128+'9.mell.7.tábl.'!G129</f>
        <v>0</v>
      </c>
    </row>
    <row r="131" spans="1:7" ht="23.25" thickBot="1" x14ac:dyDescent="0.3">
      <c r="A131" s="13" t="s">
        <v>344</v>
      </c>
      <c r="B131" s="137" t="s">
        <v>347</v>
      </c>
      <c r="C131" s="340">
        <f>'9.mell.3.tábl.'!C129+'9.mell.7.tábl.'!C130</f>
        <v>0</v>
      </c>
      <c r="D131" s="340">
        <f>'9.mell.3.tábl.'!D129+'9.mell.7.tábl.'!D130</f>
        <v>0</v>
      </c>
      <c r="E131" s="340">
        <f>'9.mell.3.tábl.'!E129+'9.mell.7.tábl.'!E130</f>
        <v>0</v>
      </c>
      <c r="F131" s="340">
        <f>'9.mell.3.tábl.'!F129+'9.mell.7.tábl.'!F130</f>
        <v>0</v>
      </c>
      <c r="G131" s="265">
        <f>'9.mell.3.tábl.'!G129+'9.mell.7.tábl.'!G130</f>
        <v>0</v>
      </c>
    </row>
    <row r="132" spans="1:7" ht="12" customHeight="1" thickBot="1" x14ac:dyDescent="0.3">
      <c r="A132" s="20" t="s">
        <v>18</v>
      </c>
      <c r="B132" s="118" t="s">
        <v>404</v>
      </c>
      <c r="C132" s="338">
        <f>+C97+C118</f>
        <v>4831000</v>
      </c>
      <c r="D132" s="609">
        <f>+D97+D118</f>
        <v>0</v>
      </c>
      <c r="E132" s="338">
        <f>+E97+E118</f>
        <v>24000</v>
      </c>
      <c r="F132" s="338">
        <f>+F97+F118</f>
        <v>24000</v>
      </c>
      <c r="G132" s="262">
        <f>+G97+G118</f>
        <v>4855000</v>
      </c>
    </row>
    <row r="133" spans="1:7" ht="12" customHeight="1" thickBot="1" x14ac:dyDescent="0.3">
      <c r="A133" s="20" t="s">
        <v>19</v>
      </c>
      <c r="B133" s="118" t="s">
        <v>599</v>
      </c>
      <c r="C133" s="338">
        <f>+C134+C135+C136</f>
        <v>0</v>
      </c>
      <c r="D133" s="609">
        <f>+D134+D135+D136</f>
        <v>0</v>
      </c>
      <c r="E133" s="338">
        <f>+E134+E135+E136</f>
        <v>0</v>
      </c>
      <c r="F133" s="338">
        <f>+F134+F135+F136</f>
        <v>0</v>
      </c>
      <c r="G133" s="262">
        <f>+G134+G135+G136</f>
        <v>0</v>
      </c>
    </row>
    <row r="134" spans="1:7" ht="12" customHeight="1" x14ac:dyDescent="0.25">
      <c r="A134" s="15" t="s">
        <v>250</v>
      </c>
      <c r="B134" s="12" t="s">
        <v>412</v>
      </c>
      <c r="C134" s="339">
        <f>'9.mell.3.tábl.'!C132+'9.mell.7.tábl.'!C133</f>
        <v>0</v>
      </c>
      <c r="D134" s="339">
        <f>'9.mell.3.tábl.'!D132+'9.mell.7.tábl.'!D133</f>
        <v>0</v>
      </c>
      <c r="E134" s="339">
        <f>'9.mell.3.tábl.'!E132+'9.mell.7.tábl.'!E133</f>
        <v>0</v>
      </c>
      <c r="F134" s="339">
        <f>'9.mell.3.tábl.'!F132+'9.mell.7.tábl.'!F133</f>
        <v>0</v>
      </c>
      <c r="G134" s="264">
        <f>'9.mell.3.tábl.'!G132+'9.mell.7.tábl.'!G133</f>
        <v>0</v>
      </c>
    </row>
    <row r="135" spans="1:7" ht="12" customHeight="1" x14ac:dyDescent="0.25">
      <c r="A135" s="15" t="s">
        <v>251</v>
      </c>
      <c r="B135" s="12" t="s">
        <v>413</v>
      </c>
      <c r="C135" s="339">
        <f>'9.mell.3.tábl.'!C133+'9.mell.7.tábl.'!C134</f>
        <v>0</v>
      </c>
      <c r="D135" s="339">
        <f>'9.mell.3.tábl.'!D133+'9.mell.7.tábl.'!D134</f>
        <v>0</v>
      </c>
      <c r="E135" s="339">
        <f>'9.mell.3.tábl.'!E133+'9.mell.7.tábl.'!E134</f>
        <v>0</v>
      </c>
      <c r="F135" s="339">
        <f>'9.mell.3.tábl.'!F133+'9.mell.7.tábl.'!F134</f>
        <v>0</v>
      </c>
      <c r="G135" s="264">
        <f>'9.mell.3.tábl.'!G133+'9.mell.7.tábl.'!G134</f>
        <v>0</v>
      </c>
    </row>
    <row r="136" spans="1:7" ht="12" customHeight="1" thickBot="1" x14ac:dyDescent="0.3">
      <c r="A136" s="13" t="s">
        <v>252</v>
      </c>
      <c r="B136" s="12" t="s">
        <v>414</v>
      </c>
      <c r="C136" s="339">
        <f>'9.mell.3.tábl.'!C134+'9.mell.7.tábl.'!C135</f>
        <v>0</v>
      </c>
      <c r="D136" s="339">
        <f>'9.mell.3.tábl.'!D134+'9.mell.7.tábl.'!D135</f>
        <v>0</v>
      </c>
      <c r="E136" s="339">
        <f>'9.mell.3.tábl.'!E134+'9.mell.7.tábl.'!E135</f>
        <v>0</v>
      </c>
      <c r="F136" s="339">
        <f>'9.mell.3.tábl.'!F134+'9.mell.7.tábl.'!F135</f>
        <v>0</v>
      </c>
      <c r="G136" s="264">
        <f>'9.mell.3.tábl.'!G134+'9.mell.7.tábl.'!G135</f>
        <v>0</v>
      </c>
    </row>
    <row r="137" spans="1:7" ht="12" customHeight="1" thickBot="1" x14ac:dyDescent="0.3">
      <c r="A137" s="20" t="s">
        <v>20</v>
      </c>
      <c r="B137" s="118" t="s">
        <v>406</v>
      </c>
      <c r="C137" s="338">
        <f>SUM(C138:C143)</f>
        <v>0</v>
      </c>
      <c r="D137" s="609">
        <f>SUM(D138:D143)</f>
        <v>0</v>
      </c>
      <c r="E137" s="338">
        <f>SUM(E138:E143)</f>
        <v>0</v>
      </c>
      <c r="F137" s="338">
        <f>SUM(F138:F143)</f>
        <v>0</v>
      </c>
      <c r="G137" s="262">
        <f>SUM(G138:G143)</f>
        <v>0</v>
      </c>
    </row>
    <row r="138" spans="1:7" ht="12" customHeight="1" x14ac:dyDescent="0.25">
      <c r="A138" s="15" t="s">
        <v>86</v>
      </c>
      <c r="B138" s="9" t="s">
        <v>415</v>
      </c>
      <c r="C138" s="339">
        <f>'9.mell.3.tábl.'!C136+'9.mell.7.tábl.'!C137</f>
        <v>0</v>
      </c>
      <c r="D138" s="339">
        <f>'9.mell.3.tábl.'!D136+'9.mell.7.tábl.'!D137</f>
        <v>0</v>
      </c>
      <c r="E138" s="339">
        <f>'9.mell.3.tábl.'!E136+'9.mell.7.tábl.'!E137</f>
        <v>0</v>
      </c>
      <c r="F138" s="339">
        <f>'9.mell.3.tábl.'!F136+'9.mell.7.tábl.'!F137</f>
        <v>0</v>
      </c>
      <c r="G138" s="264">
        <f>'9.mell.3.tábl.'!G136+'9.mell.7.tábl.'!G137</f>
        <v>0</v>
      </c>
    </row>
    <row r="139" spans="1:7" ht="12" customHeight="1" x14ac:dyDescent="0.25">
      <c r="A139" s="15" t="s">
        <v>87</v>
      </c>
      <c r="B139" s="9" t="s">
        <v>407</v>
      </c>
      <c r="C139" s="339">
        <f>'9.mell.3.tábl.'!C137+'9.mell.7.tábl.'!C138</f>
        <v>0</v>
      </c>
      <c r="D139" s="339">
        <f>'9.mell.3.tábl.'!D137+'9.mell.7.tábl.'!D138</f>
        <v>0</v>
      </c>
      <c r="E139" s="339">
        <f>'9.mell.3.tábl.'!E137+'9.mell.7.tábl.'!E138</f>
        <v>0</v>
      </c>
      <c r="F139" s="339">
        <f>'9.mell.3.tábl.'!F137+'9.mell.7.tábl.'!F138</f>
        <v>0</v>
      </c>
      <c r="G139" s="264">
        <f>'9.mell.3.tábl.'!G137+'9.mell.7.tábl.'!G138</f>
        <v>0</v>
      </c>
    </row>
    <row r="140" spans="1:7" ht="12" customHeight="1" x14ac:dyDescent="0.25">
      <c r="A140" s="15" t="s">
        <v>88</v>
      </c>
      <c r="B140" s="9" t="s">
        <v>408</v>
      </c>
      <c r="C140" s="339">
        <f>'9.mell.3.tábl.'!C138+'9.mell.7.tábl.'!C139</f>
        <v>0</v>
      </c>
      <c r="D140" s="339">
        <f>'9.mell.3.tábl.'!D138+'9.mell.7.tábl.'!D139</f>
        <v>0</v>
      </c>
      <c r="E140" s="339">
        <f>'9.mell.3.tábl.'!E138+'9.mell.7.tábl.'!E139</f>
        <v>0</v>
      </c>
      <c r="F140" s="339">
        <f>'9.mell.3.tábl.'!F138+'9.mell.7.tábl.'!F139</f>
        <v>0</v>
      </c>
      <c r="G140" s="264">
        <f>'9.mell.3.tábl.'!G138+'9.mell.7.tábl.'!G139</f>
        <v>0</v>
      </c>
    </row>
    <row r="141" spans="1:7" ht="12" customHeight="1" x14ac:dyDescent="0.25">
      <c r="A141" s="15" t="s">
        <v>164</v>
      </c>
      <c r="B141" s="9" t="s">
        <v>409</v>
      </c>
      <c r="C141" s="339">
        <f>'9.mell.3.tábl.'!C139+'9.mell.7.tábl.'!C140</f>
        <v>0</v>
      </c>
      <c r="D141" s="339">
        <f>'9.mell.3.tábl.'!D139+'9.mell.7.tábl.'!D140</f>
        <v>0</v>
      </c>
      <c r="E141" s="339">
        <f>'9.mell.3.tábl.'!E139+'9.mell.7.tábl.'!E140</f>
        <v>0</v>
      </c>
      <c r="F141" s="339">
        <f>'9.mell.3.tábl.'!F139+'9.mell.7.tábl.'!F140</f>
        <v>0</v>
      </c>
      <c r="G141" s="264">
        <f>'9.mell.3.tábl.'!G139+'9.mell.7.tábl.'!G140</f>
        <v>0</v>
      </c>
    </row>
    <row r="142" spans="1:7" ht="12" customHeight="1" x14ac:dyDescent="0.25">
      <c r="A142" s="15" t="s">
        <v>165</v>
      </c>
      <c r="B142" s="9" t="s">
        <v>410</v>
      </c>
      <c r="C142" s="339">
        <f>'9.mell.3.tábl.'!C140+'9.mell.7.tábl.'!C141</f>
        <v>0</v>
      </c>
      <c r="D142" s="339">
        <f>'9.mell.3.tábl.'!D140+'9.mell.7.tábl.'!D141</f>
        <v>0</v>
      </c>
      <c r="E142" s="339">
        <f>'9.mell.3.tábl.'!E140+'9.mell.7.tábl.'!E141</f>
        <v>0</v>
      </c>
      <c r="F142" s="339">
        <f>'9.mell.3.tábl.'!F140+'9.mell.7.tábl.'!F141</f>
        <v>0</v>
      </c>
      <c r="G142" s="264">
        <f>'9.mell.3.tábl.'!G140+'9.mell.7.tábl.'!G141</f>
        <v>0</v>
      </c>
    </row>
    <row r="143" spans="1:7" ht="12" customHeight="1" thickBot="1" x14ac:dyDescent="0.3">
      <c r="A143" s="13" t="s">
        <v>166</v>
      </c>
      <c r="B143" s="9" t="s">
        <v>411</v>
      </c>
      <c r="C143" s="339">
        <f>'9.mell.3.tábl.'!C141+'9.mell.7.tábl.'!C142</f>
        <v>0</v>
      </c>
      <c r="D143" s="339">
        <f>'9.mell.3.tábl.'!D141+'9.mell.7.tábl.'!D142</f>
        <v>0</v>
      </c>
      <c r="E143" s="339">
        <f>'9.mell.3.tábl.'!E141+'9.mell.7.tábl.'!E142</f>
        <v>0</v>
      </c>
      <c r="F143" s="339">
        <f>'9.mell.3.tábl.'!F141+'9.mell.7.tábl.'!F142</f>
        <v>0</v>
      </c>
      <c r="G143" s="264">
        <f>'9.mell.3.tábl.'!G141+'9.mell.7.tábl.'!G142</f>
        <v>0</v>
      </c>
    </row>
    <row r="144" spans="1:7" ht="12" customHeight="1" thickBot="1" x14ac:dyDescent="0.3">
      <c r="A144" s="20" t="s">
        <v>21</v>
      </c>
      <c r="B144" s="118" t="s">
        <v>419</v>
      </c>
      <c r="C144" s="344">
        <f>+C145+C146+C147+C148</f>
        <v>0</v>
      </c>
      <c r="D144" s="610">
        <f>+D145+D146+D147+D148</f>
        <v>0</v>
      </c>
      <c r="E144" s="344">
        <f>+E145+E146+E147+E148</f>
        <v>0</v>
      </c>
      <c r="F144" s="344">
        <f>+F145+F146+F147+F148</f>
        <v>0</v>
      </c>
      <c r="G144" s="268">
        <f>+G145+G146+G147+G148</f>
        <v>0</v>
      </c>
    </row>
    <row r="145" spans="1:11" ht="12" customHeight="1" x14ac:dyDescent="0.25">
      <c r="A145" s="15" t="s">
        <v>89</v>
      </c>
      <c r="B145" s="9" t="s">
        <v>352</v>
      </c>
      <c r="C145" s="339">
        <f>'9.mell.3.tábl.'!C143+'9.mell.7.tábl.'!C144</f>
        <v>0</v>
      </c>
      <c r="D145" s="339">
        <f>'9.mell.3.tábl.'!D143+'9.mell.7.tábl.'!D144</f>
        <v>0</v>
      </c>
      <c r="E145" s="339">
        <f>'9.mell.3.tábl.'!E143+'9.mell.7.tábl.'!E144</f>
        <v>0</v>
      </c>
      <c r="F145" s="339">
        <f>'9.mell.3.tábl.'!F143+'9.mell.7.tábl.'!F144</f>
        <v>0</v>
      </c>
      <c r="G145" s="263">
        <f>'9.mell.3.tábl.'!G143+'9.mell.7.tábl.'!G144</f>
        <v>0</v>
      </c>
    </row>
    <row r="146" spans="1:11" ht="12" customHeight="1" x14ac:dyDescent="0.25">
      <c r="A146" s="15" t="s">
        <v>90</v>
      </c>
      <c r="B146" s="9" t="s">
        <v>353</v>
      </c>
      <c r="C146" s="339">
        <f>'9.mell.3.tábl.'!C144+'9.mell.7.tábl.'!C145</f>
        <v>0</v>
      </c>
      <c r="D146" s="339">
        <f>'9.mell.3.tábl.'!D144+'9.mell.7.tábl.'!D145</f>
        <v>0</v>
      </c>
      <c r="E146" s="339">
        <f>'9.mell.3.tábl.'!E144+'9.mell.7.tábl.'!E145</f>
        <v>0</v>
      </c>
      <c r="F146" s="339">
        <f>'9.mell.3.tábl.'!F144+'9.mell.7.tábl.'!F145</f>
        <v>0</v>
      </c>
      <c r="G146" s="264">
        <f>'9.mell.3.tábl.'!G144+'9.mell.7.tábl.'!G145</f>
        <v>0</v>
      </c>
    </row>
    <row r="147" spans="1:11" ht="12" customHeight="1" x14ac:dyDescent="0.25">
      <c r="A147" s="15" t="s">
        <v>269</v>
      </c>
      <c r="B147" s="9" t="s">
        <v>420</v>
      </c>
      <c r="C147" s="339">
        <f>'9.mell.3.tábl.'!C145+'9.mell.7.tábl.'!C146</f>
        <v>0</v>
      </c>
      <c r="D147" s="339">
        <f>'9.mell.3.tábl.'!D145+'9.mell.7.tábl.'!D146</f>
        <v>0</v>
      </c>
      <c r="E147" s="339">
        <f>'9.mell.3.tábl.'!E145+'9.mell.7.tábl.'!E146</f>
        <v>0</v>
      </c>
      <c r="F147" s="339">
        <f>'9.mell.3.tábl.'!F145+'9.mell.7.tábl.'!F146</f>
        <v>0</v>
      </c>
      <c r="G147" s="264">
        <f>'9.mell.3.tábl.'!G145+'9.mell.7.tábl.'!G146</f>
        <v>0</v>
      </c>
    </row>
    <row r="148" spans="1:11" ht="12" customHeight="1" thickBot="1" x14ac:dyDescent="0.3">
      <c r="A148" s="13" t="s">
        <v>270</v>
      </c>
      <c r="B148" s="7" t="s">
        <v>368</v>
      </c>
      <c r="C148" s="339">
        <f>'9.mell.3.tábl.'!C146+'9.mell.7.tábl.'!C147</f>
        <v>0</v>
      </c>
      <c r="D148" s="339">
        <f>'9.mell.3.tábl.'!D146+'9.mell.7.tábl.'!D147</f>
        <v>0</v>
      </c>
      <c r="E148" s="339">
        <f>'9.mell.3.tábl.'!E146+'9.mell.7.tábl.'!E147</f>
        <v>0</v>
      </c>
      <c r="F148" s="339">
        <f>'9.mell.3.tábl.'!F146+'9.mell.7.tábl.'!F147</f>
        <v>0</v>
      </c>
      <c r="G148" s="264">
        <f>'9.mell.3.tábl.'!G146+'9.mell.7.tábl.'!G147</f>
        <v>0</v>
      </c>
    </row>
    <row r="149" spans="1:11" ht="12" customHeight="1" thickBot="1" x14ac:dyDescent="0.3">
      <c r="A149" s="20" t="s">
        <v>22</v>
      </c>
      <c r="B149" s="118" t="s">
        <v>421</v>
      </c>
      <c r="C149" s="412">
        <f>SUM(C150:C154)</f>
        <v>0</v>
      </c>
      <c r="D149" s="611">
        <f>SUM(D150:D154)</f>
        <v>0</v>
      </c>
      <c r="E149" s="412">
        <f>SUM(E150:E154)</f>
        <v>0</v>
      </c>
      <c r="F149" s="412">
        <f>SUM(F150:F154)</f>
        <v>0</v>
      </c>
      <c r="G149" s="271">
        <f>SUM(G150:G154)</f>
        <v>0</v>
      </c>
    </row>
    <row r="150" spans="1:11" ht="12" customHeight="1" x14ac:dyDescent="0.25">
      <c r="A150" s="15" t="s">
        <v>91</v>
      </c>
      <c r="B150" s="9" t="s">
        <v>416</v>
      </c>
      <c r="C150" s="339">
        <f>'9.mell.3.tábl.'!C149+'9.mell.7.tábl.'!C150</f>
        <v>0</v>
      </c>
      <c r="D150" s="339">
        <f>'9.mell.3.tábl.'!D149+'9.mell.7.tábl.'!D150</f>
        <v>0</v>
      </c>
      <c r="E150" s="339">
        <f>'9.mell.3.tábl.'!E149+'9.mell.7.tábl.'!E150</f>
        <v>0</v>
      </c>
      <c r="F150" s="339">
        <f>'9.mell.3.tábl.'!F149+'9.mell.7.tábl.'!F150</f>
        <v>0</v>
      </c>
      <c r="G150" s="264">
        <f>'9.mell.3.tábl.'!G149+'9.mell.7.tábl.'!G150</f>
        <v>0</v>
      </c>
    </row>
    <row r="151" spans="1:11" ht="12" customHeight="1" x14ac:dyDescent="0.25">
      <c r="A151" s="15" t="s">
        <v>92</v>
      </c>
      <c r="B151" s="9" t="s">
        <v>423</v>
      </c>
      <c r="C151" s="339">
        <f>'9.mell.3.tábl.'!C150+'9.mell.7.tábl.'!C151</f>
        <v>0</v>
      </c>
      <c r="D151" s="339">
        <f>'9.mell.3.tábl.'!D150+'9.mell.7.tábl.'!D151</f>
        <v>0</v>
      </c>
      <c r="E151" s="339">
        <f>'9.mell.3.tábl.'!E150+'9.mell.7.tábl.'!E151</f>
        <v>0</v>
      </c>
      <c r="F151" s="339">
        <f>'9.mell.3.tábl.'!F150+'9.mell.7.tábl.'!F151</f>
        <v>0</v>
      </c>
      <c r="G151" s="264">
        <f>'9.mell.3.tábl.'!G150+'9.mell.7.tábl.'!G151</f>
        <v>0</v>
      </c>
    </row>
    <row r="152" spans="1:11" ht="12" customHeight="1" x14ac:dyDescent="0.25">
      <c r="A152" s="15" t="s">
        <v>281</v>
      </c>
      <c r="B152" s="9" t="s">
        <v>418</v>
      </c>
      <c r="C152" s="339">
        <f>'9.mell.3.tábl.'!C151+'9.mell.7.tábl.'!C152</f>
        <v>0</v>
      </c>
      <c r="D152" s="339">
        <f>'9.mell.3.tábl.'!D151+'9.mell.7.tábl.'!D152</f>
        <v>0</v>
      </c>
      <c r="E152" s="339">
        <f>'9.mell.3.tábl.'!E151+'9.mell.7.tábl.'!E152</f>
        <v>0</v>
      </c>
      <c r="F152" s="339">
        <f>'9.mell.3.tábl.'!F151+'9.mell.7.tábl.'!F152</f>
        <v>0</v>
      </c>
      <c r="G152" s="264">
        <f>'9.mell.3.tábl.'!G151+'9.mell.7.tábl.'!G152</f>
        <v>0</v>
      </c>
    </row>
    <row r="153" spans="1:11" ht="22.5" x14ac:dyDescent="0.25">
      <c r="A153" s="15" t="s">
        <v>282</v>
      </c>
      <c r="B153" s="9" t="s">
        <v>424</v>
      </c>
      <c r="C153" s="339">
        <f>'9.mell.3.tábl.'!C152+'9.mell.7.tábl.'!C153</f>
        <v>0</v>
      </c>
      <c r="D153" s="339">
        <f>'9.mell.3.tábl.'!D152+'9.mell.7.tábl.'!D153</f>
        <v>0</v>
      </c>
      <c r="E153" s="339">
        <f>'9.mell.3.tábl.'!E152+'9.mell.7.tábl.'!E153</f>
        <v>0</v>
      </c>
      <c r="F153" s="339">
        <f>'9.mell.3.tábl.'!F152+'9.mell.7.tábl.'!F153</f>
        <v>0</v>
      </c>
      <c r="G153" s="264">
        <f>'9.mell.3.tábl.'!G152+'9.mell.7.tábl.'!G153</f>
        <v>0</v>
      </c>
    </row>
    <row r="154" spans="1:11" ht="12" customHeight="1" thickBot="1" x14ac:dyDescent="0.3">
      <c r="A154" s="15" t="s">
        <v>422</v>
      </c>
      <c r="B154" s="9" t="s">
        <v>425</v>
      </c>
      <c r="C154" s="339">
        <f>'9.mell.3.tábl.'!C153+'9.mell.7.tábl.'!C154</f>
        <v>0</v>
      </c>
      <c r="D154" s="339">
        <f>'9.mell.3.tábl.'!D153+'9.mell.7.tábl.'!D154</f>
        <v>0</v>
      </c>
      <c r="E154" s="339">
        <f>'9.mell.3.tábl.'!E153+'9.mell.7.tábl.'!E154</f>
        <v>0</v>
      </c>
      <c r="F154" s="339">
        <f>'9.mell.3.tábl.'!F153+'9.mell.7.tábl.'!F154</f>
        <v>0</v>
      </c>
      <c r="G154" s="264">
        <f>'9.mell.3.tábl.'!G153+'9.mell.7.tábl.'!G154</f>
        <v>0</v>
      </c>
    </row>
    <row r="155" spans="1:11" ht="12" customHeight="1" thickBot="1" x14ac:dyDescent="0.3">
      <c r="A155" s="20" t="s">
        <v>23</v>
      </c>
      <c r="B155" s="118" t="s">
        <v>426</v>
      </c>
      <c r="C155" s="413"/>
      <c r="D155" s="613"/>
      <c r="E155" s="413"/>
      <c r="F155" s="412">
        <f>D155+E155</f>
        <v>0</v>
      </c>
      <c r="G155" s="766">
        <f>C155+F155</f>
        <v>0</v>
      </c>
    </row>
    <row r="156" spans="1:11" ht="12" customHeight="1" thickBot="1" x14ac:dyDescent="0.3">
      <c r="A156" s="20" t="s">
        <v>24</v>
      </c>
      <c r="B156" s="118" t="s">
        <v>427</v>
      </c>
      <c r="C156" s="413"/>
      <c r="D156" s="613"/>
      <c r="E156" s="615"/>
      <c r="F156" s="616">
        <f>D156+E156</f>
        <v>0</v>
      </c>
      <c r="G156" s="576">
        <f>C156+D156</f>
        <v>0</v>
      </c>
    </row>
    <row r="157" spans="1:11" ht="15" customHeight="1" thickBot="1" x14ac:dyDescent="0.3">
      <c r="A157" s="20" t="s">
        <v>25</v>
      </c>
      <c r="B157" s="118" t="s">
        <v>429</v>
      </c>
      <c r="C157" s="414">
        <f>+C133+C137+C144+C149+C155+C156</f>
        <v>0</v>
      </c>
      <c r="D157" s="617">
        <f>+D133+D137+D144+D149+D155+D156</f>
        <v>0</v>
      </c>
      <c r="E157" s="414">
        <f>+E133+E137+E144+E149+E155+E156</f>
        <v>0</v>
      </c>
      <c r="F157" s="414">
        <f>+F133+F137+F144+F149+F155+F156</f>
        <v>0</v>
      </c>
      <c r="G157" s="408">
        <f>C157+F157</f>
        <v>0</v>
      </c>
      <c r="H157" s="365"/>
      <c r="I157" s="366"/>
      <c r="J157" s="366"/>
      <c r="K157" s="366"/>
    </row>
    <row r="158" spans="1:11" s="354" customFormat="1" ht="12.95" customHeight="1" thickBot="1" x14ac:dyDescent="0.25">
      <c r="A158" s="260" t="s">
        <v>26</v>
      </c>
      <c r="B158" s="323" t="s">
        <v>428</v>
      </c>
      <c r="C158" s="414">
        <f>+C132+C157</f>
        <v>4831000</v>
      </c>
      <c r="D158" s="617">
        <f>+D132+D157</f>
        <v>0</v>
      </c>
      <c r="E158" s="414">
        <f>+E132+E157</f>
        <v>24000</v>
      </c>
      <c r="F158" s="414">
        <f>+F132+F157</f>
        <v>24000</v>
      </c>
      <c r="G158" s="408">
        <f>+G132+G157</f>
        <v>4855000</v>
      </c>
    </row>
    <row r="159" spans="1:11" ht="7.5" customHeight="1" x14ac:dyDescent="0.25"/>
    <row r="160" spans="1:11" x14ac:dyDescent="0.25">
      <c r="A160" s="769" t="s">
        <v>637</v>
      </c>
      <c r="B160" s="769"/>
      <c r="C160" s="769"/>
      <c r="D160" s="769"/>
      <c r="E160" s="769"/>
      <c r="F160" s="769"/>
      <c r="G160" s="769"/>
    </row>
    <row r="161" spans="1:7" ht="15" customHeight="1" thickBot="1" x14ac:dyDescent="0.3">
      <c r="A161" s="770"/>
      <c r="B161" s="770"/>
      <c r="C161" s="272"/>
      <c r="G161" s="272"/>
    </row>
    <row r="162" spans="1:7" ht="25.5" customHeight="1" thickBot="1" x14ac:dyDescent="0.3">
      <c r="A162" s="20">
        <v>1</v>
      </c>
      <c r="B162" s="26" t="s">
        <v>430</v>
      </c>
      <c r="C162" s="622">
        <f>+C65-C132</f>
        <v>3466000</v>
      </c>
      <c r="D162" s="338">
        <f>+D65-D132</f>
        <v>0</v>
      </c>
      <c r="E162" s="338">
        <f>+E65-E132</f>
        <v>-24000</v>
      </c>
      <c r="F162" s="338">
        <f>+F65-F132</f>
        <v>-24000</v>
      </c>
      <c r="G162" s="238">
        <f>+G65-G132</f>
        <v>3442000</v>
      </c>
    </row>
    <row r="163" spans="1:7" ht="32.25" customHeight="1" thickBot="1" x14ac:dyDescent="0.3">
      <c r="A163" s="20" t="s">
        <v>17</v>
      </c>
      <c r="B163" s="26" t="s">
        <v>436</v>
      </c>
      <c r="C163" s="338">
        <f>+C89-C157</f>
        <v>0</v>
      </c>
      <c r="D163" s="338">
        <f>+D89-D157</f>
        <v>0</v>
      </c>
      <c r="E163" s="338">
        <f>+E89-E157</f>
        <v>0</v>
      </c>
      <c r="F163" s="338">
        <f>+F89-F157</f>
        <v>0</v>
      </c>
      <c r="G163" s="238">
        <f>+G89-G157</f>
        <v>0</v>
      </c>
    </row>
  </sheetData>
  <mergeCells count="12">
    <mergeCell ref="A1:G1"/>
    <mergeCell ref="A2:B2"/>
    <mergeCell ref="A3:A4"/>
    <mergeCell ref="B3:B4"/>
    <mergeCell ref="C3:G3"/>
    <mergeCell ref="A160:G160"/>
    <mergeCell ref="A161:B161"/>
    <mergeCell ref="A92:G92"/>
    <mergeCell ref="A93:B93"/>
    <mergeCell ref="A94:A95"/>
    <mergeCell ref="B94:B95"/>
    <mergeCell ref="C94:G94"/>
  </mergeCells>
  <printOptions horizontalCentered="1"/>
  <pageMargins left="0.39370078740157483" right="0.39370078740157483" top="1.4566929133858268" bottom="0.86614173228346458" header="0.78740157480314965" footer="0.59055118110236227"/>
  <pageSetup paperSize="9" scale="72" fitToHeight="2" orientation="portrait" r:id="rId1"/>
  <headerFooter alignWithMargins="0">
    <oddHeader xml:space="preserve">&amp;C&amp;"Times New Roman CE,Félkövér"&amp;12
3. SÁGVÁR KÖZSÉG ÖNKORMÁNYZATA
2021. ÉVI KÖLTSÉGVETÉS ÖNKÉNT VÁLLALT FELADATAINAK MÓDOSÍTOTT MÉRLEGE&amp;10
</oddHeader>
  </headerFooter>
  <rowBreaks count="3" manualBreakCount="3">
    <brk id="69" max="6" man="1"/>
    <brk id="91" max="4" man="1"/>
    <brk id="158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63"/>
  <sheetViews>
    <sheetView view="pageLayout" zoomScaleNormal="100" zoomScaleSheetLayoutView="100" workbookViewId="0">
      <selection sqref="A1:G1"/>
    </sheetView>
  </sheetViews>
  <sheetFormatPr defaultRowHeight="15.75" x14ac:dyDescent="0.25"/>
  <cols>
    <col min="1" max="1" width="7.5" style="324" customWidth="1"/>
    <col min="2" max="2" width="59.6640625" style="324" customWidth="1"/>
    <col min="3" max="3" width="14.83203125" style="325" customWidth="1"/>
    <col min="4" max="6" width="11.83203125" style="352" customWidth="1"/>
    <col min="7" max="7" width="14.83203125" style="352" customWidth="1"/>
    <col min="8" max="16384" width="9.33203125" style="352"/>
  </cols>
  <sheetData>
    <row r="1" spans="1:7" ht="15.95" customHeight="1" x14ac:dyDescent="0.25">
      <c r="A1" s="771" t="s">
        <v>638</v>
      </c>
      <c r="B1" s="771"/>
      <c r="C1" s="771"/>
      <c r="D1" s="771"/>
      <c r="E1" s="771"/>
      <c r="F1" s="771"/>
      <c r="G1" s="771"/>
    </row>
    <row r="2" spans="1:7" ht="15.95" customHeight="1" thickBot="1" x14ac:dyDescent="0.3">
      <c r="A2" s="770"/>
      <c r="B2" s="770"/>
      <c r="C2" s="567"/>
      <c r="G2" s="567"/>
    </row>
    <row r="3" spans="1:7" x14ac:dyDescent="0.25">
      <c r="A3" s="773" t="s">
        <v>64</v>
      </c>
      <c r="B3" s="775" t="s">
        <v>15</v>
      </c>
      <c r="C3" s="777" t="str">
        <f>+CONCATENATE(LEFT([1]ÖSSZEFÜGGÉSEK!A6,4),". évi")</f>
        <v>2021. évi</v>
      </c>
      <c r="D3" s="778"/>
      <c r="E3" s="779"/>
      <c r="F3" s="779"/>
      <c r="G3" s="780"/>
    </row>
    <row r="4" spans="1:7" ht="48.75" thickBot="1" x14ac:dyDescent="0.3">
      <c r="A4" s="774"/>
      <c r="B4" s="776"/>
      <c r="C4" s="568" t="s">
        <v>587</v>
      </c>
      <c r="D4" s="569" t="s">
        <v>588</v>
      </c>
      <c r="E4" s="569" t="s">
        <v>589</v>
      </c>
      <c r="F4" s="570" t="s">
        <v>590</v>
      </c>
      <c r="G4" s="571" t="s">
        <v>591</v>
      </c>
    </row>
    <row r="5" spans="1:7" s="353" customFormat="1" ht="12" customHeight="1" thickBot="1" x14ac:dyDescent="0.25">
      <c r="A5" s="348" t="s">
        <v>444</v>
      </c>
      <c r="B5" s="349" t="s">
        <v>445</v>
      </c>
      <c r="C5" s="572" t="s">
        <v>446</v>
      </c>
      <c r="D5" s="572" t="s">
        <v>448</v>
      </c>
      <c r="E5" s="573" t="s">
        <v>447</v>
      </c>
      <c r="F5" s="573" t="s">
        <v>592</v>
      </c>
      <c r="G5" s="587" t="s">
        <v>593</v>
      </c>
    </row>
    <row r="6" spans="1:7" s="354" customFormat="1" ht="12" customHeight="1" thickBot="1" x14ac:dyDescent="0.25">
      <c r="A6" s="20" t="s">
        <v>16</v>
      </c>
      <c r="B6" s="21" t="s">
        <v>236</v>
      </c>
      <c r="C6" s="338">
        <f>+C7+C8+C9+C11+C12+C13</f>
        <v>0</v>
      </c>
      <c r="D6" s="338">
        <f>+D7+D8+D9+D11+D12+D13</f>
        <v>0</v>
      </c>
      <c r="E6" s="338">
        <f>+E7+E8+E9+E11+E12+E13</f>
        <v>0</v>
      </c>
      <c r="F6" s="338">
        <f>+F7+F8+F9+F11+F12+F13</f>
        <v>0</v>
      </c>
      <c r="G6" s="238">
        <f>+G7+G8+G9+G11+G12+G13</f>
        <v>0</v>
      </c>
    </row>
    <row r="7" spans="1:7" s="354" customFormat="1" ht="12" customHeight="1" x14ac:dyDescent="0.2">
      <c r="A7" s="15" t="s">
        <v>93</v>
      </c>
      <c r="B7" s="355" t="s">
        <v>237</v>
      </c>
      <c r="C7" s="340">
        <f>'9.mell.4.tábl.'!C9+'9.mell.8.tábl.'!C9</f>
        <v>0</v>
      </c>
      <c r="D7" s="340">
        <f>'9.mell.4.tábl.'!D9+'9.mell.8.tábl.'!D9</f>
        <v>0</v>
      </c>
      <c r="E7" s="340">
        <f>'9.mell.4.tábl.'!E9+'9.mell.8.tábl.'!E9</f>
        <v>0</v>
      </c>
      <c r="F7" s="340">
        <f>'9.mell.4.tábl.'!F9+'9.mell.8.tábl.'!F9</f>
        <v>0</v>
      </c>
      <c r="G7" s="263">
        <f>'9.mell.4.tábl.'!G9+'9.mell.8.tábl.'!G9</f>
        <v>0</v>
      </c>
    </row>
    <row r="8" spans="1:7" s="354" customFormat="1" ht="12" customHeight="1" x14ac:dyDescent="0.2">
      <c r="A8" s="14" t="s">
        <v>94</v>
      </c>
      <c r="B8" s="356" t="s">
        <v>594</v>
      </c>
      <c r="C8" s="340">
        <f>'9.mell.4.tábl.'!C10+'9.mell.8.tábl.'!C10</f>
        <v>0</v>
      </c>
      <c r="D8" s="340">
        <f>'9.mell.4.tábl.'!D10+'9.mell.8.tábl.'!D10</f>
        <v>0</v>
      </c>
      <c r="E8" s="340">
        <f>'9.mell.4.tábl.'!E10+'9.mell.8.tábl.'!E10</f>
        <v>0</v>
      </c>
      <c r="F8" s="340">
        <f>'9.mell.4.tábl.'!F10+'9.mell.8.tábl.'!F10</f>
        <v>0</v>
      </c>
      <c r="G8" s="265">
        <f>'9.mell.4.tábl.'!G10+'9.mell.8.tábl.'!G10</f>
        <v>0</v>
      </c>
    </row>
    <row r="9" spans="1:7" s="354" customFormat="1" ht="12" customHeight="1" x14ac:dyDescent="0.2">
      <c r="A9" s="14" t="s">
        <v>95</v>
      </c>
      <c r="B9" s="356" t="s">
        <v>595</v>
      </c>
      <c r="C9" s="340">
        <f>'9.mell.4.tábl.'!C11+'9.mell.8.tábl.'!C11</f>
        <v>0</v>
      </c>
      <c r="D9" s="340">
        <f>'9.mell.4.tábl.'!D11+'9.mell.8.tábl.'!D11</f>
        <v>0</v>
      </c>
      <c r="E9" s="340">
        <f>'9.mell.4.tábl.'!E11+'9.mell.8.tábl.'!E11</f>
        <v>0</v>
      </c>
      <c r="F9" s="340">
        <f>'9.mell.4.tábl.'!F11+'9.mell.8.tábl.'!F11</f>
        <v>0</v>
      </c>
      <c r="G9" s="265">
        <f>'9.mell.4.tábl.'!G11+'9.mell.8.tábl.'!G11</f>
        <v>0</v>
      </c>
    </row>
    <row r="10" spans="1:7" s="354" customFormat="1" ht="12" customHeight="1" x14ac:dyDescent="0.2">
      <c r="A10" s="14" t="s">
        <v>96</v>
      </c>
      <c r="B10" s="356" t="s">
        <v>596</v>
      </c>
      <c r="C10" s="340">
        <f>'9.mell.4.tábl.'!C12+'9.mell.8.tábl.'!C12</f>
        <v>0</v>
      </c>
      <c r="D10" s="340">
        <f>'9.mell.4.tábl.'!D12+'9.mell.8.tábl.'!D12</f>
        <v>0</v>
      </c>
      <c r="E10" s="340">
        <f>'9.mell.4.tábl.'!E12+'9.mell.8.tábl.'!E12</f>
        <v>0</v>
      </c>
      <c r="F10" s="340">
        <f>'9.mell.4.tábl.'!F12+'9.mell.8.tábl.'!F12</f>
        <v>0</v>
      </c>
      <c r="G10" s="265">
        <f>'9.mell.4.tábl.'!G12+'9.mell.8.tábl.'!G12</f>
        <v>0</v>
      </c>
    </row>
    <row r="11" spans="1:7" s="354" customFormat="1" ht="12" customHeight="1" x14ac:dyDescent="0.2">
      <c r="A11" s="14" t="s">
        <v>140</v>
      </c>
      <c r="B11" s="356" t="s">
        <v>238</v>
      </c>
      <c r="C11" s="340">
        <f>'9.mell.4.tábl.'!C13+'9.mell.8.tábl.'!C13</f>
        <v>0</v>
      </c>
      <c r="D11" s="340">
        <f>'9.mell.4.tábl.'!D13+'9.mell.8.tábl.'!D13</f>
        <v>0</v>
      </c>
      <c r="E11" s="340">
        <f>'9.mell.4.tábl.'!E13+'9.mell.8.tábl.'!E13</f>
        <v>0</v>
      </c>
      <c r="F11" s="340">
        <f>'9.mell.4.tábl.'!F13+'9.mell.8.tábl.'!F13</f>
        <v>0</v>
      </c>
      <c r="G11" s="265">
        <f>'9.mell.4.tábl.'!G13+'9.mell.8.tábl.'!G13</f>
        <v>0</v>
      </c>
    </row>
    <row r="12" spans="1:7" s="354" customFormat="1" ht="12" customHeight="1" x14ac:dyDescent="0.2">
      <c r="A12" s="14" t="s">
        <v>97</v>
      </c>
      <c r="B12" s="258" t="s">
        <v>388</v>
      </c>
      <c r="C12" s="340">
        <f>'9.mell.4.tábl.'!C14+'9.mell.8.tábl.'!C14</f>
        <v>0</v>
      </c>
      <c r="D12" s="340">
        <f>'9.mell.4.tábl.'!D14+'9.mell.8.tábl.'!D14</f>
        <v>0</v>
      </c>
      <c r="E12" s="340">
        <f>'9.mell.4.tábl.'!E14+'9.mell.8.tábl.'!E14</f>
        <v>0</v>
      </c>
      <c r="F12" s="340">
        <f>'9.mell.4.tábl.'!F14+'9.mell.8.tábl.'!F14</f>
        <v>0</v>
      </c>
      <c r="G12" s="265">
        <f>'9.mell.4.tábl.'!G14+'9.mell.8.tábl.'!G14</f>
        <v>0</v>
      </c>
    </row>
    <row r="13" spans="1:7" s="354" customFormat="1" ht="12" customHeight="1" thickBot="1" x14ac:dyDescent="0.25">
      <c r="A13" s="16" t="s">
        <v>98</v>
      </c>
      <c r="B13" s="259" t="s">
        <v>389</v>
      </c>
      <c r="C13" s="340">
        <f>'9.mell.4.tábl.'!C15+'9.mell.8.tábl.'!C15</f>
        <v>0</v>
      </c>
      <c r="D13" s="340">
        <f>'9.mell.4.tábl.'!D15+'9.mell.8.tábl.'!D15</f>
        <v>0</v>
      </c>
      <c r="E13" s="340">
        <f>'9.mell.4.tábl.'!E15+'9.mell.8.tábl.'!E15</f>
        <v>0</v>
      </c>
      <c r="F13" s="340">
        <f>'9.mell.4.tábl.'!F15+'9.mell.8.tábl.'!F15</f>
        <v>0</v>
      </c>
      <c r="G13" s="265">
        <f>'9.mell.4.tábl.'!G15+'9.mell.8.tábl.'!G15</f>
        <v>0</v>
      </c>
    </row>
    <row r="14" spans="1:7" s="354" customFormat="1" ht="21.75" thickBot="1" x14ac:dyDescent="0.25">
      <c r="A14" s="20" t="s">
        <v>17</v>
      </c>
      <c r="B14" s="257" t="s">
        <v>239</v>
      </c>
      <c r="C14" s="338">
        <f>+C15+C16+C17+C18+C19</f>
        <v>0</v>
      </c>
      <c r="D14" s="338">
        <f>+D15+D16+D17+D18+D19</f>
        <v>0</v>
      </c>
      <c r="E14" s="338">
        <f>+E15+E16+E17+E18+E19</f>
        <v>0</v>
      </c>
      <c r="F14" s="338">
        <f>+F15+F16+F17+F18+F19</f>
        <v>0</v>
      </c>
      <c r="G14" s="262">
        <f>+G15+G16+G17+G18+G19</f>
        <v>0</v>
      </c>
    </row>
    <row r="15" spans="1:7" s="354" customFormat="1" ht="12" customHeight="1" x14ac:dyDescent="0.2">
      <c r="A15" s="15" t="s">
        <v>99</v>
      </c>
      <c r="B15" s="355" t="s">
        <v>240</v>
      </c>
      <c r="C15" s="340">
        <f>'9.mell.4.tábl.'!C17+'9.mell.8.tábl.'!C17</f>
        <v>0</v>
      </c>
      <c r="D15" s="340">
        <f>'9.mell.4.tábl.'!D17+'9.mell.8.tábl.'!D17</f>
        <v>0</v>
      </c>
      <c r="E15" s="340">
        <f>'9.mell.4.tábl.'!E17+'9.mell.8.tábl.'!E17</f>
        <v>0</v>
      </c>
      <c r="F15" s="340">
        <f>'9.mell.4.tábl.'!F17+'9.mell.8.tábl.'!F17</f>
        <v>0</v>
      </c>
      <c r="G15" s="265">
        <f>'9.mell.4.tábl.'!G17+'9.mell.8.tábl.'!G17</f>
        <v>0</v>
      </c>
    </row>
    <row r="16" spans="1:7" s="354" customFormat="1" ht="12" customHeight="1" x14ac:dyDescent="0.2">
      <c r="A16" s="14" t="s">
        <v>100</v>
      </c>
      <c r="B16" s="356" t="s">
        <v>241</v>
      </c>
      <c r="C16" s="340">
        <f>'9.mell.4.tábl.'!C18+'9.mell.8.tábl.'!C18</f>
        <v>0</v>
      </c>
      <c r="D16" s="340">
        <f>'9.mell.4.tábl.'!D18+'9.mell.8.tábl.'!D18</f>
        <v>0</v>
      </c>
      <c r="E16" s="340">
        <f>'9.mell.4.tábl.'!E18+'9.mell.8.tábl.'!E18</f>
        <v>0</v>
      </c>
      <c r="F16" s="340">
        <f>'9.mell.4.tábl.'!F18+'9.mell.8.tábl.'!F18</f>
        <v>0</v>
      </c>
      <c r="G16" s="265">
        <f>'9.mell.4.tábl.'!G18+'9.mell.8.tábl.'!G18</f>
        <v>0</v>
      </c>
    </row>
    <row r="17" spans="1:7" s="354" customFormat="1" ht="12" customHeight="1" x14ac:dyDescent="0.2">
      <c r="A17" s="14" t="s">
        <v>101</v>
      </c>
      <c r="B17" s="356" t="s">
        <v>381</v>
      </c>
      <c r="C17" s="340">
        <f>'9.mell.4.tábl.'!C19+'9.mell.8.tábl.'!C19</f>
        <v>0</v>
      </c>
      <c r="D17" s="340">
        <f>'9.mell.4.tábl.'!D19+'9.mell.8.tábl.'!D19</f>
        <v>0</v>
      </c>
      <c r="E17" s="340">
        <f>'9.mell.4.tábl.'!E19+'9.mell.8.tábl.'!E19</f>
        <v>0</v>
      </c>
      <c r="F17" s="340">
        <f>'9.mell.4.tábl.'!F19+'9.mell.8.tábl.'!F19</f>
        <v>0</v>
      </c>
      <c r="G17" s="265">
        <f>'9.mell.4.tábl.'!G19+'9.mell.8.tábl.'!G19</f>
        <v>0</v>
      </c>
    </row>
    <row r="18" spans="1:7" s="354" customFormat="1" ht="12" customHeight="1" x14ac:dyDescent="0.2">
      <c r="A18" s="14" t="s">
        <v>102</v>
      </c>
      <c r="B18" s="356" t="s">
        <v>382</v>
      </c>
      <c r="C18" s="340">
        <f>'9.mell.4.tábl.'!C20+'9.mell.8.tábl.'!C20</f>
        <v>0</v>
      </c>
      <c r="D18" s="340">
        <f>'9.mell.4.tábl.'!D20+'9.mell.8.tábl.'!D20</f>
        <v>0</v>
      </c>
      <c r="E18" s="340">
        <f>'9.mell.4.tábl.'!E20+'9.mell.8.tábl.'!E20</f>
        <v>0</v>
      </c>
      <c r="F18" s="340">
        <f>'9.mell.4.tábl.'!F20+'9.mell.8.tábl.'!F20</f>
        <v>0</v>
      </c>
      <c r="G18" s="265">
        <f>'9.mell.4.tábl.'!G20+'9.mell.8.tábl.'!G20</f>
        <v>0</v>
      </c>
    </row>
    <row r="19" spans="1:7" s="354" customFormat="1" ht="12" customHeight="1" x14ac:dyDescent="0.2">
      <c r="A19" s="14" t="s">
        <v>103</v>
      </c>
      <c r="B19" s="356" t="s">
        <v>242</v>
      </c>
      <c r="C19" s="340">
        <f>'9.mell.4.tábl.'!C21+'9.mell.8.tábl.'!C21</f>
        <v>0</v>
      </c>
      <c r="D19" s="340">
        <f>'9.mell.4.tábl.'!D21+'9.mell.8.tábl.'!D21</f>
        <v>0</v>
      </c>
      <c r="E19" s="340">
        <f>'9.mell.4.tábl.'!E21+'9.mell.8.tábl.'!E21</f>
        <v>0</v>
      </c>
      <c r="F19" s="340">
        <f>'9.mell.4.tábl.'!F21+'9.mell.8.tábl.'!F21</f>
        <v>0</v>
      </c>
      <c r="G19" s="265">
        <f>'9.mell.4.tábl.'!G21+'9.mell.8.tábl.'!G21</f>
        <v>0</v>
      </c>
    </row>
    <row r="20" spans="1:7" s="354" customFormat="1" ht="12" customHeight="1" thickBot="1" x14ac:dyDescent="0.25">
      <c r="A20" s="16" t="s">
        <v>111</v>
      </c>
      <c r="B20" s="259" t="s">
        <v>243</v>
      </c>
      <c r="C20" s="340">
        <f>'9.mell.4.tábl.'!C22+'9.mell.8.tábl.'!C22</f>
        <v>0</v>
      </c>
      <c r="D20" s="340">
        <f>'9.mell.4.tábl.'!D22+'9.mell.8.tábl.'!D22</f>
        <v>0</v>
      </c>
      <c r="E20" s="340">
        <f>'9.mell.4.tábl.'!E22+'9.mell.8.tábl.'!E22</f>
        <v>0</v>
      </c>
      <c r="F20" s="340">
        <f>'9.mell.4.tábl.'!F22+'9.mell.8.tábl.'!F22</f>
        <v>0</v>
      </c>
      <c r="G20" s="265">
        <f>'9.mell.4.tábl.'!G22+'9.mell.8.tábl.'!G22</f>
        <v>0</v>
      </c>
    </row>
    <row r="21" spans="1:7" s="354" customFormat="1" ht="21.75" thickBot="1" x14ac:dyDescent="0.25">
      <c r="A21" s="20" t="s">
        <v>18</v>
      </c>
      <c r="B21" s="21" t="s">
        <v>244</v>
      </c>
      <c r="C21" s="338">
        <f>+C22+C23+C24+C25+C26</f>
        <v>0</v>
      </c>
      <c r="D21" s="338">
        <f>+D22+D23+D24+D25+D26</f>
        <v>0</v>
      </c>
      <c r="E21" s="338">
        <f>+E22+E23+E24+E25+E26</f>
        <v>0</v>
      </c>
      <c r="F21" s="338">
        <f>+F22+F23+F24+F25+F26</f>
        <v>0</v>
      </c>
      <c r="G21" s="262">
        <f>+G22+G23+G24+G25+G26</f>
        <v>0</v>
      </c>
    </row>
    <row r="22" spans="1:7" s="354" customFormat="1" ht="12" customHeight="1" x14ac:dyDescent="0.2">
      <c r="A22" s="15" t="s">
        <v>82</v>
      </c>
      <c r="B22" s="355" t="s">
        <v>245</v>
      </c>
      <c r="C22" s="340">
        <f>'9.mell.4.tábl.'!C24+'9.mell.8.tábl.'!C24</f>
        <v>0</v>
      </c>
      <c r="D22" s="340">
        <f>'9.mell.4.tábl.'!D24+'9.mell.8.tábl.'!D24</f>
        <v>0</v>
      </c>
      <c r="E22" s="340">
        <f>'9.mell.4.tábl.'!E24+'9.mell.8.tábl.'!E24</f>
        <v>0</v>
      </c>
      <c r="F22" s="340">
        <f>'9.mell.4.tábl.'!F24+'9.mell.8.tábl.'!F24</f>
        <v>0</v>
      </c>
      <c r="G22" s="265">
        <f>'9.mell.4.tábl.'!G24+'9.mell.8.tábl.'!G24</f>
        <v>0</v>
      </c>
    </row>
    <row r="23" spans="1:7" s="354" customFormat="1" ht="12" customHeight="1" x14ac:dyDescent="0.2">
      <c r="A23" s="14" t="s">
        <v>83</v>
      </c>
      <c r="B23" s="356" t="s">
        <v>246</v>
      </c>
      <c r="C23" s="340">
        <f>'9.mell.4.tábl.'!C25+'9.mell.8.tábl.'!C25</f>
        <v>0</v>
      </c>
      <c r="D23" s="340">
        <f>'9.mell.4.tábl.'!D25+'9.mell.8.tábl.'!D25</f>
        <v>0</v>
      </c>
      <c r="E23" s="340">
        <f>'9.mell.4.tábl.'!E25+'9.mell.8.tábl.'!E25</f>
        <v>0</v>
      </c>
      <c r="F23" s="340">
        <f>'9.mell.4.tábl.'!F25+'9.mell.8.tábl.'!F25</f>
        <v>0</v>
      </c>
      <c r="G23" s="265">
        <f>'9.mell.4.tábl.'!G25+'9.mell.8.tábl.'!G25</f>
        <v>0</v>
      </c>
    </row>
    <row r="24" spans="1:7" s="354" customFormat="1" ht="12" customHeight="1" x14ac:dyDescent="0.2">
      <c r="A24" s="14" t="s">
        <v>84</v>
      </c>
      <c r="B24" s="356" t="s">
        <v>383</v>
      </c>
      <c r="C24" s="340">
        <f>'9.mell.4.tábl.'!C26+'9.mell.8.tábl.'!C26</f>
        <v>0</v>
      </c>
      <c r="D24" s="340">
        <f>'9.mell.4.tábl.'!D26+'9.mell.8.tábl.'!D26</f>
        <v>0</v>
      </c>
      <c r="E24" s="340">
        <f>'9.mell.4.tábl.'!E26+'9.mell.8.tábl.'!E26</f>
        <v>0</v>
      </c>
      <c r="F24" s="340">
        <f>'9.mell.4.tábl.'!F26+'9.mell.8.tábl.'!F26</f>
        <v>0</v>
      </c>
      <c r="G24" s="265">
        <f>'9.mell.4.tábl.'!G26+'9.mell.8.tábl.'!G26</f>
        <v>0</v>
      </c>
    </row>
    <row r="25" spans="1:7" s="354" customFormat="1" ht="12" customHeight="1" x14ac:dyDescent="0.2">
      <c r="A25" s="14" t="s">
        <v>85</v>
      </c>
      <c r="B25" s="356" t="s">
        <v>384</v>
      </c>
      <c r="C25" s="340">
        <f>'9.mell.4.tábl.'!C27+'9.mell.8.tábl.'!C27</f>
        <v>0</v>
      </c>
      <c r="D25" s="340">
        <f>'9.mell.4.tábl.'!D27+'9.mell.8.tábl.'!D27</f>
        <v>0</v>
      </c>
      <c r="E25" s="340">
        <f>'9.mell.4.tábl.'!E27+'9.mell.8.tábl.'!E27</f>
        <v>0</v>
      </c>
      <c r="F25" s="340">
        <f>'9.mell.4.tábl.'!F27+'9.mell.8.tábl.'!F27</f>
        <v>0</v>
      </c>
      <c r="G25" s="265">
        <f>'9.mell.4.tábl.'!G27+'9.mell.8.tábl.'!G27</f>
        <v>0</v>
      </c>
    </row>
    <row r="26" spans="1:7" s="354" customFormat="1" ht="12" customHeight="1" x14ac:dyDescent="0.2">
      <c r="A26" s="14" t="s">
        <v>160</v>
      </c>
      <c r="B26" s="356" t="s">
        <v>247</v>
      </c>
      <c r="C26" s="340">
        <f>'9.mell.4.tábl.'!C28+'9.mell.8.tábl.'!C28</f>
        <v>0</v>
      </c>
      <c r="D26" s="340">
        <f>'9.mell.4.tábl.'!D28+'9.mell.8.tábl.'!D28</f>
        <v>0</v>
      </c>
      <c r="E26" s="340">
        <f>'9.mell.4.tábl.'!E28+'9.mell.8.tábl.'!E28</f>
        <v>0</v>
      </c>
      <c r="F26" s="340">
        <f>'9.mell.4.tábl.'!F28+'9.mell.8.tábl.'!F28</f>
        <v>0</v>
      </c>
      <c r="G26" s="265">
        <f>'9.mell.4.tábl.'!G28+'9.mell.8.tábl.'!G28</f>
        <v>0</v>
      </c>
    </row>
    <row r="27" spans="1:7" s="354" customFormat="1" ht="12" customHeight="1" thickBot="1" x14ac:dyDescent="0.25">
      <c r="A27" s="16" t="s">
        <v>161</v>
      </c>
      <c r="B27" s="357" t="s">
        <v>248</v>
      </c>
      <c r="C27" s="340">
        <f>'9.mell.4.tábl.'!C29+'9.mell.8.tábl.'!C29</f>
        <v>0</v>
      </c>
      <c r="D27" s="340">
        <f>'9.mell.4.tábl.'!D29+'9.mell.8.tábl.'!D29</f>
        <v>0</v>
      </c>
      <c r="E27" s="340">
        <f>'9.mell.4.tábl.'!E29+'9.mell.8.tábl.'!E29</f>
        <v>0</v>
      </c>
      <c r="F27" s="340">
        <f>'9.mell.4.tábl.'!F29+'9.mell.8.tábl.'!F29</f>
        <v>0</v>
      </c>
      <c r="G27" s="265">
        <f>'9.mell.4.tábl.'!G29+'9.mell.8.tábl.'!G29</f>
        <v>0</v>
      </c>
    </row>
    <row r="28" spans="1:7" s="354" customFormat="1" ht="12" customHeight="1" thickBot="1" x14ac:dyDescent="0.25">
      <c r="A28" s="20" t="s">
        <v>162</v>
      </c>
      <c r="B28" s="21" t="s">
        <v>496</v>
      </c>
      <c r="C28" s="344">
        <f>+C29+C30+C32+C33+C34+C35+C36</f>
        <v>0</v>
      </c>
      <c r="D28" s="344">
        <f>+D29+D30+D32+D33+D34+D35+D36</f>
        <v>0</v>
      </c>
      <c r="E28" s="344">
        <f>+E29+E30+E32+E33+E34+E35+E36</f>
        <v>0</v>
      </c>
      <c r="F28" s="344">
        <f>+F29+F30+F32+F33+F34+F35+F36</f>
        <v>0</v>
      </c>
      <c r="G28" s="268">
        <f>+G29+G30+G32+G33+G34+G35+G36</f>
        <v>0</v>
      </c>
    </row>
    <row r="29" spans="1:7" s="354" customFormat="1" ht="12" customHeight="1" x14ac:dyDescent="0.2">
      <c r="A29" s="371" t="s">
        <v>250</v>
      </c>
      <c r="B29" s="355" t="s">
        <v>492</v>
      </c>
      <c r="C29" s="575">
        <f>'9.mell.4.tábl.'!C31+'9.mell.8.tábl.'!C31</f>
        <v>0</v>
      </c>
      <c r="D29" s="575">
        <f>'9.mell.4.tábl.'!D31+'9.mell.8.tábl.'!D31</f>
        <v>0</v>
      </c>
      <c r="E29" s="575">
        <f>'9.mell.4.tábl.'!E31+'9.mell.8.tábl.'!E31</f>
        <v>0</v>
      </c>
      <c r="F29" s="575">
        <f>'9.mell.4.tábl.'!F31+'9.mell.8.tábl.'!F31</f>
        <v>0</v>
      </c>
      <c r="G29" s="350">
        <f>'9.mell.4.tábl.'!G31+'9.mell.8.tábl.'!G31</f>
        <v>0</v>
      </c>
    </row>
    <row r="30" spans="1:7" s="354" customFormat="1" ht="12" customHeight="1" x14ac:dyDescent="0.2">
      <c r="A30" s="371" t="s">
        <v>251</v>
      </c>
      <c r="B30" s="355" t="s">
        <v>508</v>
      </c>
      <c r="C30" s="575">
        <f>'9.mell.4.tábl.'!C32+'9.mell.8.tábl.'!C32</f>
        <v>0</v>
      </c>
      <c r="D30" s="575">
        <f>'9.mell.4.tábl.'!D32+'9.mell.8.tábl.'!D32</f>
        <v>0</v>
      </c>
      <c r="E30" s="575">
        <f>'9.mell.4.tábl.'!E32+'9.mell.8.tábl.'!E32</f>
        <v>0</v>
      </c>
      <c r="F30" s="575">
        <f>'9.mell.4.tábl.'!F32+'9.mell.8.tábl.'!F32</f>
        <v>0</v>
      </c>
      <c r="G30" s="350">
        <f>'9.mell.4.tábl.'!G32+'9.mell.8.tábl.'!G32</f>
        <v>0</v>
      </c>
    </row>
    <row r="31" spans="1:7" s="354" customFormat="1" ht="12" customHeight="1" x14ac:dyDescent="0.2">
      <c r="A31" s="372" t="s">
        <v>252</v>
      </c>
      <c r="B31" s="356" t="s">
        <v>509</v>
      </c>
      <c r="C31" s="575">
        <f>'9.mell.4.tábl.'!C33+'9.mell.8.tábl.'!C33</f>
        <v>0</v>
      </c>
      <c r="D31" s="575">
        <f>'9.mell.4.tábl.'!D33+'9.mell.8.tábl.'!D33</f>
        <v>0</v>
      </c>
      <c r="E31" s="575">
        <f>'9.mell.4.tábl.'!E33+'9.mell.8.tábl.'!E33</f>
        <v>0</v>
      </c>
      <c r="F31" s="575">
        <f>'9.mell.4.tábl.'!F33+'9.mell.8.tábl.'!F33</f>
        <v>0</v>
      </c>
      <c r="G31" s="350">
        <f>'9.mell.4.tábl.'!G33+'9.mell.8.tábl.'!G33</f>
        <v>0</v>
      </c>
    </row>
    <row r="32" spans="1:7" s="354" customFormat="1" ht="12" customHeight="1" x14ac:dyDescent="0.2">
      <c r="A32" s="372" t="s">
        <v>253</v>
      </c>
      <c r="B32" s="356" t="s">
        <v>493</v>
      </c>
      <c r="C32" s="575">
        <f>'9.mell.4.tábl.'!C34+'9.mell.8.tábl.'!C34</f>
        <v>0</v>
      </c>
      <c r="D32" s="575">
        <f>'9.mell.4.tábl.'!D34+'9.mell.8.tábl.'!D34</f>
        <v>0</v>
      </c>
      <c r="E32" s="575">
        <f>'9.mell.4.tábl.'!E34+'9.mell.8.tábl.'!E34</f>
        <v>0</v>
      </c>
      <c r="F32" s="575">
        <f>'9.mell.4.tábl.'!F34+'9.mell.8.tábl.'!F34</f>
        <v>0</v>
      </c>
      <c r="G32" s="350">
        <f>'9.mell.4.tábl.'!G34+'9.mell.8.tábl.'!G34</f>
        <v>0</v>
      </c>
    </row>
    <row r="33" spans="1:7" s="354" customFormat="1" ht="12" customHeight="1" x14ac:dyDescent="0.2">
      <c r="A33" s="372" t="s">
        <v>489</v>
      </c>
      <c r="B33" s="356" t="s">
        <v>494</v>
      </c>
      <c r="C33" s="575">
        <f>'9.mell.4.tábl.'!C35+'9.mell.8.tábl.'!C35</f>
        <v>0</v>
      </c>
      <c r="D33" s="575">
        <f>'9.mell.4.tábl.'!D35+'9.mell.8.tábl.'!D35</f>
        <v>0</v>
      </c>
      <c r="E33" s="575">
        <f>'9.mell.4.tábl.'!E35+'9.mell.8.tábl.'!E35</f>
        <v>0</v>
      </c>
      <c r="F33" s="575">
        <f>'9.mell.4.tábl.'!F35+'9.mell.8.tábl.'!F35</f>
        <v>0</v>
      </c>
      <c r="G33" s="350">
        <f>'9.mell.4.tábl.'!G35+'9.mell.8.tábl.'!G35</f>
        <v>0</v>
      </c>
    </row>
    <row r="34" spans="1:7" s="354" customFormat="1" ht="12" customHeight="1" x14ac:dyDescent="0.2">
      <c r="A34" s="372" t="s">
        <v>490</v>
      </c>
      <c r="B34" s="356" t="s">
        <v>254</v>
      </c>
      <c r="C34" s="575">
        <f>'9.mell.4.tábl.'!C36+'9.mell.8.tábl.'!C36</f>
        <v>0</v>
      </c>
      <c r="D34" s="575">
        <f>'9.mell.4.tábl.'!D36+'9.mell.8.tábl.'!D36</f>
        <v>0</v>
      </c>
      <c r="E34" s="575">
        <f>'9.mell.4.tábl.'!E36+'9.mell.8.tábl.'!E36</f>
        <v>0</v>
      </c>
      <c r="F34" s="575">
        <f>'9.mell.4.tábl.'!F36+'9.mell.8.tábl.'!F36</f>
        <v>0</v>
      </c>
      <c r="G34" s="350">
        <f>'9.mell.4.tábl.'!G36+'9.mell.8.tábl.'!G36</f>
        <v>0</v>
      </c>
    </row>
    <row r="35" spans="1:7" s="354" customFormat="1" ht="12" customHeight="1" x14ac:dyDescent="0.2">
      <c r="A35" s="372" t="s">
        <v>491</v>
      </c>
      <c r="B35" s="356" t="s">
        <v>255</v>
      </c>
      <c r="C35" s="575">
        <f>'9.mell.4.tábl.'!C37+'9.mell.8.tábl.'!C37</f>
        <v>0</v>
      </c>
      <c r="D35" s="575">
        <f>'9.mell.4.tábl.'!D37+'9.mell.8.tábl.'!D37</f>
        <v>0</v>
      </c>
      <c r="E35" s="575">
        <f>'9.mell.4.tábl.'!E37+'9.mell.8.tábl.'!E37</f>
        <v>0</v>
      </c>
      <c r="F35" s="575">
        <f>'9.mell.4.tábl.'!F37+'9.mell.8.tábl.'!F37</f>
        <v>0</v>
      </c>
      <c r="G35" s="350">
        <f>'9.mell.4.tábl.'!G37+'9.mell.8.tábl.'!G37</f>
        <v>0</v>
      </c>
    </row>
    <row r="36" spans="1:7" s="354" customFormat="1" ht="12" customHeight="1" thickBot="1" x14ac:dyDescent="0.25">
      <c r="A36" s="373" t="s">
        <v>510</v>
      </c>
      <c r="B36" s="259" t="s">
        <v>256</v>
      </c>
      <c r="C36" s="575">
        <f>'9.mell.4.tábl.'!C38+'9.mell.8.tábl.'!C38</f>
        <v>0</v>
      </c>
      <c r="D36" s="575">
        <f>'9.mell.4.tábl.'!D38+'9.mell.8.tábl.'!D38</f>
        <v>0</v>
      </c>
      <c r="E36" s="575">
        <f>'9.mell.4.tábl.'!E38+'9.mell.8.tábl.'!E38</f>
        <v>0</v>
      </c>
      <c r="F36" s="575">
        <f>'9.mell.4.tábl.'!F38+'9.mell.8.tábl.'!F38</f>
        <v>0</v>
      </c>
      <c r="G36" s="760">
        <f>'9.mell.4.tábl.'!G38+'9.mell.8.tábl.'!G38</f>
        <v>0</v>
      </c>
    </row>
    <row r="37" spans="1:7" s="354" customFormat="1" ht="12" customHeight="1" thickBot="1" x14ac:dyDescent="0.25">
      <c r="A37" s="20" t="s">
        <v>20</v>
      </c>
      <c r="B37" s="21" t="s">
        <v>390</v>
      </c>
      <c r="C37" s="338">
        <f>SUM(C38:C48)</f>
        <v>0</v>
      </c>
      <c r="D37" s="338">
        <f>SUM(D38:D48)</f>
        <v>0</v>
      </c>
      <c r="E37" s="338">
        <f>SUM(E38:E48)</f>
        <v>0</v>
      </c>
      <c r="F37" s="338">
        <f>SUM(F38:F48)</f>
        <v>0</v>
      </c>
      <c r="G37" s="238">
        <f>SUM(G38:G48)</f>
        <v>0</v>
      </c>
    </row>
    <row r="38" spans="1:7" s="354" customFormat="1" ht="12" customHeight="1" x14ac:dyDescent="0.2">
      <c r="A38" s="15" t="s">
        <v>86</v>
      </c>
      <c r="B38" s="355" t="s">
        <v>259</v>
      </c>
      <c r="C38" s="340">
        <f>'9.mell.4.tábl.'!C40+'9.mell.8.tábl.'!C40</f>
        <v>0</v>
      </c>
      <c r="D38" s="340">
        <f>'9.mell.4.tábl.'!D40+'9.mell.8.tábl.'!D40</f>
        <v>0</v>
      </c>
      <c r="E38" s="340">
        <f>'9.mell.4.tábl.'!E40+'9.mell.8.tábl.'!E40</f>
        <v>0</v>
      </c>
      <c r="F38" s="340">
        <f>'9.mell.4.tábl.'!F40+'9.mell.8.tábl.'!F40</f>
        <v>0</v>
      </c>
      <c r="G38" s="263">
        <f>'9.mell.4.tábl.'!G40+'9.mell.8.tábl.'!G40</f>
        <v>0</v>
      </c>
    </row>
    <row r="39" spans="1:7" s="354" customFormat="1" ht="12" customHeight="1" x14ac:dyDescent="0.2">
      <c r="A39" s="14" t="s">
        <v>87</v>
      </c>
      <c r="B39" s="356" t="s">
        <v>260</v>
      </c>
      <c r="C39" s="340">
        <f>'9.mell.4.tábl.'!C41+'9.mell.8.tábl.'!C41</f>
        <v>0</v>
      </c>
      <c r="D39" s="340">
        <f>'9.mell.4.tábl.'!D41+'9.mell.8.tábl.'!D41</f>
        <v>0</v>
      </c>
      <c r="E39" s="340">
        <f>'9.mell.4.tábl.'!E41+'9.mell.8.tábl.'!E41</f>
        <v>0</v>
      </c>
      <c r="F39" s="340">
        <f>'9.mell.4.tábl.'!F41+'9.mell.8.tábl.'!F41</f>
        <v>0</v>
      </c>
      <c r="G39" s="265">
        <f>'9.mell.4.tábl.'!G41+'9.mell.8.tábl.'!G41</f>
        <v>0</v>
      </c>
    </row>
    <row r="40" spans="1:7" s="354" customFormat="1" ht="12" customHeight="1" x14ac:dyDescent="0.2">
      <c r="A40" s="14" t="s">
        <v>88</v>
      </c>
      <c r="B40" s="356" t="s">
        <v>261</v>
      </c>
      <c r="C40" s="340">
        <f>'9.mell.4.tábl.'!C42+'9.mell.8.tábl.'!C42</f>
        <v>0</v>
      </c>
      <c r="D40" s="340">
        <f>'9.mell.4.tábl.'!D42+'9.mell.8.tábl.'!D42</f>
        <v>0</v>
      </c>
      <c r="E40" s="340">
        <f>'9.mell.4.tábl.'!E42+'9.mell.8.tábl.'!E42</f>
        <v>0</v>
      </c>
      <c r="F40" s="340">
        <f>'9.mell.4.tábl.'!F42+'9.mell.8.tábl.'!F42</f>
        <v>0</v>
      </c>
      <c r="G40" s="265">
        <f>'9.mell.4.tábl.'!G42+'9.mell.8.tábl.'!G42</f>
        <v>0</v>
      </c>
    </row>
    <row r="41" spans="1:7" s="354" customFormat="1" ht="12" customHeight="1" x14ac:dyDescent="0.2">
      <c r="A41" s="14" t="s">
        <v>164</v>
      </c>
      <c r="B41" s="356" t="s">
        <v>262</v>
      </c>
      <c r="C41" s="340">
        <f>'9.mell.4.tábl.'!C43+'9.mell.8.tábl.'!C43</f>
        <v>0</v>
      </c>
      <c r="D41" s="340">
        <f>'9.mell.4.tábl.'!D43+'9.mell.8.tábl.'!D43</f>
        <v>0</v>
      </c>
      <c r="E41" s="340">
        <f>'9.mell.4.tábl.'!E43+'9.mell.8.tábl.'!E43</f>
        <v>0</v>
      </c>
      <c r="F41" s="340">
        <f>'9.mell.4.tábl.'!F43+'9.mell.8.tábl.'!F43</f>
        <v>0</v>
      </c>
      <c r="G41" s="265">
        <f>'9.mell.4.tábl.'!G43+'9.mell.8.tábl.'!G43</f>
        <v>0</v>
      </c>
    </row>
    <row r="42" spans="1:7" s="354" customFormat="1" ht="12" customHeight="1" x14ac:dyDescent="0.2">
      <c r="A42" s="14" t="s">
        <v>165</v>
      </c>
      <c r="B42" s="356" t="s">
        <v>263</v>
      </c>
      <c r="C42" s="340">
        <f>'9.mell.4.tábl.'!C44+'9.mell.8.tábl.'!C44</f>
        <v>0</v>
      </c>
      <c r="D42" s="340">
        <f>'9.mell.4.tábl.'!D44+'9.mell.8.tábl.'!D44</f>
        <v>0</v>
      </c>
      <c r="E42" s="340">
        <f>'9.mell.4.tábl.'!E44+'9.mell.8.tábl.'!E44</f>
        <v>0</v>
      </c>
      <c r="F42" s="340">
        <f>'9.mell.4.tábl.'!F44+'9.mell.8.tábl.'!F44</f>
        <v>0</v>
      </c>
      <c r="G42" s="265">
        <f>'9.mell.4.tábl.'!G44+'9.mell.8.tábl.'!G44</f>
        <v>0</v>
      </c>
    </row>
    <row r="43" spans="1:7" s="354" customFormat="1" ht="12" customHeight="1" x14ac:dyDescent="0.2">
      <c r="A43" s="14" t="s">
        <v>166</v>
      </c>
      <c r="B43" s="356" t="s">
        <v>264</v>
      </c>
      <c r="C43" s="340">
        <f>'9.mell.4.tábl.'!C45+'9.mell.8.tábl.'!C45</f>
        <v>0</v>
      </c>
      <c r="D43" s="340">
        <f>'9.mell.4.tábl.'!D45+'9.mell.8.tábl.'!D45</f>
        <v>0</v>
      </c>
      <c r="E43" s="340">
        <f>'9.mell.4.tábl.'!E45+'9.mell.8.tábl.'!E45</f>
        <v>0</v>
      </c>
      <c r="F43" s="340">
        <f>'9.mell.4.tábl.'!F45+'9.mell.8.tábl.'!F45</f>
        <v>0</v>
      </c>
      <c r="G43" s="265">
        <f>'9.mell.4.tábl.'!G45+'9.mell.8.tábl.'!G45</f>
        <v>0</v>
      </c>
    </row>
    <row r="44" spans="1:7" s="354" customFormat="1" ht="12" customHeight="1" x14ac:dyDescent="0.2">
      <c r="A44" s="14" t="s">
        <v>167</v>
      </c>
      <c r="B44" s="356" t="s">
        <v>265</v>
      </c>
      <c r="C44" s="340">
        <f>'9.mell.4.tábl.'!C46+'9.mell.8.tábl.'!C46</f>
        <v>0</v>
      </c>
      <c r="D44" s="340">
        <f>'9.mell.4.tábl.'!D46+'9.mell.8.tábl.'!D46</f>
        <v>0</v>
      </c>
      <c r="E44" s="340">
        <f>'9.mell.4.tábl.'!E46+'9.mell.8.tábl.'!E46</f>
        <v>0</v>
      </c>
      <c r="F44" s="340">
        <f>'9.mell.4.tábl.'!F46+'9.mell.8.tábl.'!F46</f>
        <v>0</v>
      </c>
      <c r="G44" s="265">
        <f>'9.mell.4.tábl.'!G46+'9.mell.8.tábl.'!G46</f>
        <v>0</v>
      </c>
    </row>
    <row r="45" spans="1:7" s="354" customFormat="1" ht="12" customHeight="1" x14ac:dyDescent="0.2">
      <c r="A45" s="14" t="s">
        <v>168</v>
      </c>
      <c r="B45" s="356" t="s">
        <v>495</v>
      </c>
      <c r="C45" s="340">
        <f>'9.mell.4.tábl.'!C47+'9.mell.8.tábl.'!C47</f>
        <v>0</v>
      </c>
      <c r="D45" s="340">
        <f>'9.mell.4.tábl.'!D47+'9.mell.8.tábl.'!D47</f>
        <v>0</v>
      </c>
      <c r="E45" s="340">
        <f>'9.mell.4.tábl.'!E47+'9.mell.8.tábl.'!E47</f>
        <v>0</v>
      </c>
      <c r="F45" s="340">
        <f>'9.mell.4.tábl.'!F47+'9.mell.8.tábl.'!F47</f>
        <v>0</v>
      </c>
      <c r="G45" s="265">
        <f>'9.mell.4.tábl.'!G47+'9.mell.8.tábl.'!G47</f>
        <v>0</v>
      </c>
    </row>
    <row r="46" spans="1:7" s="354" customFormat="1" ht="12" customHeight="1" x14ac:dyDescent="0.2">
      <c r="A46" s="14" t="s">
        <v>257</v>
      </c>
      <c r="B46" s="356" t="s">
        <v>266</v>
      </c>
      <c r="C46" s="340">
        <f>'9.mell.4.tábl.'!C48+'9.mell.8.tábl.'!C48</f>
        <v>0</v>
      </c>
      <c r="D46" s="340">
        <f>'9.mell.4.tábl.'!D48+'9.mell.8.tábl.'!D48</f>
        <v>0</v>
      </c>
      <c r="E46" s="340">
        <f>'9.mell.4.tábl.'!E48+'9.mell.8.tábl.'!E48</f>
        <v>0</v>
      </c>
      <c r="F46" s="340">
        <f>'9.mell.4.tábl.'!F48+'9.mell.8.tábl.'!F48</f>
        <v>0</v>
      </c>
      <c r="G46" s="265">
        <f>'9.mell.4.tábl.'!G48+'9.mell.8.tábl.'!G48</f>
        <v>0</v>
      </c>
    </row>
    <row r="47" spans="1:7" s="354" customFormat="1" ht="12" customHeight="1" x14ac:dyDescent="0.2">
      <c r="A47" s="16" t="s">
        <v>258</v>
      </c>
      <c r="B47" s="357" t="s">
        <v>392</v>
      </c>
      <c r="C47" s="340">
        <f>'9.mell.4.tábl.'!C49+'9.mell.8.tábl.'!C49</f>
        <v>0</v>
      </c>
      <c r="D47" s="340">
        <f>'9.mell.4.tábl.'!D49+'9.mell.8.tábl.'!D49</f>
        <v>0</v>
      </c>
      <c r="E47" s="340">
        <f>'9.mell.4.tábl.'!E49+'9.mell.8.tábl.'!E49</f>
        <v>0</v>
      </c>
      <c r="F47" s="340">
        <f>'9.mell.4.tábl.'!F49+'9.mell.8.tábl.'!F49</f>
        <v>0</v>
      </c>
      <c r="G47" s="265">
        <f>'9.mell.4.tábl.'!G49+'9.mell.8.tábl.'!G49</f>
        <v>0</v>
      </c>
    </row>
    <row r="48" spans="1:7" s="354" customFormat="1" ht="12" customHeight="1" thickBot="1" x14ac:dyDescent="0.25">
      <c r="A48" s="16" t="s">
        <v>391</v>
      </c>
      <c r="B48" s="259" t="s">
        <v>267</v>
      </c>
      <c r="C48" s="340">
        <f>'9.mell.4.tábl.'!C50+'9.mell.8.tábl.'!C50</f>
        <v>0</v>
      </c>
      <c r="D48" s="340">
        <f>'9.mell.4.tábl.'!D50+'9.mell.8.tábl.'!D50</f>
        <v>0</v>
      </c>
      <c r="E48" s="340">
        <f>'9.mell.4.tábl.'!E50+'9.mell.8.tábl.'!E50</f>
        <v>0</v>
      </c>
      <c r="F48" s="340">
        <f>'9.mell.4.tábl.'!F50+'9.mell.8.tábl.'!F50</f>
        <v>0</v>
      </c>
      <c r="G48" s="265">
        <f>'9.mell.4.tábl.'!G50+'9.mell.8.tábl.'!G50</f>
        <v>0</v>
      </c>
    </row>
    <row r="49" spans="1:7" s="354" customFormat="1" ht="12" customHeight="1" thickBot="1" x14ac:dyDescent="0.25">
      <c r="A49" s="20" t="s">
        <v>21</v>
      </c>
      <c r="B49" s="21" t="s">
        <v>268</v>
      </c>
      <c r="C49" s="338">
        <f>SUM(C50:C54)</f>
        <v>0</v>
      </c>
      <c r="D49" s="338">
        <f>SUM(D50:D54)</f>
        <v>0</v>
      </c>
      <c r="E49" s="338">
        <f>SUM(E50:E54)</f>
        <v>0</v>
      </c>
      <c r="F49" s="338">
        <f>SUM(F50:F54)</f>
        <v>0</v>
      </c>
      <c r="G49" s="262">
        <f>SUM(G50:G54)</f>
        <v>0</v>
      </c>
    </row>
    <row r="50" spans="1:7" s="354" customFormat="1" ht="12" customHeight="1" x14ac:dyDescent="0.2">
      <c r="A50" s="15" t="s">
        <v>89</v>
      </c>
      <c r="B50" s="355" t="s">
        <v>272</v>
      </c>
      <c r="C50" s="387">
        <f>'9.mell.4.tábl.'!C52+'9.mell.8.tábl.'!C52</f>
        <v>0</v>
      </c>
      <c r="D50" s="387">
        <f>'9.mell.4.tábl.'!D52+'9.mell.8.tábl.'!D52</f>
        <v>0</v>
      </c>
      <c r="E50" s="387">
        <f>'9.mell.4.tábl.'!E52+'9.mell.8.tábl.'!E52</f>
        <v>0</v>
      </c>
      <c r="F50" s="387">
        <f>'9.mell.4.tábl.'!F52+'9.mell.8.tábl.'!F52</f>
        <v>0</v>
      </c>
      <c r="G50" s="385">
        <f>'9.mell.4.tábl.'!G52+'9.mell.8.tábl.'!G52</f>
        <v>0</v>
      </c>
    </row>
    <row r="51" spans="1:7" s="354" customFormat="1" ht="12" customHeight="1" x14ac:dyDescent="0.2">
      <c r="A51" s="14" t="s">
        <v>90</v>
      </c>
      <c r="B51" s="356" t="s">
        <v>273</v>
      </c>
      <c r="C51" s="387">
        <f>'9.mell.4.tábl.'!C53+'9.mell.8.tábl.'!C53</f>
        <v>0</v>
      </c>
      <c r="D51" s="387">
        <f>'9.mell.4.tábl.'!D53+'9.mell.8.tábl.'!D53</f>
        <v>0</v>
      </c>
      <c r="E51" s="387">
        <f>'9.mell.4.tábl.'!E53+'9.mell.8.tábl.'!E53</f>
        <v>0</v>
      </c>
      <c r="F51" s="387">
        <f>'9.mell.4.tábl.'!F53+'9.mell.8.tábl.'!F53</f>
        <v>0</v>
      </c>
      <c r="G51" s="385">
        <f>'9.mell.4.tábl.'!G53+'9.mell.8.tábl.'!G53</f>
        <v>0</v>
      </c>
    </row>
    <row r="52" spans="1:7" s="354" customFormat="1" ht="12" customHeight="1" x14ac:dyDescent="0.2">
      <c r="A52" s="14" t="s">
        <v>269</v>
      </c>
      <c r="B52" s="356" t="s">
        <v>274</v>
      </c>
      <c r="C52" s="387">
        <f>'9.mell.4.tábl.'!C54+'9.mell.8.tábl.'!C54</f>
        <v>0</v>
      </c>
      <c r="D52" s="387">
        <f>'9.mell.4.tábl.'!D54+'9.mell.8.tábl.'!D54</f>
        <v>0</v>
      </c>
      <c r="E52" s="387">
        <f>'9.mell.4.tábl.'!E54+'9.mell.8.tábl.'!E54</f>
        <v>0</v>
      </c>
      <c r="F52" s="387">
        <f>'9.mell.4.tábl.'!F54+'9.mell.8.tábl.'!F54</f>
        <v>0</v>
      </c>
      <c r="G52" s="385">
        <f>'9.mell.4.tábl.'!G54+'9.mell.8.tábl.'!G54</f>
        <v>0</v>
      </c>
    </row>
    <row r="53" spans="1:7" s="354" customFormat="1" ht="12" customHeight="1" x14ac:dyDescent="0.2">
      <c r="A53" s="14" t="s">
        <v>270</v>
      </c>
      <c r="B53" s="356" t="s">
        <v>275</v>
      </c>
      <c r="C53" s="387">
        <f>'9.mell.4.tábl.'!C55+'9.mell.8.tábl.'!C55</f>
        <v>0</v>
      </c>
      <c r="D53" s="387">
        <f>'9.mell.4.tábl.'!D55+'9.mell.8.tábl.'!D55</f>
        <v>0</v>
      </c>
      <c r="E53" s="387">
        <f>'9.mell.4.tábl.'!E55+'9.mell.8.tábl.'!E55</f>
        <v>0</v>
      </c>
      <c r="F53" s="387">
        <f>'9.mell.4.tábl.'!F55+'9.mell.8.tábl.'!F55</f>
        <v>0</v>
      </c>
      <c r="G53" s="385">
        <f>'9.mell.4.tábl.'!G55+'9.mell.8.tábl.'!G55</f>
        <v>0</v>
      </c>
    </row>
    <row r="54" spans="1:7" s="354" customFormat="1" ht="12" customHeight="1" thickBot="1" x14ac:dyDescent="0.25">
      <c r="A54" s="16" t="s">
        <v>271</v>
      </c>
      <c r="B54" s="259" t="s">
        <v>276</v>
      </c>
      <c r="C54" s="387">
        <f>'9.mell.4.tábl.'!C56+'9.mell.8.tábl.'!C56</f>
        <v>0</v>
      </c>
      <c r="D54" s="387">
        <f>'9.mell.4.tábl.'!D56+'9.mell.8.tábl.'!D56</f>
        <v>0</v>
      </c>
      <c r="E54" s="387">
        <f>'9.mell.4.tábl.'!E56+'9.mell.8.tábl.'!E56</f>
        <v>0</v>
      </c>
      <c r="F54" s="387">
        <f>'9.mell.4.tábl.'!F56+'9.mell.8.tábl.'!F56</f>
        <v>0</v>
      </c>
      <c r="G54" s="385">
        <f>'9.mell.4.tábl.'!G56+'9.mell.8.tábl.'!G56</f>
        <v>0</v>
      </c>
    </row>
    <row r="55" spans="1:7" s="354" customFormat="1" ht="12" customHeight="1" thickBot="1" x14ac:dyDescent="0.25">
      <c r="A55" s="20" t="s">
        <v>169</v>
      </c>
      <c r="B55" s="21" t="s">
        <v>277</v>
      </c>
      <c r="C55" s="338">
        <f>SUM(C56:C58)</f>
        <v>0</v>
      </c>
      <c r="D55" s="338">
        <f>SUM(D56:D58)</f>
        <v>0</v>
      </c>
      <c r="E55" s="338">
        <f>SUM(E56:E58)</f>
        <v>0</v>
      </c>
      <c r="F55" s="338">
        <f>SUM(F56:F58)</f>
        <v>0</v>
      </c>
      <c r="G55" s="262">
        <f>SUM(G56:G58)</f>
        <v>0</v>
      </c>
    </row>
    <row r="56" spans="1:7" s="354" customFormat="1" ht="12" customHeight="1" x14ac:dyDescent="0.2">
      <c r="A56" s="15" t="s">
        <v>91</v>
      </c>
      <c r="B56" s="355" t="s">
        <v>278</v>
      </c>
      <c r="C56" s="340">
        <f>'9.mell.4.tábl.'!C58+'9.mell.8.tábl.'!C58</f>
        <v>0</v>
      </c>
      <c r="D56" s="340">
        <f>'9.mell.4.tábl.'!D58+'9.mell.8.tábl.'!D58</f>
        <v>0</v>
      </c>
      <c r="E56" s="340">
        <f>'9.mell.4.tábl.'!E58+'9.mell.8.tábl.'!E58</f>
        <v>0</v>
      </c>
      <c r="F56" s="340">
        <f>'9.mell.4.tábl.'!F58+'9.mell.8.tábl.'!F58</f>
        <v>0</v>
      </c>
      <c r="G56" s="265">
        <f>'9.mell.4.tábl.'!G58+'9.mell.8.tábl.'!G58</f>
        <v>0</v>
      </c>
    </row>
    <row r="57" spans="1:7" s="354" customFormat="1" ht="22.5" x14ac:dyDescent="0.2">
      <c r="A57" s="14" t="s">
        <v>92</v>
      </c>
      <c r="B57" s="356" t="s">
        <v>385</v>
      </c>
      <c r="C57" s="340">
        <f>'9.mell.4.tábl.'!C59+'9.mell.8.tábl.'!C59</f>
        <v>0</v>
      </c>
      <c r="D57" s="340">
        <f>'9.mell.4.tábl.'!D59+'9.mell.8.tábl.'!D59</f>
        <v>0</v>
      </c>
      <c r="E57" s="340">
        <f>'9.mell.4.tábl.'!E59+'9.mell.8.tábl.'!E59</f>
        <v>0</v>
      </c>
      <c r="F57" s="340">
        <f>'9.mell.4.tábl.'!F59+'9.mell.8.tábl.'!F59</f>
        <v>0</v>
      </c>
      <c r="G57" s="265">
        <f>'9.mell.4.tábl.'!G59+'9.mell.8.tábl.'!G59</f>
        <v>0</v>
      </c>
    </row>
    <row r="58" spans="1:7" s="354" customFormat="1" ht="12" customHeight="1" x14ac:dyDescent="0.2">
      <c r="A58" s="14" t="s">
        <v>281</v>
      </c>
      <c r="B58" s="356" t="s">
        <v>279</v>
      </c>
      <c r="C58" s="340">
        <f>'9.mell.4.tábl.'!C60+'9.mell.8.tábl.'!C60</f>
        <v>0</v>
      </c>
      <c r="D58" s="340">
        <f>'9.mell.4.tábl.'!D60+'9.mell.8.tábl.'!D60</f>
        <v>0</v>
      </c>
      <c r="E58" s="340">
        <f>'9.mell.4.tábl.'!E60+'9.mell.8.tábl.'!E60</f>
        <v>0</v>
      </c>
      <c r="F58" s="340">
        <f>'9.mell.4.tábl.'!F60+'9.mell.8.tábl.'!F60</f>
        <v>0</v>
      </c>
      <c r="G58" s="264">
        <f>'9.mell.4.tábl.'!G60+'9.mell.8.tábl.'!G60</f>
        <v>0</v>
      </c>
    </row>
    <row r="59" spans="1:7" s="354" customFormat="1" ht="12" customHeight="1" thickBot="1" x14ac:dyDescent="0.25">
      <c r="A59" s="16" t="s">
        <v>282</v>
      </c>
      <c r="B59" s="259" t="s">
        <v>280</v>
      </c>
      <c r="C59" s="340">
        <f>'9.mell.4.tábl.'!C61+'9.mell.8.tábl.'!C61</f>
        <v>0</v>
      </c>
      <c r="D59" s="340">
        <f>'9.mell.4.tábl.'!D61+'9.mell.8.tábl.'!D61</f>
        <v>0</v>
      </c>
      <c r="E59" s="340">
        <f>'9.mell.4.tábl.'!E61+'9.mell.8.tábl.'!E61</f>
        <v>0</v>
      </c>
      <c r="F59" s="340">
        <f>'9.mell.4.tábl.'!F61+'9.mell.8.tábl.'!F61</f>
        <v>0</v>
      </c>
      <c r="G59" s="265">
        <f>'9.mell.4.tábl.'!G61+'9.mell.8.tábl.'!G61</f>
        <v>0</v>
      </c>
    </row>
    <row r="60" spans="1:7" s="354" customFormat="1" ht="12" customHeight="1" thickBot="1" x14ac:dyDescent="0.25">
      <c r="A60" s="20" t="s">
        <v>23</v>
      </c>
      <c r="B60" s="257" t="s">
        <v>283</v>
      </c>
      <c r="C60" s="338">
        <f>SUM(C61:C63)</f>
        <v>0</v>
      </c>
      <c r="D60" s="338">
        <f>SUM(D61:D63)</f>
        <v>0</v>
      </c>
      <c r="E60" s="338">
        <f>SUM(E61:E63)</f>
        <v>0</v>
      </c>
      <c r="F60" s="338">
        <f>SUM(F61:F63)</f>
        <v>0</v>
      </c>
      <c r="G60" s="262">
        <f>SUM(G61:G63)</f>
        <v>0</v>
      </c>
    </row>
    <row r="61" spans="1:7" s="354" customFormat="1" ht="12" customHeight="1" x14ac:dyDescent="0.2">
      <c r="A61" s="15" t="s">
        <v>170</v>
      </c>
      <c r="B61" s="355" t="s">
        <v>285</v>
      </c>
      <c r="C61" s="342">
        <f>'9.mell.4.tábl.'!C63+'9.mell.8.tábl.'!C63</f>
        <v>0</v>
      </c>
      <c r="D61" s="342">
        <f>'9.mell.4.tábl.'!D63+'9.mell.8.tábl.'!D63</f>
        <v>0</v>
      </c>
      <c r="E61" s="342">
        <f>'9.mell.4.tábl.'!E63+'9.mell.8.tábl.'!E63</f>
        <v>0</v>
      </c>
      <c r="F61" s="342">
        <f>'9.mell.4.tábl.'!F63+'9.mell.8.tábl.'!F63</f>
        <v>0</v>
      </c>
      <c r="G61" s="267">
        <f>'9.mell.4.tábl.'!G63+'9.mell.8.tábl.'!G63</f>
        <v>0</v>
      </c>
    </row>
    <row r="62" spans="1:7" s="354" customFormat="1" ht="22.5" x14ac:dyDescent="0.2">
      <c r="A62" s="14" t="s">
        <v>171</v>
      </c>
      <c r="B62" s="356" t="s">
        <v>386</v>
      </c>
      <c r="C62" s="342">
        <f>'9.mell.4.tábl.'!C64+'9.mell.8.tábl.'!C64</f>
        <v>0</v>
      </c>
      <c r="D62" s="342">
        <f>'9.mell.4.tábl.'!D64+'9.mell.8.tábl.'!D64</f>
        <v>0</v>
      </c>
      <c r="E62" s="342">
        <f>'9.mell.4.tábl.'!E64+'9.mell.8.tábl.'!E64</f>
        <v>0</v>
      </c>
      <c r="F62" s="342">
        <f>'9.mell.4.tábl.'!F64+'9.mell.8.tábl.'!F64</f>
        <v>0</v>
      </c>
      <c r="G62" s="267">
        <f>'9.mell.4.tábl.'!G64+'9.mell.8.tábl.'!G64</f>
        <v>0</v>
      </c>
    </row>
    <row r="63" spans="1:7" s="354" customFormat="1" ht="12" customHeight="1" x14ac:dyDescent="0.2">
      <c r="A63" s="14" t="s">
        <v>215</v>
      </c>
      <c r="B63" s="356" t="s">
        <v>286</v>
      </c>
      <c r="C63" s="342">
        <f>'9.mell.4.tábl.'!C65+'9.mell.8.tábl.'!C65</f>
        <v>0</v>
      </c>
      <c r="D63" s="342">
        <f>'9.mell.4.tábl.'!D65+'9.mell.8.tábl.'!D65</f>
        <v>0</v>
      </c>
      <c r="E63" s="342">
        <f>'9.mell.4.tábl.'!E65+'9.mell.8.tábl.'!E65</f>
        <v>0</v>
      </c>
      <c r="F63" s="342">
        <f>'9.mell.4.tábl.'!F65+'9.mell.8.tábl.'!F65</f>
        <v>0</v>
      </c>
      <c r="G63" s="267">
        <f>'9.mell.4.tábl.'!G65+'9.mell.8.tábl.'!G65</f>
        <v>0</v>
      </c>
    </row>
    <row r="64" spans="1:7" s="354" customFormat="1" ht="12" customHeight="1" thickBot="1" x14ac:dyDescent="0.25">
      <c r="A64" s="16" t="s">
        <v>284</v>
      </c>
      <c r="B64" s="259" t="s">
        <v>287</v>
      </c>
      <c r="C64" s="342">
        <f>'9.mell.4.tábl.'!C66+'9.mell.8.tábl.'!C66</f>
        <v>0</v>
      </c>
      <c r="D64" s="342">
        <f>'9.mell.4.tábl.'!D66+'9.mell.8.tábl.'!D66</f>
        <v>0</v>
      </c>
      <c r="E64" s="342">
        <f>'9.mell.4.tábl.'!E66+'9.mell.8.tábl.'!E66</f>
        <v>0</v>
      </c>
      <c r="F64" s="342">
        <f>'9.mell.4.tábl.'!F66+'9.mell.8.tábl.'!F66</f>
        <v>0</v>
      </c>
      <c r="G64" s="267">
        <f>'9.mell.4.tábl.'!G66+'9.mell.8.tábl.'!G66</f>
        <v>0</v>
      </c>
    </row>
    <row r="65" spans="1:7" s="354" customFormat="1" ht="12" customHeight="1" thickBot="1" x14ac:dyDescent="0.25">
      <c r="A65" s="406" t="s">
        <v>432</v>
      </c>
      <c r="B65" s="21" t="s">
        <v>288</v>
      </c>
      <c r="C65" s="344">
        <f>+C6+C14+C21+C28+C37+C49+C55+C60</f>
        <v>0</v>
      </c>
      <c r="D65" s="344">
        <f>+D6+D14+D21+D28+D37+D49+D55+D60</f>
        <v>0</v>
      </c>
      <c r="E65" s="344">
        <f>+E6+E14+E21+E28+E37+E49+E55+E60</f>
        <v>0</v>
      </c>
      <c r="F65" s="344">
        <f>+F6+F14+F21+F28+F37+F49+F55+F60</f>
        <v>0</v>
      </c>
      <c r="G65" s="268">
        <f>+G6+G14+G21+G28+G37+G49+G55+G60</f>
        <v>0</v>
      </c>
    </row>
    <row r="66" spans="1:7" s="354" customFormat="1" ht="12" customHeight="1" thickBot="1" x14ac:dyDescent="0.25">
      <c r="A66" s="388" t="s">
        <v>289</v>
      </c>
      <c r="B66" s="257" t="s">
        <v>290</v>
      </c>
      <c r="C66" s="338">
        <f>SUM(C67:C69)</f>
        <v>0</v>
      </c>
      <c r="D66" s="338">
        <f>SUM(D67:D69)</f>
        <v>0</v>
      </c>
      <c r="E66" s="338">
        <f>SUM(E67:E69)</f>
        <v>0</v>
      </c>
      <c r="F66" s="338">
        <f>SUM(F67:F69)</f>
        <v>0</v>
      </c>
      <c r="G66" s="262">
        <f>SUM(G67:G69)</f>
        <v>0</v>
      </c>
    </row>
    <row r="67" spans="1:7" s="354" customFormat="1" ht="12" customHeight="1" x14ac:dyDescent="0.2">
      <c r="A67" s="15" t="s">
        <v>318</v>
      </c>
      <c r="B67" s="355" t="s">
        <v>291</v>
      </c>
      <c r="C67" s="342">
        <f>'9.mell.4.tábl.'!C69+'9.mell.8.tábl.'!C69</f>
        <v>0</v>
      </c>
      <c r="D67" s="342">
        <f>'9.mell.4.tábl.'!D69+'9.mell.8.tábl.'!D69</f>
        <v>0</v>
      </c>
      <c r="E67" s="342">
        <f>'9.mell.4.tábl.'!E69+'9.mell.8.tábl.'!E69</f>
        <v>0</v>
      </c>
      <c r="F67" s="342">
        <f>'9.mell.4.tábl.'!F69+'9.mell.8.tábl.'!F69</f>
        <v>0</v>
      </c>
      <c r="G67" s="267">
        <f>'9.mell.4.tábl.'!G69+'9.mell.8.tábl.'!G69</f>
        <v>0</v>
      </c>
    </row>
    <row r="68" spans="1:7" s="354" customFormat="1" ht="12" customHeight="1" x14ac:dyDescent="0.2">
      <c r="A68" s="14" t="s">
        <v>327</v>
      </c>
      <c r="B68" s="356" t="s">
        <v>292</v>
      </c>
      <c r="C68" s="342">
        <f>'9.mell.4.tábl.'!C70+'9.mell.8.tábl.'!C70</f>
        <v>0</v>
      </c>
      <c r="D68" s="342">
        <f>'9.mell.4.tábl.'!D70+'9.mell.8.tábl.'!D70</f>
        <v>0</v>
      </c>
      <c r="E68" s="342">
        <f>'9.mell.4.tábl.'!E70+'9.mell.8.tábl.'!E70</f>
        <v>0</v>
      </c>
      <c r="F68" s="342">
        <f>'9.mell.4.tábl.'!F70+'9.mell.8.tábl.'!F70</f>
        <v>0</v>
      </c>
      <c r="G68" s="267">
        <f>'9.mell.4.tábl.'!G70+'9.mell.8.tábl.'!G70</f>
        <v>0</v>
      </c>
    </row>
    <row r="69" spans="1:7" s="354" customFormat="1" ht="12" customHeight="1" thickBot="1" x14ac:dyDescent="0.25">
      <c r="A69" s="18" t="s">
        <v>328</v>
      </c>
      <c r="B69" s="584" t="s">
        <v>417</v>
      </c>
      <c r="C69" s="342">
        <f>'9.mell.4.tábl.'!C71+'9.mell.8.tábl.'!C71</f>
        <v>0</v>
      </c>
      <c r="D69" s="342">
        <f>'9.mell.4.tábl.'!D71+'9.mell.8.tábl.'!D71</f>
        <v>0</v>
      </c>
      <c r="E69" s="342">
        <f>'9.mell.4.tábl.'!E71+'9.mell.8.tábl.'!E71</f>
        <v>0</v>
      </c>
      <c r="F69" s="342">
        <f>'9.mell.4.tábl.'!F71+'9.mell.8.tábl.'!F71</f>
        <v>0</v>
      </c>
      <c r="G69" s="267">
        <f>'9.mell.4.tábl.'!G71+'9.mell.8.tábl.'!G71</f>
        <v>0</v>
      </c>
    </row>
    <row r="70" spans="1:7" s="354" customFormat="1" ht="12" customHeight="1" thickBot="1" x14ac:dyDescent="0.25">
      <c r="A70" s="388" t="s">
        <v>294</v>
      </c>
      <c r="B70" s="257" t="s">
        <v>295</v>
      </c>
      <c r="C70" s="338">
        <f>SUM(C71:C74)</f>
        <v>0</v>
      </c>
      <c r="D70" s="338">
        <f>SUM(D71:D74)</f>
        <v>0</v>
      </c>
      <c r="E70" s="338">
        <f>SUM(E71:E74)</f>
        <v>0</v>
      </c>
      <c r="F70" s="338">
        <f>SUM(F71:F74)</f>
        <v>0</v>
      </c>
      <c r="G70" s="262">
        <f>SUM(G71:G74)</f>
        <v>0</v>
      </c>
    </row>
    <row r="71" spans="1:7" s="354" customFormat="1" ht="12" customHeight="1" x14ac:dyDescent="0.2">
      <c r="A71" s="15" t="s">
        <v>141</v>
      </c>
      <c r="B71" s="459" t="s">
        <v>296</v>
      </c>
      <c r="C71" s="342">
        <f>'9.mell.4.tábl.'!C73+'9.mell.8.tábl.'!C73</f>
        <v>0</v>
      </c>
      <c r="D71" s="342">
        <f>'9.mell.4.tábl.'!D73+'9.mell.8.tábl.'!D73</f>
        <v>0</v>
      </c>
      <c r="E71" s="342">
        <f>'9.mell.4.tábl.'!E73+'9.mell.8.tábl.'!E73</f>
        <v>0</v>
      </c>
      <c r="F71" s="342">
        <f>'9.mell.4.tábl.'!F73+'9.mell.8.tábl.'!F73</f>
        <v>0</v>
      </c>
      <c r="G71" s="267">
        <f>'9.mell.4.tábl.'!G73+'9.mell.8.tábl.'!G73</f>
        <v>0</v>
      </c>
    </row>
    <row r="72" spans="1:7" s="354" customFormat="1" ht="12" customHeight="1" x14ac:dyDescent="0.2">
      <c r="A72" s="14" t="s">
        <v>142</v>
      </c>
      <c r="B72" s="459" t="s">
        <v>502</v>
      </c>
      <c r="C72" s="342">
        <f>'9.mell.4.tábl.'!C74+'9.mell.8.tábl.'!C74</f>
        <v>0</v>
      </c>
      <c r="D72" s="342">
        <f>'9.mell.4.tábl.'!D74+'9.mell.8.tábl.'!D74</f>
        <v>0</v>
      </c>
      <c r="E72" s="342">
        <f>'9.mell.4.tábl.'!E74+'9.mell.8.tábl.'!E74</f>
        <v>0</v>
      </c>
      <c r="F72" s="342">
        <f>'9.mell.4.tábl.'!F74+'9.mell.8.tábl.'!F74</f>
        <v>0</v>
      </c>
      <c r="G72" s="267">
        <f>'9.mell.4.tábl.'!G74+'9.mell.8.tábl.'!G74</f>
        <v>0</v>
      </c>
    </row>
    <row r="73" spans="1:7" s="354" customFormat="1" ht="12" customHeight="1" x14ac:dyDescent="0.2">
      <c r="A73" s="14" t="s">
        <v>319</v>
      </c>
      <c r="B73" s="459" t="s">
        <v>297</v>
      </c>
      <c r="C73" s="342">
        <f>'9.mell.4.tábl.'!C75+'9.mell.8.tábl.'!C75</f>
        <v>0</v>
      </c>
      <c r="D73" s="342">
        <f>'9.mell.4.tábl.'!D75+'9.mell.8.tábl.'!D75</f>
        <v>0</v>
      </c>
      <c r="E73" s="342">
        <f>'9.mell.4.tábl.'!E75+'9.mell.8.tábl.'!E75</f>
        <v>0</v>
      </c>
      <c r="F73" s="342">
        <f>'9.mell.4.tábl.'!F75+'9.mell.8.tábl.'!F75</f>
        <v>0</v>
      </c>
      <c r="G73" s="267">
        <f>'9.mell.4.tábl.'!G75+'9.mell.8.tábl.'!G75</f>
        <v>0</v>
      </c>
    </row>
    <row r="74" spans="1:7" s="354" customFormat="1" ht="12" customHeight="1" thickBot="1" x14ac:dyDescent="0.25">
      <c r="A74" s="16" t="s">
        <v>320</v>
      </c>
      <c r="B74" s="460" t="s">
        <v>503</v>
      </c>
      <c r="C74" s="342">
        <f>'9.mell.4.tábl.'!C76+'9.mell.8.tábl.'!C76</f>
        <v>0</v>
      </c>
      <c r="D74" s="342">
        <f>'9.mell.4.tábl.'!D76+'9.mell.8.tábl.'!D76</f>
        <v>0</v>
      </c>
      <c r="E74" s="342">
        <f>'9.mell.4.tábl.'!E76+'9.mell.8.tábl.'!E76</f>
        <v>0</v>
      </c>
      <c r="F74" s="342">
        <f>'9.mell.4.tábl.'!F76+'9.mell.8.tábl.'!F76</f>
        <v>0</v>
      </c>
      <c r="G74" s="267">
        <f>'9.mell.4.tábl.'!G76+'9.mell.8.tábl.'!G76</f>
        <v>0</v>
      </c>
    </row>
    <row r="75" spans="1:7" s="354" customFormat="1" ht="12" customHeight="1" thickBot="1" x14ac:dyDescent="0.25">
      <c r="A75" s="388" t="s">
        <v>298</v>
      </c>
      <c r="B75" s="257" t="s">
        <v>299</v>
      </c>
      <c r="C75" s="338">
        <f>SUM(C76:C77)</f>
        <v>0</v>
      </c>
      <c r="D75" s="338">
        <f>SUM(D76:D77)</f>
        <v>0</v>
      </c>
      <c r="E75" s="338">
        <f>SUM(E76:E77)</f>
        <v>0</v>
      </c>
      <c r="F75" s="338">
        <f>SUM(F76:F77)</f>
        <v>0</v>
      </c>
      <c r="G75" s="262">
        <f>SUM(G76:G77)</f>
        <v>0</v>
      </c>
    </row>
    <row r="76" spans="1:7" s="354" customFormat="1" ht="12" customHeight="1" x14ac:dyDescent="0.2">
      <c r="A76" s="15" t="s">
        <v>321</v>
      </c>
      <c r="B76" s="355" t="s">
        <v>300</v>
      </c>
      <c r="C76" s="342">
        <f>'9.mell.4.tábl.'!C78+'9.mell.8.tábl.'!C78</f>
        <v>0</v>
      </c>
      <c r="D76" s="342">
        <f>'9.mell.4.tábl.'!D78+'9.mell.8.tábl.'!D78</f>
        <v>0</v>
      </c>
      <c r="E76" s="342">
        <f>'9.mell.4.tábl.'!E78+'9.mell.8.tábl.'!E78</f>
        <v>0</v>
      </c>
      <c r="F76" s="342">
        <f>'9.mell.4.tábl.'!F78+'9.mell.8.tábl.'!F78</f>
        <v>0</v>
      </c>
      <c r="G76" s="267">
        <f>'9.mell.4.tábl.'!G78+'9.mell.8.tábl.'!G78</f>
        <v>0</v>
      </c>
    </row>
    <row r="77" spans="1:7" s="354" customFormat="1" ht="12" customHeight="1" thickBot="1" x14ac:dyDescent="0.25">
      <c r="A77" s="16" t="s">
        <v>322</v>
      </c>
      <c r="B77" s="259" t="s">
        <v>301</v>
      </c>
      <c r="C77" s="342">
        <f>'9.mell.4.tábl.'!C79+'9.mell.8.tábl.'!C79</f>
        <v>0</v>
      </c>
      <c r="D77" s="342">
        <f>'9.mell.4.tábl.'!D79+'9.mell.8.tábl.'!D79</f>
        <v>0</v>
      </c>
      <c r="E77" s="342">
        <f>'9.mell.4.tábl.'!E79+'9.mell.8.tábl.'!E79</f>
        <v>0</v>
      </c>
      <c r="F77" s="342">
        <f>'9.mell.4.tábl.'!F79+'9.mell.8.tábl.'!F79</f>
        <v>0</v>
      </c>
      <c r="G77" s="267">
        <f>'9.mell.4.tábl.'!G79+'9.mell.8.tábl.'!G79</f>
        <v>0</v>
      </c>
    </row>
    <row r="78" spans="1:7" s="354" customFormat="1" ht="12" customHeight="1" thickBot="1" x14ac:dyDescent="0.25">
      <c r="A78" s="388" t="s">
        <v>302</v>
      </c>
      <c r="B78" s="257" t="s">
        <v>303</v>
      </c>
      <c r="C78" s="338">
        <f>SUM(C79:C81)</f>
        <v>0</v>
      </c>
      <c r="D78" s="338">
        <f>SUM(D79:D81)</f>
        <v>0</v>
      </c>
      <c r="E78" s="338">
        <f>SUM(E79:E81)</f>
        <v>0</v>
      </c>
      <c r="F78" s="338">
        <f>SUM(F79:F81)</f>
        <v>0</v>
      </c>
      <c r="G78" s="262">
        <f>SUM(G79:G81)</f>
        <v>0</v>
      </c>
    </row>
    <row r="79" spans="1:7" s="354" customFormat="1" ht="12" customHeight="1" x14ac:dyDescent="0.2">
      <c r="A79" s="15" t="s">
        <v>323</v>
      </c>
      <c r="B79" s="355" t="s">
        <v>304</v>
      </c>
      <c r="C79" s="342">
        <f>'9.mell.4.tábl.'!C81+'9.mell.8.tábl.'!C82</f>
        <v>0</v>
      </c>
      <c r="D79" s="342">
        <f>'9.mell.4.tábl.'!D81+'9.mell.8.tábl.'!D82</f>
        <v>0</v>
      </c>
      <c r="E79" s="342">
        <f>'9.mell.4.tábl.'!E81+'9.mell.8.tábl.'!E82</f>
        <v>0</v>
      </c>
      <c r="F79" s="342">
        <f>'9.mell.4.tábl.'!F81+'9.mell.8.tábl.'!F82</f>
        <v>0</v>
      </c>
      <c r="G79" s="267">
        <f>'9.mell.4.tábl.'!G81+'9.mell.8.tábl.'!G82</f>
        <v>0</v>
      </c>
    </row>
    <row r="80" spans="1:7" s="354" customFormat="1" ht="12" customHeight="1" x14ac:dyDescent="0.2">
      <c r="A80" s="14" t="s">
        <v>324</v>
      </c>
      <c r="B80" s="356" t="s">
        <v>305</v>
      </c>
      <c r="C80" s="342">
        <f>'9.mell.4.tábl.'!C82+'9.mell.8.tábl.'!C83</f>
        <v>0</v>
      </c>
      <c r="D80" s="342">
        <f>'9.mell.4.tábl.'!D82+'9.mell.8.tábl.'!D83</f>
        <v>0</v>
      </c>
      <c r="E80" s="342">
        <f>'9.mell.4.tábl.'!E82+'9.mell.8.tábl.'!E83</f>
        <v>0</v>
      </c>
      <c r="F80" s="342">
        <f>'9.mell.4.tábl.'!F82+'9.mell.8.tábl.'!F83</f>
        <v>0</v>
      </c>
      <c r="G80" s="267">
        <f>'9.mell.4.tábl.'!G82+'9.mell.8.tábl.'!G83</f>
        <v>0</v>
      </c>
    </row>
    <row r="81" spans="1:7" s="354" customFormat="1" ht="12" customHeight="1" thickBot="1" x14ac:dyDescent="0.25">
      <c r="A81" s="16" t="s">
        <v>325</v>
      </c>
      <c r="B81" s="259" t="s">
        <v>597</v>
      </c>
      <c r="C81" s="342">
        <f>'9.mell.4.tábl.'!C83+'9.mell.8.tábl.'!C84</f>
        <v>0</v>
      </c>
      <c r="D81" s="342">
        <f>'9.mell.4.tábl.'!D83+'9.mell.8.tábl.'!D84</f>
        <v>0</v>
      </c>
      <c r="E81" s="342">
        <f>'9.mell.4.tábl.'!E83+'9.mell.8.tábl.'!E84</f>
        <v>0</v>
      </c>
      <c r="F81" s="342">
        <f>'9.mell.4.tábl.'!F83+'9.mell.8.tábl.'!F84</f>
        <v>0</v>
      </c>
      <c r="G81" s="689">
        <f>'9.mell.4.tábl.'!G83+'9.mell.8.tábl.'!G84</f>
        <v>0</v>
      </c>
    </row>
    <row r="82" spans="1:7" s="354" customFormat="1" ht="12" customHeight="1" thickBot="1" x14ac:dyDescent="0.25">
      <c r="A82" s="388" t="s">
        <v>306</v>
      </c>
      <c r="B82" s="257" t="s">
        <v>326</v>
      </c>
      <c r="C82" s="338">
        <f>SUM(C83:C86)</f>
        <v>0</v>
      </c>
      <c r="D82" s="338">
        <f>SUM(D83:D86)</f>
        <v>0</v>
      </c>
      <c r="E82" s="338">
        <f>SUM(E83:E86)</f>
        <v>0</v>
      </c>
      <c r="F82" s="338">
        <f>SUM(F83:F86)</f>
        <v>0</v>
      </c>
      <c r="G82" s="238">
        <f>SUM(G83:G86)</f>
        <v>0</v>
      </c>
    </row>
    <row r="83" spans="1:7" s="354" customFormat="1" ht="12" customHeight="1" x14ac:dyDescent="0.2">
      <c r="A83" s="358" t="s">
        <v>307</v>
      </c>
      <c r="B83" s="355" t="s">
        <v>308</v>
      </c>
      <c r="C83" s="342">
        <f>'9.mell.4.tábl.'!C85+'9.mell.8.tábl.'!C86</f>
        <v>0</v>
      </c>
      <c r="D83" s="342">
        <f>'9.mell.4.tábl.'!D85+'9.mell.8.tábl.'!D86</f>
        <v>0</v>
      </c>
      <c r="E83" s="342">
        <f>'9.mell.4.tábl.'!E85+'9.mell.8.tábl.'!E86</f>
        <v>0</v>
      </c>
      <c r="F83" s="342">
        <f>'9.mell.4.tábl.'!F85+'9.mell.8.tábl.'!F86</f>
        <v>0</v>
      </c>
      <c r="G83" s="730">
        <f>'9.mell.4.tábl.'!G85+'9.mell.8.tábl.'!G86</f>
        <v>0</v>
      </c>
    </row>
    <row r="84" spans="1:7" s="354" customFormat="1" ht="12" customHeight="1" x14ac:dyDescent="0.2">
      <c r="A84" s="359" t="s">
        <v>309</v>
      </c>
      <c r="B84" s="356" t="s">
        <v>310</v>
      </c>
      <c r="C84" s="342">
        <f>'9.mell.4.tábl.'!C86+'9.mell.8.tábl.'!C87</f>
        <v>0</v>
      </c>
      <c r="D84" s="342">
        <f>'9.mell.4.tábl.'!D86+'9.mell.8.tábl.'!D87</f>
        <v>0</v>
      </c>
      <c r="E84" s="342">
        <f>'9.mell.4.tábl.'!E86+'9.mell.8.tábl.'!E87</f>
        <v>0</v>
      </c>
      <c r="F84" s="342">
        <f>'9.mell.4.tábl.'!F86+'9.mell.8.tábl.'!F87</f>
        <v>0</v>
      </c>
      <c r="G84" s="267">
        <f>'9.mell.4.tábl.'!G86+'9.mell.8.tábl.'!G87</f>
        <v>0</v>
      </c>
    </row>
    <row r="85" spans="1:7" s="354" customFormat="1" ht="12" customHeight="1" x14ac:dyDescent="0.2">
      <c r="A85" s="359" t="s">
        <v>311</v>
      </c>
      <c r="B85" s="356" t="s">
        <v>312</v>
      </c>
      <c r="C85" s="342">
        <f>'9.mell.4.tábl.'!C87+'9.mell.8.tábl.'!C88</f>
        <v>0</v>
      </c>
      <c r="D85" s="342">
        <f>'9.mell.4.tábl.'!D87+'9.mell.8.tábl.'!D88</f>
        <v>0</v>
      </c>
      <c r="E85" s="342">
        <f>'9.mell.4.tábl.'!E87+'9.mell.8.tábl.'!E88</f>
        <v>0</v>
      </c>
      <c r="F85" s="342">
        <f>'9.mell.4.tábl.'!F87+'9.mell.8.tábl.'!F88</f>
        <v>0</v>
      </c>
      <c r="G85" s="267">
        <f>'9.mell.4.tábl.'!G87+'9.mell.8.tábl.'!G88</f>
        <v>0</v>
      </c>
    </row>
    <row r="86" spans="1:7" s="354" customFormat="1" ht="12" customHeight="1" thickBot="1" x14ac:dyDescent="0.25">
      <c r="A86" s="360" t="s">
        <v>313</v>
      </c>
      <c r="B86" s="259" t="s">
        <v>314</v>
      </c>
      <c r="C86" s="342">
        <f>'9.mell.4.tábl.'!C88+'9.mell.8.tábl.'!C89</f>
        <v>0</v>
      </c>
      <c r="D86" s="342">
        <f>'9.mell.4.tábl.'!D88+'9.mell.8.tábl.'!D89</f>
        <v>0</v>
      </c>
      <c r="E86" s="342">
        <f>'9.mell.4.tábl.'!E88+'9.mell.8.tábl.'!E89</f>
        <v>0</v>
      </c>
      <c r="F86" s="342">
        <f>'9.mell.4.tábl.'!F88+'9.mell.8.tábl.'!F89</f>
        <v>0</v>
      </c>
      <c r="G86" s="689">
        <f>'9.mell.4.tábl.'!G88+'9.mell.8.tábl.'!G89</f>
        <v>0</v>
      </c>
    </row>
    <row r="87" spans="1:7" s="354" customFormat="1" ht="12" customHeight="1" thickBot="1" x14ac:dyDescent="0.25">
      <c r="A87" s="388" t="s">
        <v>315</v>
      </c>
      <c r="B87" s="257" t="s">
        <v>431</v>
      </c>
      <c r="C87" s="390"/>
      <c r="D87" s="390"/>
      <c r="E87" s="390"/>
      <c r="F87" s="338">
        <f t="shared" ref="F87:F88" si="0">D87+E87</f>
        <v>0</v>
      </c>
      <c r="G87" s="238">
        <f t="shared" ref="G87:G88" si="1">C87+F87</f>
        <v>0</v>
      </c>
    </row>
    <row r="88" spans="1:7" s="354" customFormat="1" ht="13.5" customHeight="1" thickBot="1" x14ac:dyDescent="0.25">
      <c r="A88" s="388" t="s">
        <v>317</v>
      </c>
      <c r="B88" s="257" t="s">
        <v>316</v>
      </c>
      <c r="C88" s="390"/>
      <c r="D88" s="390"/>
      <c r="E88" s="390"/>
      <c r="F88" s="338">
        <f t="shared" si="0"/>
        <v>0</v>
      </c>
      <c r="G88" s="238">
        <f t="shared" si="1"/>
        <v>0</v>
      </c>
    </row>
    <row r="89" spans="1:7" s="354" customFormat="1" ht="15.75" customHeight="1" thickBot="1" x14ac:dyDescent="0.25">
      <c r="A89" s="388" t="s">
        <v>329</v>
      </c>
      <c r="B89" s="361" t="s">
        <v>434</v>
      </c>
      <c r="C89" s="344">
        <f>+C66+C70+C75+C78+C82+C88+C87</f>
        <v>0</v>
      </c>
      <c r="D89" s="344">
        <f>+D66+D70+D75+D78+D82+D88+D87</f>
        <v>0</v>
      </c>
      <c r="E89" s="344">
        <f>+E66+E70+E75+E78+E82+E88+E87</f>
        <v>0</v>
      </c>
      <c r="F89" s="344">
        <f>+F66+F70+F75+F78+F82+F88+F87</f>
        <v>0</v>
      </c>
      <c r="G89" s="383">
        <f>+G66+G70+G75+G78+G82+G88+G87</f>
        <v>0</v>
      </c>
    </row>
    <row r="90" spans="1:7" s="354" customFormat="1" ht="25.5" customHeight="1" thickBot="1" x14ac:dyDescent="0.25">
      <c r="A90" s="389" t="s">
        <v>433</v>
      </c>
      <c r="B90" s="362" t="s">
        <v>435</v>
      </c>
      <c r="C90" s="344">
        <f>+C65+C89</f>
        <v>0</v>
      </c>
      <c r="D90" s="344">
        <f>+D65+D89</f>
        <v>0</v>
      </c>
      <c r="E90" s="344">
        <f>+E65+E89</f>
        <v>0</v>
      </c>
      <c r="F90" s="344">
        <f>+F65+F89</f>
        <v>0</v>
      </c>
      <c r="G90" s="383">
        <f>+G65+G89</f>
        <v>0</v>
      </c>
    </row>
    <row r="91" spans="1:7" s="354" customFormat="1" ht="30.75" customHeight="1" x14ac:dyDescent="0.2">
      <c r="A91" s="5"/>
      <c r="B91" s="6"/>
      <c r="C91" s="269"/>
    </row>
    <row r="92" spans="1:7" ht="16.5" customHeight="1" x14ac:dyDescent="0.25">
      <c r="A92" s="771" t="s">
        <v>639</v>
      </c>
      <c r="B92" s="771"/>
      <c r="C92" s="771"/>
      <c r="D92" s="771"/>
      <c r="E92" s="771"/>
      <c r="F92" s="771"/>
      <c r="G92" s="771"/>
    </row>
    <row r="93" spans="1:7" s="363" customFormat="1" ht="16.5" customHeight="1" thickBot="1" x14ac:dyDescent="0.3">
      <c r="A93" s="772"/>
      <c r="B93" s="772"/>
      <c r="C93" s="134"/>
      <c r="G93" s="134"/>
    </row>
    <row r="94" spans="1:7" x14ac:dyDescent="0.25">
      <c r="A94" s="773" t="s">
        <v>64</v>
      </c>
      <c r="B94" s="775" t="s">
        <v>598</v>
      </c>
      <c r="C94" s="777" t="str">
        <f>+CONCATENATE(LEFT([1]ÖSSZEFÜGGÉSEK!A6,4),". évi")</f>
        <v>2021. évi</v>
      </c>
      <c r="D94" s="778"/>
      <c r="E94" s="779"/>
      <c r="F94" s="779"/>
      <c r="G94" s="780"/>
    </row>
    <row r="95" spans="1:7" ht="48.75" thickBot="1" x14ac:dyDescent="0.3">
      <c r="A95" s="774"/>
      <c r="B95" s="776"/>
      <c r="C95" s="568" t="s">
        <v>587</v>
      </c>
      <c r="D95" s="569" t="s">
        <v>588</v>
      </c>
      <c r="E95" s="569" t="s">
        <v>589</v>
      </c>
      <c r="F95" s="570" t="s">
        <v>590</v>
      </c>
      <c r="G95" s="571" t="s">
        <v>591</v>
      </c>
    </row>
    <row r="96" spans="1:7" s="353" customFormat="1" ht="12" customHeight="1" thickBot="1" x14ac:dyDescent="0.25">
      <c r="A96" s="31" t="s">
        <v>444</v>
      </c>
      <c r="B96" s="32" t="s">
        <v>445</v>
      </c>
      <c r="C96" s="572" t="s">
        <v>446</v>
      </c>
      <c r="D96" s="572" t="s">
        <v>448</v>
      </c>
      <c r="E96" s="573" t="s">
        <v>447</v>
      </c>
      <c r="F96" s="573" t="s">
        <v>592</v>
      </c>
      <c r="G96" s="587" t="s">
        <v>593</v>
      </c>
    </row>
    <row r="97" spans="1:7" ht="12" customHeight="1" thickBot="1" x14ac:dyDescent="0.3">
      <c r="A97" s="22" t="s">
        <v>16</v>
      </c>
      <c r="B97" s="27" t="s">
        <v>393</v>
      </c>
      <c r="C97" s="338">
        <f>C98+C99+C100+C101+C102+C115</f>
        <v>490000</v>
      </c>
      <c r="D97" s="338">
        <f>D98+D99+D100+D101+D102+D115</f>
        <v>0</v>
      </c>
      <c r="E97" s="338">
        <f>E98+E99+E100+E101+E102+E115</f>
        <v>0</v>
      </c>
      <c r="F97" s="338">
        <f>F98+F99+F100+F101+F102+F115</f>
        <v>0</v>
      </c>
      <c r="G97" s="238">
        <f>G98+G99+G100+G101+G102+G115</f>
        <v>490000</v>
      </c>
    </row>
    <row r="98" spans="1:7" ht="12" customHeight="1" x14ac:dyDescent="0.25">
      <c r="A98" s="17" t="s">
        <v>93</v>
      </c>
      <c r="B98" s="588" t="s">
        <v>47</v>
      </c>
      <c r="C98" s="589">
        <f>'9.mell.4.tábl.'!C96+'9.mell.8.tábl.'!C97</f>
        <v>200000</v>
      </c>
      <c r="D98" s="589">
        <f>'9.mell.4.tábl.'!D96+'9.mell.8.tábl.'!D97</f>
        <v>0</v>
      </c>
      <c r="E98" s="589">
        <f>'9.mell.4.tábl.'!E96+'9.mell.8.tábl.'!E97</f>
        <v>0</v>
      </c>
      <c r="F98" s="589">
        <f>'9.mell.4.tábl.'!F96+'9.mell.8.tábl.'!F97</f>
        <v>0</v>
      </c>
      <c r="G98" s="763">
        <f>'9.mell.4.tábl.'!G96+'9.mell.8.tábl.'!G97</f>
        <v>200000</v>
      </c>
    </row>
    <row r="99" spans="1:7" ht="12" customHeight="1" x14ac:dyDescent="0.25">
      <c r="A99" s="14" t="s">
        <v>94</v>
      </c>
      <c r="B99" s="592" t="s">
        <v>172</v>
      </c>
      <c r="C99" s="589">
        <f>'9.mell.4.tábl.'!C97+'9.mell.8.tábl.'!C98</f>
        <v>31000</v>
      </c>
      <c r="D99" s="589">
        <f>'9.mell.4.tábl.'!D97+'9.mell.8.tábl.'!D98</f>
        <v>0</v>
      </c>
      <c r="E99" s="589">
        <f>'9.mell.4.tábl.'!E97+'9.mell.8.tábl.'!E98</f>
        <v>0</v>
      </c>
      <c r="F99" s="589">
        <f>'9.mell.4.tábl.'!F97+'9.mell.8.tábl.'!F98</f>
        <v>0</v>
      </c>
      <c r="G99" s="761">
        <f>'9.mell.4.tábl.'!G97+'9.mell.8.tábl.'!G98</f>
        <v>31000</v>
      </c>
    </row>
    <row r="100" spans="1:7" ht="12" customHeight="1" x14ac:dyDescent="0.25">
      <c r="A100" s="14" t="s">
        <v>95</v>
      </c>
      <c r="B100" s="592" t="s">
        <v>133</v>
      </c>
      <c r="C100" s="589">
        <f>'9.mell.4.tábl.'!C98+'9.mell.8.tábl.'!C99</f>
        <v>259000</v>
      </c>
      <c r="D100" s="589">
        <f>'9.mell.4.tábl.'!D98+'9.mell.8.tábl.'!D99</f>
        <v>0</v>
      </c>
      <c r="E100" s="589">
        <f>'9.mell.4.tábl.'!E98+'9.mell.8.tábl.'!E99</f>
        <v>0</v>
      </c>
      <c r="F100" s="589">
        <f>'9.mell.4.tábl.'!F98+'9.mell.8.tábl.'!F99</f>
        <v>0</v>
      </c>
      <c r="G100" s="761">
        <f>'9.mell.4.tábl.'!G98+'9.mell.8.tábl.'!G99</f>
        <v>259000</v>
      </c>
    </row>
    <row r="101" spans="1:7" ht="12" customHeight="1" x14ac:dyDescent="0.25">
      <c r="A101" s="14" t="s">
        <v>96</v>
      </c>
      <c r="B101" s="598" t="s">
        <v>173</v>
      </c>
      <c r="C101" s="589">
        <f>'9.mell.4.tábl.'!C99+'9.mell.8.tábl.'!C100</f>
        <v>0</v>
      </c>
      <c r="D101" s="589">
        <f>'9.mell.4.tábl.'!D99+'9.mell.8.tábl.'!D100</f>
        <v>0</v>
      </c>
      <c r="E101" s="589">
        <f>'9.mell.4.tábl.'!E99+'9.mell.8.tábl.'!E100</f>
        <v>0</v>
      </c>
      <c r="F101" s="589">
        <f>'9.mell.4.tábl.'!F99+'9.mell.8.tábl.'!F100</f>
        <v>0</v>
      </c>
      <c r="G101" s="761">
        <f>'9.mell.4.tábl.'!G99+'9.mell.8.tábl.'!G100</f>
        <v>0</v>
      </c>
    </row>
    <row r="102" spans="1:7" ht="12" customHeight="1" x14ac:dyDescent="0.25">
      <c r="A102" s="14" t="s">
        <v>106</v>
      </c>
      <c r="B102" s="19" t="s">
        <v>174</v>
      </c>
      <c r="C102" s="589">
        <f>'9.mell.4.tábl.'!C100+'9.mell.8.tábl.'!C101</f>
        <v>0</v>
      </c>
      <c r="D102" s="589">
        <f>'9.mell.4.tábl.'!D100+'9.mell.8.tábl.'!D101</f>
        <v>0</v>
      </c>
      <c r="E102" s="589">
        <f>'9.mell.4.tábl.'!E100+'9.mell.8.tábl.'!E101</f>
        <v>0</v>
      </c>
      <c r="F102" s="589">
        <f>'9.mell.4.tábl.'!F100+'9.mell.8.tábl.'!F101</f>
        <v>0</v>
      </c>
      <c r="G102" s="761">
        <f>'9.mell.4.tábl.'!G100+'9.mell.8.tábl.'!G101</f>
        <v>0</v>
      </c>
    </row>
    <row r="103" spans="1:7" ht="12" customHeight="1" x14ac:dyDescent="0.25">
      <c r="A103" s="14" t="s">
        <v>97</v>
      </c>
      <c r="B103" s="592" t="s">
        <v>398</v>
      </c>
      <c r="C103" s="589">
        <f>'9.mell.4.tábl.'!C101+'9.mell.8.tábl.'!C102</f>
        <v>0</v>
      </c>
      <c r="D103" s="589">
        <f>'9.mell.4.tábl.'!D101+'9.mell.8.tábl.'!D102</f>
        <v>0</v>
      </c>
      <c r="E103" s="589">
        <f>'9.mell.4.tábl.'!E101+'9.mell.8.tábl.'!E102</f>
        <v>0</v>
      </c>
      <c r="F103" s="589">
        <f>'9.mell.4.tábl.'!F101+'9.mell.8.tábl.'!F102</f>
        <v>0</v>
      </c>
      <c r="G103" s="761">
        <f>'9.mell.4.tábl.'!G101+'9.mell.8.tábl.'!G102</f>
        <v>0</v>
      </c>
    </row>
    <row r="104" spans="1:7" ht="12" customHeight="1" x14ac:dyDescent="0.25">
      <c r="A104" s="14" t="s">
        <v>98</v>
      </c>
      <c r="B104" s="599" t="s">
        <v>397</v>
      </c>
      <c r="C104" s="589">
        <f>'9.mell.4.tábl.'!C102+'9.mell.8.tábl.'!C103</f>
        <v>0</v>
      </c>
      <c r="D104" s="589">
        <f>'9.mell.4.tábl.'!D102+'9.mell.8.tábl.'!D103</f>
        <v>0</v>
      </c>
      <c r="E104" s="589">
        <f>'9.mell.4.tábl.'!E102+'9.mell.8.tábl.'!E103</f>
        <v>0</v>
      </c>
      <c r="F104" s="589">
        <f>'9.mell.4.tábl.'!F102+'9.mell.8.tábl.'!F103</f>
        <v>0</v>
      </c>
      <c r="G104" s="761">
        <f>'9.mell.4.tábl.'!G102+'9.mell.8.tábl.'!G103</f>
        <v>0</v>
      </c>
    </row>
    <row r="105" spans="1:7" ht="12" customHeight="1" x14ac:dyDescent="0.25">
      <c r="A105" s="14" t="s">
        <v>107</v>
      </c>
      <c r="B105" s="599" t="s">
        <v>396</v>
      </c>
      <c r="C105" s="589">
        <f>'9.mell.4.tábl.'!C103+'9.mell.8.tábl.'!C104</f>
        <v>0</v>
      </c>
      <c r="D105" s="589">
        <f>'9.mell.4.tábl.'!D103+'9.mell.8.tábl.'!D104</f>
        <v>0</v>
      </c>
      <c r="E105" s="589">
        <f>'9.mell.4.tábl.'!E103+'9.mell.8.tábl.'!E104</f>
        <v>0</v>
      </c>
      <c r="F105" s="589">
        <f>'9.mell.4.tábl.'!F103+'9.mell.8.tábl.'!F104</f>
        <v>0</v>
      </c>
      <c r="G105" s="761">
        <f>'9.mell.4.tábl.'!G103+'9.mell.8.tábl.'!G104</f>
        <v>0</v>
      </c>
    </row>
    <row r="106" spans="1:7" ht="12" customHeight="1" x14ac:dyDescent="0.25">
      <c r="A106" s="14" t="s">
        <v>108</v>
      </c>
      <c r="B106" s="600" t="s">
        <v>332</v>
      </c>
      <c r="C106" s="589">
        <f>'9.mell.4.tábl.'!C104+'9.mell.8.tábl.'!C105</f>
        <v>0</v>
      </c>
      <c r="D106" s="589">
        <f>'9.mell.4.tábl.'!D104+'9.mell.8.tábl.'!D105</f>
        <v>0</v>
      </c>
      <c r="E106" s="589">
        <f>'9.mell.4.tábl.'!E104+'9.mell.8.tábl.'!E105</f>
        <v>0</v>
      </c>
      <c r="F106" s="589">
        <f>'9.mell.4.tábl.'!F104+'9.mell.8.tábl.'!F105</f>
        <v>0</v>
      </c>
      <c r="G106" s="761">
        <f>'9.mell.4.tábl.'!G104+'9.mell.8.tábl.'!G105</f>
        <v>0</v>
      </c>
    </row>
    <row r="107" spans="1:7" ht="22.5" x14ac:dyDescent="0.25">
      <c r="A107" s="14" t="s">
        <v>109</v>
      </c>
      <c r="B107" s="601" t="s">
        <v>333</v>
      </c>
      <c r="C107" s="589">
        <f>'9.mell.4.tábl.'!C105+'9.mell.8.tábl.'!C106</f>
        <v>0</v>
      </c>
      <c r="D107" s="589">
        <f>'9.mell.4.tábl.'!D105+'9.mell.8.tábl.'!D106</f>
        <v>0</v>
      </c>
      <c r="E107" s="589">
        <f>'9.mell.4.tábl.'!E105+'9.mell.8.tábl.'!E106</f>
        <v>0</v>
      </c>
      <c r="F107" s="589">
        <f>'9.mell.4.tábl.'!F105+'9.mell.8.tábl.'!F106</f>
        <v>0</v>
      </c>
      <c r="G107" s="761">
        <f>'9.mell.4.tábl.'!G105+'9.mell.8.tábl.'!G106</f>
        <v>0</v>
      </c>
    </row>
    <row r="108" spans="1:7" ht="22.5" x14ac:dyDescent="0.25">
      <c r="A108" s="14" t="s">
        <v>110</v>
      </c>
      <c r="B108" s="601" t="s">
        <v>334</v>
      </c>
      <c r="C108" s="589">
        <f>'9.mell.4.tábl.'!C106+'9.mell.8.tábl.'!C107</f>
        <v>0</v>
      </c>
      <c r="D108" s="589">
        <f>'9.mell.4.tábl.'!D106+'9.mell.8.tábl.'!D107</f>
        <v>0</v>
      </c>
      <c r="E108" s="589">
        <f>'9.mell.4.tábl.'!E106+'9.mell.8.tábl.'!E107</f>
        <v>0</v>
      </c>
      <c r="F108" s="589">
        <f>'9.mell.4.tábl.'!F106+'9.mell.8.tábl.'!F107</f>
        <v>0</v>
      </c>
      <c r="G108" s="761">
        <f>'9.mell.4.tábl.'!G106+'9.mell.8.tábl.'!G107</f>
        <v>0</v>
      </c>
    </row>
    <row r="109" spans="1:7" ht="12" customHeight="1" x14ac:dyDescent="0.25">
      <c r="A109" s="14" t="s">
        <v>112</v>
      </c>
      <c r="B109" s="600" t="s">
        <v>335</v>
      </c>
      <c r="C109" s="589">
        <f>'9.mell.4.tábl.'!C107+'9.mell.8.tábl.'!C108</f>
        <v>0</v>
      </c>
      <c r="D109" s="589">
        <f>'9.mell.4.tábl.'!D107+'9.mell.8.tábl.'!D108</f>
        <v>0</v>
      </c>
      <c r="E109" s="589">
        <f>'9.mell.4.tábl.'!E107+'9.mell.8.tábl.'!E108</f>
        <v>0</v>
      </c>
      <c r="F109" s="589">
        <f>'9.mell.4.tábl.'!F107+'9.mell.8.tábl.'!F108</f>
        <v>0</v>
      </c>
      <c r="G109" s="761">
        <f>'9.mell.4.tábl.'!G107+'9.mell.8.tábl.'!G108</f>
        <v>0</v>
      </c>
    </row>
    <row r="110" spans="1:7" ht="12" customHeight="1" x14ac:dyDescent="0.25">
      <c r="A110" s="14" t="s">
        <v>175</v>
      </c>
      <c r="B110" s="600" t="s">
        <v>336</v>
      </c>
      <c r="C110" s="589">
        <f>'9.mell.4.tábl.'!C108+'9.mell.8.tábl.'!C109</f>
        <v>0</v>
      </c>
      <c r="D110" s="589">
        <f>'9.mell.4.tábl.'!D108+'9.mell.8.tábl.'!D109</f>
        <v>0</v>
      </c>
      <c r="E110" s="589">
        <f>'9.mell.4.tábl.'!E108+'9.mell.8.tábl.'!E109</f>
        <v>0</v>
      </c>
      <c r="F110" s="589">
        <f>'9.mell.4.tábl.'!F108+'9.mell.8.tábl.'!F109</f>
        <v>0</v>
      </c>
      <c r="G110" s="761">
        <f>'9.mell.4.tábl.'!G108+'9.mell.8.tábl.'!G109</f>
        <v>0</v>
      </c>
    </row>
    <row r="111" spans="1:7" ht="22.5" x14ac:dyDescent="0.25">
      <c r="A111" s="14" t="s">
        <v>330</v>
      </c>
      <c r="B111" s="601" t="s">
        <v>337</v>
      </c>
      <c r="C111" s="589">
        <f>'9.mell.4.tábl.'!C109+'9.mell.8.tábl.'!C110</f>
        <v>0</v>
      </c>
      <c r="D111" s="589">
        <f>'9.mell.4.tábl.'!D109+'9.mell.8.tábl.'!D110</f>
        <v>0</v>
      </c>
      <c r="E111" s="589">
        <f>'9.mell.4.tábl.'!E109+'9.mell.8.tábl.'!E110</f>
        <v>0</v>
      </c>
      <c r="F111" s="589">
        <f>'9.mell.4.tábl.'!F109+'9.mell.8.tábl.'!F110</f>
        <v>0</v>
      </c>
      <c r="G111" s="761">
        <f>'9.mell.4.tábl.'!G109+'9.mell.8.tábl.'!G110</f>
        <v>0</v>
      </c>
    </row>
    <row r="112" spans="1:7" ht="12" customHeight="1" x14ac:dyDescent="0.25">
      <c r="A112" s="13" t="s">
        <v>331</v>
      </c>
      <c r="B112" s="599" t="s">
        <v>338</v>
      </c>
      <c r="C112" s="589">
        <f>'9.mell.4.tábl.'!C110+'9.mell.8.tábl.'!C111</f>
        <v>0</v>
      </c>
      <c r="D112" s="589">
        <f>'9.mell.4.tábl.'!D110+'9.mell.8.tábl.'!D111</f>
        <v>0</v>
      </c>
      <c r="E112" s="589">
        <f>'9.mell.4.tábl.'!E110+'9.mell.8.tábl.'!E111</f>
        <v>0</v>
      </c>
      <c r="F112" s="589">
        <f>'9.mell.4.tábl.'!F110+'9.mell.8.tábl.'!F111</f>
        <v>0</v>
      </c>
      <c r="G112" s="761">
        <f>'9.mell.4.tábl.'!G110+'9.mell.8.tábl.'!G111</f>
        <v>0</v>
      </c>
    </row>
    <row r="113" spans="1:7" ht="12" customHeight="1" x14ac:dyDescent="0.25">
      <c r="A113" s="14" t="s">
        <v>394</v>
      </c>
      <c r="B113" s="599" t="s">
        <v>339</v>
      </c>
      <c r="C113" s="589">
        <f>'9.mell.4.tábl.'!C111+'9.mell.8.tábl.'!C112</f>
        <v>0</v>
      </c>
      <c r="D113" s="589">
        <f>'9.mell.4.tábl.'!D111+'9.mell.8.tábl.'!D112</f>
        <v>0</v>
      </c>
      <c r="E113" s="589">
        <f>'9.mell.4.tábl.'!E111+'9.mell.8.tábl.'!E112</f>
        <v>0</v>
      </c>
      <c r="F113" s="589">
        <f>'9.mell.4.tábl.'!F111+'9.mell.8.tábl.'!F112</f>
        <v>0</v>
      </c>
      <c r="G113" s="761">
        <f>'9.mell.4.tábl.'!G111+'9.mell.8.tábl.'!G112</f>
        <v>0</v>
      </c>
    </row>
    <row r="114" spans="1:7" ht="12" customHeight="1" x14ac:dyDescent="0.25">
      <c r="A114" s="16" t="s">
        <v>395</v>
      </c>
      <c r="B114" s="599" t="s">
        <v>340</v>
      </c>
      <c r="C114" s="589">
        <f>'9.mell.4.tábl.'!C112+'9.mell.8.tábl.'!C113</f>
        <v>0</v>
      </c>
      <c r="D114" s="589">
        <f>'9.mell.4.tábl.'!D112+'9.mell.8.tábl.'!D113</f>
        <v>0</v>
      </c>
      <c r="E114" s="589">
        <f>'9.mell.4.tábl.'!E112+'9.mell.8.tábl.'!E113</f>
        <v>0</v>
      </c>
      <c r="F114" s="589">
        <f>'9.mell.4.tábl.'!F112+'9.mell.8.tábl.'!F113</f>
        <v>0</v>
      </c>
      <c r="G114" s="761">
        <f>'9.mell.4.tábl.'!G112+'9.mell.8.tábl.'!G113</f>
        <v>0</v>
      </c>
    </row>
    <row r="115" spans="1:7" ht="12" customHeight="1" x14ac:dyDescent="0.25">
      <c r="A115" s="14" t="s">
        <v>399</v>
      </c>
      <c r="B115" s="598" t="s">
        <v>48</v>
      </c>
      <c r="C115" s="589">
        <f>'9.mell.4.tábl.'!C113+'9.mell.8.tábl.'!C114</f>
        <v>0</v>
      </c>
      <c r="D115" s="589">
        <f>'9.mell.4.tábl.'!D113+'9.mell.8.tábl.'!D114</f>
        <v>0</v>
      </c>
      <c r="E115" s="589">
        <f>'9.mell.4.tábl.'!E113+'9.mell.8.tábl.'!E114</f>
        <v>0</v>
      </c>
      <c r="F115" s="589">
        <f>'9.mell.4.tábl.'!F113+'9.mell.8.tábl.'!F114</f>
        <v>0</v>
      </c>
      <c r="G115" s="761">
        <f>'9.mell.4.tábl.'!G113+'9.mell.8.tábl.'!G114</f>
        <v>0</v>
      </c>
    </row>
    <row r="116" spans="1:7" ht="12" customHeight="1" x14ac:dyDescent="0.25">
      <c r="A116" s="14" t="s">
        <v>400</v>
      </c>
      <c r="B116" s="592" t="s">
        <v>402</v>
      </c>
      <c r="C116" s="589">
        <f>'9.mell.4.tábl.'!C114+'9.mell.8.tábl.'!C115</f>
        <v>0</v>
      </c>
      <c r="D116" s="589">
        <f>'9.mell.4.tábl.'!D114+'9.mell.8.tábl.'!D115</f>
        <v>0</v>
      </c>
      <c r="E116" s="589">
        <f>'9.mell.4.tábl.'!E114+'9.mell.8.tábl.'!E115</f>
        <v>0</v>
      </c>
      <c r="F116" s="589">
        <f>'9.mell.4.tábl.'!F114+'9.mell.8.tábl.'!F115</f>
        <v>0</v>
      </c>
      <c r="G116" s="761">
        <f>'9.mell.4.tábl.'!G114+'9.mell.8.tábl.'!G115</f>
        <v>0</v>
      </c>
    </row>
    <row r="117" spans="1:7" ht="12" customHeight="1" thickBot="1" x14ac:dyDescent="0.3">
      <c r="A117" s="18" t="s">
        <v>401</v>
      </c>
      <c r="B117" s="602" t="s">
        <v>403</v>
      </c>
      <c r="C117" s="603">
        <f>'9.mell.4.tábl.'!C115+'9.mell.8.tábl.'!C116</f>
        <v>0</v>
      </c>
      <c r="D117" s="603">
        <f>'9.mell.4.tábl.'!D115+'9.mell.8.tábl.'!D116</f>
        <v>0</v>
      </c>
      <c r="E117" s="603">
        <f>'9.mell.4.tábl.'!E115+'9.mell.8.tábl.'!E116</f>
        <v>0</v>
      </c>
      <c r="F117" s="603">
        <f>'9.mell.4.tábl.'!F115+'9.mell.8.tábl.'!F116</f>
        <v>0</v>
      </c>
      <c r="G117" s="765">
        <f>'9.mell.4.tábl.'!G115+'9.mell.8.tábl.'!G116</f>
        <v>0</v>
      </c>
    </row>
    <row r="118" spans="1:7" ht="12" customHeight="1" thickBot="1" x14ac:dyDescent="0.3">
      <c r="A118" s="402" t="s">
        <v>17</v>
      </c>
      <c r="B118" s="403" t="s">
        <v>341</v>
      </c>
      <c r="C118" s="411">
        <f>+C119+C121+C123</f>
        <v>0</v>
      </c>
      <c r="D118" s="411">
        <f>+D119+D121+D123</f>
        <v>0</v>
      </c>
      <c r="E118" s="411">
        <f>+E119+E121+E123</f>
        <v>0</v>
      </c>
      <c r="F118" s="411">
        <f>+F119+F121+F123</f>
        <v>0</v>
      </c>
      <c r="G118" s="404">
        <f>+G119+G121+G123</f>
        <v>0</v>
      </c>
    </row>
    <row r="119" spans="1:7" ht="12" customHeight="1" x14ac:dyDescent="0.25">
      <c r="A119" s="15" t="s">
        <v>99</v>
      </c>
      <c r="B119" s="8" t="s">
        <v>214</v>
      </c>
      <c r="C119" s="340">
        <f>'9.mell.4.tábl.'!C117+'9.mell.8.tábl.'!C118</f>
        <v>0</v>
      </c>
      <c r="D119" s="340">
        <f>'9.mell.4.tábl.'!D117+'9.mell.8.tábl.'!D118</f>
        <v>0</v>
      </c>
      <c r="E119" s="340">
        <f>'9.mell.4.tábl.'!E117+'9.mell.8.tábl.'!E118</f>
        <v>0</v>
      </c>
      <c r="F119" s="340">
        <f>'9.mell.4.tábl.'!F117+'9.mell.8.tábl.'!F118</f>
        <v>0</v>
      </c>
      <c r="G119" s="265">
        <f>'9.mell.4.tábl.'!G117+'9.mell.8.tábl.'!G118</f>
        <v>0</v>
      </c>
    </row>
    <row r="120" spans="1:7" ht="12" customHeight="1" x14ac:dyDescent="0.25">
      <c r="A120" s="15" t="s">
        <v>100</v>
      </c>
      <c r="B120" s="12" t="s">
        <v>345</v>
      </c>
      <c r="C120" s="340">
        <f>'9.mell.4.tábl.'!C118+'9.mell.8.tábl.'!C119</f>
        <v>0</v>
      </c>
      <c r="D120" s="340">
        <f>'9.mell.4.tábl.'!D118+'9.mell.8.tábl.'!D119</f>
        <v>0</v>
      </c>
      <c r="E120" s="340">
        <f>'9.mell.4.tábl.'!E118+'9.mell.8.tábl.'!E119</f>
        <v>0</v>
      </c>
      <c r="F120" s="340">
        <f>'9.mell.4.tábl.'!F118+'9.mell.8.tábl.'!F119</f>
        <v>0</v>
      </c>
      <c r="G120" s="265">
        <f>'9.mell.4.tábl.'!G118+'9.mell.8.tábl.'!G119</f>
        <v>0</v>
      </c>
    </row>
    <row r="121" spans="1:7" ht="12" customHeight="1" x14ac:dyDescent="0.25">
      <c r="A121" s="15" t="s">
        <v>101</v>
      </c>
      <c r="B121" s="12" t="s">
        <v>176</v>
      </c>
      <c r="C121" s="340">
        <f>'9.mell.4.tábl.'!C119+'9.mell.8.tábl.'!C120</f>
        <v>0</v>
      </c>
      <c r="D121" s="340">
        <f>'9.mell.4.tábl.'!D119+'9.mell.8.tábl.'!D120</f>
        <v>0</v>
      </c>
      <c r="E121" s="340">
        <f>'9.mell.4.tábl.'!E119+'9.mell.8.tábl.'!E120</f>
        <v>0</v>
      </c>
      <c r="F121" s="340">
        <f>'9.mell.4.tábl.'!F119+'9.mell.8.tábl.'!F120</f>
        <v>0</v>
      </c>
      <c r="G121" s="265">
        <f>'9.mell.4.tábl.'!G119+'9.mell.8.tábl.'!G120</f>
        <v>0</v>
      </c>
    </row>
    <row r="122" spans="1:7" ht="12" customHeight="1" x14ac:dyDescent="0.25">
      <c r="A122" s="15" t="s">
        <v>102</v>
      </c>
      <c r="B122" s="12" t="s">
        <v>346</v>
      </c>
      <c r="C122" s="340">
        <f>'9.mell.4.tábl.'!C120+'9.mell.8.tábl.'!C121</f>
        <v>0</v>
      </c>
      <c r="D122" s="340">
        <f>'9.mell.4.tábl.'!D120+'9.mell.8.tábl.'!D121</f>
        <v>0</v>
      </c>
      <c r="E122" s="340">
        <f>'9.mell.4.tábl.'!E120+'9.mell.8.tábl.'!E121</f>
        <v>0</v>
      </c>
      <c r="F122" s="340">
        <f>'9.mell.4.tábl.'!F120+'9.mell.8.tábl.'!F121</f>
        <v>0</v>
      </c>
      <c r="G122" s="265">
        <f>'9.mell.4.tábl.'!G120+'9.mell.8.tábl.'!G121</f>
        <v>0</v>
      </c>
    </row>
    <row r="123" spans="1:7" ht="12" customHeight="1" x14ac:dyDescent="0.25">
      <c r="A123" s="15" t="s">
        <v>103</v>
      </c>
      <c r="B123" s="259" t="s">
        <v>216</v>
      </c>
      <c r="C123" s="340">
        <f>'9.mell.4.tábl.'!C121+'9.mell.8.tábl.'!C122</f>
        <v>0</v>
      </c>
      <c r="D123" s="340">
        <f>'9.mell.4.tábl.'!D121+'9.mell.8.tábl.'!D122</f>
        <v>0</v>
      </c>
      <c r="E123" s="340">
        <f>'9.mell.4.tábl.'!E121+'9.mell.8.tábl.'!E122</f>
        <v>0</v>
      </c>
      <c r="F123" s="340">
        <f>'9.mell.4.tábl.'!F121+'9.mell.8.tábl.'!F122</f>
        <v>0</v>
      </c>
      <c r="G123" s="264">
        <f>'9.mell.4.tábl.'!G121+'9.mell.8.tábl.'!G122</f>
        <v>0</v>
      </c>
    </row>
    <row r="124" spans="1:7" ht="12" customHeight="1" x14ac:dyDescent="0.25">
      <c r="A124" s="15" t="s">
        <v>111</v>
      </c>
      <c r="B124" s="258" t="s">
        <v>387</v>
      </c>
      <c r="C124" s="340">
        <f>'9.mell.4.tábl.'!C122+'9.mell.8.tábl.'!C123</f>
        <v>0</v>
      </c>
      <c r="D124" s="340">
        <f>'9.mell.4.tábl.'!D122+'9.mell.8.tábl.'!D123</f>
        <v>0</v>
      </c>
      <c r="E124" s="340">
        <f>'9.mell.4.tábl.'!E122+'9.mell.8.tábl.'!E123</f>
        <v>0</v>
      </c>
      <c r="F124" s="340">
        <f>'9.mell.4.tábl.'!F122+'9.mell.8.tábl.'!F123</f>
        <v>0</v>
      </c>
      <c r="G124" s="265">
        <f>'9.mell.4.tábl.'!G122+'9.mell.8.tábl.'!G123</f>
        <v>0</v>
      </c>
    </row>
    <row r="125" spans="1:7" ht="22.5" x14ac:dyDescent="0.25">
      <c r="A125" s="15" t="s">
        <v>113</v>
      </c>
      <c r="B125" s="351" t="s">
        <v>351</v>
      </c>
      <c r="C125" s="340">
        <f>'9.mell.4.tábl.'!C123+'9.mell.8.tábl.'!C124</f>
        <v>0</v>
      </c>
      <c r="D125" s="340">
        <f>'9.mell.4.tábl.'!D123+'9.mell.8.tábl.'!D124</f>
        <v>0</v>
      </c>
      <c r="E125" s="340">
        <f>'9.mell.4.tábl.'!E123+'9.mell.8.tábl.'!E124</f>
        <v>0</v>
      </c>
      <c r="F125" s="340">
        <f>'9.mell.4.tábl.'!F123+'9.mell.8.tábl.'!F124</f>
        <v>0</v>
      </c>
      <c r="G125" s="265">
        <f>'9.mell.4.tábl.'!G123+'9.mell.8.tábl.'!G124</f>
        <v>0</v>
      </c>
    </row>
    <row r="126" spans="1:7" ht="22.5" x14ac:dyDescent="0.25">
      <c r="A126" s="15" t="s">
        <v>177</v>
      </c>
      <c r="B126" s="137" t="s">
        <v>334</v>
      </c>
      <c r="C126" s="340">
        <f>'9.mell.4.tábl.'!C124+'9.mell.8.tábl.'!C125</f>
        <v>0</v>
      </c>
      <c r="D126" s="340">
        <f>'9.mell.4.tábl.'!D124+'9.mell.8.tábl.'!D125</f>
        <v>0</v>
      </c>
      <c r="E126" s="340">
        <f>'9.mell.4.tábl.'!E124+'9.mell.8.tábl.'!E125</f>
        <v>0</v>
      </c>
      <c r="F126" s="340">
        <f>'9.mell.4.tábl.'!F124+'9.mell.8.tábl.'!F125</f>
        <v>0</v>
      </c>
      <c r="G126" s="265">
        <f>'9.mell.4.tábl.'!G124+'9.mell.8.tábl.'!G125</f>
        <v>0</v>
      </c>
    </row>
    <row r="127" spans="1:7" ht="12" customHeight="1" x14ac:dyDescent="0.25">
      <c r="A127" s="15" t="s">
        <v>178</v>
      </c>
      <c r="B127" s="137" t="s">
        <v>350</v>
      </c>
      <c r="C127" s="340">
        <f>'9.mell.4.tábl.'!C125+'9.mell.8.tábl.'!C126</f>
        <v>0</v>
      </c>
      <c r="D127" s="340">
        <f>'9.mell.4.tábl.'!D125+'9.mell.8.tábl.'!D126</f>
        <v>0</v>
      </c>
      <c r="E127" s="340">
        <f>'9.mell.4.tábl.'!E125+'9.mell.8.tábl.'!E126</f>
        <v>0</v>
      </c>
      <c r="F127" s="340">
        <f>'9.mell.4.tábl.'!F125+'9.mell.8.tábl.'!F126</f>
        <v>0</v>
      </c>
      <c r="G127" s="265">
        <f>'9.mell.4.tábl.'!G125+'9.mell.8.tábl.'!G126</f>
        <v>0</v>
      </c>
    </row>
    <row r="128" spans="1:7" ht="12" customHeight="1" x14ac:dyDescent="0.25">
      <c r="A128" s="15" t="s">
        <v>179</v>
      </c>
      <c r="B128" s="137" t="s">
        <v>349</v>
      </c>
      <c r="C128" s="340">
        <f>'9.mell.4.tábl.'!C126+'9.mell.8.tábl.'!C127</f>
        <v>0</v>
      </c>
      <c r="D128" s="340">
        <f>'9.mell.4.tábl.'!D126+'9.mell.8.tábl.'!D127</f>
        <v>0</v>
      </c>
      <c r="E128" s="340">
        <f>'9.mell.4.tábl.'!E126+'9.mell.8.tábl.'!E127</f>
        <v>0</v>
      </c>
      <c r="F128" s="340">
        <f>'9.mell.4.tábl.'!F126+'9.mell.8.tábl.'!F127</f>
        <v>0</v>
      </c>
      <c r="G128" s="265">
        <f>'9.mell.4.tábl.'!G126+'9.mell.8.tábl.'!G127</f>
        <v>0</v>
      </c>
    </row>
    <row r="129" spans="1:7" ht="22.5" x14ac:dyDescent="0.25">
      <c r="A129" s="15" t="s">
        <v>342</v>
      </c>
      <c r="B129" s="137" t="s">
        <v>337</v>
      </c>
      <c r="C129" s="340">
        <f>'9.mell.4.tábl.'!C127+'9.mell.8.tábl.'!C128</f>
        <v>0</v>
      </c>
      <c r="D129" s="340">
        <f>'9.mell.4.tábl.'!D127+'9.mell.8.tábl.'!D128</f>
        <v>0</v>
      </c>
      <c r="E129" s="340">
        <f>'9.mell.4.tábl.'!E127+'9.mell.8.tábl.'!E128</f>
        <v>0</v>
      </c>
      <c r="F129" s="340">
        <f>'9.mell.4.tábl.'!F127+'9.mell.8.tábl.'!F128</f>
        <v>0</v>
      </c>
      <c r="G129" s="265">
        <f>'9.mell.4.tábl.'!G127+'9.mell.8.tábl.'!G128</f>
        <v>0</v>
      </c>
    </row>
    <row r="130" spans="1:7" ht="12" customHeight="1" x14ac:dyDescent="0.25">
      <c r="A130" s="15" t="s">
        <v>343</v>
      </c>
      <c r="B130" s="137" t="s">
        <v>348</v>
      </c>
      <c r="C130" s="340">
        <f>'9.mell.4.tábl.'!C128+'9.mell.8.tábl.'!C129</f>
        <v>0</v>
      </c>
      <c r="D130" s="340">
        <f>'9.mell.4.tábl.'!D128+'9.mell.8.tábl.'!D129</f>
        <v>0</v>
      </c>
      <c r="E130" s="340">
        <f>'9.mell.4.tábl.'!E128+'9.mell.8.tábl.'!E129</f>
        <v>0</v>
      </c>
      <c r="F130" s="340">
        <f>'9.mell.4.tábl.'!F128+'9.mell.8.tábl.'!F129</f>
        <v>0</v>
      </c>
      <c r="G130" s="265">
        <f>'9.mell.4.tábl.'!G128+'9.mell.8.tábl.'!G129</f>
        <v>0</v>
      </c>
    </row>
    <row r="131" spans="1:7" ht="23.25" thickBot="1" x14ac:dyDescent="0.3">
      <c r="A131" s="13" t="s">
        <v>344</v>
      </c>
      <c r="B131" s="137" t="s">
        <v>347</v>
      </c>
      <c r="C131" s="340">
        <f>'9.mell.4.tábl.'!C129+'9.mell.8.tábl.'!C130</f>
        <v>0</v>
      </c>
      <c r="D131" s="340">
        <f>'9.mell.4.tábl.'!D129+'9.mell.8.tábl.'!D130</f>
        <v>0</v>
      </c>
      <c r="E131" s="340">
        <f>'9.mell.4.tábl.'!E129+'9.mell.8.tábl.'!E130</f>
        <v>0</v>
      </c>
      <c r="F131" s="340">
        <f>'9.mell.4.tábl.'!F129+'9.mell.8.tábl.'!F130</f>
        <v>0</v>
      </c>
      <c r="G131" s="696">
        <f>'9.mell.4.tábl.'!G129+'9.mell.8.tábl.'!G130</f>
        <v>0</v>
      </c>
    </row>
    <row r="132" spans="1:7" ht="12" customHeight="1" thickBot="1" x14ac:dyDescent="0.3">
      <c r="A132" s="20" t="s">
        <v>18</v>
      </c>
      <c r="B132" s="118" t="s">
        <v>404</v>
      </c>
      <c r="C132" s="338">
        <f>+C97+C118</f>
        <v>490000</v>
      </c>
      <c r="D132" s="609">
        <f>+D97+D118</f>
        <v>0</v>
      </c>
      <c r="E132" s="338">
        <f>+E97+E118</f>
        <v>0</v>
      </c>
      <c r="F132" s="338">
        <f>+F97+F118</f>
        <v>0</v>
      </c>
      <c r="G132" s="238">
        <f>+G97+G118</f>
        <v>490000</v>
      </c>
    </row>
    <row r="133" spans="1:7" ht="12" customHeight="1" thickBot="1" x14ac:dyDescent="0.3">
      <c r="A133" s="20" t="s">
        <v>19</v>
      </c>
      <c r="B133" s="118" t="s">
        <v>599</v>
      </c>
      <c r="C133" s="338">
        <f>+C134+C135+C136</f>
        <v>0</v>
      </c>
      <c r="D133" s="609">
        <f>+D134+D135+D136</f>
        <v>0</v>
      </c>
      <c r="E133" s="338">
        <f>+E134+E135+E136</f>
        <v>0</v>
      </c>
      <c r="F133" s="338">
        <f>+F134+F135+F136</f>
        <v>0</v>
      </c>
      <c r="G133" s="262">
        <f>+G134+G135+G136</f>
        <v>0</v>
      </c>
    </row>
    <row r="134" spans="1:7" ht="12" customHeight="1" x14ac:dyDescent="0.25">
      <c r="A134" s="15" t="s">
        <v>250</v>
      </c>
      <c r="B134" s="12" t="s">
        <v>412</v>
      </c>
      <c r="C134" s="339">
        <f>'9.mell.4.tábl.'!C132+'9.mell.8.tábl.'!C133</f>
        <v>0</v>
      </c>
      <c r="D134" s="339">
        <f>'9.mell.4.tábl.'!D132+'9.mell.8.tábl.'!D133</f>
        <v>0</v>
      </c>
      <c r="E134" s="339">
        <f>'9.mell.4.tábl.'!E132+'9.mell.8.tábl.'!E133</f>
        <v>0</v>
      </c>
      <c r="F134" s="339">
        <f>'9.mell.4.tábl.'!F132+'9.mell.8.tábl.'!F133</f>
        <v>0</v>
      </c>
      <c r="G134" s="264">
        <f>'9.mell.4.tábl.'!G132+'9.mell.8.tábl.'!G133</f>
        <v>0</v>
      </c>
    </row>
    <row r="135" spans="1:7" ht="12" customHeight="1" x14ac:dyDescent="0.25">
      <c r="A135" s="15" t="s">
        <v>251</v>
      </c>
      <c r="B135" s="12" t="s">
        <v>413</v>
      </c>
      <c r="C135" s="339">
        <f>'9.mell.4.tábl.'!C133+'9.mell.8.tábl.'!C134</f>
        <v>0</v>
      </c>
      <c r="D135" s="339">
        <f>'9.mell.4.tábl.'!D133+'9.mell.8.tábl.'!D134</f>
        <v>0</v>
      </c>
      <c r="E135" s="339">
        <f>'9.mell.4.tábl.'!E133+'9.mell.8.tábl.'!E134</f>
        <v>0</v>
      </c>
      <c r="F135" s="339">
        <f>'9.mell.4.tábl.'!F133+'9.mell.8.tábl.'!F134</f>
        <v>0</v>
      </c>
      <c r="G135" s="264">
        <f>'9.mell.4.tábl.'!G133+'9.mell.8.tábl.'!G134</f>
        <v>0</v>
      </c>
    </row>
    <row r="136" spans="1:7" ht="12" customHeight="1" thickBot="1" x14ac:dyDescent="0.3">
      <c r="A136" s="13" t="s">
        <v>252</v>
      </c>
      <c r="B136" s="12" t="s">
        <v>414</v>
      </c>
      <c r="C136" s="339">
        <f>'9.mell.4.tábl.'!C134+'9.mell.8.tábl.'!C135</f>
        <v>0</v>
      </c>
      <c r="D136" s="339">
        <f>'9.mell.4.tábl.'!D134+'9.mell.8.tábl.'!D135</f>
        <v>0</v>
      </c>
      <c r="E136" s="339">
        <f>'9.mell.4.tábl.'!E134+'9.mell.8.tábl.'!E135</f>
        <v>0</v>
      </c>
      <c r="F136" s="339">
        <f>'9.mell.4.tábl.'!F134+'9.mell.8.tábl.'!F135</f>
        <v>0</v>
      </c>
      <c r="G136" s="264">
        <f>'9.mell.4.tábl.'!G134+'9.mell.8.tábl.'!G135</f>
        <v>0</v>
      </c>
    </row>
    <row r="137" spans="1:7" ht="12" customHeight="1" thickBot="1" x14ac:dyDescent="0.3">
      <c r="A137" s="20" t="s">
        <v>20</v>
      </c>
      <c r="B137" s="118" t="s">
        <v>406</v>
      </c>
      <c r="C137" s="338">
        <f>SUM(C138:C143)</f>
        <v>0</v>
      </c>
      <c r="D137" s="609">
        <f>SUM(D138:D143)</f>
        <v>0</v>
      </c>
      <c r="E137" s="338">
        <f>SUM(E138:E143)</f>
        <v>0</v>
      </c>
      <c r="F137" s="338">
        <f>SUM(F138:F143)</f>
        <v>0</v>
      </c>
      <c r="G137" s="262">
        <f>SUM(G138:G143)</f>
        <v>0</v>
      </c>
    </row>
    <row r="138" spans="1:7" ht="12" customHeight="1" x14ac:dyDescent="0.25">
      <c r="A138" s="15" t="s">
        <v>86</v>
      </c>
      <c r="B138" s="9" t="s">
        <v>415</v>
      </c>
      <c r="C138" s="339">
        <f>'9.mell.4.tábl.'!C136+'9.mell.8.tábl.'!C137</f>
        <v>0</v>
      </c>
      <c r="D138" s="339">
        <f>'9.mell.4.tábl.'!D136+'9.mell.8.tábl.'!D137</f>
        <v>0</v>
      </c>
      <c r="E138" s="339">
        <f>'9.mell.4.tábl.'!E136+'9.mell.8.tábl.'!E137</f>
        <v>0</v>
      </c>
      <c r="F138" s="339">
        <f>'9.mell.4.tábl.'!F136+'9.mell.8.tábl.'!F137</f>
        <v>0</v>
      </c>
      <c r="G138" s="264">
        <f>'9.mell.4.tábl.'!G136+'9.mell.8.tábl.'!G137</f>
        <v>0</v>
      </c>
    </row>
    <row r="139" spans="1:7" ht="12" customHeight="1" x14ac:dyDescent="0.25">
      <c r="A139" s="15" t="s">
        <v>87</v>
      </c>
      <c r="B139" s="9" t="s">
        <v>407</v>
      </c>
      <c r="C139" s="339">
        <f>'9.mell.4.tábl.'!C137+'9.mell.8.tábl.'!C138</f>
        <v>0</v>
      </c>
      <c r="D139" s="339">
        <f>'9.mell.4.tábl.'!D137+'9.mell.8.tábl.'!D138</f>
        <v>0</v>
      </c>
      <c r="E139" s="339">
        <f>'9.mell.4.tábl.'!E137+'9.mell.8.tábl.'!E138</f>
        <v>0</v>
      </c>
      <c r="F139" s="339">
        <f>'9.mell.4.tábl.'!F137+'9.mell.8.tábl.'!F138</f>
        <v>0</v>
      </c>
      <c r="G139" s="264">
        <f>'9.mell.4.tábl.'!G137+'9.mell.8.tábl.'!G138</f>
        <v>0</v>
      </c>
    </row>
    <row r="140" spans="1:7" ht="12" customHeight="1" x14ac:dyDescent="0.25">
      <c r="A140" s="15" t="s">
        <v>88</v>
      </c>
      <c r="B140" s="9" t="s">
        <v>408</v>
      </c>
      <c r="C140" s="339">
        <f>'9.mell.4.tábl.'!C138+'9.mell.8.tábl.'!C139</f>
        <v>0</v>
      </c>
      <c r="D140" s="339">
        <f>'9.mell.4.tábl.'!D138+'9.mell.8.tábl.'!D139</f>
        <v>0</v>
      </c>
      <c r="E140" s="339">
        <f>'9.mell.4.tábl.'!E138+'9.mell.8.tábl.'!E139</f>
        <v>0</v>
      </c>
      <c r="F140" s="339">
        <f>'9.mell.4.tábl.'!F138+'9.mell.8.tábl.'!F139</f>
        <v>0</v>
      </c>
      <c r="G140" s="264">
        <f>'9.mell.4.tábl.'!G138+'9.mell.8.tábl.'!G139</f>
        <v>0</v>
      </c>
    </row>
    <row r="141" spans="1:7" ht="12" customHeight="1" x14ac:dyDescent="0.25">
      <c r="A141" s="15" t="s">
        <v>164</v>
      </c>
      <c r="B141" s="9" t="s">
        <v>409</v>
      </c>
      <c r="C141" s="339">
        <f>'9.mell.4.tábl.'!C139+'9.mell.8.tábl.'!C140</f>
        <v>0</v>
      </c>
      <c r="D141" s="339">
        <f>'9.mell.4.tábl.'!D139+'9.mell.8.tábl.'!D140</f>
        <v>0</v>
      </c>
      <c r="E141" s="339">
        <f>'9.mell.4.tábl.'!E139+'9.mell.8.tábl.'!E140</f>
        <v>0</v>
      </c>
      <c r="F141" s="339">
        <f>'9.mell.4.tábl.'!F139+'9.mell.8.tábl.'!F140</f>
        <v>0</v>
      </c>
      <c r="G141" s="264">
        <f>'9.mell.4.tábl.'!G139+'9.mell.8.tábl.'!G140</f>
        <v>0</v>
      </c>
    </row>
    <row r="142" spans="1:7" ht="12" customHeight="1" x14ac:dyDescent="0.25">
      <c r="A142" s="15" t="s">
        <v>165</v>
      </c>
      <c r="B142" s="9" t="s">
        <v>410</v>
      </c>
      <c r="C142" s="339">
        <f>'9.mell.4.tábl.'!C140+'9.mell.8.tábl.'!C141</f>
        <v>0</v>
      </c>
      <c r="D142" s="339">
        <f>'9.mell.4.tábl.'!D140+'9.mell.8.tábl.'!D141</f>
        <v>0</v>
      </c>
      <c r="E142" s="339">
        <f>'9.mell.4.tábl.'!E140+'9.mell.8.tábl.'!E141</f>
        <v>0</v>
      </c>
      <c r="F142" s="339">
        <f>'9.mell.4.tábl.'!F140+'9.mell.8.tábl.'!F141</f>
        <v>0</v>
      </c>
      <c r="G142" s="264">
        <f>'9.mell.4.tábl.'!G140+'9.mell.8.tábl.'!G141</f>
        <v>0</v>
      </c>
    </row>
    <row r="143" spans="1:7" ht="12" customHeight="1" thickBot="1" x14ac:dyDescent="0.3">
      <c r="A143" s="13" t="s">
        <v>166</v>
      </c>
      <c r="B143" s="9" t="s">
        <v>411</v>
      </c>
      <c r="C143" s="339">
        <f>'9.mell.4.tábl.'!C141+'9.mell.8.tábl.'!C142</f>
        <v>0</v>
      </c>
      <c r="D143" s="339">
        <f>'9.mell.4.tábl.'!D141+'9.mell.8.tábl.'!D142</f>
        <v>0</v>
      </c>
      <c r="E143" s="339">
        <f>'9.mell.4.tábl.'!E141+'9.mell.8.tábl.'!E142</f>
        <v>0</v>
      </c>
      <c r="F143" s="339">
        <f>'9.mell.4.tábl.'!F141+'9.mell.8.tábl.'!F142</f>
        <v>0</v>
      </c>
      <c r="G143" s="264">
        <f>'9.mell.4.tábl.'!G141+'9.mell.8.tábl.'!G142</f>
        <v>0</v>
      </c>
    </row>
    <row r="144" spans="1:7" ht="12" customHeight="1" thickBot="1" x14ac:dyDescent="0.3">
      <c r="A144" s="20" t="s">
        <v>21</v>
      </c>
      <c r="B144" s="118" t="s">
        <v>419</v>
      </c>
      <c r="C144" s="344">
        <f>+C145+C146+C147+C148</f>
        <v>0</v>
      </c>
      <c r="D144" s="610">
        <f>+D145+D146+D147+D148</f>
        <v>0</v>
      </c>
      <c r="E144" s="344">
        <f>+E145+E146+E147+E148</f>
        <v>0</v>
      </c>
      <c r="F144" s="344">
        <f>+F145+F146+F147+F148</f>
        <v>0</v>
      </c>
      <c r="G144" s="268">
        <f>+G145+G146+G147+G148</f>
        <v>0</v>
      </c>
    </row>
    <row r="145" spans="1:11" ht="12" customHeight="1" x14ac:dyDescent="0.25">
      <c r="A145" s="15" t="s">
        <v>89</v>
      </c>
      <c r="B145" s="9" t="s">
        <v>352</v>
      </c>
      <c r="C145" s="339">
        <f>'9.mell.4.tábl.'!C143+'9.mell.8.tábl.'!C144</f>
        <v>0</v>
      </c>
      <c r="D145" s="339">
        <f>'9.mell.4.tábl.'!D143+'9.mell.8.tábl.'!D144</f>
        <v>0</v>
      </c>
      <c r="E145" s="339">
        <f>'9.mell.4.tábl.'!E143+'9.mell.8.tábl.'!E144</f>
        <v>0</v>
      </c>
      <c r="F145" s="339">
        <f>'9.mell.4.tábl.'!F143+'9.mell.8.tábl.'!F144</f>
        <v>0</v>
      </c>
      <c r="G145" s="264">
        <f>'9.mell.4.tábl.'!G143+'9.mell.8.tábl.'!G144</f>
        <v>0</v>
      </c>
    </row>
    <row r="146" spans="1:11" ht="12" customHeight="1" x14ac:dyDescent="0.25">
      <c r="A146" s="15" t="s">
        <v>90</v>
      </c>
      <c r="B146" s="9" t="s">
        <v>353</v>
      </c>
      <c r="C146" s="339">
        <f>'9.mell.4.tábl.'!C144+'9.mell.8.tábl.'!C145</f>
        <v>0</v>
      </c>
      <c r="D146" s="339">
        <f>'9.mell.4.tábl.'!D144+'9.mell.8.tábl.'!D145</f>
        <v>0</v>
      </c>
      <c r="E146" s="339">
        <f>'9.mell.4.tábl.'!E144+'9.mell.8.tábl.'!E145</f>
        <v>0</v>
      </c>
      <c r="F146" s="339">
        <f>'9.mell.4.tábl.'!F144+'9.mell.8.tábl.'!F145</f>
        <v>0</v>
      </c>
      <c r="G146" s="264">
        <f>'9.mell.4.tábl.'!G144+'9.mell.8.tábl.'!G145</f>
        <v>0</v>
      </c>
    </row>
    <row r="147" spans="1:11" ht="12" customHeight="1" x14ac:dyDescent="0.25">
      <c r="A147" s="15" t="s">
        <v>269</v>
      </c>
      <c r="B147" s="9" t="s">
        <v>420</v>
      </c>
      <c r="C147" s="339">
        <f>'9.mell.4.tábl.'!C145+'9.mell.8.tábl.'!C146</f>
        <v>0</v>
      </c>
      <c r="D147" s="339">
        <f>'9.mell.4.tábl.'!D145+'9.mell.8.tábl.'!D146</f>
        <v>0</v>
      </c>
      <c r="E147" s="339">
        <f>'9.mell.4.tábl.'!E145+'9.mell.8.tábl.'!E146</f>
        <v>0</v>
      </c>
      <c r="F147" s="339">
        <f>'9.mell.4.tábl.'!F145+'9.mell.8.tábl.'!F146</f>
        <v>0</v>
      </c>
      <c r="G147" s="264">
        <f>'9.mell.4.tábl.'!G145+'9.mell.8.tábl.'!G146</f>
        <v>0</v>
      </c>
    </row>
    <row r="148" spans="1:11" ht="12" customHeight="1" thickBot="1" x14ac:dyDescent="0.3">
      <c r="A148" s="13" t="s">
        <v>270</v>
      </c>
      <c r="B148" s="7" t="s">
        <v>368</v>
      </c>
      <c r="C148" s="339">
        <f>'9.mell.4.tábl.'!C146+'9.mell.8.tábl.'!C147</f>
        <v>0</v>
      </c>
      <c r="D148" s="339">
        <f>'9.mell.4.tábl.'!D146+'9.mell.8.tábl.'!D147</f>
        <v>0</v>
      </c>
      <c r="E148" s="339">
        <f>'9.mell.4.tábl.'!E146+'9.mell.8.tábl.'!E147</f>
        <v>0</v>
      </c>
      <c r="F148" s="339">
        <f>'9.mell.4.tábl.'!F146+'9.mell.8.tábl.'!F147</f>
        <v>0</v>
      </c>
      <c r="G148" s="264">
        <f>'9.mell.4.tábl.'!G146+'9.mell.8.tábl.'!G147</f>
        <v>0</v>
      </c>
    </row>
    <row r="149" spans="1:11" ht="12" customHeight="1" thickBot="1" x14ac:dyDescent="0.3">
      <c r="A149" s="20" t="s">
        <v>22</v>
      </c>
      <c r="B149" s="118" t="s">
        <v>421</v>
      </c>
      <c r="C149" s="412">
        <f>SUM(C150:C154)</f>
        <v>0</v>
      </c>
      <c r="D149" s="611">
        <f>SUM(D150:D154)</f>
        <v>0</v>
      </c>
      <c r="E149" s="412">
        <f>SUM(E150:E154)</f>
        <v>0</v>
      </c>
      <c r="F149" s="412">
        <f>SUM(F150:F154)</f>
        <v>0</v>
      </c>
      <c r="G149" s="271">
        <f>SUM(G150:G154)</f>
        <v>0</v>
      </c>
    </row>
    <row r="150" spans="1:11" ht="12" customHeight="1" x14ac:dyDescent="0.25">
      <c r="A150" s="15" t="s">
        <v>91</v>
      </c>
      <c r="B150" s="9" t="s">
        <v>416</v>
      </c>
      <c r="C150" s="339">
        <f>'9.mell.4.tábl.'!C149+'9.mell.8.tábl.'!C150</f>
        <v>0</v>
      </c>
      <c r="D150" s="339">
        <f>'9.mell.4.tábl.'!D149+'9.mell.8.tábl.'!D150</f>
        <v>0</v>
      </c>
      <c r="E150" s="339">
        <f>'9.mell.4.tábl.'!E149+'9.mell.8.tábl.'!E150</f>
        <v>0</v>
      </c>
      <c r="F150" s="339">
        <f>'9.mell.4.tábl.'!F149+'9.mell.8.tábl.'!F150</f>
        <v>0</v>
      </c>
      <c r="G150" s="264">
        <f>'9.mell.4.tábl.'!G149+'9.mell.8.tábl.'!G150</f>
        <v>0</v>
      </c>
    </row>
    <row r="151" spans="1:11" ht="12" customHeight="1" x14ac:dyDescent="0.25">
      <c r="A151" s="15" t="s">
        <v>92</v>
      </c>
      <c r="B151" s="9" t="s">
        <v>423</v>
      </c>
      <c r="C151" s="339">
        <f>'9.mell.4.tábl.'!C150+'9.mell.8.tábl.'!C151</f>
        <v>0</v>
      </c>
      <c r="D151" s="339">
        <f>'9.mell.4.tábl.'!D150+'9.mell.8.tábl.'!D151</f>
        <v>0</v>
      </c>
      <c r="E151" s="339">
        <f>'9.mell.4.tábl.'!E150+'9.mell.8.tábl.'!E151</f>
        <v>0</v>
      </c>
      <c r="F151" s="339">
        <f>'9.mell.4.tábl.'!F150+'9.mell.8.tábl.'!F151</f>
        <v>0</v>
      </c>
      <c r="G151" s="264">
        <f>'9.mell.4.tábl.'!G150+'9.mell.8.tábl.'!G151</f>
        <v>0</v>
      </c>
    </row>
    <row r="152" spans="1:11" ht="12" customHeight="1" x14ac:dyDescent="0.25">
      <c r="A152" s="15" t="s">
        <v>281</v>
      </c>
      <c r="B152" s="9" t="s">
        <v>418</v>
      </c>
      <c r="C152" s="339">
        <f>'9.mell.4.tábl.'!C151+'9.mell.8.tábl.'!C152</f>
        <v>0</v>
      </c>
      <c r="D152" s="339">
        <f>'9.mell.4.tábl.'!D151+'9.mell.8.tábl.'!D152</f>
        <v>0</v>
      </c>
      <c r="E152" s="339">
        <f>'9.mell.4.tábl.'!E151+'9.mell.8.tábl.'!E152</f>
        <v>0</v>
      </c>
      <c r="F152" s="339">
        <f>'9.mell.4.tábl.'!F151+'9.mell.8.tábl.'!F152</f>
        <v>0</v>
      </c>
      <c r="G152" s="264">
        <f>'9.mell.4.tábl.'!G151+'9.mell.8.tábl.'!G152</f>
        <v>0</v>
      </c>
    </row>
    <row r="153" spans="1:11" ht="22.5" x14ac:dyDescent="0.25">
      <c r="A153" s="15" t="s">
        <v>282</v>
      </c>
      <c r="B153" s="9" t="s">
        <v>424</v>
      </c>
      <c r="C153" s="339">
        <f>'9.mell.4.tábl.'!C152+'9.mell.8.tábl.'!C153</f>
        <v>0</v>
      </c>
      <c r="D153" s="339">
        <f>'9.mell.4.tábl.'!D152+'9.mell.8.tábl.'!D153</f>
        <v>0</v>
      </c>
      <c r="E153" s="339">
        <f>'9.mell.4.tábl.'!E152+'9.mell.8.tábl.'!E153</f>
        <v>0</v>
      </c>
      <c r="F153" s="339">
        <f>'9.mell.4.tábl.'!F152+'9.mell.8.tábl.'!F153</f>
        <v>0</v>
      </c>
      <c r="G153" s="264">
        <f>'9.mell.4.tábl.'!G152+'9.mell.8.tábl.'!G153</f>
        <v>0</v>
      </c>
    </row>
    <row r="154" spans="1:11" ht="12" customHeight="1" thickBot="1" x14ac:dyDescent="0.3">
      <c r="A154" s="15" t="s">
        <v>422</v>
      </c>
      <c r="B154" s="9" t="s">
        <v>425</v>
      </c>
      <c r="C154" s="339">
        <f>'9.mell.4.tábl.'!C153+'9.mell.8.tábl.'!C154</f>
        <v>0</v>
      </c>
      <c r="D154" s="339">
        <f>'9.mell.4.tábl.'!D153+'9.mell.8.tábl.'!D154</f>
        <v>0</v>
      </c>
      <c r="E154" s="339">
        <f>'9.mell.4.tábl.'!E153+'9.mell.8.tábl.'!E154</f>
        <v>0</v>
      </c>
      <c r="F154" s="339">
        <f>'9.mell.4.tábl.'!F153+'9.mell.8.tábl.'!F154</f>
        <v>0</v>
      </c>
      <c r="G154" s="264">
        <f>'9.mell.4.tábl.'!G153+'9.mell.8.tábl.'!G154</f>
        <v>0</v>
      </c>
    </row>
    <row r="155" spans="1:11" ht="12" customHeight="1" thickBot="1" x14ac:dyDescent="0.3">
      <c r="A155" s="20" t="s">
        <v>23</v>
      </c>
      <c r="B155" s="118" t="s">
        <v>426</v>
      </c>
      <c r="C155" s="413"/>
      <c r="D155" s="613"/>
      <c r="E155" s="413"/>
      <c r="F155" s="412">
        <f t="shared" ref="F155:F156" si="2">D155+E155</f>
        <v>0</v>
      </c>
      <c r="G155" s="766">
        <f t="shared" ref="G155" si="3">C155+F155</f>
        <v>0</v>
      </c>
    </row>
    <row r="156" spans="1:11" ht="12" customHeight="1" thickBot="1" x14ac:dyDescent="0.3">
      <c r="A156" s="20" t="s">
        <v>24</v>
      </c>
      <c r="B156" s="118" t="s">
        <v>427</v>
      </c>
      <c r="C156" s="413"/>
      <c r="D156" s="613"/>
      <c r="E156" s="615"/>
      <c r="F156" s="616">
        <f t="shared" si="2"/>
        <v>0</v>
      </c>
      <c r="G156" s="576">
        <f>C156+D156</f>
        <v>0</v>
      </c>
    </row>
    <row r="157" spans="1:11" ht="15" customHeight="1" thickBot="1" x14ac:dyDescent="0.3">
      <c r="A157" s="20" t="s">
        <v>25</v>
      </c>
      <c r="B157" s="118" t="s">
        <v>429</v>
      </c>
      <c r="C157" s="414">
        <f>+C133+C137+C144+C149+C155+C156</f>
        <v>0</v>
      </c>
      <c r="D157" s="617">
        <f>+D133+D137+D144+D149+D155+D156</f>
        <v>0</v>
      </c>
      <c r="E157" s="414">
        <f>+E133+E137+E144+E149+E155+E156</f>
        <v>0</v>
      </c>
      <c r="F157" s="414">
        <f>+F133+F137+F144+F149+F155+F156</f>
        <v>0</v>
      </c>
      <c r="G157" s="408">
        <f>C157+F157</f>
        <v>0</v>
      </c>
      <c r="H157" s="365"/>
      <c r="I157" s="366"/>
      <c r="J157" s="366"/>
      <c r="K157" s="366"/>
    </row>
    <row r="158" spans="1:11" s="354" customFormat="1" ht="12.95" customHeight="1" thickBot="1" x14ac:dyDescent="0.25">
      <c r="A158" s="260" t="s">
        <v>26</v>
      </c>
      <c r="B158" s="323" t="s">
        <v>428</v>
      </c>
      <c r="C158" s="414">
        <f>+C132+C157</f>
        <v>490000</v>
      </c>
      <c r="D158" s="617">
        <f>+D132+D157</f>
        <v>0</v>
      </c>
      <c r="E158" s="414">
        <f>+E132+E157</f>
        <v>0</v>
      </c>
      <c r="F158" s="414">
        <f>+F132+F157</f>
        <v>0</v>
      </c>
      <c r="G158" s="408">
        <f>+G132+G157</f>
        <v>490000</v>
      </c>
    </row>
    <row r="159" spans="1:11" ht="7.5" customHeight="1" x14ac:dyDescent="0.25"/>
    <row r="160" spans="1:11" x14ac:dyDescent="0.25">
      <c r="A160" s="769" t="s">
        <v>640</v>
      </c>
      <c r="B160" s="769"/>
      <c r="C160" s="769"/>
      <c r="D160" s="769"/>
      <c r="E160" s="769"/>
      <c r="F160" s="769"/>
      <c r="G160" s="769"/>
    </row>
    <row r="161" spans="1:7" ht="15" customHeight="1" thickBot="1" x14ac:dyDescent="0.3">
      <c r="A161" s="770"/>
      <c r="B161" s="770"/>
      <c r="C161" s="272"/>
      <c r="G161" s="272"/>
    </row>
    <row r="162" spans="1:7" ht="25.5" customHeight="1" thickBot="1" x14ac:dyDescent="0.3">
      <c r="A162" s="20">
        <v>1</v>
      </c>
      <c r="B162" s="26" t="s">
        <v>430</v>
      </c>
      <c r="C162" s="622">
        <f>+C65-C132</f>
        <v>-490000</v>
      </c>
      <c r="D162" s="338">
        <f>+D65-D132</f>
        <v>0</v>
      </c>
      <c r="E162" s="338">
        <f>+E65-E132</f>
        <v>0</v>
      </c>
      <c r="F162" s="338">
        <f>+F65-F132</f>
        <v>0</v>
      </c>
      <c r="G162" s="238">
        <f>+G65-G132</f>
        <v>-490000</v>
      </c>
    </row>
    <row r="163" spans="1:7" ht="32.25" customHeight="1" thickBot="1" x14ac:dyDescent="0.3">
      <c r="A163" s="20" t="s">
        <v>17</v>
      </c>
      <c r="B163" s="26" t="s">
        <v>436</v>
      </c>
      <c r="C163" s="338">
        <f>+C89-C157</f>
        <v>0</v>
      </c>
      <c r="D163" s="338">
        <f>+D89-D157</f>
        <v>0</v>
      </c>
      <c r="E163" s="338">
        <f>+E89-E157</f>
        <v>0</v>
      </c>
      <c r="F163" s="338">
        <f>+F89-F157</f>
        <v>0</v>
      </c>
      <c r="G163" s="238">
        <f>+G89-G157</f>
        <v>0</v>
      </c>
    </row>
  </sheetData>
  <mergeCells count="12">
    <mergeCell ref="A1:G1"/>
    <mergeCell ref="A2:B2"/>
    <mergeCell ref="A3:A4"/>
    <mergeCell ref="B3:B4"/>
    <mergeCell ref="C3:G3"/>
    <mergeCell ref="A160:G160"/>
    <mergeCell ref="A161:B161"/>
    <mergeCell ref="A92:G92"/>
    <mergeCell ref="A93:B93"/>
    <mergeCell ref="A94:A95"/>
    <mergeCell ref="B94:B95"/>
    <mergeCell ref="C94:G94"/>
  </mergeCells>
  <printOptions horizontalCentered="1"/>
  <pageMargins left="0.39370078740157483" right="0.39370078740157483" top="1.4566929133858268" bottom="0.86614173228346458" header="0.78740157480314965" footer="0.59055118110236227"/>
  <pageSetup paperSize="9" scale="71" fitToHeight="2" orientation="portrait" r:id="rId1"/>
  <headerFooter alignWithMargins="0">
    <oddHeader xml:space="preserve">&amp;C&amp;"Times New Roman CE,Félkövér"&amp;12
4. SÁGVÁR KÖZSÉG ÖNKORMÁNYZATA
2021. ÉVI KÖLTSÉGVETÉS ÁLLAMIGAZGATÁSI FELADATOK MÓDOSÍTOTT MÉRLEGE&amp;10
</oddHeader>
  </headerFooter>
  <rowBreaks count="3" manualBreakCount="3">
    <brk id="69" max="6" man="1"/>
    <brk id="91" max="4" man="1"/>
    <brk id="159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35"/>
  <sheetViews>
    <sheetView zoomScaleNormal="100" zoomScaleSheetLayoutView="100" workbookViewId="0">
      <selection activeCell="A3" sqref="A3:I34"/>
    </sheetView>
  </sheetViews>
  <sheetFormatPr defaultRowHeight="12.75" x14ac:dyDescent="0.2"/>
  <cols>
    <col min="1" max="1" width="6.83203125" style="53" customWidth="1"/>
    <col min="2" max="2" width="48" style="174" customWidth="1"/>
    <col min="3" max="5" width="15.5" style="53" customWidth="1"/>
    <col min="6" max="6" width="55.1640625" style="53" customWidth="1"/>
    <col min="7" max="9" width="15.5" style="53" customWidth="1"/>
    <col min="10" max="16384" width="9.33203125" style="53"/>
  </cols>
  <sheetData>
    <row r="1" spans="1:9" ht="39.75" customHeight="1" x14ac:dyDescent="0.2">
      <c r="B1" s="280" t="s">
        <v>641</v>
      </c>
      <c r="C1" s="281"/>
      <c r="D1" s="281"/>
      <c r="E1" s="281"/>
      <c r="F1" s="281"/>
      <c r="G1" s="281"/>
      <c r="H1" s="281"/>
      <c r="I1" s="281"/>
    </row>
    <row r="2" spans="1:9" ht="14.25" thickBot="1" x14ac:dyDescent="0.25">
      <c r="G2" s="282"/>
      <c r="H2" s="282"/>
      <c r="I2" s="282"/>
    </row>
    <row r="3" spans="1:9" ht="18" customHeight="1" thickBot="1" x14ac:dyDescent="0.25">
      <c r="A3" s="781" t="s">
        <v>64</v>
      </c>
      <c r="B3" s="283" t="s">
        <v>53</v>
      </c>
      <c r="C3" s="284"/>
      <c r="D3" s="628"/>
      <c r="E3" s="628"/>
      <c r="F3" s="283" t="s">
        <v>54</v>
      </c>
      <c r="G3" s="285"/>
      <c r="H3" s="629"/>
      <c r="I3" s="630"/>
    </row>
    <row r="4" spans="1:9" s="286" customFormat="1" ht="42.75" customHeight="1" thickBot="1" x14ac:dyDescent="0.25">
      <c r="A4" s="782"/>
      <c r="B4" s="175" t="s">
        <v>56</v>
      </c>
      <c r="C4" s="631" t="str">
        <f>+CONCATENATE('[1]1.1.sz.mell.'!C3," eredeti előirányzat")</f>
        <v>2021. évi eredeti előirányzat</v>
      </c>
      <c r="D4" s="569" t="s">
        <v>589</v>
      </c>
      <c r="E4" s="571" t="s">
        <v>591</v>
      </c>
      <c r="F4" s="632" t="s">
        <v>56</v>
      </c>
      <c r="G4" s="631" t="str">
        <f>+C4</f>
        <v>2021. évi eredeti előirányzat</v>
      </c>
      <c r="H4" s="633" t="str">
        <f>+D4</f>
        <v xml:space="preserve">1. sz. módosítás </v>
      </c>
      <c r="I4" s="634" t="str">
        <f>+E4</f>
        <v>1.számú módosítás utáni előirányzat</v>
      </c>
    </row>
    <row r="5" spans="1:9" s="291" customFormat="1" ht="12" customHeight="1" thickBot="1" x14ac:dyDescent="0.25">
      <c r="A5" s="287" t="s">
        <v>444</v>
      </c>
      <c r="B5" s="288" t="s">
        <v>445</v>
      </c>
      <c r="C5" s="289" t="s">
        <v>446</v>
      </c>
      <c r="D5" s="635" t="s">
        <v>448</v>
      </c>
      <c r="E5" s="635" t="s">
        <v>600</v>
      </c>
      <c r="F5" s="288" t="s">
        <v>601</v>
      </c>
      <c r="G5" s="289" t="s">
        <v>450</v>
      </c>
      <c r="H5" s="289" t="s">
        <v>451</v>
      </c>
      <c r="I5" s="290" t="s">
        <v>602</v>
      </c>
    </row>
    <row r="6" spans="1:9" ht="12.95" customHeight="1" x14ac:dyDescent="0.2">
      <c r="A6" s="292" t="s">
        <v>16</v>
      </c>
      <c r="B6" s="293" t="s">
        <v>354</v>
      </c>
      <c r="C6" s="273">
        <f>'[1]1.1.sz.mell.'!C6</f>
        <v>192108951</v>
      </c>
      <c r="D6" s="273">
        <f>'1.mell.1.tábl.'!F6</f>
        <v>935201</v>
      </c>
      <c r="E6" s="636">
        <f>C6+D6</f>
        <v>193044152</v>
      </c>
      <c r="F6" s="293" t="s">
        <v>57</v>
      </c>
      <c r="G6" s="273">
        <f>'[1]1.1.sz.mell.'!C98</f>
        <v>140180000</v>
      </c>
      <c r="H6" s="273">
        <f>'[1]1.1.sz.mell.'!F98</f>
        <v>2853000</v>
      </c>
      <c r="I6" s="637">
        <f>G6+H6</f>
        <v>143033000</v>
      </c>
    </row>
    <row r="7" spans="1:9" ht="12.95" customHeight="1" x14ac:dyDescent="0.2">
      <c r="A7" s="294" t="s">
        <v>17</v>
      </c>
      <c r="B7" s="295" t="s">
        <v>355</v>
      </c>
      <c r="C7" s="274">
        <f>'[1]1.1.sz.mell.'!C14</f>
        <v>64466000</v>
      </c>
      <c r="D7" s="273">
        <f>'1.mell.1.tábl.'!F14</f>
        <v>2412000</v>
      </c>
      <c r="E7" s="636">
        <f t="shared" ref="E7:E18" si="0">C7+D7</f>
        <v>66878000</v>
      </c>
      <c r="F7" s="295" t="s">
        <v>172</v>
      </c>
      <c r="G7" s="274">
        <f>'[1]1.1.sz.mell.'!C99</f>
        <v>22003000</v>
      </c>
      <c r="H7" s="274">
        <f>'[1]1.1.sz.mell.'!F99</f>
        <v>234000</v>
      </c>
      <c r="I7" s="637">
        <f t="shared" ref="I7:I17" si="1">G7+H7</f>
        <v>22237000</v>
      </c>
    </row>
    <row r="8" spans="1:9" ht="12.95" customHeight="1" x14ac:dyDescent="0.2">
      <c r="A8" s="294" t="s">
        <v>18</v>
      </c>
      <c r="B8" s="295" t="s">
        <v>373</v>
      </c>
      <c r="C8" s="274">
        <f>'[1]1.1.sz.mell.'!C20</f>
        <v>0</v>
      </c>
      <c r="D8" s="273">
        <f>'[1]1.1.sz.mell.'!F20</f>
        <v>0</v>
      </c>
      <c r="E8" s="636">
        <f t="shared" si="0"/>
        <v>0</v>
      </c>
      <c r="F8" s="295" t="s">
        <v>219</v>
      </c>
      <c r="G8" s="274">
        <f>'[1]1.1.sz.mell.'!C100</f>
        <v>72889000</v>
      </c>
      <c r="H8" s="274">
        <f>'[1]1.1.sz.mell.'!F100</f>
        <v>1729000</v>
      </c>
      <c r="I8" s="637">
        <f t="shared" si="1"/>
        <v>74618000</v>
      </c>
    </row>
    <row r="9" spans="1:9" ht="12.95" customHeight="1" x14ac:dyDescent="0.2">
      <c r="A9" s="294" t="s">
        <v>19</v>
      </c>
      <c r="B9" s="295" t="s">
        <v>163</v>
      </c>
      <c r="C9" s="274">
        <f>'[1]1.1.sz.mell.'!C28</f>
        <v>46800000</v>
      </c>
      <c r="D9" s="273">
        <f>'[1]1.1.sz.mell.'!F28</f>
        <v>0</v>
      </c>
      <c r="E9" s="638">
        <f t="shared" si="0"/>
        <v>46800000</v>
      </c>
      <c r="F9" s="486" t="s">
        <v>173</v>
      </c>
      <c r="G9" s="274">
        <f>'[1]1.1.sz.mell.'!C101</f>
        <v>4000000</v>
      </c>
      <c r="H9" s="274">
        <f>'[1]1.1.sz.mell.'!F101</f>
        <v>0</v>
      </c>
      <c r="I9" s="638">
        <f t="shared" si="1"/>
        <v>4000000</v>
      </c>
    </row>
    <row r="10" spans="1:9" ht="12.95" customHeight="1" x14ac:dyDescent="0.2">
      <c r="A10" s="294" t="s">
        <v>20</v>
      </c>
      <c r="B10" s="296" t="s">
        <v>380</v>
      </c>
      <c r="C10" s="274">
        <f>'[1]1.1.sz.mell.'!C37</f>
        <v>27648000</v>
      </c>
      <c r="D10" s="273">
        <f>'[1]1.1.sz.mell.'!F37</f>
        <v>0</v>
      </c>
      <c r="E10" s="639">
        <f t="shared" si="0"/>
        <v>27648000</v>
      </c>
      <c r="F10" s="485" t="s">
        <v>540</v>
      </c>
      <c r="G10" s="274">
        <v>50000</v>
      </c>
      <c r="H10" s="640"/>
      <c r="I10" s="638">
        <f t="shared" si="1"/>
        <v>50000</v>
      </c>
    </row>
    <row r="11" spans="1:9" ht="12.95" customHeight="1" x14ac:dyDescent="0.2">
      <c r="A11" s="294" t="s">
        <v>21</v>
      </c>
      <c r="B11" s="295" t="s">
        <v>356</v>
      </c>
      <c r="C11" s="275">
        <f>'[1]1.1.sz.mell.'!C55</f>
        <v>0</v>
      </c>
      <c r="D11" s="273">
        <f>'[1]1.1.sz.mell.'!F55</f>
        <v>0</v>
      </c>
      <c r="E11" s="639">
        <f t="shared" si="0"/>
        <v>0</v>
      </c>
      <c r="F11" s="485" t="s">
        <v>541</v>
      </c>
      <c r="G11" s="274">
        <v>200000</v>
      </c>
      <c r="H11" s="640"/>
      <c r="I11" s="638">
        <f t="shared" si="1"/>
        <v>200000</v>
      </c>
    </row>
    <row r="12" spans="1:9" ht="12.95" customHeight="1" x14ac:dyDescent="0.2">
      <c r="A12" s="294" t="s">
        <v>22</v>
      </c>
      <c r="B12" s="295" t="s">
        <v>437</v>
      </c>
      <c r="C12" s="274"/>
      <c r="D12" s="274"/>
      <c r="E12" s="639">
        <f t="shared" si="0"/>
        <v>0</v>
      </c>
      <c r="F12" s="485" t="s">
        <v>542</v>
      </c>
      <c r="G12" s="274">
        <v>400000</v>
      </c>
      <c r="H12" s="641"/>
      <c r="I12" s="638">
        <f t="shared" si="1"/>
        <v>400000</v>
      </c>
    </row>
    <row r="13" spans="1:9" ht="12.95" customHeight="1" x14ac:dyDescent="0.2">
      <c r="A13" s="642" t="s">
        <v>23</v>
      </c>
      <c r="B13" s="643"/>
      <c r="C13" s="274"/>
      <c r="D13" s="274"/>
      <c r="E13" s="638">
        <f t="shared" si="0"/>
        <v>0</v>
      </c>
      <c r="F13" s="485" t="s">
        <v>543</v>
      </c>
      <c r="G13" s="274">
        <v>350000</v>
      </c>
      <c r="H13" s="641"/>
      <c r="I13" s="638">
        <f t="shared" si="1"/>
        <v>350000</v>
      </c>
    </row>
    <row r="14" spans="1:9" ht="12.95" customHeight="1" x14ac:dyDescent="0.2">
      <c r="A14" s="294" t="s">
        <v>24</v>
      </c>
      <c r="B14" s="643"/>
      <c r="C14" s="275"/>
      <c r="D14" s="275"/>
      <c r="E14" s="639"/>
      <c r="F14" s="485" t="s">
        <v>544</v>
      </c>
      <c r="G14" s="274">
        <v>1000000</v>
      </c>
      <c r="H14" s="641"/>
      <c r="I14" s="638">
        <f t="shared" si="1"/>
        <v>1000000</v>
      </c>
    </row>
    <row r="15" spans="1:9" ht="12.95" customHeight="1" x14ac:dyDescent="0.2">
      <c r="A15" s="642" t="s">
        <v>25</v>
      </c>
      <c r="B15" s="643"/>
      <c r="C15" s="275"/>
      <c r="D15" s="275"/>
      <c r="E15" s="639"/>
      <c r="F15" s="485" t="s">
        <v>545</v>
      </c>
      <c r="G15" s="274">
        <v>160000</v>
      </c>
      <c r="H15" s="641"/>
      <c r="I15" s="638">
        <f t="shared" si="1"/>
        <v>160000</v>
      </c>
    </row>
    <row r="16" spans="1:9" ht="12.95" customHeight="1" x14ac:dyDescent="0.2">
      <c r="A16" s="294" t="s">
        <v>26</v>
      </c>
      <c r="B16" s="644"/>
      <c r="C16" s="275"/>
      <c r="D16" s="275"/>
      <c r="E16" s="639">
        <f t="shared" si="0"/>
        <v>0</v>
      </c>
      <c r="F16" s="485" t="s">
        <v>546</v>
      </c>
      <c r="G16" s="274">
        <v>1840000</v>
      </c>
      <c r="H16" s="641"/>
      <c r="I16" s="638">
        <f t="shared" si="1"/>
        <v>1840000</v>
      </c>
    </row>
    <row r="17" spans="1:9" ht="12.95" customHeight="1" x14ac:dyDescent="0.2">
      <c r="A17" s="642" t="s">
        <v>27</v>
      </c>
      <c r="B17" s="43"/>
      <c r="C17" s="274"/>
      <c r="D17" s="274"/>
      <c r="E17" s="639">
        <f t="shared" si="0"/>
        <v>0</v>
      </c>
      <c r="F17" s="485" t="s">
        <v>547</v>
      </c>
      <c r="G17" s="274"/>
      <c r="H17" s="641"/>
      <c r="I17" s="637">
        <f t="shared" si="1"/>
        <v>0</v>
      </c>
    </row>
    <row r="18" spans="1:9" ht="12.95" customHeight="1" x14ac:dyDescent="0.2">
      <c r="A18" s="294" t="s">
        <v>28</v>
      </c>
      <c r="B18" s="43"/>
      <c r="C18" s="274"/>
      <c r="D18" s="274"/>
      <c r="E18" s="636">
        <f t="shared" si="0"/>
        <v>0</v>
      </c>
      <c r="F18" s="295" t="s">
        <v>174</v>
      </c>
      <c r="G18" s="274">
        <f>'[1]1.1.sz.mell.'!C102</f>
        <v>133707020</v>
      </c>
      <c r="H18" s="274">
        <f>'[1]1.1.sz.mell.'!F102</f>
        <v>31200</v>
      </c>
      <c r="I18" s="637">
        <f>G18+H18</f>
        <v>133738220</v>
      </c>
    </row>
    <row r="19" spans="1:9" ht="12.95" customHeight="1" thickBot="1" x14ac:dyDescent="0.25">
      <c r="A19" s="642" t="s">
        <v>29</v>
      </c>
      <c r="B19" s="55"/>
      <c r="C19" s="276"/>
      <c r="D19" s="276"/>
      <c r="E19" s="645"/>
      <c r="F19" s="295" t="s">
        <v>48</v>
      </c>
      <c r="G19" s="274">
        <f>'[1]1.1.sz.mell.'!C115</f>
        <v>28948165</v>
      </c>
      <c r="H19" s="274">
        <f>'[1]1.1.sz.mell.'!F115</f>
        <v>-1940999</v>
      </c>
      <c r="I19" s="637">
        <f>G19+H19</f>
        <v>27007166</v>
      </c>
    </row>
    <row r="20" spans="1:9" ht="21.75" thickBot="1" x14ac:dyDescent="0.25">
      <c r="A20" s="297" t="s">
        <v>30</v>
      </c>
      <c r="B20" s="120" t="s">
        <v>603</v>
      </c>
      <c r="C20" s="277">
        <f>C6+C7+C9+C10+C11</f>
        <v>331022951</v>
      </c>
      <c r="D20" s="277">
        <f>D6+D7+D9+D10+D11</f>
        <v>3347201</v>
      </c>
      <c r="E20" s="277">
        <f>E6+E7+E9+E10+E11</f>
        <v>334370152</v>
      </c>
      <c r="F20" s="120" t="s">
        <v>604</v>
      </c>
      <c r="G20" s="277">
        <f>+G18+G19+SUM(G6:G9)</f>
        <v>401727185</v>
      </c>
      <c r="H20" s="277">
        <f>+H18+H19+SUM(H6:H9)</f>
        <v>2906201</v>
      </c>
      <c r="I20" s="279">
        <f>+I18+I19+SUM(I6:I9)</f>
        <v>404633386</v>
      </c>
    </row>
    <row r="21" spans="1:9" ht="12.95" customHeight="1" x14ac:dyDescent="0.2">
      <c r="A21" s="487" t="s">
        <v>31</v>
      </c>
      <c r="B21" s="298" t="s">
        <v>605</v>
      </c>
      <c r="C21" s="468">
        <f>+C22+C23+C24+C25</f>
        <v>104072592</v>
      </c>
      <c r="D21" s="468">
        <f>+D22+D23+D24+D25</f>
        <v>0</v>
      </c>
      <c r="E21" s="468">
        <f>+E22+E23+E24+E25</f>
        <v>104072592</v>
      </c>
      <c r="F21" s="299" t="s">
        <v>180</v>
      </c>
      <c r="G21" s="278">
        <f>'[1]1.1.sz.mell.'!C137</f>
        <v>0</v>
      </c>
      <c r="H21" s="278">
        <f>'[1]1.1.sz.mell.'!F137</f>
        <v>0</v>
      </c>
      <c r="I21" s="646">
        <f>G21+H21</f>
        <v>0</v>
      </c>
    </row>
    <row r="22" spans="1:9" ht="12.95" customHeight="1" x14ac:dyDescent="0.2">
      <c r="A22" s="488" t="s">
        <v>32</v>
      </c>
      <c r="B22" s="299" t="s">
        <v>212</v>
      </c>
      <c r="C22" s="77">
        <f>'[1]1.1.sz.mell.'!C76</f>
        <v>104072592</v>
      </c>
      <c r="D22" s="77">
        <f>'[1]1.1.sz.mell.'!F76</f>
        <v>0</v>
      </c>
      <c r="E22" s="469">
        <f>C22+D22</f>
        <v>104072592</v>
      </c>
      <c r="F22" s="299" t="s">
        <v>359</v>
      </c>
      <c r="G22" s="77"/>
      <c r="H22" s="77"/>
      <c r="I22" s="647">
        <f t="shared" ref="I22:I30" si="2">G22+H22</f>
        <v>0</v>
      </c>
    </row>
    <row r="23" spans="1:9" ht="12.95" customHeight="1" x14ac:dyDescent="0.2">
      <c r="A23" s="487" t="s">
        <v>33</v>
      </c>
      <c r="B23" s="299" t="s">
        <v>213</v>
      </c>
      <c r="C23" s="77"/>
      <c r="D23" s="77"/>
      <c r="E23" s="469">
        <f>C23+D23</f>
        <v>0</v>
      </c>
      <c r="F23" s="299" t="s">
        <v>147</v>
      </c>
      <c r="G23" s="77"/>
      <c r="H23" s="77"/>
      <c r="I23" s="647">
        <f t="shared" si="2"/>
        <v>0</v>
      </c>
    </row>
    <row r="24" spans="1:9" ht="12.95" customHeight="1" x14ac:dyDescent="0.2">
      <c r="A24" s="488" t="s">
        <v>34</v>
      </c>
      <c r="B24" s="299" t="s">
        <v>217</v>
      </c>
      <c r="C24" s="77"/>
      <c r="D24" s="77"/>
      <c r="E24" s="469">
        <f>C24+D24</f>
        <v>0</v>
      </c>
      <c r="F24" s="299" t="s">
        <v>148</v>
      </c>
      <c r="G24" s="77"/>
      <c r="H24" s="77">
        <f>'[1]1.1.sz.mell.'!F134</f>
        <v>0</v>
      </c>
      <c r="I24" s="647">
        <f t="shared" si="2"/>
        <v>0</v>
      </c>
    </row>
    <row r="25" spans="1:9" ht="12.95" customHeight="1" x14ac:dyDescent="0.2">
      <c r="A25" s="487" t="s">
        <v>35</v>
      </c>
      <c r="B25" s="299" t="s">
        <v>218</v>
      </c>
      <c r="C25" s="77"/>
      <c r="D25" s="77"/>
      <c r="E25" s="469">
        <f>C25+D25</f>
        <v>0</v>
      </c>
      <c r="F25" s="298" t="s">
        <v>353</v>
      </c>
      <c r="G25" s="77">
        <f>'[1]1.1.sz.mell.'!C146</f>
        <v>7684358</v>
      </c>
      <c r="H25" s="77">
        <f>'[1]1.1.sz.mell.'!F146</f>
        <v>0</v>
      </c>
      <c r="I25" s="647">
        <f t="shared" si="2"/>
        <v>7684358</v>
      </c>
    </row>
    <row r="26" spans="1:9" ht="12.95" customHeight="1" x14ac:dyDescent="0.2">
      <c r="A26" s="488" t="s">
        <v>36</v>
      </c>
      <c r="B26" s="299" t="s">
        <v>606</v>
      </c>
      <c r="C26" s="469">
        <f>+C27+C28</f>
        <v>0</v>
      </c>
      <c r="D26" s="469">
        <f>+D27+D28</f>
        <v>0</v>
      </c>
      <c r="E26" s="469">
        <f>+E27+E28</f>
        <v>0</v>
      </c>
      <c r="F26" s="299" t="s">
        <v>181</v>
      </c>
      <c r="G26" s="77"/>
      <c r="H26" s="77"/>
      <c r="I26" s="647">
        <f t="shared" si="2"/>
        <v>0</v>
      </c>
    </row>
    <row r="27" spans="1:9" ht="12.95" customHeight="1" x14ac:dyDescent="0.2">
      <c r="A27" s="487" t="s">
        <v>37</v>
      </c>
      <c r="B27" s="298" t="s">
        <v>357</v>
      </c>
      <c r="C27" s="278">
        <f>'[1]1.1.sz.mell.'!C69</f>
        <v>0</v>
      </c>
      <c r="D27" s="278">
        <f>'[1]1.1.sz.mell.'!F69</f>
        <v>0</v>
      </c>
      <c r="E27" s="468">
        <f>C27+D27</f>
        <v>0</v>
      </c>
      <c r="F27" s="293" t="s">
        <v>420</v>
      </c>
      <c r="G27" s="278"/>
      <c r="H27" s="278"/>
      <c r="I27" s="648">
        <f t="shared" si="2"/>
        <v>0</v>
      </c>
    </row>
    <row r="28" spans="1:9" ht="12.95" customHeight="1" x14ac:dyDescent="0.2">
      <c r="A28" s="488" t="s">
        <v>38</v>
      </c>
      <c r="B28" s="299" t="s">
        <v>358</v>
      </c>
      <c r="C28" s="77">
        <f>'[1]1.1.sz.mell.'!C73</f>
        <v>0</v>
      </c>
      <c r="D28" s="77"/>
      <c r="E28" s="469">
        <f>C28+D28</f>
        <v>0</v>
      </c>
      <c r="F28" s="295" t="s">
        <v>426</v>
      </c>
      <c r="G28" s="77"/>
      <c r="H28" s="77"/>
      <c r="I28" s="647">
        <f t="shared" si="2"/>
        <v>0</v>
      </c>
    </row>
    <row r="29" spans="1:9" ht="12.95" customHeight="1" x14ac:dyDescent="0.2">
      <c r="A29" s="487" t="s">
        <v>39</v>
      </c>
      <c r="B29" s="302" t="s">
        <v>504</v>
      </c>
      <c r="C29" s="77">
        <f>'[1]1.1.sz.mell.'!C81</f>
        <v>0</v>
      </c>
      <c r="D29" s="77">
        <f>'[1]1.1.sz.mell.'!F81</f>
        <v>0</v>
      </c>
      <c r="E29" s="469">
        <f>C29+D29</f>
        <v>0</v>
      </c>
      <c r="F29" s="295" t="s">
        <v>427</v>
      </c>
      <c r="G29" s="77"/>
      <c r="H29" s="77"/>
      <c r="I29" s="647">
        <f t="shared" si="2"/>
        <v>0</v>
      </c>
    </row>
    <row r="30" spans="1:9" ht="21.75" customHeight="1" thickBot="1" x14ac:dyDescent="0.25">
      <c r="A30" s="488" t="s">
        <v>40</v>
      </c>
      <c r="B30" s="298" t="s">
        <v>316</v>
      </c>
      <c r="C30" s="278"/>
      <c r="D30" s="278"/>
      <c r="E30" s="468">
        <f>C30+D30</f>
        <v>0</v>
      </c>
      <c r="F30" s="368"/>
      <c r="G30" s="278"/>
      <c r="H30" s="278"/>
      <c r="I30" s="648">
        <f t="shared" si="2"/>
        <v>0</v>
      </c>
    </row>
    <row r="31" spans="1:9" ht="24" customHeight="1" thickBot="1" x14ac:dyDescent="0.25">
      <c r="A31" s="297" t="s">
        <v>41</v>
      </c>
      <c r="B31" s="120" t="s">
        <v>607</v>
      </c>
      <c r="C31" s="277">
        <f>+C21+C26+C29+C30</f>
        <v>104072592</v>
      </c>
      <c r="D31" s="277">
        <f>+D21+D26+D29+D30</f>
        <v>0</v>
      </c>
      <c r="E31" s="649">
        <f>+E21+E26+E29+E30</f>
        <v>104072592</v>
      </c>
      <c r="F31" s="120" t="s">
        <v>608</v>
      </c>
      <c r="G31" s="277">
        <f>SUM(G21:G30)</f>
        <v>7684358</v>
      </c>
      <c r="H31" s="277">
        <f>SUM(H21:H30)</f>
        <v>0</v>
      </c>
      <c r="I31" s="470">
        <f>SUM(I21:I30)</f>
        <v>7684358</v>
      </c>
    </row>
    <row r="32" spans="1:9" ht="13.5" thickBot="1" x14ac:dyDescent="0.25">
      <c r="A32" s="297" t="s">
        <v>42</v>
      </c>
      <c r="B32" s="300" t="s">
        <v>609</v>
      </c>
      <c r="C32" s="650">
        <f>+C20+C31</f>
        <v>435095543</v>
      </c>
      <c r="D32" s="650">
        <f>+D20+D31</f>
        <v>3347201</v>
      </c>
      <c r="E32" s="651">
        <f>+E20+E31</f>
        <v>438442744</v>
      </c>
      <c r="F32" s="300" t="s">
        <v>610</v>
      </c>
      <c r="G32" s="650">
        <f>+G20+G31</f>
        <v>409411543</v>
      </c>
      <c r="H32" s="650">
        <f>+H20+H31</f>
        <v>2906201</v>
      </c>
      <c r="I32" s="651">
        <f>+I20+I31</f>
        <v>412317744</v>
      </c>
    </row>
    <row r="33" spans="1:9" ht="13.5" thickBot="1" x14ac:dyDescent="0.25">
      <c r="A33" s="297" t="s">
        <v>43</v>
      </c>
      <c r="B33" s="300" t="s">
        <v>158</v>
      </c>
      <c r="C33" s="650">
        <f>IF(C20-G20&lt;0,G20-C20,"-")</f>
        <v>70704234</v>
      </c>
      <c r="D33" s="650" t="str">
        <f>IF(D20-H20&lt;0,H20-D20,"-")</f>
        <v>-</v>
      </c>
      <c r="E33" s="651">
        <f>IF(E20-I20&lt;0,I20-E20,"-")</f>
        <v>70263234</v>
      </c>
      <c r="F33" s="300" t="s">
        <v>159</v>
      </c>
      <c r="G33" s="650" t="str">
        <f>IF(C20-G20&gt;0,C20-G20,"-")</f>
        <v>-</v>
      </c>
      <c r="H33" s="650">
        <f>IF(D20-H20&gt;0,D20-H20,"-")</f>
        <v>441000</v>
      </c>
      <c r="I33" s="651" t="str">
        <f>IF(E20-I20&gt;0,E20-I20,"-")</f>
        <v>-</v>
      </c>
    </row>
    <row r="34" spans="1:9" ht="13.5" thickBot="1" x14ac:dyDescent="0.25">
      <c r="A34" s="297" t="s">
        <v>44</v>
      </c>
      <c r="B34" s="300" t="s">
        <v>500</v>
      </c>
      <c r="C34" s="650" t="str">
        <f>IF(C32-G32&lt;0,G32-C32,"-")</f>
        <v>-</v>
      </c>
      <c r="D34" s="650" t="str">
        <f>IF(D32-H32&lt;0,H32-D32,"-")</f>
        <v>-</v>
      </c>
      <c r="E34" s="650" t="str">
        <f>IF(E32-I32&lt;0,I32-E32,"-")</f>
        <v>-</v>
      </c>
      <c r="F34" s="300" t="s">
        <v>501</v>
      </c>
      <c r="G34" s="650">
        <f>IF(C32-G32&gt;0,C32-G32,"-")</f>
        <v>25684000</v>
      </c>
      <c r="H34" s="650">
        <f>IF(D32-H32&gt;0,D32-H32,"-")</f>
        <v>441000</v>
      </c>
      <c r="I34" s="652">
        <f>IF(E32-I32&gt;0,E32-I32,"-")</f>
        <v>26125000</v>
      </c>
    </row>
    <row r="35" spans="1:9" ht="18.75" x14ac:dyDescent="0.2">
      <c r="B35" s="783"/>
      <c r="C35" s="783"/>
      <c r="D35" s="783"/>
      <c r="E35" s="783"/>
      <c r="F35" s="783"/>
    </row>
  </sheetData>
  <mergeCells count="2">
    <mergeCell ref="A3:A4"/>
    <mergeCell ref="B35:F35"/>
  </mergeCells>
  <printOptions horizontalCentered="1"/>
  <pageMargins left="0.33" right="0.48" top="0.9055118110236221" bottom="0.5" header="0.6692913385826772" footer="0.28000000000000003"/>
  <pageSetup paperSize="9" scale="72"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33"/>
  <sheetViews>
    <sheetView zoomScaleNormal="100" zoomScaleSheetLayoutView="100" workbookViewId="0">
      <selection activeCell="A3" sqref="A3:I33"/>
    </sheetView>
  </sheetViews>
  <sheetFormatPr defaultRowHeight="12.75" x14ac:dyDescent="0.2"/>
  <cols>
    <col min="1" max="1" width="6.83203125" style="53" customWidth="1"/>
    <col min="2" max="2" width="49.83203125" style="174" customWidth="1"/>
    <col min="3" max="5" width="15.5" style="53" customWidth="1"/>
    <col min="6" max="6" width="49.83203125" style="53" customWidth="1"/>
    <col min="7" max="9" width="15.5" style="53" customWidth="1"/>
    <col min="10" max="16384" width="9.33203125" style="53"/>
  </cols>
  <sheetData>
    <row r="1" spans="1:9" ht="31.5" customHeight="1" x14ac:dyDescent="0.2">
      <c r="B1" s="280" t="s">
        <v>642</v>
      </c>
      <c r="C1" s="281"/>
      <c r="D1" s="281"/>
      <c r="E1" s="281"/>
      <c r="F1" s="281"/>
      <c r="G1" s="281"/>
      <c r="H1" s="281"/>
      <c r="I1" s="281"/>
    </row>
    <row r="2" spans="1:9" ht="14.25" thickBot="1" x14ac:dyDescent="0.25">
      <c r="G2" s="282"/>
      <c r="H2" s="282"/>
      <c r="I2" s="282"/>
    </row>
    <row r="3" spans="1:9" ht="13.5" customHeight="1" thickBot="1" x14ac:dyDescent="0.25">
      <c r="A3" s="781" t="s">
        <v>64</v>
      </c>
      <c r="B3" s="283" t="s">
        <v>53</v>
      </c>
      <c r="C3" s="284"/>
      <c r="D3" s="628"/>
      <c r="E3" s="628"/>
      <c r="F3" s="283" t="s">
        <v>54</v>
      </c>
      <c r="G3" s="285"/>
      <c r="H3" s="629"/>
      <c r="I3" s="630"/>
    </row>
    <row r="4" spans="1:9" s="286" customFormat="1" ht="36.75" thickBot="1" x14ac:dyDescent="0.25">
      <c r="A4" s="782"/>
      <c r="B4" s="175" t="s">
        <v>56</v>
      </c>
      <c r="C4" s="631" t="str">
        <f>+CONCATENATE('[1]1.1.sz.mell.'!C3," eredeti előirányzat")</f>
        <v>2021. évi eredeti előirányzat</v>
      </c>
      <c r="D4" s="569" t="s">
        <v>589</v>
      </c>
      <c r="E4" s="571" t="s">
        <v>591</v>
      </c>
      <c r="F4" s="632" t="s">
        <v>56</v>
      </c>
      <c r="G4" s="631" t="str">
        <f>+C4</f>
        <v>2021. évi eredeti előirányzat</v>
      </c>
      <c r="H4" s="633" t="str">
        <f>+D4</f>
        <v xml:space="preserve">1. sz. módosítás </v>
      </c>
      <c r="I4" s="634" t="str">
        <f>+E4</f>
        <v>1.számú módosítás utáni előirányzat</v>
      </c>
    </row>
    <row r="5" spans="1:9" s="286" customFormat="1" ht="13.5" thickBot="1" x14ac:dyDescent="0.25">
      <c r="A5" s="287" t="s">
        <v>444</v>
      </c>
      <c r="B5" s="288" t="s">
        <v>445</v>
      </c>
      <c r="C5" s="289" t="s">
        <v>446</v>
      </c>
      <c r="D5" s="635" t="s">
        <v>448</v>
      </c>
      <c r="E5" s="635" t="s">
        <v>600</v>
      </c>
      <c r="F5" s="288" t="s">
        <v>601</v>
      </c>
      <c r="G5" s="289" t="s">
        <v>450</v>
      </c>
      <c r="H5" s="289" t="s">
        <v>451</v>
      </c>
      <c r="I5" s="290" t="s">
        <v>602</v>
      </c>
    </row>
    <row r="6" spans="1:9" ht="12.95" customHeight="1" x14ac:dyDescent="0.2">
      <c r="A6" s="292" t="s">
        <v>16</v>
      </c>
      <c r="B6" s="293" t="s">
        <v>360</v>
      </c>
      <c r="C6" s="273">
        <f>'[1]1.1.sz.mell.'!C21</f>
        <v>102386000</v>
      </c>
      <c r="D6" s="273">
        <f>'1.mell.1.tábl.'!F21</f>
        <v>162000</v>
      </c>
      <c r="E6" s="636">
        <f>C6+D6</f>
        <v>102548000</v>
      </c>
      <c r="F6" s="293" t="s">
        <v>214</v>
      </c>
      <c r="G6" s="273">
        <f>'[1]1.1.sz.mell.'!C119</f>
        <v>48644000</v>
      </c>
      <c r="H6" s="653">
        <f>'[1]1.1.sz.mell.'!F119</f>
        <v>603000</v>
      </c>
      <c r="I6" s="654">
        <f>G6+H6</f>
        <v>49247000</v>
      </c>
    </row>
    <row r="7" spans="1:9" x14ac:dyDescent="0.2">
      <c r="A7" s="294" t="s">
        <v>17</v>
      </c>
      <c r="B7" s="295" t="s">
        <v>361</v>
      </c>
      <c r="C7" s="274">
        <f>'[1]1.1.sz.mell.'!C27</f>
        <v>100256000</v>
      </c>
      <c r="D7" s="274">
        <f>'[1]1.1.sz.mell.'!F27</f>
        <v>0</v>
      </c>
      <c r="E7" s="636">
        <f t="shared" ref="E7:E16" si="0">C7+D7</f>
        <v>100256000</v>
      </c>
      <c r="F7" s="295" t="s">
        <v>366</v>
      </c>
      <c r="G7" s="274">
        <f>'[1]1.1.sz.mell.'!C120</f>
        <v>0</v>
      </c>
      <c r="H7" s="274">
        <f>'[1]1.1.sz.mell.'!F120</f>
        <v>0</v>
      </c>
      <c r="I7" s="655">
        <f t="shared" ref="I7:I29" si="1">G7+H7</f>
        <v>0</v>
      </c>
    </row>
    <row r="8" spans="1:9" ht="12.95" customHeight="1" x14ac:dyDescent="0.2">
      <c r="A8" s="294" t="s">
        <v>18</v>
      </c>
      <c r="B8" s="295" t="s">
        <v>9</v>
      </c>
      <c r="C8" s="274">
        <f>'[1]1.1.sz.mell.'!C49</f>
        <v>4000000</v>
      </c>
      <c r="D8" s="274">
        <f>'[1]1.1.sz.mell.'!F49</f>
        <v>0</v>
      </c>
      <c r="E8" s="636">
        <f t="shared" si="0"/>
        <v>4000000</v>
      </c>
      <c r="F8" s="295" t="s">
        <v>176</v>
      </c>
      <c r="G8" s="274">
        <f>'[1]1.1.sz.mell.'!C121</f>
        <v>2142000</v>
      </c>
      <c r="H8" s="274"/>
      <c r="I8" s="655">
        <f t="shared" si="1"/>
        <v>2142000</v>
      </c>
    </row>
    <row r="9" spans="1:9" ht="12.95" customHeight="1" x14ac:dyDescent="0.2">
      <c r="A9" s="294" t="s">
        <v>19</v>
      </c>
      <c r="B9" s="295" t="s">
        <v>362</v>
      </c>
      <c r="C9" s="274">
        <f>'[1]1.1.sz.mell.'!C60</f>
        <v>400000</v>
      </c>
      <c r="D9" s="274">
        <f>'[1]1.1.sz.mell.'!F60</f>
        <v>0</v>
      </c>
      <c r="E9" s="636">
        <f t="shared" si="0"/>
        <v>400000</v>
      </c>
      <c r="F9" s="295" t="s">
        <v>367</v>
      </c>
      <c r="G9" s="274"/>
      <c r="H9" s="274"/>
      <c r="I9" s="655">
        <f t="shared" si="1"/>
        <v>0</v>
      </c>
    </row>
    <row r="10" spans="1:9" ht="12.75" customHeight="1" x14ac:dyDescent="0.2">
      <c r="A10" s="294" t="s">
        <v>20</v>
      </c>
      <c r="B10" s="295" t="s">
        <v>363</v>
      </c>
      <c r="C10" s="274"/>
      <c r="D10" s="274"/>
      <c r="E10" s="636">
        <f t="shared" si="0"/>
        <v>0</v>
      </c>
      <c r="F10" s="295" t="s">
        <v>216</v>
      </c>
      <c r="G10" s="274">
        <f>'[1]1.1.sz.mell.'!C123</f>
        <v>5684000</v>
      </c>
      <c r="H10" s="274"/>
      <c r="I10" s="655">
        <f t="shared" si="1"/>
        <v>5684000</v>
      </c>
    </row>
    <row r="11" spans="1:9" ht="12.95" customHeight="1" x14ac:dyDescent="0.2">
      <c r="A11" s="294" t="s">
        <v>21</v>
      </c>
      <c r="B11" s="295" t="s">
        <v>364</v>
      </c>
      <c r="C11" s="275"/>
      <c r="D11" s="275"/>
      <c r="E11" s="636">
        <f t="shared" si="0"/>
        <v>0</v>
      </c>
      <c r="F11" s="369"/>
      <c r="G11" s="274"/>
      <c r="H11" s="274"/>
      <c r="I11" s="655">
        <f t="shared" si="1"/>
        <v>0</v>
      </c>
    </row>
    <row r="12" spans="1:9" ht="12.95" customHeight="1" x14ac:dyDescent="0.2">
      <c r="A12" s="294" t="s">
        <v>22</v>
      </c>
      <c r="B12" s="43"/>
      <c r="C12" s="274"/>
      <c r="D12" s="274"/>
      <c r="E12" s="636">
        <f t="shared" si="0"/>
        <v>0</v>
      </c>
      <c r="F12" s="369"/>
      <c r="G12" s="274"/>
      <c r="H12" s="274"/>
      <c r="I12" s="655">
        <f t="shared" si="1"/>
        <v>0</v>
      </c>
    </row>
    <row r="13" spans="1:9" ht="12.95" customHeight="1" x14ac:dyDescent="0.2">
      <c r="A13" s="294" t="s">
        <v>23</v>
      </c>
      <c r="B13" s="43"/>
      <c r="C13" s="274"/>
      <c r="D13" s="274"/>
      <c r="E13" s="636">
        <f t="shared" si="0"/>
        <v>0</v>
      </c>
      <c r="F13" s="370"/>
      <c r="G13" s="274"/>
      <c r="H13" s="274"/>
      <c r="I13" s="655">
        <f t="shared" si="1"/>
        <v>0</v>
      </c>
    </row>
    <row r="14" spans="1:9" ht="12.95" customHeight="1" x14ac:dyDescent="0.2">
      <c r="A14" s="294" t="s">
        <v>24</v>
      </c>
      <c r="B14" s="367"/>
      <c r="C14" s="275"/>
      <c r="D14" s="275"/>
      <c r="E14" s="636">
        <f t="shared" si="0"/>
        <v>0</v>
      </c>
      <c r="F14" s="369"/>
      <c r="G14" s="274"/>
      <c r="H14" s="274"/>
      <c r="I14" s="655">
        <f t="shared" si="1"/>
        <v>0</v>
      </c>
    </row>
    <row r="15" spans="1:9" x14ac:dyDescent="0.2">
      <c r="A15" s="294" t="s">
        <v>25</v>
      </c>
      <c r="B15" s="43"/>
      <c r="C15" s="275"/>
      <c r="D15" s="275"/>
      <c r="E15" s="636">
        <f t="shared" si="0"/>
        <v>0</v>
      </c>
      <c r="F15" s="369"/>
      <c r="G15" s="274"/>
      <c r="H15" s="274"/>
      <c r="I15" s="655">
        <f t="shared" si="1"/>
        <v>0</v>
      </c>
    </row>
    <row r="16" spans="1:9" ht="12.95" customHeight="1" thickBot="1" x14ac:dyDescent="0.25">
      <c r="A16" s="334" t="s">
        <v>26</v>
      </c>
      <c r="B16" s="368"/>
      <c r="C16" s="336"/>
      <c r="D16" s="336"/>
      <c r="E16" s="636">
        <f t="shared" si="0"/>
        <v>0</v>
      </c>
      <c r="F16" s="335" t="s">
        <v>48</v>
      </c>
      <c r="G16" s="656"/>
      <c r="H16" s="656"/>
      <c r="I16" s="657">
        <f t="shared" si="1"/>
        <v>0</v>
      </c>
    </row>
    <row r="17" spans="1:9" ht="15.95" customHeight="1" thickBot="1" x14ac:dyDescent="0.25">
      <c r="A17" s="297" t="s">
        <v>27</v>
      </c>
      <c r="B17" s="120" t="s">
        <v>374</v>
      </c>
      <c r="C17" s="277">
        <f>+C6+C8+C9+C11+C12+C13+C14+C15+C16</f>
        <v>106786000</v>
      </c>
      <c r="D17" s="277">
        <f>+D6+D8+D9+D11+D12+D13+D14+D15+D16</f>
        <v>162000</v>
      </c>
      <c r="E17" s="277">
        <f>+E6+E8+E9+E11+E12+E13+E14+E15+E16</f>
        <v>106948000</v>
      </c>
      <c r="F17" s="120" t="s">
        <v>375</v>
      </c>
      <c r="G17" s="277">
        <f>+G6+G8+G10+G11+G12+G13+G14+G15+G16</f>
        <v>56470000</v>
      </c>
      <c r="H17" s="277">
        <f>+H6+H8+H10+H11+H12+H13+H14+H15+H16</f>
        <v>603000</v>
      </c>
      <c r="I17" s="470">
        <f>+I6+I8+I10+I11+I12+I13+I14+I15+I16</f>
        <v>57073000</v>
      </c>
    </row>
    <row r="18" spans="1:9" ht="12.95" customHeight="1" x14ac:dyDescent="0.2">
      <c r="A18" s="292" t="s">
        <v>28</v>
      </c>
      <c r="B18" s="298" t="s">
        <v>232</v>
      </c>
      <c r="C18" s="307">
        <f>+C19+C20+C21+C22+C23</f>
        <v>0</v>
      </c>
      <c r="D18" s="307">
        <f>+D19+D20+D21+D22+D23</f>
        <v>0</v>
      </c>
      <c r="E18" s="307">
        <f>+E19+E20+E21+E22+E23</f>
        <v>0</v>
      </c>
      <c r="F18" s="299" t="s">
        <v>180</v>
      </c>
      <c r="G18" s="658"/>
      <c r="H18" s="658"/>
      <c r="I18" s="659">
        <f t="shared" si="1"/>
        <v>0</v>
      </c>
    </row>
    <row r="19" spans="1:9" ht="12.95" customHeight="1" x14ac:dyDescent="0.2">
      <c r="A19" s="294" t="s">
        <v>29</v>
      </c>
      <c r="B19" s="302" t="s">
        <v>221</v>
      </c>
      <c r="C19" s="77"/>
      <c r="D19" s="77"/>
      <c r="E19" s="469">
        <f t="shared" ref="E19:E29" si="2">C19+D19</f>
        <v>0</v>
      </c>
      <c r="F19" s="299" t="s">
        <v>183</v>
      </c>
      <c r="G19" s="77"/>
      <c r="H19" s="77"/>
      <c r="I19" s="647">
        <f t="shared" si="1"/>
        <v>0</v>
      </c>
    </row>
    <row r="20" spans="1:9" ht="12.95" customHeight="1" x14ac:dyDescent="0.2">
      <c r="A20" s="292" t="s">
        <v>30</v>
      </c>
      <c r="B20" s="302" t="s">
        <v>222</v>
      </c>
      <c r="C20" s="77"/>
      <c r="D20" s="77"/>
      <c r="E20" s="469">
        <f t="shared" si="2"/>
        <v>0</v>
      </c>
      <c r="F20" s="299" t="s">
        <v>147</v>
      </c>
      <c r="G20" s="77"/>
      <c r="H20" s="77"/>
      <c r="I20" s="647">
        <f t="shared" si="1"/>
        <v>0</v>
      </c>
    </row>
    <row r="21" spans="1:9" ht="12.95" customHeight="1" x14ac:dyDescent="0.2">
      <c r="A21" s="294" t="s">
        <v>31</v>
      </c>
      <c r="B21" s="302" t="s">
        <v>223</v>
      </c>
      <c r="C21" s="77"/>
      <c r="D21" s="77"/>
      <c r="E21" s="469">
        <f t="shared" si="2"/>
        <v>0</v>
      </c>
      <c r="F21" s="299" t="s">
        <v>148</v>
      </c>
      <c r="G21" s="77">
        <f>'[1]1.1.sz.mell.'!C134</f>
        <v>76000000</v>
      </c>
      <c r="H21" s="77"/>
      <c r="I21" s="647">
        <f t="shared" si="1"/>
        <v>76000000</v>
      </c>
    </row>
    <row r="22" spans="1:9" ht="12.95" customHeight="1" x14ac:dyDescent="0.2">
      <c r="A22" s="292" t="s">
        <v>32</v>
      </c>
      <c r="B22" s="302" t="s">
        <v>224</v>
      </c>
      <c r="C22" s="77"/>
      <c r="D22" s="77"/>
      <c r="E22" s="469">
        <f t="shared" si="2"/>
        <v>0</v>
      </c>
      <c r="F22" s="298" t="s">
        <v>220</v>
      </c>
      <c r="G22" s="77"/>
      <c r="H22" s="77"/>
      <c r="I22" s="647">
        <f t="shared" si="1"/>
        <v>0</v>
      </c>
    </row>
    <row r="23" spans="1:9" ht="12.95" customHeight="1" x14ac:dyDescent="0.2">
      <c r="A23" s="294" t="s">
        <v>33</v>
      </c>
      <c r="B23" s="303" t="s">
        <v>225</v>
      </c>
      <c r="C23" s="77"/>
      <c r="D23" s="77"/>
      <c r="E23" s="469">
        <f t="shared" si="2"/>
        <v>0</v>
      </c>
      <c r="F23" s="299" t="s">
        <v>184</v>
      </c>
      <c r="G23" s="77"/>
      <c r="H23" s="77"/>
      <c r="I23" s="647">
        <f t="shared" si="1"/>
        <v>0</v>
      </c>
    </row>
    <row r="24" spans="1:9" ht="12.95" customHeight="1" x14ac:dyDescent="0.2">
      <c r="A24" s="292" t="s">
        <v>34</v>
      </c>
      <c r="B24" s="660" t="s">
        <v>226</v>
      </c>
      <c r="C24" s="469">
        <f>+C25+C26+C27+C28+C29</f>
        <v>0</v>
      </c>
      <c r="D24" s="661">
        <f>+D25+D26+D27+D28+D29</f>
        <v>0</v>
      </c>
      <c r="E24" s="469">
        <f>+E25+E26+E27+E28+E29</f>
        <v>0</v>
      </c>
      <c r="F24" s="304" t="s">
        <v>182</v>
      </c>
      <c r="G24" s="77"/>
      <c r="H24" s="77"/>
      <c r="I24" s="647">
        <f t="shared" si="1"/>
        <v>0</v>
      </c>
    </row>
    <row r="25" spans="1:9" ht="12.95" customHeight="1" x14ac:dyDescent="0.2">
      <c r="A25" s="294" t="s">
        <v>35</v>
      </c>
      <c r="B25" s="303" t="s">
        <v>227</v>
      </c>
      <c r="C25" s="77">
        <f>'[1]1.1.sz.mell.'!C67</f>
        <v>0</v>
      </c>
      <c r="D25" s="77"/>
      <c r="E25" s="469">
        <f t="shared" si="2"/>
        <v>0</v>
      </c>
      <c r="F25" s="304" t="s">
        <v>368</v>
      </c>
      <c r="G25" s="77"/>
      <c r="H25" s="77"/>
      <c r="I25" s="647">
        <f t="shared" si="1"/>
        <v>0</v>
      </c>
    </row>
    <row r="26" spans="1:9" ht="12.95" customHeight="1" x14ac:dyDescent="0.2">
      <c r="A26" s="292" t="s">
        <v>36</v>
      </c>
      <c r="B26" s="303" t="s">
        <v>228</v>
      </c>
      <c r="C26" s="77"/>
      <c r="D26" s="77"/>
      <c r="E26" s="469">
        <f t="shared" si="2"/>
        <v>0</v>
      </c>
      <c r="F26" s="301"/>
      <c r="G26" s="77"/>
      <c r="H26" s="77"/>
      <c r="I26" s="647">
        <f t="shared" si="1"/>
        <v>0</v>
      </c>
    </row>
    <row r="27" spans="1:9" ht="12.95" customHeight="1" x14ac:dyDescent="0.2">
      <c r="A27" s="294" t="s">
        <v>37</v>
      </c>
      <c r="B27" s="302" t="s">
        <v>229</v>
      </c>
      <c r="C27" s="77"/>
      <c r="D27" s="77"/>
      <c r="E27" s="469">
        <f t="shared" si="2"/>
        <v>0</v>
      </c>
      <c r="F27" s="116"/>
      <c r="G27" s="77"/>
      <c r="H27" s="77"/>
      <c r="I27" s="647">
        <f t="shared" si="1"/>
        <v>0</v>
      </c>
    </row>
    <row r="28" spans="1:9" ht="12.95" customHeight="1" x14ac:dyDescent="0.2">
      <c r="A28" s="292" t="s">
        <v>38</v>
      </c>
      <c r="B28" s="305" t="s">
        <v>230</v>
      </c>
      <c r="C28" s="77"/>
      <c r="D28" s="77"/>
      <c r="E28" s="469">
        <f t="shared" si="2"/>
        <v>0</v>
      </c>
      <c r="F28" s="43"/>
      <c r="G28" s="77"/>
      <c r="H28" s="77"/>
      <c r="I28" s="647">
        <f t="shared" si="1"/>
        <v>0</v>
      </c>
    </row>
    <row r="29" spans="1:9" ht="12.95" customHeight="1" thickBot="1" x14ac:dyDescent="0.25">
      <c r="A29" s="294" t="s">
        <v>39</v>
      </c>
      <c r="B29" s="306" t="s">
        <v>231</v>
      </c>
      <c r="C29" s="77"/>
      <c r="D29" s="77"/>
      <c r="E29" s="469">
        <f t="shared" si="2"/>
        <v>0</v>
      </c>
      <c r="F29" s="116"/>
      <c r="G29" s="77"/>
      <c r="H29" s="77"/>
      <c r="I29" s="647">
        <f t="shared" si="1"/>
        <v>0</v>
      </c>
    </row>
    <row r="30" spans="1:9" ht="21.75" customHeight="1" thickBot="1" x14ac:dyDescent="0.25">
      <c r="A30" s="297" t="s">
        <v>40</v>
      </c>
      <c r="B30" s="120" t="s">
        <v>365</v>
      </c>
      <c r="C30" s="277">
        <f>+C18+C24</f>
        <v>0</v>
      </c>
      <c r="D30" s="277">
        <f>+D18+D24</f>
        <v>0</v>
      </c>
      <c r="E30" s="277">
        <f>+E18+E24</f>
        <v>0</v>
      </c>
      <c r="F30" s="120" t="s">
        <v>369</v>
      </c>
      <c r="G30" s="277">
        <f>SUM(G18:G29)</f>
        <v>76000000</v>
      </c>
      <c r="H30" s="277">
        <f>SUM(H18:H29)</f>
        <v>0</v>
      </c>
      <c r="I30" s="470">
        <f>SUM(I18:I29)</f>
        <v>76000000</v>
      </c>
    </row>
    <row r="31" spans="1:9" ht="13.5" thickBot="1" x14ac:dyDescent="0.25">
      <c r="A31" s="297" t="s">
        <v>41</v>
      </c>
      <c r="B31" s="300" t="s">
        <v>370</v>
      </c>
      <c r="C31" s="650">
        <f>+C17+C30</f>
        <v>106786000</v>
      </c>
      <c r="D31" s="650">
        <f>+D17+D30</f>
        <v>162000</v>
      </c>
      <c r="E31" s="651">
        <f>+E17+E30</f>
        <v>106948000</v>
      </c>
      <c r="F31" s="300" t="s">
        <v>371</v>
      </c>
      <c r="G31" s="650">
        <f>+G17+G30</f>
        <v>132470000</v>
      </c>
      <c r="H31" s="650">
        <f>+H17+H30</f>
        <v>603000</v>
      </c>
      <c r="I31" s="651">
        <f>+I17+I30</f>
        <v>133073000</v>
      </c>
    </row>
    <row r="32" spans="1:9" ht="13.5" thickBot="1" x14ac:dyDescent="0.25">
      <c r="A32" s="297" t="s">
        <v>42</v>
      </c>
      <c r="B32" s="300" t="s">
        <v>158</v>
      </c>
      <c r="C32" s="650" t="str">
        <f>IF(C17-G17&lt;0,G17-C17,"-")</f>
        <v>-</v>
      </c>
      <c r="D32" s="650">
        <f>IF(D17-H17&lt;0,H17-D17,"-")</f>
        <v>441000</v>
      </c>
      <c r="E32" s="651" t="str">
        <f>IF(E17-I17&lt;0,I17-E17,"-")</f>
        <v>-</v>
      </c>
      <c r="F32" s="300" t="s">
        <v>159</v>
      </c>
      <c r="G32" s="650">
        <f>IF(C17-G17&gt;0,C17-G17,"-")</f>
        <v>50316000</v>
      </c>
      <c r="H32" s="650" t="str">
        <f>IF(D17-H17&gt;0,D17-H17,"-")</f>
        <v>-</v>
      </c>
      <c r="I32" s="651">
        <f>IF(E17-I17&gt;0,E17-I17,"-")</f>
        <v>49875000</v>
      </c>
    </row>
    <row r="33" spans="1:9" ht="13.5" thickBot="1" x14ac:dyDescent="0.25">
      <c r="A33" s="297" t="s">
        <v>43</v>
      </c>
      <c r="B33" s="300" t="s">
        <v>500</v>
      </c>
      <c r="C33" s="650">
        <f>IF(C31-G31&lt;0,G31-C31,"-")</f>
        <v>25684000</v>
      </c>
      <c r="D33" s="650">
        <f>IF(D31-H31&lt;0,H31-D31,"-")</f>
        <v>441000</v>
      </c>
      <c r="E33" s="650">
        <f>IF(E31-I31&lt;0,I31-E31,"-")</f>
        <v>26125000</v>
      </c>
      <c r="F33" s="300" t="s">
        <v>501</v>
      </c>
      <c r="G33" s="650" t="str">
        <f>IF(C31-G31&gt;0,C31-G31,"-")</f>
        <v>-</v>
      </c>
      <c r="H33" s="650" t="str">
        <f>IF(D31-H31&gt;0,D31-H31,"-")</f>
        <v>-</v>
      </c>
      <c r="I33" s="652" t="str">
        <f>IF(E31-I31&gt;0,E31-I31,"-")</f>
        <v>-</v>
      </c>
    </row>
  </sheetData>
  <mergeCells count="1">
    <mergeCell ref="A3:A4"/>
  </mergeCells>
  <printOptions horizontalCentered="1"/>
  <pageMargins left="0.78740157480314965" right="0.78740157480314965" top="0.47244094488188981" bottom="0.78740157480314965" header="0.47244094488188981" footer="0.78740157480314965"/>
  <pageSetup paperSize="9" scale="72" orientation="landscape" verticalDpi="300" r:id="rId1"/>
  <headerFooter alignWithMargins="0">
    <oddHeader xml:space="preserve">&amp;C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21"/>
  <sheetViews>
    <sheetView zoomScaleNormal="100" workbookViewId="0">
      <selection activeCell="J34" sqref="J34"/>
    </sheetView>
  </sheetViews>
  <sheetFormatPr defaultRowHeight="15" x14ac:dyDescent="0.25"/>
  <cols>
    <col min="1" max="1" width="40.6640625" style="143" customWidth="1"/>
    <col min="2" max="2" width="15" style="143" customWidth="1"/>
    <col min="3" max="4" width="14" style="143" customWidth="1"/>
    <col min="5" max="5" width="12.83203125" style="143" customWidth="1"/>
    <col min="6" max="11" width="14" style="143" customWidth="1"/>
    <col min="12" max="16384" width="9.33203125" style="143"/>
  </cols>
  <sheetData>
    <row r="1" spans="1:12" ht="33" customHeight="1" x14ac:dyDescent="0.25">
      <c r="A1" s="784" t="s">
        <v>567</v>
      </c>
      <c r="B1" s="784"/>
      <c r="C1" s="784"/>
      <c r="D1" s="784"/>
      <c r="E1" s="784"/>
      <c r="F1" s="784"/>
      <c r="G1" s="784"/>
      <c r="H1" s="784"/>
      <c r="I1" s="784"/>
      <c r="J1" s="784"/>
      <c r="K1" s="784"/>
    </row>
    <row r="2" spans="1:12" ht="15.95" customHeight="1" thickBot="1" x14ac:dyDescent="0.3">
      <c r="A2" s="785" t="str">
        <f>'[2]2.2.sz.mell  '!E2</f>
        <v>Forintban</v>
      </c>
      <c r="B2" s="785"/>
      <c r="C2" s="785"/>
      <c r="D2" s="785"/>
      <c r="E2" s="785"/>
      <c r="F2" s="785"/>
      <c r="G2" s="785"/>
      <c r="H2" s="785"/>
      <c r="I2" s="785"/>
      <c r="J2" s="785"/>
      <c r="K2" s="785"/>
    </row>
    <row r="3" spans="1:12" ht="63" customHeight="1" thickBot="1" x14ac:dyDescent="0.3">
      <c r="A3" s="498" t="s">
        <v>566</v>
      </c>
      <c r="B3" s="538">
        <v>2021</v>
      </c>
      <c r="C3" s="515">
        <v>2022</v>
      </c>
      <c r="D3" s="516">
        <v>2023</v>
      </c>
      <c r="E3" s="515">
        <v>2024</v>
      </c>
      <c r="F3" s="516">
        <v>2025</v>
      </c>
      <c r="G3" s="515">
        <v>2026</v>
      </c>
      <c r="H3" s="516">
        <v>2027</v>
      </c>
      <c r="I3" s="515">
        <v>2028</v>
      </c>
      <c r="J3" s="516">
        <v>2029</v>
      </c>
      <c r="K3" s="514">
        <v>2030</v>
      </c>
    </row>
    <row r="4" spans="1:12" x14ac:dyDescent="0.25">
      <c r="A4" s="537" t="s">
        <v>565</v>
      </c>
      <c r="B4" s="535">
        <v>46400000</v>
      </c>
      <c r="C4" s="536">
        <v>69000000</v>
      </c>
      <c r="D4" s="535">
        <v>69000000</v>
      </c>
      <c r="E4" s="513">
        <v>69000000</v>
      </c>
      <c r="F4" s="536">
        <v>69000000</v>
      </c>
      <c r="G4" s="535">
        <v>69000000</v>
      </c>
      <c r="H4" s="513">
        <v>69000000</v>
      </c>
      <c r="I4" s="536">
        <v>69000000</v>
      </c>
      <c r="J4" s="513">
        <v>69000000</v>
      </c>
      <c r="K4" s="535">
        <v>75500000</v>
      </c>
      <c r="L4" s="511"/>
    </row>
    <row r="5" spans="1:12" ht="51.75" x14ac:dyDescent="0.25">
      <c r="A5" s="533" t="s">
        <v>564</v>
      </c>
      <c r="B5" s="530">
        <v>12700000</v>
      </c>
      <c r="C5" s="531">
        <v>12624000</v>
      </c>
      <c r="D5" s="531">
        <v>13000000</v>
      </c>
      <c r="E5" s="531">
        <v>13000000</v>
      </c>
      <c r="F5" s="531">
        <v>13000000</v>
      </c>
      <c r="G5" s="531">
        <v>13000000</v>
      </c>
      <c r="H5" s="531">
        <v>13000000</v>
      </c>
      <c r="I5" s="531">
        <v>13000000</v>
      </c>
      <c r="J5" s="531">
        <v>13000000</v>
      </c>
      <c r="K5" s="534">
        <v>13000000</v>
      </c>
    </row>
    <row r="6" spans="1:12" ht="26.25" x14ac:dyDescent="0.25">
      <c r="A6" s="533" t="s">
        <v>563</v>
      </c>
      <c r="B6" s="530"/>
      <c r="C6" s="531"/>
      <c r="D6" s="531"/>
      <c r="E6" s="531"/>
      <c r="F6" s="531"/>
      <c r="G6" s="531"/>
      <c r="H6" s="531"/>
      <c r="I6" s="531"/>
      <c r="J6" s="529"/>
      <c r="K6" s="534"/>
    </row>
    <row r="7" spans="1:12" ht="45" customHeight="1" x14ac:dyDescent="0.25">
      <c r="A7" s="533" t="s">
        <v>562</v>
      </c>
      <c r="B7" s="530">
        <v>4000000</v>
      </c>
      <c r="C7" s="531"/>
      <c r="D7" s="531"/>
      <c r="E7" s="531"/>
      <c r="F7" s="531"/>
      <c r="G7" s="531"/>
      <c r="H7" s="531"/>
      <c r="I7" s="531"/>
      <c r="J7" s="529"/>
      <c r="K7" s="534"/>
    </row>
    <row r="8" spans="1:12" x14ac:dyDescent="0.25">
      <c r="A8" s="533" t="s">
        <v>561</v>
      </c>
      <c r="B8" s="532">
        <v>400000</v>
      </c>
      <c r="C8" s="530">
        <v>300000</v>
      </c>
      <c r="D8" s="529">
        <v>300000</v>
      </c>
      <c r="E8" s="529">
        <v>300000</v>
      </c>
      <c r="F8" s="529">
        <v>300000</v>
      </c>
      <c r="G8" s="529">
        <v>300000</v>
      </c>
      <c r="H8" s="529">
        <v>300000</v>
      </c>
      <c r="I8" s="529">
        <v>300000</v>
      </c>
      <c r="J8" s="529">
        <v>300000</v>
      </c>
      <c r="K8" s="534">
        <v>400000</v>
      </c>
      <c r="L8" s="539"/>
    </row>
    <row r="9" spans="1:12" ht="27" thickBot="1" x14ac:dyDescent="0.3">
      <c r="A9" s="528" t="s">
        <v>560</v>
      </c>
      <c r="B9" s="527"/>
      <c r="C9" s="526"/>
      <c r="D9" s="526"/>
      <c r="E9" s="526"/>
      <c r="F9" s="526"/>
      <c r="G9" s="526"/>
      <c r="H9" s="526"/>
      <c r="I9" s="526"/>
      <c r="J9" s="525"/>
      <c r="K9" s="524"/>
    </row>
    <row r="10" spans="1:12" ht="15.75" thickBot="1" x14ac:dyDescent="0.3">
      <c r="A10" s="498" t="s">
        <v>51</v>
      </c>
      <c r="B10" s="523">
        <f t="shared" ref="B10:K10" si="0">SUM(B4:B9)</f>
        <v>63500000</v>
      </c>
      <c r="C10" s="523">
        <f t="shared" si="0"/>
        <v>81924000</v>
      </c>
      <c r="D10" s="523">
        <f t="shared" si="0"/>
        <v>82300000</v>
      </c>
      <c r="E10" s="523">
        <f t="shared" si="0"/>
        <v>82300000</v>
      </c>
      <c r="F10" s="523">
        <f t="shared" si="0"/>
        <v>82300000</v>
      </c>
      <c r="G10" s="523">
        <f t="shared" si="0"/>
        <v>82300000</v>
      </c>
      <c r="H10" s="523">
        <f t="shared" si="0"/>
        <v>82300000</v>
      </c>
      <c r="I10" s="523">
        <f t="shared" si="0"/>
        <v>82300000</v>
      </c>
      <c r="J10" s="523">
        <f t="shared" si="0"/>
        <v>82300000</v>
      </c>
      <c r="K10" s="496">
        <f t="shared" si="0"/>
        <v>88900000</v>
      </c>
    </row>
    <row r="11" spans="1:12" s="392" customFormat="1" x14ac:dyDescent="0.25">
      <c r="A11" s="522"/>
      <c r="B11" s="521"/>
      <c r="C11" s="520"/>
      <c r="D11" s="520"/>
      <c r="E11" s="520"/>
      <c r="F11" s="520"/>
      <c r="G11" s="520"/>
      <c r="H11" s="520"/>
      <c r="I11" s="520"/>
      <c r="J11" s="520"/>
      <c r="K11" s="520"/>
    </row>
    <row r="12" spans="1:12" ht="15.75" thickBot="1" x14ac:dyDescent="0.3">
      <c r="A12" s="520"/>
      <c r="B12" s="520"/>
      <c r="C12" s="520"/>
      <c r="D12" s="520"/>
      <c r="E12" s="520"/>
      <c r="F12" s="520"/>
      <c r="G12" s="520"/>
      <c r="H12" s="520"/>
      <c r="I12" s="520"/>
      <c r="J12" s="520"/>
      <c r="K12" s="520"/>
    </row>
    <row r="13" spans="1:12" ht="15.75" thickBot="1" x14ac:dyDescent="0.3">
      <c r="A13" s="519" t="s">
        <v>559</v>
      </c>
      <c r="B13" s="518">
        <v>2021</v>
      </c>
      <c r="C13" s="517">
        <v>2022</v>
      </c>
      <c r="D13" s="517">
        <v>2023</v>
      </c>
      <c r="E13" s="517">
        <v>2024</v>
      </c>
      <c r="F13" s="516">
        <v>2025</v>
      </c>
      <c r="G13" s="516">
        <v>2026</v>
      </c>
      <c r="H13" s="516">
        <v>2027</v>
      </c>
      <c r="I13" s="516">
        <v>2028</v>
      </c>
      <c r="J13" s="515">
        <v>2029</v>
      </c>
      <c r="K13" s="514">
        <v>2030</v>
      </c>
    </row>
    <row r="14" spans="1:12" ht="26.25" x14ac:dyDescent="0.25">
      <c r="A14" s="510" t="s">
        <v>558</v>
      </c>
      <c r="B14" s="509">
        <v>16174237</v>
      </c>
      <c r="C14" s="508">
        <v>15751622</v>
      </c>
      <c r="D14" s="508">
        <v>15291334</v>
      </c>
      <c r="E14" s="512">
        <v>14836371</v>
      </c>
      <c r="F14" s="513">
        <v>14367323</v>
      </c>
      <c r="G14" s="512">
        <v>13905748</v>
      </c>
      <c r="H14" s="513">
        <v>13444179</v>
      </c>
      <c r="I14" s="512">
        <v>12985422</v>
      </c>
      <c r="J14" s="513">
        <v>6963641</v>
      </c>
      <c r="K14" s="540"/>
      <c r="L14" s="539"/>
    </row>
    <row r="15" spans="1:12" ht="26.25" x14ac:dyDescent="0.25">
      <c r="A15" s="510" t="s">
        <v>557</v>
      </c>
      <c r="B15" s="509"/>
      <c r="C15" s="508"/>
      <c r="D15" s="508"/>
      <c r="E15" s="508"/>
      <c r="F15" s="507"/>
      <c r="G15" s="507"/>
      <c r="H15" s="507"/>
      <c r="I15" s="507"/>
      <c r="J15" s="506"/>
      <c r="K15" s="505"/>
    </row>
    <row r="16" spans="1:12" x14ac:dyDescent="0.25">
      <c r="A16" s="510" t="s">
        <v>556</v>
      </c>
      <c r="B16" s="509"/>
      <c r="C16" s="508"/>
      <c r="D16" s="508"/>
      <c r="E16" s="508"/>
      <c r="F16" s="507"/>
      <c r="G16" s="507"/>
      <c r="H16" s="507"/>
      <c r="I16" s="507"/>
      <c r="J16" s="506"/>
      <c r="K16" s="505"/>
    </row>
    <row r="17" spans="1:11" ht="26.25" x14ac:dyDescent="0.25">
      <c r="A17" s="510" t="s">
        <v>555</v>
      </c>
      <c r="B17" s="509"/>
      <c r="C17" s="508"/>
      <c r="D17" s="508"/>
      <c r="E17" s="508"/>
      <c r="F17" s="507"/>
      <c r="G17" s="507"/>
      <c r="H17" s="507"/>
      <c r="I17" s="507"/>
      <c r="J17" s="506"/>
      <c r="K17" s="505"/>
    </row>
    <row r="18" spans="1:11" ht="26.25" x14ac:dyDescent="0.25">
      <c r="A18" s="510" t="s">
        <v>554</v>
      </c>
      <c r="B18" s="509"/>
      <c r="C18" s="508"/>
      <c r="D18" s="508"/>
      <c r="E18" s="508"/>
      <c r="F18" s="507"/>
      <c r="G18" s="507"/>
      <c r="H18" s="507"/>
      <c r="I18" s="507"/>
      <c r="J18" s="506"/>
      <c r="K18" s="505"/>
    </row>
    <row r="19" spans="1:11" ht="39" x14ac:dyDescent="0.25">
      <c r="A19" s="510" t="s">
        <v>553</v>
      </c>
      <c r="B19" s="509"/>
      <c r="C19" s="508"/>
      <c r="D19" s="508"/>
      <c r="E19" s="508"/>
      <c r="F19" s="507"/>
      <c r="G19" s="507"/>
      <c r="H19" s="507"/>
      <c r="I19" s="507"/>
      <c r="J19" s="506"/>
      <c r="K19" s="505"/>
    </row>
    <row r="20" spans="1:11" ht="57" customHeight="1" thickBot="1" x14ac:dyDescent="0.3">
      <c r="A20" s="504" t="s">
        <v>552</v>
      </c>
      <c r="B20" s="503"/>
      <c r="C20" s="502"/>
      <c r="D20" s="502"/>
      <c r="E20" s="502"/>
      <c r="F20" s="501"/>
      <c r="G20" s="501"/>
      <c r="H20" s="501"/>
      <c r="I20" s="501"/>
      <c r="J20" s="500"/>
      <c r="K20" s="499"/>
    </row>
    <row r="21" spans="1:11" ht="15.75" thickBot="1" x14ac:dyDescent="0.3">
      <c r="A21" s="498" t="s">
        <v>51</v>
      </c>
      <c r="B21" s="497">
        <f t="shared" ref="B21:K21" si="1">SUM(B14:B20)</f>
        <v>16174237</v>
      </c>
      <c r="C21" s="497">
        <f t="shared" si="1"/>
        <v>15751622</v>
      </c>
      <c r="D21" s="497">
        <f t="shared" si="1"/>
        <v>15291334</v>
      </c>
      <c r="E21" s="497">
        <f t="shared" si="1"/>
        <v>14836371</v>
      </c>
      <c r="F21" s="497">
        <f t="shared" si="1"/>
        <v>14367323</v>
      </c>
      <c r="G21" s="497">
        <f t="shared" si="1"/>
        <v>13905748</v>
      </c>
      <c r="H21" s="497">
        <f t="shared" si="1"/>
        <v>13444179</v>
      </c>
      <c r="I21" s="497">
        <f t="shared" si="1"/>
        <v>12985422</v>
      </c>
      <c r="J21" s="497">
        <f t="shared" si="1"/>
        <v>6963641</v>
      </c>
      <c r="K21" s="496">
        <f t="shared" si="1"/>
        <v>0</v>
      </c>
    </row>
  </sheetData>
  <mergeCells count="2">
    <mergeCell ref="A1:K1"/>
    <mergeCell ref="A2:K2"/>
  </mergeCells>
  <printOptions horizontalCentered="1"/>
  <pageMargins left="0.78740157480314965" right="0.78740157480314965" top="1.3779527559055118" bottom="0.98425196850393704" header="0.78740157480314965" footer="0.78740157480314965"/>
  <pageSetup paperSize="9" scale="70" orientation="landscape" r:id="rId1"/>
  <headerFooter alignWithMargins="0">
    <oddHeader xml:space="preserve">&amp;R&amp;"Times New Roman CE,Félkövér dőlt"&amp;11 3. melléklet a 8/2021. (II.23.) önkormányzati rendelethez 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0">
    <tabColor rgb="FF92D050"/>
    <pageSetUpPr fitToPage="1"/>
  </sheetPr>
  <dimension ref="A1:E19"/>
  <sheetViews>
    <sheetView workbookViewId="0">
      <selection activeCell="A4" sqref="A4"/>
    </sheetView>
  </sheetViews>
  <sheetFormatPr defaultRowHeight="12.75" x14ac:dyDescent="0.2"/>
  <cols>
    <col min="1" max="1" width="46.33203125" customWidth="1"/>
    <col min="2" max="2" width="13.83203125" customWidth="1"/>
    <col min="3" max="3" width="66.1640625" customWidth="1"/>
    <col min="4" max="5" width="13.83203125" customWidth="1"/>
  </cols>
  <sheetData>
    <row r="1" spans="1:5" ht="18.75" x14ac:dyDescent="0.3">
      <c r="A1" s="121" t="s">
        <v>143</v>
      </c>
      <c r="E1" s="124" t="s">
        <v>146</v>
      </c>
    </row>
    <row r="3" spans="1:5" x14ac:dyDescent="0.2">
      <c r="A3" s="130"/>
      <c r="B3" s="131"/>
      <c r="C3" s="130"/>
      <c r="D3" s="133"/>
      <c r="E3" s="131"/>
    </row>
    <row r="4" spans="1:5" ht="15.75" x14ac:dyDescent="0.25">
      <c r="A4" s="85" t="str">
        <f>+ÖSSZEFÜGGÉSEK!A5</f>
        <v>2021. évi előirányzat BEVÉTELEK</v>
      </c>
      <c r="B4" s="132"/>
      <c r="C4" s="140"/>
      <c r="D4" s="133"/>
      <c r="E4" s="131"/>
    </row>
    <row r="5" spans="1:5" x14ac:dyDescent="0.2">
      <c r="A5" s="130"/>
      <c r="B5" s="131"/>
      <c r="C5" s="130"/>
      <c r="D5" s="133"/>
      <c r="E5" s="131"/>
    </row>
    <row r="6" spans="1:5" x14ac:dyDescent="0.2">
      <c r="A6" s="130" t="s">
        <v>483</v>
      </c>
      <c r="B6" s="131" t="e">
        <f>+#REF!</f>
        <v>#REF!</v>
      </c>
      <c r="C6" s="130" t="s">
        <v>438</v>
      </c>
      <c r="D6" s="133" t="e">
        <f>+#REF!+#REF!</f>
        <v>#REF!</v>
      </c>
      <c r="E6" s="131" t="e">
        <f t="shared" ref="E6:E15" si="0">+B6-D6</f>
        <v>#REF!</v>
      </c>
    </row>
    <row r="7" spans="1:5" x14ac:dyDescent="0.2">
      <c r="A7" s="130" t="s">
        <v>484</v>
      </c>
      <c r="B7" s="131" t="e">
        <f>+#REF!</f>
        <v>#REF!</v>
      </c>
      <c r="C7" s="130" t="s">
        <v>439</v>
      </c>
      <c r="D7" s="133" t="e">
        <f>+#REF!+#REF!</f>
        <v>#REF!</v>
      </c>
      <c r="E7" s="131" t="e">
        <f t="shared" si="0"/>
        <v>#REF!</v>
      </c>
    </row>
    <row r="8" spans="1:5" x14ac:dyDescent="0.2">
      <c r="A8" s="130" t="s">
        <v>485</v>
      </c>
      <c r="B8" s="131" t="e">
        <f>+#REF!</f>
        <v>#REF!</v>
      </c>
      <c r="C8" s="130" t="s">
        <v>440</v>
      </c>
      <c r="D8" s="133" t="e">
        <f>+#REF!+#REF!</f>
        <v>#REF!</v>
      </c>
      <c r="E8" s="131" t="e">
        <f t="shared" si="0"/>
        <v>#REF!</v>
      </c>
    </row>
    <row r="9" spans="1:5" x14ac:dyDescent="0.2">
      <c r="A9" s="130"/>
      <c r="B9" s="131"/>
      <c r="C9" s="130"/>
      <c r="D9" s="133"/>
      <c r="E9" s="131"/>
    </row>
    <row r="10" spans="1:5" x14ac:dyDescent="0.2">
      <c r="A10" s="130"/>
      <c r="B10" s="131"/>
      <c r="C10" s="130"/>
      <c r="D10" s="133"/>
      <c r="E10" s="131"/>
    </row>
    <row r="11" spans="1:5" ht="15.75" x14ac:dyDescent="0.25">
      <c r="A11" s="85" t="str">
        <f>+ÖSSZEFÜGGÉSEK!A12</f>
        <v>2021. évi előirányzat KIADÁSOK</v>
      </c>
      <c r="B11" s="132"/>
      <c r="C11" s="140"/>
      <c r="D11" s="133"/>
      <c r="E11" s="131"/>
    </row>
    <row r="12" spans="1:5" x14ac:dyDescent="0.2">
      <c r="A12" s="130"/>
      <c r="B12" s="131"/>
      <c r="C12" s="130"/>
      <c r="D12" s="133"/>
      <c r="E12" s="131"/>
    </row>
    <row r="13" spans="1:5" x14ac:dyDescent="0.2">
      <c r="A13" s="130" t="s">
        <v>486</v>
      </c>
      <c r="B13" s="131" t="e">
        <f>+#REF!</f>
        <v>#REF!</v>
      </c>
      <c r="C13" s="130" t="s">
        <v>441</v>
      </c>
      <c r="D13" s="133" t="e">
        <f>+#REF!+#REF!</f>
        <v>#REF!</v>
      </c>
      <c r="E13" s="131" t="e">
        <f t="shared" si="0"/>
        <v>#REF!</v>
      </c>
    </row>
    <row r="14" spans="1:5" x14ac:dyDescent="0.2">
      <c r="A14" s="130" t="s">
        <v>487</v>
      </c>
      <c r="B14" s="131" t="e">
        <f>+#REF!</f>
        <v>#REF!</v>
      </c>
      <c r="C14" s="130" t="s">
        <v>442</v>
      </c>
      <c r="D14" s="133" t="e">
        <f>+#REF!+#REF!</f>
        <v>#REF!</v>
      </c>
      <c r="E14" s="131" t="e">
        <f t="shared" si="0"/>
        <v>#REF!</v>
      </c>
    </row>
    <row r="15" spans="1:5" x14ac:dyDescent="0.2">
      <c r="A15" s="130" t="s">
        <v>488</v>
      </c>
      <c r="B15" s="131" t="e">
        <f>+#REF!</f>
        <v>#REF!</v>
      </c>
      <c r="C15" s="130" t="s">
        <v>443</v>
      </c>
      <c r="D15" s="133" t="e">
        <f>+#REF!+#REF!</f>
        <v>#REF!</v>
      </c>
      <c r="E15" s="131" t="e">
        <f t="shared" si="0"/>
        <v>#REF!</v>
      </c>
    </row>
    <row r="16" spans="1:5" x14ac:dyDescent="0.2">
      <c r="A16" s="122"/>
      <c r="B16" s="122"/>
      <c r="C16" s="130"/>
      <c r="D16" s="133"/>
      <c r="E16" s="123"/>
    </row>
    <row r="17" spans="1:5" x14ac:dyDescent="0.2">
      <c r="A17" s="122"/>
      <c r="B17" s="122"/>
      <c r="C17" s="122"/>
      <c r="D17" s="122"/>
      <c r="E17" s="122"/>
    </row>
    <row r="18" spans="1:5" x14ac:dyDescent="0.2">
      <c r="A18" s="122"/>
      <c r="B18" s="122"/>
      <c r="C18" s="122"/>
      <c r="D18" s="122"/>
      <c r="E18" s="122"/>
    </row>
    <row r="19" spans="1:5" x14ac:dyDescent="0.2">
      <c r="A19" s="122"/>
      <c r="B19" s="122"/>
      <c r="C19" s="122"/>
      <c r="D19" s="122"/>
      <c r="E19" s="122"/>
    </row>
  </sheetData>
  <sheetProtection sheet="1"/>
  <phoneticPr fontId="30" type="noConversion"/>
  <conditionalFormatting sqref="E3:E15">
    <cfRule type="cellIs" dxfId="4" priority="1" stopIfTrue="1" operator="notEqual">
      <formula>0</formula>
    </cfRule>
  </conditionalFormatting>
  <pageMargins left="0.79" right="0.56999999999999995" top="0.88" bottom="0.66" header="0.5" footer="0.5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32</vt:i4>
      </vt:variant>
      <vt:variant>
        <vt:lpstr>Névvel ellátott tartományok</vt:lpstr>
      </vt:variant>
      <vt:variant>
        <vt:i4>16</vt:i4>
      </vt:variant>
    </vt:vector>
  </HeadingPairs>
  <TitlesOfParts>
    <vt:vector size="48" baseType="lpstr">
      <vt:lpstr>ÖSSZEFÜGGÉSEK</vt:lpstr>
      <vt:lpstr>1.mell.1.tábl.</vt:lpstr>
      <vt:lpstr>1.mell.2.tábl.</vt:lpstr>
      <vt:lpstr>1.mell.3.tábl.</vt:lpstr>
      <vt:lpstr>1.mell.4.tábl.</vt:lpstr>
      <vt:lpstr>2.mell.1.tábl.</vt:lpstr>
      <vt:lpstr>2.mell.2.tábl.</vt:lpstr>
      <vt:lpstr>3.sz.mell.  </vt:lpstr>
      <vt:lpstr>ELLENŐRZÉS-1.sz.2.a.sz.2.b.sz.</vt:lpstr>
      <vt:lpstr>4.sz.mell.</vt:lpstr>
      <vt:lpstr>5.sz.mell.</vt:lpstr>
      <vt:lpstr>6.mell.</vt:lpstr>
      <vt:lpstr>7.mell.</vt:lpstr>
      <vt:lpstr>6.sz.mell.</vt:lpstr>
      <vt:lpstr>7.sz.mell.</vt:lpstr>
      <vt:lpstr>8. sz. mell. </vt:lpstr>
      <vt:lpstr>9.mell.1.tábl.</vt:lpstr>
      <vt:lpstr>9.mell.2.tábl.</vt:lpstr>
      <vt:lpstr>9.mell.3.tábl.</vt:lpstr>
      <vt:lpstr>9.mell.4.tábl.</vt:lpstr>
      <vt:lpstr>9.mell.5.tábl.</vt:lpstr>
      <vt:lpstr>9.mell.6.tábl.</vt:lpstr>
      <vt:lpstr>9.mell.7.tábl.</vt:lpstr>
      <vt:lpstr>9.mell.8.tábl.</vt:lpstr>
      <vt:lpstr>10. sz. mell</vt:lpstr>
      <vt:lpstr>11. sz. mell</vt:lpstr>
      <vt:lpstr>12. sz. mell</vt:lpstr>
      <vt:lpstr>13. sz. mell</vt:lpstr>
      <vt:lpstr>14. sz. mell</vt:lpstr>
      <vt:lpstr>15. sz. mell</vt:lpstr>
      <vt:lpstr>16. sz. mell</vt:lpstr>
      <vt:lpstr>17. sz. mell</vt:lpstr>
      <vt:lpstr>'9.mell.1.tábl.'!Nyomtatási_cím</vt:lpstr>
      <vt:lpstr>'9.mell.2.tábl.'!Nyomtatási_cím</vt:lpstr>
      <vt:lpstr>'9.mell.3.tábl.'!Nyomtatási_cím</vt:lpstr>
      <vt:lpstr>'9.mell.4.tábl.'!Nyomtatási_cím</vt:lpstr>
      <vt:lpstr>'9.mell.5.tábl.'!Nyomtatási_cím</vt:lpstr>
      <vt:lpstr>'9.mell.6.tábl.'!Nyomtatási_cím</vt:lpstr>
      <vt:lpstr>'9.mell.7.tábl.'!Nyomtatási_cím</vt:lpstr>
      <vt:lpstr>'9.mell.8.tábl.'!Nyomtatási_cím</vt:lpstr>
      <vt:lpstr>'1.mell.1.tábl.'!Nyomtatási_terület</vt:lpstr>
      <vt:lpstr>'1.mell.2.tábl.'!Nyomtatási_terület</vt:lpstr>
      <vt:lpstr>'1.mell.3.tábl.'!Nyomtatási_terület</vt:lpstr>
      <vt:lpstr>'1.mell.4.tábl.'!Nyomtatási_terület</vt:lpstr>
      <vt:lpstr>'11. sz. mell'!Nyomtatási_terület</vt:lpstr>
      <vt:lpstr>'17. sz. mell'!Nyomtatási_terület</vt:lpstr>
      <vt:lpstr>'3.sz.mell.  '!Nyomtatási_terület</vt:lpstr>
      <vt:lpstr>'9.mell.5.tábl.'!Nyomtatási_terület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Makranczi László</dc:creator>
  <cp:lastModifiedBy>Koltai Bernadett</cp:lastModifiedBy>
  <cp:lastPrinted>2021-05-31T10:56:22Z</cp:lastPrinted>
  <dcterms:created xsi:type="dcterms:W3CDTF">1999-10-30T10:30:45Z</dcterms:created>
  <dcterms:modified xsi:type="dcterms:W3CDTF">2021-05-31T11:27:55Z</dcterms:modified>
</cp:coreProperties>
</file>