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2760" yWindow="32760" windowWidth="11130" windowHeight="11550"/>
  </bookViews>
  <sheets>
    <sheet name="1. Mérlegszerű" sheetId="46" r:id="rId1"/>
    <sheet name="2,a Elemi bevételek" sheetId="53" r:id="rId2"/>
    <sheet name="2,b Elemi kiadások" sheetId="52" r:id="rId3"/>
    <sheet name="3. Hivatal" sheetId="10" r:id="rId4"/>
    <sheet name="4. Bölcsőde" sheetId="44" r:id="rId5"/>
    <sheet name="5. Állami tám." sheetId="43" r:id="rId6"/>
    <sheet name="6. Felhalmozás " sheetId="32" r:id="rId7"/>
    <sheet name="7. Ellátottak pénzbeli jutt." sheetId="15" r:id="rId8"/>
    <sheet name="8.Tám.ért. kiadások" sheetId="51" r:id="rId9"/>
    <sheet name="9. Közvetett támogatás" sheetId="27" r:id="rId10"/>
    <sheet name="10,a Kiadás feladatonként" sheetId="31" r:id="rId11"/>
    <sheet name="10,b Bevétel feladatonként" sheetId="17" r:id="rId12"/>
    <sheet name="11. Létszám" sheetId="47" r:id="rId13"/>
    <sheet name="12. Többéves döntések" sheetId="26" r:id="rId14"/>
    <sheet name="13. Adósságot kel. ügyletek" sheetId="33" r:id="rId15"/>
    <sheet name="14. Pénzeszk.vált." sheetId="5" r:id="rId16"/>
    <sheet name="15,a Pénzmaradvány" sheetId="25" r:id="rId17"/>
    <sheet name="15,b Pénzmaradvány (önk+int.)" sheetId="30" r:id="rId18"/>
    <sheet name="16,a Pénzforg.jelentés(Cs)" sheetId="24" r:id="rId19"/>
    <sheet name="16,b Pénzforg.jelentés (H)" sheetId="42" r:id="rId20"/>
    <sheet name="16,c Pénzforg.jelentés (B)" sheetId="48" r:id="rId21"/>
    <sheet name="16,d Pénzforg.jelentés(konsz.)" sheetId="36" r:id="rId22"/>
    <sheet name="17,a Vagyonkimutatás(Cs)" sheetId="1" r:id="rId23"/>
    <sheet name="17,b Vagyonkimutatás(H)" sheetId="37" r:id="rId24"/>
    <sheet name="17,c Vagyonkimutatás(B)" sheetId="49" r:id="rId25"/>
    <sheet name="17,d Vagyonkimutatás(konsz.)" sheetId="38" r:id="rId26"/>
    <sheet name="18,a Eredménykimutatás(Cs)" sheetId="39" r:id="rId27"/>
    <sheet name="18,b Eredménykimutatás(H)" sheetId="40" r:id="rId28"/>
    <sheet name="18,c Eredménykimutatás(B)" sheetId="50" r:id="rId29"/>
    <sheet name="18,d Eredménykimutatás(konsz.)" sheetId="41" r:id="rId30"/>
    <sheet name="19. Gazd.szerv.rész." sheetId="6" r:id="rId31"/>
  </sheets>
  <definedNames>
    <definedName name="_xlnm.Print_Titles" localSheetId="10">'10,a Kiadás feladatonként'!$4:$5</definedName>
    <definedName name="_xlnm.Print_Titles" localSheetId="11">'10,b Bevétel feladatonként'!$4:$5</definedName>
    <definedName name="_xlnm.Print_Titles" localSheetId="22">'17,a Vagyonkimutatás(Cs)'!$5:$8</definedName>
    <definedName name="_xlnm.Print_Titles" localSheetId="23">'17,b Vagyonkimutatás(H)'!$5:$8</definedName>
    <definedName name="_xlnm.Print_Titles" localSheetId="24">'17,c Vagyonkimutatás(B)'!$5:$8</definedName>
    <definedName name="_xlnm.Print_Titles" localSheetId="25">'17,d Vagyonkimutatás(konsz.)'!$5:$8</definedName>
    <definedName name="_xlnm.Print_Titles" localSheetId="26">'18,a Eredménykimutatás(Cs)'!$5:$8</definedName>
    <definedName name="_xlnm.Print_Titles" localSheetId="27">'18,b Eredménykimutatás(H)'!$5:$8</definedName>
    <definedName name="_xlnm.Print_Titles" localSheetId="28">'18,c Eredménykimutatás(B)'!$5:$8</definedName>
    <definedName name="_xlnm.Print_Titles" localSheetId="29">'18,d Eredménykimutatás(konsz.)'!$5:$8</definedName>
    <definedName name="_xlnm.Print_Area" localSheetId="0">'1. Mérlegszerű'!$A$1:$J$69</definedName>
    <definedName name="_xlnm.Print_Area" localSheetId="10">'10,a Kiadás feladatonként'!$A$1:$M$76</definedName>
    <definedName name="_xlnm.Print_Area" localSheetId="11">'10,b Bevétel feladatonként'!$A$1:$R$63</definedName>
    <definedName name="_xlnm.Print_Area" localSheetId="17">'15,b Pénzmaradvány (önk+int.)'!$A$1:$G$10</definedName>
    <definedName name="_xlnm.Print_Area" localSheetId="22">'17,a Vagyonkimutatás(Cs)'!$A$1:$D$63</definedName>
    <definedName name="_xlnm.Print_Area" localSheetId="23">'17,b Vagyonkimutatás(H)'!$A$1:$D$63</definedName>
    <definedName name="_xlnm.Print_Area" localSheetId="24">'17,c Vagyonkimutatás(B)'!$A$1:$D$63</definedName>
    <definedName name="_xlnm.Print_Area" localSheetId="25">'17,d Vagyonkimutatás(konsz.)'!$A$1:$D$62</definedName>
    <definedName name="_xlnm.Print_Area" localSheetId="26">'18,a Eredménykimutatás(Cs)'!$A$1:$D$35</definedName>
    <definedName name="_xlnm.Print_Area" localSheetId="27">'18,b Eredménykimutatás(H)'!$A$1:$D$35</definedName>
    <definedName name="_xlnm.Print_Area" localSheetId="28">'18,c Eredménykimutatás(B)'!$A$1:$D$35</definedName>
    <definedName name="_xlnm.Print_Area" localSheetId="29">'18,d Eredménykimutatás(konsz.)'!$A$1:$D$35</definedName>
    <definedName name="_xlnm.Print_Area" localSheetId="30">'19. Gazd.szerv.rész.'!$A$1:$F$14</definedName>
    <definedName name="_xlnm.Print_Area" localSheetId="1">'2,a Elemi bevételek'!$A$1:$H$40</definedName>
    <definedName name="_xlnm.Print_Area" localSheetId="2">'2,b Elemi kiadások'!$A$1:$H$62</definedName>
    <definedName name="_xlnm.Print_Area" localSheetId="3">'3. Hivatal'!$A$1:$H$48</definedName>
    <definedName name="_xlnm.Print_Area" localSheetId="4">'4. Bölcsőde'!$A$1:$H$42</definedName>
    <definedName name="_xlnm.Print_Area" localSheetId="5">'5. Állami tám.'!$A$1:$Y$69</definedName>
    <definedName name="_xlnm.Print_Area" localSheetId="6">'6. Felhalmozás '!$A$1:$R$30</definedName>
    <definedName name="_xlnm.Print_Area" localSheetId="8">'8.Tám.ért. kiadások'!$A$1:$D$28</definedName>
  </definedNames>
  <calcPr calcId="181029" fullCalcOnLoad="1"/>
</workbook>
</file>

<file path=xl/calcChain.xml><?xml version="1.0" encoding="utf-8"?>
<calcChain xmlns="http://schemas.openxmlformats.org/spreadsheetml/2006/main">
  <c r="C33" i="50" l="1"/>
  <c r="C31" i="50"/>
  <c r="C34" i="50"/>
  <c r="C25" i="50"/>
  <c r="C21" i="50"/>
  <c r="C17" i="50"/>
  <c r="C12" i="50"/>
  <c r="C28" i="50"/>
  <c r="C35" i="50"/>
  <c r="C33" i="40"/>
  <c r="C31" i="40"/>
  <c r="C34" i="40"/>
  <c r="C25" i="40"/>
  <c r="C21" i="40"/>
  <c r="C17" i="40"/>
  <c r="C12" i="40"/>
  <c r="C28" i="40"/>
  <c r="C35" i="40"/>
  <c r="C33" i="39"/>
  <c r="C31" i="39"/>
  <c r="C34" i="39"/>
  <c r="C25" i="39"/>
  <c r="C21" i="39"/>
  <c r="C17" i="39"/>
  <c r="C12" i="39"/>
  <c r="C28" i="39"/>
  <c r="C35" i="39"/>
  <c r="C60" i="49"/>
  <c r="C56" i="49"/>
  <c r="C63" i="49"/>
  <c r="C43" i="49"/>
  <c r="C39" i="49"/>
  <c r="C33" i="49"/>
  <c r="C27" i="49"/>
  <c r="C19" i="49"/>
  <c r="C13" i="49"/>
  <c r="C9" i="49"/>
  <c r="C60" i="37"/>
  <c r="C56" i="37"/>
  <c r="C43" i="37"/>
  <c r="C39" i="37"/>
  <c r="C33" i="37"/>
  <c r="C27" i="37"/>
  <c r="C19" i="37"/>
  <c r="C13" i="37"/>
  <c r="C9" i="37"/>
  <c r="C63" i="1"/>
  <c r="C60" i="1"/>
  <c r="C56" i="1"/>
  <c r="C43" i="1"/>
  <c r="C39" i="1"/>
  <c r="C33" i="1"/>
  <c r="C27" i="1"/>
  <c r="C19" i="1"/>
  <c r="C13" i="1"/>
  <c r="C9" i="1"/>
  <c r="C30" i="1"/>
  <c r="C46" i="1"/>
  <c r="C12" i="25"/>
  <c r="C13" i="25"/>
  <c r="C15" i="25"/>
  <c r="C9" i="25"/>
  <c r="C11" i="5"/>
  <c r="C10" i="5"/>
  <c r="G19" i="33"/>
  <c r="E14" i="26"/>
  <c r="E59" i="31"/>
  <c r="F59" i="31"/>
  <c r="G59" i="31"/>
  <c r="H59" i="31"/>
  <c r="I59" i="31"/>
  <c r="J59" i="31"/>
  <c r="K59" i="31"/>
  <c r="L59" i="31"/>
  <c r="D59" i="31"/>
  <c r="F34" i="31"/>
  <c r="I28" i="31"/>
  <c r="F28" i="31"/>
  <c r="E19" i="31"/>
  <c r="F19" i="31"/>
  <c r="D19" i="31"/>
  <c r="I56" i="17"/>
  <c r="N54" i="17"/>
  <c r="N27" i="17"/>
  <c r="I28" i="17"/>
  <c r="I22" i="17"/>
  <c r="F22" i="17"/>
  <c r="G22" i="17"/>
  <c r="N19" i="17"/>
  <c r="F16" i="17"/>
  <c r="N14" i="17"/>
  <c r="G16" i="17"/>
  <c r="M46" i="31"/>
  <c r="M42" i="31"/>
  <c r="M33" i="31"/>
  <c r="M27" i="31"/>
  <c r="M24" i="31"/>
  <c r="M7" i="31"/>
  <c r="M58" i="31"/>
  <c r="M59" i="31"/>
  <c r="F68" i="31"/>
  <c r="H74" i="31"/>
  <c r="M72" i="31"/>
  <c r="F74" i="31"/>
  <c r="D26" i="51"/>
  <c r="I30" i="32"/>
  <c r="D30" i="32"/>
  <c r="J22" i="32"/>
  <c r="J19" i="32"/>
  <c r="J14" i="32"/>
  <c r="J10" i="32"/>
  <c r="J21" i="32"/>
  <c r="J18" i="32"/>
  <c r="J9" i="32"/>
  <c r="J8" i="32"/>
  <c r="J30" i="32"/>
  <c r="J15" i="32"/>
  <c r="X34" i="43"/>
  <c r="X32" i="43"/>
  <c r="X31" i="43"/>
  <c r="T34" i="43"/>
  <c r="T32" i="43"/>
  <c r="T31" i="43"/>
  <c r="X68" i="43"/>
  <c r="T68" i="43"/>
  <c r="P68" i="43"/>
  <c r="P50" i="43"/>
  <c r="P53" i="43"/>
  <c r="P34" i="43"/>
  <c r="P32" i="43"/>
  <c r="P31" i="43"/>
  <c r="M34" i="43"/>
  <c r="M32" i="43"/>
  <c r="M31" i="43"/>
  <c r="F35" i="44"/>
  <c r="F33" i="44"/>
  <c r="F27" i="44"/>
  <c r="F23" i="44"/>
  <c r="F14" i="44"/>
  <c r="F13" i="44"/>
  <c r="F11" i="44"/>
  <c r="F40" i="10"/>
  <c r="F45" i="10"/>
  <c r="F34" i="10"/>
  <c r="F30" i="10"/>
  <c r="E40" i="10"/>
  <c r="D40" i="10"/>
  <c r="F21" i="10"/>
  <c r="F13" i="10"/>
  <c r="F11" i="10"/>
  <c r="F20" i="10"/>
  <c r="F24" i="10"/>
  <c r="F57" i="52"/>
  <c r="F43" i="52"/>
  <c r="F21" i="52"/>
  <c r="F8" i="52"/>
  <c r="E57" i="52"/>
  <c r="D57" i="52"/>
  <c r="F37" i="53"/>
  <c r="F24" i="53"/>
  <c r="F20" i="53"/>
  <c r="F19" i="53"/>
  <c r="F18" i="53"/>
  <c r="F36" i="53"/>
  <c r="F40" i="53"/>
  <c r="F16" i="53"/>
  <c r="F8" i="53"/>
  <c r="D16" i="53"/>
  <c r="I59" i="46"/>
  <c r="I65" i="46"/>
  <c r="J59" i="46"/>
  <c r="H59" i="46"/>
  <c r="C65" i="46"/>
  <c r="H9" i="26"/>
  <c r="E12" i="26"/>
  <c r="H12" i="26"/>
  <c r="E10" i="26"/>
  <c r="H10" i="26"/>
  <c r="H11" i="26"/>
  <c r="H13" i="26"/>
  <c r="G43" i="52"/>
  <c r="Q30" i="32"/>
  <c r="L30" i="32"/>
  <c r="D19" i="1"/>
  <c r="I17" i="47"/>
  <c r="K17" i="47"/>
  <c r="D31" i="41"/>
  <c r="D31" i="39"/>
  <c r="C35" i="24"/>
  <c r="E35" i="36"/>
  <c r="C38" i="48"/>
  <c r="C34" i="48"/>
  <c r="C31" i="48"/>
  <c r="C20" i="48"/>
  <c r="C17" i="48"/>
  <c r="D35" i="24"/>
  <c r="E35" i="24"/>
  <c r="D21" i="24"/>
  <c r="E21" i="24"/>
  <c r="E39" i="24"/>
  <c r="C21" i="24"/>
  <c r="N45" i="17"/>
  <c r="N30" i="17"/>
  <c r="M71" i="31"/>
  <c r="M74" i="31"/>
  <c r="C13" i="15"/>
  <c r="X39" i="43"/>
  <c r="T42" i="43"/>
  <c r="T40" i="43"/>
  <c r="U40" i="43"/>
  <c r="P51" i="43"/>
  <c r="M51" i="43"/>
  <c r="M53" i="43"/>
  <c r="C35" i="44"/>
  <c r="D33" i="44"/>
  <c r="E33" i="44"/>
  <c r="C33" i="44"/>
  <c r="C38" i="44"/>
  <c r="D27" i="44"/>
  <c r="E27" i="44"/>
  <c r="C27" i="44"/>
  <c r="D23" i="44"/>
  <c r="E23" i="44"/>
  <c r="C23" i="44"/>
  <c r="D14" i="44"/>
  <c r="E14" i="44"/>
  <c r="C14" i="44"/>
  <c r="C11" i="44"/>
  <c r="C13" i="44"/>
  <c r="C17" i="44"/>
  <c r="C34" i="10"/>
  <c r="D34" i="10"/>
  <c r="C57" i="52"/>
  <c r="D43" i="52"/>
  <c r="D37" i="53"/>
  <c r="E37" i="53"/>
  <c r="C37" i="53"/>
  <c r="G19" i="53"/>
  <c r="G18" i="53"/>
  <c r="D59" i="46"/>
  <c r="D65" i="46"/>
  <c r="E59" i="46"/>
  <c r="E65" i="46"/>
  <c r="C59" i="46"/>
  <c r="H28" i="46"/>
  <c r="J28" i="46"/>
  <c r="J30" i="46"/>
  <c r="I28" i="46"/>
  <c r="F14" i="26"/>
  <c r="G14" i="26"/>
  <c r="H27" i="44"/>
  <c r="H35" i="44"/>
  <c r="H23" i="44"/>
  <c r="H14" i="44"/>
  <c r="H11" i="44"/>
  <c r="H13" i="44"/>
  <c r="H17" i="44"/>
  <c r="G35" i="44"/>
  <c r="G27" i="44"/>
  <c r="G23" i="44"/>
  <c r="G38" i="44"/>
  <c r="G14" i="44"/>
  <c r="G11" i="44"/>
  <c r="G13" i="44"/>
  <c r="G17" i="44"/>
  <c r="G13" i="10"/>
  <c r="H40" i="10"/>
  <c r="G40" i="10"/>
  <c r="H34" i="10"/>
  <c r="H45" i="10"/>
  <c r="G34" i="10"/>
  <c r="H30" i="10"/>
  <c r="G30" i="10"/>
  <c r="G45" i="10"/>
  <c r="H21" i="10"/>
  <c r="G21" i="10"/>
  <c r="H11" i="10"/>
  <c r="H20" i="10"/>
  <c r="H24" i="10"/>
  <c r="G11" i="10"/>
  <c r="H37" i="53"/>
  <c r="G37" i="53"/>
  <c r="H34" i="53"/>
  <c r="G34" i="53"/>
  <c r="H32" i="53"/>
  <c r="G32" i="53"/>
  <c r="C32" i="53"/>
  <c r="C24" i="53"/>
  <c r="H24" i="53"/>
  <c r="G24" i="53"/>
  <c r="E24" i="53"/>
  <c r="D24" i="53"/>
  <c r="H20" i="53"/>
  <c r="H19" i="53"/>
  <c r="H18" i="53"/>
  <c r="E20" i="53"/>
  <c r="E19" i="53"/>
  <c r="E18" i="53"/>
  <c r="D20" i="53"/>
  <c r="D19" i="53"/>
  <c r="D18" i="53"/>
  <c r="C20" i="53"/>
  <c r="C19" i="53"/>
  <c r="C18" i="53"/>
  <c r="H16" i="53"/>
  <c r="G16" i="53"/>
  <c r="E16" i="53"/>
  <c r="C16" i="53"/>
  <c r="C36" i="53"/>
  <c r="C40" i="53"/>
  <c r="H9" i="53"/>
  <c r="H8" i="53"/>
  <c r="G9" i="53"/>
  <c r="G8" i="53"/>
  <c r="G36" i="53"/>
  <c r="G40" i="53"/>
  <c r="D8" i="53"/>
  <c r="E8" i="53"/>
  <c r="C8" i="53"/>
  <c r="H57" i="52"/>
  <c r="G57" i="52"/>
  <c r="H53" i="52"/>
  <c r="G53" i="52"/>
  <c r="H49" i="52"/>
  <c r="G49" i="52"/>
  <c r="H43" i="52"/>
  <c r="E43" i="52"/>
  <c r="C43" i="52"/>
  <c r="H40" i="52"/>
  <c r="G40" i="52"/>
  <c r="H36" i="52"/>
  <c r="G36" i="52"/>
  <c r="H28" i="52"/>
  <c r="G28" i="52"/>
  <c r="H25" i="52"/>
  <c r="G25" i="52"/>
  <c r="H22" i="52"/>
  <c r="G22" i="52"/>
  <c r="G21" i="52"/>
  <c r="E21" i="52"/>
  <c r="C21" i="52"/>
  <c r="D21" i="52"/>
  <c r="D56" i="52"/>
  <c r="D62" i="52"/>
  <c r="H16" i="52"/>
  <c r="G16" i="52"/>
  <c r="D8" i="52"/>
  <c r="C8" i="52"/>
  <c r="C56" i="52"/>
  <c r="H9" i="52"/>
  <c r="H8" i="52"/>
  <c r="H56" i="52"/>
  <c r="H62" i="52"/>
  <c r="G9" i="52"/>
  <c r="G8" i="52"/>
  <c r="G56" i="52"/>
  <c r="G62" i="52"/>
  <c r="D15" i="51"/>
  <c r="D28" i="51"/>
  <c r="E30" i="32"/>
  <c r="F30" i="32"/>
  <c r="G30" i="32"/>
  <c r="H30" i="32"/>
  <c r="N59" i="17"/>
  <c r="N60" i="17"/>
  <c r="N52" i="17"/>
  <c r="N53" i="17"/>
  <c r="N55" i="17"/>
  <c r="M65" i="31"/>
  <c r="M66" i="31"/>
  <c r="M68" i="31"/>
  <c r="M67" i="31"/>
  <c r="M61" i="17"/>
  <c r="L61" i="17"/>
  <c r="K61" i="17"/>
  <c r="J61" i="17"/>
  <c r="I61" i="17"/>
  <c r="H61" i="17"/>
  <c r="G61" i="17"/>
  <c r="F61" i="17"/>
  <c r="E61" i="17"/>
  <c r="L74" i="31"/>
  <c r="K74" i="31"/>
  <c r="J74" i="31"/>
  <c r="I74" i="31"/>
  <c r="G74" i="31"/>
  <c r="E74" i="31"/>
  <c r="D74" i="31"/>
  <c r="M73" i="31"/>
  <c r="K7" i="47"/>
  <c r="I8" i="47"/>
  <c r="K8" i="47"/>
  <c r="I9" i="47"/>
  <c r="K9" i="47"/>
  <c r="I10" i="47"/>
  <c r="K10" i="47"/>
  <c r="I11" i="47"/>
  <c r="K11" i="47"/>
  <c r="I12" i="47"/>
  <c r="K12" i="47"/>
  <c r="I13" i="47"/>
  <c r="K13" i="47"/>
  <c r="I14" i="47"/>
  <c r="K14" i="47"/>
  <c r="I15" i="47"/>
  <c r="K15" i="47"/>
  <c r="I16" i="47"/>
  <c r="K16" i="47"/>
  <c r="I7" i="47"/>
  <c r="G42" i="17"/>
  <c r="H42" i="17"/>
  <c r="I42" i="17"/>
  <c r="J42" i="17"/>
  <c r="K42" i="17"/>
  <c r="L42" i="17"/>
  <c r="M42" i="17"/>
  <c r="F42" i="17"/>
  <c r="N41" i="17"/>
  <c r="E56" i="31"/>
  <c r="F56" i="31"/>
  <c r="G56" i="31"/>
  <c r="H56" i="31"/>
  <c r="I56" i="31"/>
  <c r="J56" i="31"/>
  <c r="K56" i="31"/>
  <c r="L56" i="31"/>
  <c r="D56" i="31"/>
  <c r="M55" i="31"/>
  <c r="M50" i="31"/>
  <c r="D13" i="31"/>
  <c r="D33" i="50"/>
  <c r="D31" i="50"/>
  <c r="D34" i="50"/>
  <c r="D25" i="50"/>
  <c r="D21" i="50"/>
  <c r="D28" i="50"/>
  <c r="D17" i="50"/>
  <c r="D12" i="50"/>
  <c r="D60" i="49"/>
  <c r="D56" i="49"/>
  <c r="D63" i="49"/>
  <c r="D43" i="49"/>
  <c r="D39" i="49"/>
  <c r="D33" i="49"/>
  <c r="D27" i="49"/>
  <c r="D19" i="49"/>
  <c r="D13" i="49"/>
  <c r="D30" i="49"/>
  <c r="D46" i="49"/>
  <c r="D9" i="49"/>
  <c r="E34" i="48"/>
  <c r="E38" i="48"/>
  <c r="D34" i="48"/>
  <c r="D38" i="48"/>
  <c r="E31" i="48"/>
  <c r="D31" i="48"/>
  <c r="E20" i="48"/>
  <c r="D20" i="48"/>
  <c r="E17" i="48"/>
  <c r="E21" i="48"/>
  <c r="E22" i="48"/>
  <c r="D17" i="48"/>
  <c r="D21" i="48"/>
  <c r="D22" i="48"/>
  <c r="E8" i="30"/>
  <c r="G8" i="30"/>
  <c r="E9" i="30"/>
  <c r="G9" i="30"/>
  <c r="C10" i="30"/>
  <c r="K24" i="47"/>
  <c r="K23" i="47"/>
  <c r="J23" i="47"/>
  <c r="H23" i="47"/>
  <c r="G23" i="47"/>
  <c r="F23" i="47"/>
  <c r="E23" i="47"/>
  <c r="D23" i="47"/>
  <c r="K21" i="47"/>
  <c r="K19" i="47"/>
  <c r="K20" i="47"/>
  <c r="J19" i="47"/>
  <c r="H19" i="47"/>
  <c r="G19" i="47"/>
  <c r="I19" i="47"/>
  <c r="F19" i="47"/>
  <c r="E19" i="47"/>
  <c r="D19" i="47"/>
  <c r="J6" i="47"/>
  <c r="H6" i="47"/>
  <c r="H26" i="47"/>
  <c r="G6" i="47"/>
  <c r="F6" i="47"/>
  <c r="E6" i="47"/>
  <c r="E26" i="47"/>
  <c r="D6" i="47"/>
  <c r="D26" i="47"/>
  <c r="J65" i="46"/>
  <c r="H65" i="46"/>
  <c r="J50" i="46"/>
  <c r="I50" i="46"/>
  <c r="H50" i="46"/>
  <c r="E50" i="46"/>
  <c r="D50" i="46"/>
  <c r="D52" i="46"/>
  <c r="C50" i="46"/>
  <c r="J46" i="46"/>
  <c r="I46" i="46"/>
  <c r="H46" i="46"/>
  <c r="H52" i="46"/>
  <c r="H67" i="46"/>
  <c r="E46" i="46"/>
  <c r="D46" i="46"/>
  <c r="C46" i="46"/>
  <c r="J42" i="46"/>
  <c r="I42" i="46"/>
  <c r="H42" i="46"/>
  <c r="E42" i="46"/>
  <c r="E52" i="46"/>
  <c r="E67" i="46"/>
  <c r="D42" i="46"/>
  <c r="C42" i="46"/>
  <c r="C52" i="46"/>
  <c r="C67" i="46"/>
  <c r="E28" i="46"/>
  <c r="D28" i="46"/>
  <c r="C28" i="46"/>
  <c r="J21" i="46"/>
  <c r="I21" i="46"/>
  <c r="H21" i="46"/>
  <c r="E21" i="46"/>
  <c r="E30" i="46"/>
  <c r="D21" i="46"/>
  <c r="C21" i="46"/>
  <c r="J14" i="46"/>
  <c r="I14" i="46"/>
  <c r="I30" i="46"/>
  <c r="I34" i="46"/>
  <c r="H14" i="46"/>
  <c r="E14" i="46"/>
  <c r="E34" i="46"/>
  <c r="D14" i="46"/>
  <c r="C14" i="46"/>
  <c r="C30" i="46"/>
  <c r="C34" i="46"/>
  <c r="D13" i="10"/>
  <c r="E13" i="10"/>
  <c r="C13" i="10"/>
  <c r="E35" i="44"/>
  <c r="D35" i="44"/>
  <c r="E11" i="44"/>
  <c r="E13" i="44"/>
  <c r="D11" i="44"/>
  <c r="D13" i="44"/>
  <c r="Y49" i="43"/>
  <c r="Y35" i="43"/>
  <c r="Y54" i="43"/>
  <c r="S53" i="43"/>
  <c r="R53" i="43"/>
  <c r="O53" i="43"/>
  <c r="N53" i="43"/>
  <c r="U52" i="43"/>
  <c r="J52" i="43"/>
  <c r="D52" i="43"/>
  <c r="X51" i="43"/>
  <c r="T51" i="43"/>
  <c r="J51" i="43"/>
  <c r="D51" i="43"/>
  <c r="X50" i="43"/>
  <c r="T50" i="43"/>
  <c r="J50" i="43"/>
  <c r="D50" i="43"/>
  <c r="U49" i="43"/>
  <c r="Q49" i="43"/>
  <c r="Q53" i="43"/>
  <c r="X48" i="43"/>
  <c r="T48" i="43"/>
  <c r="P48" i="43"/>
  <c r="M48" i="43"/>
  <c r="J48" i="43"/>
  <c r="G48" i="43"/>
  <c r="D48" i="43"/>
  <c r="X47" i="43"/>
  <c r="T47" i="43"/>
  <c r="Y47" i="43"/>
  <c r="P47" i="43"/>
  <c r="M47" i="43"/>
  <c r="J47" i="43"/>
  <c r="G47" i="43"/>
  <c r="D47" i="43"/>
  <c r="D53" i="43"/>
  <c r="X46" i="43"/>
  <c r="T46" i="43"/>
  <c r="P46" i="43"/>
  <c r="M46" i="43"/>
  <c r="J46" i="43"/>
  <c r="J53" i="43"/>
  <c r="G46" i="43"/>
  <c r="D46" i="43"/>
  <c r="Y45" i="43"/>
  <c r="X42" i="43"/>
  <c r="Y42" i="43"/>
  <c r="P42" i="43"/>
  <c r="M42" i="43"/>
  <c r="J42" i="43"/>
  <c r="G42" i="43"/>
  <c r="X41" i="43"/>
  <c r="Y41" i="43"/>
  <c r="T41" i="43"/>
  <c r="P41" i="43"/>
  <c r="M41" i="43"/>
  <c r="J41" i="43"/>
  <c r="G41" i="43"/>
  <c r="X40" i="43"/>
  <c r="Y40" i="43"/>
  <c r="P40" i="43"/>
  <c r="M40" i="43"/>
  <c r="J40" i="43"/>
  <c r="G40" i="43"/>
  <c r="T39" i="43"/>
  <c r="P39" i="43"/>
  <c r="P43" i="43"/>
  <c r="P55" i="43"/>
  <c r="P69" i="43"/>
  <c r="M39" i="43"/>
  <c r="G39" i="43"/>
  <c r="X38" i="43"/>
  <c r="T38" i="43"/>
  <c r="P38" i="43"/>
  <c r="M38" i="43"/>
  <c r="J38" i="43"/>
  <c r="G38" i="43"/>
  <c r="D38" i="43"/>
  <c r="X37" i="43"/>
  <c r="Y37" i="43"/>
  <c r="T37" i="43"/>
  <c r="P37" i="43"/>
  <c r="M37" i="43"/>
  <c r="J37" i="43"/>
  <c r="G37" i="43"/>
  <c r="D37" i="43"/>
  <c r="X36" i="43"/>
  <c r="Y36" i="43"/>
  <c r="T36" i="43"/>
  <c r="P36" i="43"/>
  <c r="M36" i="43"/>
  <c r="U35" i="43"/>
  <c r="Y34" i="43"/>
  <c r="G34" i="43"/>
  <c r="X33" i="43"/>
  <c r="Y33" i="43"/>
  <c r="T33" i="43"/>
  <c r="P33" i="43"/>
  <c r="M33" i="43"/>
  <c r="J33" i="43"/>
  <c r="G33" i="43"/>
  <c r="D33" i="43"/>
  <c r="J32" i="43"/>
  <c r="G32" i="43"/>
  <c r="D32" i="43"/>
  <c r="D43" i="43"/>
  <c r="D55" i="43"/>
  <c r="X28" i="43"/>
  <c r="T28" i="43"/>
  <c r="P28" i="43"/>
  <c r="M28" i="43"/>
  <c r="J28" i="43"/>
  <c r="G28" i="43"/>
  <c r="D28" i="43"/>
  <c r="X10" i="43"/>
  <c r="T10" i="43"/>
  <c r="P10" i="43"/>
  <c r="M10" i="43"/>
  <c r="J10" i="43"/>
  <c r="G10" i="43"/>
  <c r="D10" i="43"/>
  <c r="D26" i="43"/>
  <c r="X8" i="43"/>
  <c r="T8" i="43"/>
  <c r="P8" i="43"/>
  <c r="M8" i="43"/>
  <c r="M26" i="43"/>
  <c r="J8" i="43"/>
  <c r="J26" i="43"/>
  <c r="G8" i="43"/>
  <c r="D8" i="43"/>
  <c r="F56" i="17"/>
  <c r="G56" i="17"/>
  <c r="H56" i="17"/>
  <c r="J56" i="17"/>
  <c r="K56" i="17"/>
  <c r="L56" i="17"/>
  <c r="M56" i="17"/>
  <c r="E56" i="17"/>
  <c r="G37" i="17"/>
  <c r="H37" i="17"/>
  <c r="I37" i="17"/>
  <c r="J37" i="17"/>
  <c r="K37" i="17"/>
  <c r="L37" i="17"/>
  <c r="M37" i="17"/>
  <c r="F37" i="17"/>
  <c r="E37" i="17"/>
  <c r="N8" i="17"/>
  <c r="N9" i="17"/>
  <c r="N10" i="17"/>
  <c r="N11" i="17"/>
  <c r="E68" i="31"/>
  <c r="G68" i="31"/>
  <c r="H68" i="31"/>
  <c r="I68" i="31"/>
  <c r="J68" i="31"/>
  <c r="K68" i="31"/>
  <c r="L68" i="31"/>
  <c r="D68" i="31"/>
  <c r="M17" i="31"/>
  <c r="M18" i="31"/>
  <c r="E34" i="31"/>
  <c r="G34" i="31"/>
  <c r="H34" i="31"/>
  <c r="I34" i="31"/>
  <c r="J34" i="31"/>
  <c r="K34" i="31"/>
  <c r="L34" i="31"/>
  <c r="D34" i="31"/>
  <c r="G19" i="31"/>
  <c r="H19" i="31"/>
  <c r="H61" i="31"/>
  <c r="H76" i="31"/>
  <c r="I19" i="31"/>
  <c r="J19" i="31"/>
  <c r="K19" i="31"/>
  <c r="L19" i="31"/>
  <c r="D38" i="38"/>
  <c r="D56" i="1"/>
  <c r="C31" i="42"/>
  <c r="E34" i="42"/>
  <c r="E38" i="42"/>
  <c r="D34" i="42"/>
  <c r="D35" i="42"/>
  <c r="D36" i="42"/>
  <c r="C34" i="42"/>
  <c r="C35" i="42"/>
  <c r="C36" i="42"/>
  <c r="E31" i="42"/>
  <c r="D31" i="42"/>
  <c r="E20" i="42"/>
  <c r="D20" i="42"/>
  <c r="D38" i="42"/>
  <c r="C20" i="42"/>
  <c r="E17" i="42"/>
  <c r="E21" i="42"/>
  <c r="E22" i="42"/>
  <c r="D17" i="42"/>
  <c r="C17" i="42"/>
  <c r="C11" i="27"/>
  <c r="C25" i="27"/>
  <c r="C40" i="10"/>
  <c r="N39" i="17"/>
  <c r="E42" i="17"/>
  <c r="F33" i="17"/>
  <c r="G33" i="17"/>
  <c r="H33" i="17"/>
  <c r="I33" i="17"/>
  <c r="J33" i="17"/>
  <c r="K33" i="17"/>
  <c r="L33" i="17"/>
  <c r="M33" i="17"/>
  <c r="E33" i="17"/>
  <c r="H16" i="17"/>
  <c r="H48" i="17"/>
  <c r="H63" i="17"/>
  <c r="I16" i="17"/>
  <c r="J16" i="17"/>
  <c r="K16" i="17"/>
  <c r="L16" i="17"/>
  <c r="L48" i="17"/>
  <c r="L63" i="17"/>
  <c r="M16" i="17"/>
  <c r="M52" i="31"/>
  <c r="M51" i="31"/>
  <c r="E13" i="31"/>
  <c r="F13" i="31"/>
  <c r="G13" i="31"/>
  <c r="H13" i="31"/>
  <c r="I13" i="31"/>
  <c r="J13" i="31"/>
  <c r="K13" i="31"/>
  <c r="L13" i="31"/>
  <c r="M12" i="31"/>
  <c r="M11" i="31"/>
  <c r="L48" i="31"/>
  <c r="L43" i="31"/>
  <c r="L61" i="31"/>
  <c r="L76" i="31"/>
  <c r="L28" i="31"/>
  <c r="L22" i="31"/>
  <c r="D33" i="41"/>
  <c r="D34" i="41"/>
  <c r="C33" i="41"/>
  <c r="C34" i="41"/>
  <c r="C31" i="41"/>
  <c r="D25" i="41"/>
  <c r="C25" i="41"/>
  <c r="D21" i="41"/>
  <c r="C21" i="41"/>
  <c r="D17" i="41"/>
  <c r="C17" i="41"/>
  <c r="D12" i="41"/>
  <c r="C12" i="41"/>
  <c r="C28" i="41"/>
  <c r="C35" i="41"/>
  <c r="D31" i="40"/>
  <c r="D33" i="40"/>
  <c r="D34" i="40"/>
  <c r="D25" i="40"/>
  <c r="D21" i="40"/>
  <c r="D17" i="40"/>
  <c r="D12" i="40"/>
  <c r="D33" i="39"/>
  <c r="D34" i="39"/>
  <c r="D25" i="39"/>
  <c r="D21" i="39"/>
  <c r="D17" i="39"/>
  <c r="D59" i="38"/>
  <c r="D62" i="38"/>
  <c r="C59" i="38"/>
  <c r="D55" i="38"/>
  <c r="C55" i="38"/>
  <c r="C62" i="38"/>
  <c r="D42" i="38"/>
  <c r="C42" i="38"/>
  <c r="C38" i="38"/>
  <c r="D33" i="38"/>
  <c r="C33" i="38"/>
  <c r="C27" i="38"/>
  <c r="C19" i="38"/>
  <c r="D30" i="38"/>
  <c r="C13" i="38"/>
  <c r="C9" i="38"/>
  <c r="C30" i="38"/>
  <c r="C45" i="38"/>
  <c r="D60" i="37"/>
  <c r="D56" i="37"/>
  <c r="D63" i="37"/>
  <c r="D43" i="37"/>
  <c r="D39" i="37"/>
  <c r="D33" i="37"/>
  <c r="D27" i="37"/>
  <c r="D19" i="37"/>
  <c r="D13" i="37"/>
  <c r="D9" i="37"/>
  <c r="D60" i="1"/>
  <c r="D35" i="36"/>
  <c r="C35" i="36"/>
  <c r="E32" i="36"/>
  <c r="E38" i="36"/>
  <c r="D32" i="36"/>
  <c r="C32" i="36"/>
  <c r="C36" i="36"/>
  <c r="C37" i="36"/>
  <c r="E21" i="36"/>
  <c r="E22" i="36"/>
  <c r="E23" i="36"/>
  <c r="D21" i="36"/>
  <c r="D39" i="36"/>
  <c r="C21" i="36"/>
  <c r="C39" i="36"/>
  <c r="E16" i="36"/>
  <c r="D16" i="36"/>
  <c r="D22" i="36"/>
  <c r="D23" i="36"/>
  <c r="C16" i="36"/>
  <c r="D9" i="15"/>
  <c r="E9" i="15"/>
  <c r="C9" i="15"/>
  <c r="G34" i="33"/>
  <c r="F22" i="33"/>
  <c r="E22" i="33"/>
  <c r="D22" i="33"/>
  <c r="G21" i="33"/>
  <c r="G20" i="33"/>
  <c r="G22" i="33"/>
  <c r="F12" i="33"/>
  <c r="N35" i="17"/>
  <c r="P30" i="32"/>
  <c r="N30" i="32"/>
  <c r="M64" i="31"/>
  <c r="M54" i="31"/>
  <c r="M53" i="31"/>
  <c r="K48" i="31"/>
  <c r="J48" i="31"/>
  <c r="I48" i="31"/>
  <c r="H48" i="31"/>
  <c r="G48" i="31"/>
  <c r="F48" i="31"/>
  <c r="E48" i="31"/>
  <c r="D48" i="31"/>
  <c r="M47" i="31"/>
  <c r="M45" i="31"/>
  <c r="K43" i="31"/>
  <c r="J43" i="31"/>
  <c r="I43" i="31"/>
  <c r="H43" i="31"/>
  <c r="G43" i="31"/>
  <c r="F43" i="31"/>
  <c r="E43" i="31"/>
  <c r="D43" i="31"/>
  <c r="M41" i="31"/>
  <c r="M40" i="31"/>
  <c r="M39" i="31"/>
  <c r="M38" i="31"/>
  <c r="M37" i="31"/>
  <c r="M36" i="31"/>
  <c r="M32" i="31"/>
  <c r="M31" i="31"/>
  <c r="M30" i="31"/>
  <c r="M34" i="31"/>
  <c r="K28" i="31"/>
  <c r="J28" i="31"/>
  <c r="H28" i="31"/>
  <c r="G28" i="31"/>
  <c r="E28" i="31"/>
  <c r="D28" i="31"/>
  <c r="M26" i="31"/>
  <c r="M25" i="31"/>
  <c r="K22" i="31"/>
  <c r="J22" i="31"/>
  <c r="I22" i="31"/>
  <c r="H22" i="31"/>
  <c r="G22" i="31"/>
  <c r="F22" i="31"/>
  <c r="E22" i="31"/>
  <c r="D22" i="31"/>
  <c r="M21" i="31"/>
  <c r="M22" i="31"/>
  <c r="M16" i="31"/>
  <c r="M19" i="31"/>
  <c r="M10" i="31"/>
  <c r="M9" i="31"/>
  <c r="M8" i="31"/>
  <c r="M13" i="31"/>
  <c r="E32" i="24"/>
  <c r="E38" i="24"/>
  <c r="E40" i="24"/>
  <c r="D32" i="24"/>
  <c r="D16" i="24"/>
  <c r="D22" i="24"/>
  <c r="D23" i="24"/>
  <c r="E16" i="24"/>
  <c r="C32" i="24"/>
  <c r="C38" i="24"/>
  <c r="C16" i="24"/>
  <c r="D9" i="1"/>
  <c r="D13" i="1"/>
  <c r="D27" i="1"/>
  <c r="G12" i="25"/>
  <c r="G9" i="25"/>
  <c r="G13" i="25"/>
  <c r="G15" i="25"/>
  <c r="F12" i="25"/>
  <c r="F9" i="25"/>
  <c r="F13" i="25"/>
  <c r="F15" i="25"/>
  <c r="E10" i="25"/>
  <c r="E7" i="25"/>
  <c r="E13" i="25"/>
  <c r="D9" i="25"/>
  <c r="D12" i="25"/>
  <c r="F10" i="30"/>
  <c r="D10" i="30"/>
  <c r="E7" i="30"/>
  <c r="G7" i="30"/>
  <c r="N51" i="17"/>
  <c r="N56" i="17"/>
  <c r="F46" i="17"/>
  <c r="G46" i="17"/>
  <c r="H46" i="17"/>
  <c r="I46" i="17"/>
  <c r="J46" i="17"/>
  <c r="K46" i="17"/>
  <c r="L46" i="17"/>
  <c r="M46" i="17"/>
  <c r="E46" i="17"/>
  <c r="N44" i="17"/>
  <c r="N46" i="17"/>
  <c r="F12" i="17"/>
  <c r="F28" i="17"/>
  <c r="N24" i="17"/>
  <c r="N25" i="17"/>
  <c r="N26" i="17"/>
  <c r="N28" i="17"/>
  <c r="N7" i="17"/>
  <c r="N15" i="17"/>
  <c r="N16" i="17"/>
  <c r="N20" i="17"/>
  <c r="N21" i="17"/>
  <c r="N31" i="17"/>
  <c r="N33" i="17"/>
  <c r="N32" i="17"/>
  <c r="N40" i="17"/>
  <c r="N42" i="17"/>
  <c r="N36" i="17"/>
  <c r="H22" i="17"/>
  <c r="J22" i="17"/>
  <c r="K22" i="17"/>
  <c r="L22" i="17"/>
  <c r="M22" i="17"/>
  <c r="D25" i="27"/>
  <c r="G17" i="26"/>
  <c r="D13" i="15"/>
  <c r="D30" i="10"/>
  <c r="D45" i="10"/>
  <c r="D21" i="10"/>
  <c r="D11" i="10"/>
  <c r="D20" i="10"/>
  <c r="E8" i="25"/>
  <c r="E15" i="25"/>
  <c r="E16" i="25"/>
  <c r="E17" i="25"/>
  <c r="E18" i="25"/>
  <c r="E12" i="17"/>
  <c r="G12" i="17"/>
  <c r="H12" i="17"/>
  <c r="I12" i="17"/>
  <c r="I48" i="17"/>
  <c r="J12" i="17"/>
  <c r="J48" i="17"/>
  <c r="K12" i="17"/>
  <c r="L12" i="17"/>
  <c r="M12" i="17"/>
  <c r="M48" i="17"/>
  <c r="E16" i="17"/>
  <c r="E22" i="17"/>
  <c r="E28" i="17"/>
  <c r="G28" i="17"/>
  <c r="H28" i="17"/>
  <c r="J28" i="17"/>
  <c r="K28" i="17"/>
  <c r="L28" i="17"/>
  <c r="M28" i="17"/>
  <c r="E13" i="15"/>
  <c r="E14" i="15"/>
  <c r="C11" i="10"/>
  <c r="C20" i="10"/>
  <c r="E11" i="10"/>
  <c r="C21" i="10"/>
  <c r="E21" i="10"/>
  <c r="C30" i="10"/>
  <c r="C45" i="10"/>
  <c r="E30" i="10"/>
  <c r="E45" i="10"/>
  <c r="E34" i="10"/>
  <c r="D11" i="6"/>
  <c r="E11" i="6"/>
  <c r="C7" i="5"/>
  <c r="D33" i="1"/>
  <c r="D39" i="1"/>
  <c r="D43" i="1"/>
  <c r="H16" i="26"/>
  <c r="H14" i="26"/>
  <c r="R30" i="32"/>
  <c r="D12" i="39"/>
  <c r="U33" i="43"/>
  <c r="Q40" i="43"/>
  <c r="G26" i="43"/>
  <c r="U46" i="43"/>
  <c r="U32" i="43"/>
  <c r="J26" i="47"/>
  <c r="D13" i="25"/>
  <c r="D15" i="25"/>
  <c r="J43" i="43"/>
  <c r="J55" i="43"/>
  <c r="Y32" i="43"/>
  <c r="G43" i="43"/>
  <c r="Y52" i="43"/>
  <c r="I23" i="47"/>
  <c r="F17" i="26"/>
  <c r="D17" i="26"/>
  <c r="H38" i="44"/>
  <c r="E8" i="52"/>
  <c r="E56" i="52"/>
  <c r="H21" i="52"/>
  <c r="C62" i="52"/>
  <c r="I52" i="46"/>
  <c r="H30" i="46"/>
  <c r="H34" i="46"/>
  <c r="H69" i="46"/>
  <c r="U42" i="43"/>
  <c r="U39" i="43"/>
  <c r="U34" i="43"/>
  <c r="Q28" i="43"/>
  <c r="G20" i="10"/>
  <c r="G24" i="10"/>
  <c r="D63" i="1"/>
  <c r="E22" i="24"/>
  <c r="E23" i="24"/>
  <c r="F26" i="47"/>
  <c r="E17" i="26"/>
  <c r="Y39" i="43"/>
  <c r="X43" i="43"/>
  <c r="U48" i="43"/>
  <c r="U47" i="43"/>
  <c r="Y46" i="43"/>
  <c r="U41" i="43"/>
  <c r="U37" i="43"/>
  <c r="U36" i="43"/>
  <c r="Y31" i="43"/>
  <c r="U31" i="43"/>
  <c r="E38" i="44"/>
  <c r="E17" i="44"/>
  <c r="D17" i="44"/>
  <c r="C24" i="10"/>
  <c r="E20" i="10"/>
  <c r="E24" i="10"/>
  <c r="E62" i="52"/>
  <c r="D36" i="53"/>
  <c r="D40" i="53"/>
  <c r="I67" i="46"/>
  <c r="I69" i="46"/>
  <c r="J52" i="46"/>
  <c r="J67" i="46"/>
  <c r="D67" i="46"/>
  <c r="D30" i="46"/>
  <c r="D34" i="46"/>
  <c r="D69" i="46"/>
  <c r="J34" i="46"/>
  <c r="E69" i="46"/>
  <c r="C14" i="15"/>
  <c r="D28" i="40"/>
  <c r="D35" i="40"/>
  <c r="D28" i="39"/>
  <c r="D35" i="39"/>
  <c r="D35" i="48"/>
  <c r="D36" i="48"/>
  <c r="C35" i="48"/>
  <c r="C36" i="48"/>
  <c r="E35" i="48"/>
  <c r="E36" i="48"/>
  <c r="C37" i="48"/>
  <c r="C21" i="48"/>
  <c r="C22" i="48"/>
  <c r="D37" i="48"/>
  <c r="E35" i="42"/>
  <c r="E36" i="42"/>
  <c r="C38" i="42"/>
  <c r="E37" i="42"/>
  <c r="E39" i="42"/>
  <c r="D37" i="42"/>
  <c r="E36" i="24"/>
  <c r="E37" i="24"/>
  <c r="D39" i="24"/>
  <c r="C39" i="24"/>
  <c r="D36" i="24"/>
  <c r="D37" i="24"/>
  <c r="D38" i="24"/>
  <c r="C22" i="24"/>
  <c r="C23" i="24"/>
  <c r="G10" i="30"/>
  <c r="E10" i="30"/>
  <c r="H17" i="26"/>
  <c r="K6" i="47"/>
  <c r="K26" i="47"/>
  <c r="I6" i="47"/>
  <c r="N61" i="17"/>
  <c r="M63" i="17"/>
  <c r="N37" i="17"/>
  <c r="I63" i="17"/>
  <c r="J63" i="17"/>
  <c r="N12" i="17"/>
  <c r="M56" i="31"/>
  <c r="M48" i="31"/>
  <c r="K61" i="31"/>
  <c r="K76" i="31"/>
  <c r="I61" i="31"/>
  <c r="I76" i="31"/>
  <c r="D61" i="31"/>
  <c r="D76" i="31"/>
  <c r="J61" i="31"/>
  <c r="J76" i="31"/>
  <c r="F61" i="31"/>
  <c r="F76" i="31"/>
  <c r="E61" i="31"/>
  <c r="E76" i="31"/>
  <c r="I26" i="47"/>
  <c r="D36" i="36"/>
  <c r="D37" i="36"/>
  <c r="E39" i="36"/>
  <c r="C38" i="36"/>
  <c r="D38" i="36"/>
  <c r="D28" i="41"/>
  <c r="D35" i="41"/>
  <c r="D45" i="38"/>
  <c r="E36" i="36"/>
  <c r="E37" i="36"/>
  <c r="C22" i="36"/>
  <c r="C23" i="36"/>
  <c r="C37" i="42"/>
  <c r="C21" i="42"/>
  <c r="C22" i="42"/>
  <c r="T43" i="43"/>
  <c r="Y50" i="43"/>
  <c r="U50" i="43"/>
  <c r="U53" i="43"/>
  <c r="Y51" i="43"/>
  <c r="U51" i="43"/>
  <c r="C69" i="46"/>
  <c r="D38" i="44"/>
  <c r="F56" i="52"/>
  <c r="F62" i="52"/>
  <c r="M28" i="31"/>
  <c r="M61" i="31"/>
  <c r="M76" i="31"/>
  <c r="Y43" i="43"/>
  <c r="J69" i="46"/>
  <c r="K48" i="17"/>
  <c r="K63" i="17"/>
  <c r="G48" i="17"/>
  <c r="G63" i="17"/>
  <c r="D24" i="10"/>
  <c r="D30" i="1"/>
  <c r="D46" i="1"/>
  <c r="D21" i="42"/>
  <c r="D22" i="42"/>
  <c r="G26" i="47"/>
  <c r="E37" i="48"/>
  <c r="E39" i="48"/>
  <c r="N22" i="17"/>
  <c r="N48" i="17"/>
  <c r="N63" i="17"/>
  <c r="C63" i="37"/>
  <c r="E48" i="17"/>
  <c r="E63" i="17"/>
  <c r="D14" i="15"/>
  <c r="E40" i="36"/>
  <c r="D30" i="37"/>
  <c r="D46" i="37"/>
  <c r="Y38" i="43"/>
  <c r="U38" i="43"/>
  <c r="U43" i="43"/>
  <c r="Y48" i="43"/>
  <c r="Y53" i="43"/>
  <c r="X53" i="43"/>
  <c r="X55" i="43"/>
  <c r="D35" i="50"/>
  <c r="E36" i="53"/>
  <c r="E40" i="53"/>
  <c r="H36" i="53"/>
  <c r="H40" i="53"/>
  <c r="F38" i="44"/>
  <c r="C30" i="37"/>
  <c r="C46" i="37"/>
  <c r="F48" i="17"/>
  <c r="F63" i="17"/>
  <c r="C36" i="24"/>
  <c r="C37" i="24"/>
  <c r="G61" i="31"/>
  <c r="G76" i="31"/>
  <c r="M43" i="31"/>
  <c r="G53" i="43"/>
  <c r="G55" i="43"/>
  <c r="T53" i="43"/>
  <c r="T55" i="43"/>
  <c r="F17" i="44"/>
  <c r="M43" i="43"/>
  <c r="C30" i="49"/>
  <c r="C46" i="49"/>
  <c r="U55" i="43"/>
  <c r="T69" i="43"/>
  <c r="Y55" i="43"/>
  <c r="X69" i="43"/>
  <c r="M55" i="43"/>
  <c r="Q55" i="43"/>
  <c r="Q43" i="43"/>
</calcChain>
</file>

<file path=xl/sharedStrings.xml><?xml version="1.0" encoding="utf-8"?>
<sst xmlns="http://schemas.openxmlformats.org/spreadsheetml/2006/main" count="2456" uniqueCount="956">
  <si>
    <t>Költségvetési pénzforgalmi kiadások összesen (01+02+03+04+05+06+07+08 )</t>
  </si>
  <si>
    <t>Kormányzati funkció száma</t>
  </si>
  <si>
    <t>Önként  váll.</t>
  </si>
  <si>
    <t>Személyi juttatások                  K1</t>
  </si>
  <si>
    <t>Munkaadókat terhelő járulékok              K2</t>
  </si>
  <si>
    <t>Ellátottak pénzbeli juttatásai   K4</t>
  </si>
  <si>
    <t>Egyéb működési célú kiadások                                                                                      K5</t>
  </si>
  <si>
    <t>Felújítások                    K7</t>
  </si>
  <si>
    <t>Egyéb felhalmozási  célú kiadások                                                                  K8</t>
  </si>
  <si>
    <t>Kötelező</t>
  </si>
  <si>
    <t>A, ÖNKORMÁNYZAT</t>
  </si>
  <si>
    <t>011130</t>
  </si>
  <si>
    <t>Önkorm.és önk.hiv.jogalkotó és ált.igazg.tev.</t>
  </si>
  <si>
    <t>K</t>
  </si>
  <si>
    <t>013320</t>
  </si>
  <si>
    <t>Köztemető fenntartás-és üzemeltetés</t>
  </si>
  <si>
    <t>Önkormányzati vagyonnal való gazdálkodás</t>
  </si>
  <si>
    <t>018010</t>
  </si>
  <si>
    <t>018030</t>
  </si>
  <si>
    <t>Támogatási célú finanszírozási müveletek</t>
  </si>
  <si>
    <t>ÁLTALÁNOS KÖZSZOLGÁLTATÁSOK</t>
  </si>
  <si>
    <t>041233</t>
  </si>
  <si>
    <t>Hosszabb időtartamú közfoglalkoztatás</t>
  </si>
  <si>
    <t>Közutak, hidak,alagutak üzemelt., fennt.üzemeltetése</t>
  </si>
  <si>
    <t>GAZDASÁGI ÜGYEK</t>
  </si>
  <si>
    <t>Szennyvíz gyűjtése, tisztítása, elhelyezése</t>
  </si>
  <si>
    <t>KÖRNYEZETVÉDELEM</t>
  </si>
  <si>
    <t>064010</t>
  </si>
  <si>
    <t>Közvilágítás</t>
  </si>
  <si>
    <t>066010</t>
  </si>
  <si>
    <t>Zöldterület -kezelés</t>
  </si>
  <si>
    <t>Város-,községgazdálkodási egyéb feladatok</t>
  </si>
  <si>
    <t>LAKÁS- ÉS KÖZMŰELLÁTÁS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</si>
  <si>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</si>
  <si>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</si>
  <si>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</si>
  <si>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</si>
  <si>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</si>
  <si>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</si>
  <si>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EGÉSZSÉGÜGY</t>
  </si>
  <si>
    <t>Sportlétesítmények működtetése és fejl.</t>
  </si>
  <si>
    <t>082044</t>
  </si>
  <si>
    <t>Könyvtári szolgáltatások</t>
  </si>
  <si>
    <t>082064</t>
  </si>
  <si>
    <t>Múzeumi, közművelődési, közösségi színterek működtetése</t>
  </si>
  <si>
    <t>Közművelődési intézmények, közösségi színterek működtetések</t>
  </si>
  <si>
    <t>SZABADIDŐ, KULTÚRA ÉS VALLÁS</t>
  </si>
  <si>
    <t>OKTATÁS</t>
  </si>
  <si>
    <t>Szociális étkezés</t>
  </si>
  <si>
    <t>SZOCIÁLIS BIZTONSÁG</t>
  </si>
  <si>
    <t xml:space="preserve">MINDÖSSZESEN </t>
  </si>
  <si>
    <t>Sor- szám</t>
  </si>
  <si>
    <t>Szak- feladat száma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</si>
  <si>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</si>
  <si>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</si>
  <si>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</si>
  <si>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</si>
  <si>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</si>
  <si>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</si>
  <si>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Összesen</t>
  </si>
  <si>
    <t>Önkormányzati működési támogatás          B11</t>
  </si>
  <si>
    <t>Egyéb működési célú támogatás        B16</t>
  </si>
  <si>
    <t>Költségvetési szerv neve</t>
  </si>
  <si>
    <t>Pénzeszközök változása év közben</t>
  </si>
  <si>
    <t>CSESZTREG KÖZSÉG ÖNKORMÁNYZATA</t>
  </si>
  <si>
    <t>Csesztreg Község Önkormányzata</t>
  </si>
  <si>
    <t>Alaptevékenység költségvetési egyenlege</t>
  </si>
  <si>
    <t>Összes maradvány</t>
  </si>
  <si>
    <r>
      <t>5=(3</t>
    </r>
    <r>
      <rPr>
        <b/>
        <sz val="8"/>
        <rFont val="Arial"/>
        <family val="2"/>
        <charset val="238"/>
      </rPr>
      <t>±</t>
    </r>
    <r>
      <rPr>
        <b/>
        <sz val="8"/>
        <rFont val="Times New Roman CE"/>
        <family val="1"/>
        <charset val="238"/>
      </rPr>
      <t>4)</t>
    </r>
  </si>
  <si>
    <t>Szabad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</si>
  <si>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</si>
  <si>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</si>
  <si>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</si>
  <si>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</si>
  <si>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</si>
  <si>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</si>
  <si>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</si>
  <si>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</si>
  <si>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Alaptevékenység frinanszírozási egyenlege</t>
  </si>
  <si>
    <t>Kötelezettség- vállalással terhelt</t>
  </si>
  <si>
    <t>Beruházások             K6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</si>
  <si>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</si>
  <si>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</si>
  <si>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</si>
  <si>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</si>
  <si>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</si>
  <si>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</si>
  <si>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tartós részesedések jegybankban</t>
  </si>
  <si>
    <t xml:space="preserve">             tartós részesedések társulásban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</si>
  <si>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</si>
  <si>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</si>
  <si>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</si>
  <si>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</si>
  <si>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</si>
  <si>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</si>
  <si>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</si>
  <si>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</si>
  <si>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</si>
  <si>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</si>
  <si>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</si>
  <si>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</si>
  <si>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</si>
  <si>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</si>
  <si>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</si>
  <si>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</si>
  <si>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</si>
  <si>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</si>
  <si>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</si>
  <si>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</si>
  <si>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</si>
  <si>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</si>
  <si>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</si>
  <si>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Köztemető fenntartás és működtetés</t>
  </si>
  <si>
    <t>Közművelődési intézmények, közösségi színterek működtetése</t>
  </si>
  <si>
    <t>107051</t>
  </si>
  <si>
    <t>SZOCIÁLIS VÉDELEM</t>
  </si>
  <si>
    <t>900020</t>
  </si>
  <si>
    <t>Önkorm.funkcióra nem sorolható bevételei</t>
  </si>
  <si>
    <t>MINDÖSSZESEN</t>
  </si>
  <si>
    <t>Kötelezettség jogcíme</t>
  </si>
  <si>
    <t>Köt. váll.
 éve</t>
  </si>
  <si>
    <t>Kiadás vonzata évenként</t>
  </si>
  <si>
    <t>2014.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</si>
  <si>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</si>
  <si>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</si>
  <si>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</si>
  <si>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</si>
  <si>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</si>
  <si>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</si>
  <si>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</si>
  <si>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</si>
  <si>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</si>
  <si>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</si>
  <si>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</si>
  <si>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</si>
  <si>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</si>
  <si>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</si>
  <si>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</si>
  <si>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</si>
  <si>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Összesen:</t>
  </si>
  <si>
    <t>Támogatott neve</t>
  </si>
  <si>
    <t>Támogatás célja</t>
  </si>
  <si>
    <t>Működési célú támogatások államháztartáson kívülre</t>
  </si>
  <si>
    <t>Lenti Többcélú Kistérségi Társulás</t>
  </si>
  <si>
    <t>Tündérkert Óvoda működtetése</t>
  </si>
  <si>
    <t>Csesztregi Közös Önkormányzati Hivatal</t>
  </si>
  <si>
    <t>Szociális étkeztetés kiszállítása</t>
  </si>
  <si>
    <t>Központi orvosi ügyelethez való hozzájárulás</t>
  </si>
  <si>
    <t>Működési célú támogatások államháztartáson belülre</t>
  </si>
  <si>
    <t>KALOT Hitéleti Kulturális és Szociális Központ Alapítvány</t>
  </si>
  <si>
    <t>Ssz.</t>
  </si>
  <si>
    <t>Színjátszókör Csesztreg (dologi kiadás)</t>
  </si>
  <si>
    <t>Csesztregi Népdalkör (dologi kiadás)</t>
  </si>
  <si>
    <t>Korhatártalan Klub (dologi kiadás)</t>
  </si>
  <si>
    <t>Működési támogatás</t>
  </si>
  <si>
    <t>Csesztreg Község Önkormányzata 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</si>
  <si>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</si>
  <si>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</si>
  <si>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</si>
  <si>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</si>
  <si>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</si>
  <si>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r>
      <t xml:space="preserve">    </t>
    </r>
    <r>
      <rPr>
        <sz val="8"/>
        <rFont val="Times New Roman CE"/>
        <charset val="238"/>
      </rPr>
      <t>Csesztreg Jövőjéért Alap</t>
    </r>
  </si>
  <si>
    <t>Helyiségek hasznosítása utáni kedvezmény, mentesség</t>
  </si>
  <si>
    <t>Eszközök hasznosítása utáni kedvezmény, mentesség</t>
  </si>
  <si>
    <t>Tárgyév</t>
  </si>
  <si>
    <t>Családi támogatások összesen:</t>
  </si>
  <si>
    <t>Egyéb nem intézményi ellátások összesen:</t>
  </si>
  <si>
    <t>Ellátottak pénzbeli juttatásai összesen:</t>
  </si>
  <si>
    <t>Dologi kiadások       K3</t>
  </si>
  <si>
    <t>90.</t>
  </si>
  <si>
    <t>TECHNIKAI FUNKCIÓKÓDOK</t>
  </si>
  <si>
    <t>Működési célú támogatások áht.-n belülről                                                                  B1</t>
  </si>
  <si>
    <t>Zöldterület-kezelés</t>
  </si>
  <si>
    <t>Belföldi finanszírozás bevételei B81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</si>
  <si>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</si>
  <si>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</si>
  <si>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</si>
  <si>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</si>
  <si>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</si>
  <si>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</si>
  <si>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</si>
  <si>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Eredeti</t>
  </si>
  <si>
    <t>Módosított</t>
  </si>
  <si>
    <t>Teljesítés</t>
  </si>
  <si>
    <t>előirányzat</t>
  </si>
  <si>
    <t>Munkaadókat terhelő járulék</t>
  </si>
  <si>
    <t>fő</t>
  </si>
  <si>
    <t>1.1. Működési célú támogatás áht-n belülről</t>
  </si>
  <si>
    <t xml:space="preserve">   - Kötelezettséggel terhelt pénzmaradvány</t>
  </si>
  <si>
    <t xml:space="preserve">   - Szabad pénzmaradvány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</si>
  <si>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</si>
  <si>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</si>
  <si>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</si>
  <si>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</si>
  <si>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</si>
  <si>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</si>
  <si>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</si>
  <si>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</si>
  <si>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</si>
  <si>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</si>
  <si>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</si>
  <si>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</si>
  <si>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</si>
  <si>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</si>
  <si>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</si>
  <si>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</si>
  <si>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</si>
  <si>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</si>
  <si>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</si>
  <si>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</si>
  <si>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</si>
  <si>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</si>
  <si>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</si>
  <si>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</si>
  <si>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</si>
  <si>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</si>
  <si>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</si>
  <si>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</si>
  <si>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</si>
  <si>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</si>
  <si>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</si>
  <si>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</si>
  <si>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</si>
  <si>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</si>
  <si>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</si>
  <si>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</si>
  <si>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</si>
  <si>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</si>
  <si>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</si>
  <si>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</si>
  <si>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</si>
  <si>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</si>
  <si>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</si>
  <si>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</si>
  <si>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</si>
  <si>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</si>
  <si>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</si>
  <si>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</si>
  <si>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</si>
  <si>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</si>
  <si>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</si>
  <si>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</si>
  <si>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</si>
  <si>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</si>
  <si>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</si>
  <si>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</si>
  <si>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</si>
  <si>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</si>
  <si>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</si>
  <si>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</si>
  <si>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</si>
  <si>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</si>
  <si>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</si>
  <si>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</si>
  <si>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</si>
  <si>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</si>
  <si>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</si>
  <si>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</si>
  <si>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</si>
  <si>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</si>
  <si>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</si>
  <si>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</si>
  <si>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</si>
  <si>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</si>
  <si>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</si>
  <si>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</si>
  <si>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</si>
  <si>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</si>
  <si>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</si>
  <si>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</si>
  <si>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</si>
  <si>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</si>
  <si>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</si>
  <si>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</si>
  <si>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</si>
  <si>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CSESZTREG KÖZSÉG ÖNKORMÁNYZATA ÉS INTÉZMÉNYE</t>
  </si>
  <si>
    <t xml:space="preserve">Megnevezés </t>
  </si>
  <si>
    <t xml:space="preserve">MŰKÖDÉSI CÉLÚ BEVÉTELEK </t>
  </si>
  <si>
    <t>MŰKÖDÉSI CÉLÚ  KIADÁSOK</t>
  </si>
  <si>
    <t>Önkormányzat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</si>
  <si>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</si>
  <si>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</si>
  <si>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</si>
  <si>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</si>
  <si>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</si>
  <si>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</si>
  <si>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</si>
  <si>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</si>
  <si>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>Önkormányzat összesen</t>
  </si>
  <si>
    <t>Közös Önkormányzati Hivatal</t>
  </si>
  <si>
    <t>2.1. Személyi juttatások</t>
  </si>
  <si>
    <t>Közös Önkormányzati Hivatal össz.</t>
  </si>
  <si>
    <t>2.2. Munkaadókat terhelő járulékok és szociális hozzájárulási adó</t>
  </si>
  <si>
    <t>2.3. Dologi kiadások</t>
  </si>
  <si>
    <t xml:space="preserve">Költségvetési működési bevételek összesen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</si>
  <si>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</si>
  <si>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</si>
  <si>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</si>
  <si>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</si>
  <si>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</si>
  <si>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</si>
  <si>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</si>
  <si>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Közös Önkormányzati Hivatal összesen:</t>
  </si>
  <si>
    <t xml:space="preserve">Felhalmozási célú finanszírozási kiadások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</si>
  <si>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</si>
  <si>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</si>
  <si>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</si>
  <si>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</si>
  <si>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</si>
  <si>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 xml:space="preserve">Csesztreg Község Önkormányzatának elemi bevételei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</si>
  <si>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</si>
  <si>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</si>
  <si>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</si>
  <si>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</si>
  <si>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</si>
  <si>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</si>
  <si>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</si>
  <si>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</si>
  <si>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</si>
  <si>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B113.</t>
  </si>
  <si>
    <t>B114.</t>
  </si>
  <si>
    <t>B115.</t>
  </si>
  <si>
    <t>B16.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</si>
  <si>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</si>
  <si>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</si>
  <si>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</si>
  <si>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</si>
  <si>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</si>
  <si>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</si>
  <si>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</si>
  <si>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</si>
  <si>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</si>
  <si>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</si>
  <si>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</si>
  <si>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</si>
  <si>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</si>
  <si>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</si>
  <si>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</si>
  <si>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</si>
  <si>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</si>
  <si>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</si>
  <si>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</si>
  <si>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</si>
  <si>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</si>
  <si>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</si>
  <si>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</si>
  <si>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</si>
  <si>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</si>
  <si>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</si>
  <si>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</si>
  <si>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</si>
  <si>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</si>
  <si>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</si>
  <si>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</si>
  <si>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</si>
  <si>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</si>
  <si>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</si>
  <si>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</si>
  <si>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</si>
  <si>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</si>
  <si>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</si>
  <si>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</si>
  <si>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</si>
  <si>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</si>
  <si>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B814.</t>
  </si>
  <si>
    <t>Államháztartáson belüli megelőlegezések</t>
  </si>
  <si>
    <t>B7+ B8</t>
  </si>
  <si>
    <t>Bevételek összesen</t>
  </si>
  <si>
    <t>Csesztreg Község Önkormányzatának elemi kiadásai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</si>
  <si>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</si>
  <si>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</si>
  <si>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</si>
  <si>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</si>
  <si>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</si>
  <si>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</si>
  <si>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</si>
  <si>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</si>
  <si>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</si>
  <si>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</si>
  <si>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</si>
  <si>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</si>
  <si>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</si>
  <si>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</si>
  <si>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</si>
  <si>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</si>
  <si>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</si>
  <si>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</si>
  <si>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</si>
  <si>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</si>
  <si>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</si>
  <si>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</si>
  <si>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</si>
  <si>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</si>
  <si>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</si>
  <si>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</si>
  <si>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</si>
  <si>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</si>
  <si>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</si>
  <si>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</si>
  <si>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</si>
  <si>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</si>
  <si>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</si>
  <si>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</si>
  <si>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</si>
  <si>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</si>
  <si>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</si>
  <si>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</si>
  <si>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</si>
  <si>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</si>
  <si>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</si>
  <si>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</si>
  <si>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</si>
  <si>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</si>
  <si>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</si>
  <si>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</si>
  <si>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</si>
  <si>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</si>
  <si>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</si>
  <si>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</si>
  <si>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</si>
  <si>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</si>
  <si>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</si>
  <si>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</si>
  <si>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</si>
  <si>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</si>
  <si>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</si>
  <si>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</si>
  <si>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</si>
  <si>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</si>
  <si>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</si>
  <si>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</si>
  <si>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</si>
  <si>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</si>
  <si>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</si>
  <si>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</si>
  <si>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</si>
  <si>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</si>
  <si>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</si>
  <si>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</si>
  <si>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</si>
  <si>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</si>
  <si>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</si>
  <si>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</si>
  <si>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</si>
  <si>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</si>
  <si>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</si>
  <si>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</si>
  <si>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</si>
  <si>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</si>
  <si>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</si>
  <si>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</si>
  <si>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</si>
  <si>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</si>
  <si>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</si>
  <si>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</si>
  <si>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</si>
  <si>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</si>
  <si>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</si>
  <si>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</si>
  <si>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</si>
  <si>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</si>
  <si>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</si>
  <si>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</si>
  <si>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</si>
  <si>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</si>
  <si>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K8.+ K9.</t>
  </si>
  <si>
    <t>Kiadások összesen</t>
  </si>
  <si>
    <t>Működési célú támogatások ÁHT-n belülről</t>
  </si>
  <si>
    <t>Egyéb működési célú támogatások ÁHT-n belülről</t>
  </si>
  <si>
    <t>B1-B7.</t>
  </si>
  <si>
    <t>B816.</t>
  </si>
  <si>
    <t>Központi, irányítószervi támogatás</t>
  </si>
  <si>
    <t>B7.+ B8.</t>
  </si>
  <si>
    <t xml:space="preserve">K6. </t>
  </si>
  <si>
    <t>Egyéb tárgyi eszközök beszerzése</t>
  </si>
  <si>
    <t xml:space="preserve">Beruházási célú áfa </t>
  </si>
  <si>
    <t>Hozzájárulás jogcíme</t>
  </si>
  <si>
    <t>mutató/  létszám</t>
  </si>
  <si>
    <t>Támogatás</t>
  </si>
  <si>
    <t>Hozzájárulás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</si>
  <si>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</si>
  <si>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</si>
  <si>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</si>
  <si>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</si>
  <si>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</si>
  <si>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</si>
  <si>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</si>
  <si>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</si>
  <si>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</si>
  <si>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</si>
  <si>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</si>
  <si>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</si>
  <si>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</si>
  <si>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</si>
  <si>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</si>
  <si>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</si>
  <si>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</si>
  <si>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</si>
  <si>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</si>
  <si>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</si>
  <si>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</si>
  <si>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</si>
  <si>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</si>
  <si>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2. Óvodaműködtetési támogatás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</si>
  <si>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</si>
  <si>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</si>
  <si>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</si>
  <si>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</si>
  <si>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</si>
  <si>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</si>
  <si>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Önkormányzat feladatainak támogatása összesen:</t>
  </si>
  <si>
    <t>Felhalmozási és tőkejellegű bevételek és kiadások</t>
  </si>
  <si>
    <t>Szakfeladat</t>
  </si>
  <si>
    <t>COFOG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</si>
  <si>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</si>
  <si>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</si>
  <si>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</si>
  <si>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</si>
  <si>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</si>
  <si>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</si>
  <si>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</si>
  <si>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</si>
  <si>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</si>
  <si>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</si>
  <si>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</si>
  <si>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</si>
  <si>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</si>
  <si>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</si>
  <si>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</si>
  <si>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</si>
  <si>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</si>
  <si>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Sorsz.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</si>
  <si>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</si>
  <si>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</si>
  <si>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</si>
  <si>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</si>
  <si>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</si>
  <si>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H=(D+E+F+G)</t>
  </si>
  <si>
    <t xml:space="preserve">Összeg </t>
  </si>
  <si>
    <t>Tárgyidőszak</t>
  </si>
  <si>
    <t>Észak- zalai Víz- és Csatornamű Zrt.</t>
  </si>
  <si>
    <t>Biztosító által fizettt kártérítés</t>
  </si>
  <si>
    <t>Rovat</t>
  </si>
  <si>
    <t>Működési célú költségvetési támogatások és kiegészítő támogatások</t>
  </si>
  <si>
    <t>Értékesítési forgalmi adók (iparűzési adó)</t>
  </si>
  <si>
    <t>K335.</t>
  </si>
  <si>
    <t>Közvetített szolgáltatások</t>
  </si>
  <si>
    <t>K513.</t>
  </si>
  <si>
    <t>Tartalékok</t>
  </si>
  <si>
    <t>J) PASSZÍV IDŐBELI ELHATÁROLÁSOK</t>
  </si>
  <si>
    <t>Egyéb, az önkormányzat rendeletében megállapított juttatás</t>
  </si>
  <si>
    <t>Önkormányzat által saját hatáskörben adott pénzbeli és természetbeli ellátások</t>
  </si>
  <si>
    <t>Emberi Erőforrás Támogatáskezelő</t>
  </si>
  <si>
    <t>Bursa Hungarica ösztöndíj</t>
  </si>
  <si>
    <t>Csesztregi Községi Sportegyesület</t>
  </si>
  <si>
    <t>Mindösszesen:</t>
  </si>
  <si>
    <t>013370</t>
  </si>
  <si>
    <t>Informatikai fejlesztések, szolgáltatások</t>
  </si>
  <si>
    <t>013390</t>
  </si>
  <si>
    <t>Önkormányzatok elszámolásai a központi költségvetéssel</t>
  </si>
  <si>
    <t>081061</t>
  </si>
  <si>
    <t>Szabadidős, park, fürdő és strandszolgáltatás</t>
  </si>
  <si>
    <t>084031</t>
  </si>
  <si>
    <t>Civil szervezetek működési támogatása</t>
  </si>
  <si>
    <t>Ö</t>
  </si>
  <si>
    <t>096015</t>
  </si>
  <si>
    <t>Gyermekétkeztetés köznevelési intézményekben</t>
  </si>
  <si>
    <t>Módosított előirányzat 05.31</t>
  </si>
  <si>
    <t>Módosítás 07.15.</t>
  </si>
  <si>
    <t>Módosított előirányzat 10.31.</t>
  </si>
  <si>
    <t>Módosítás 12.31.</t>
  </si>
  <si>
    <t>Módosított előirányzat 05.31.</t>
  </si>
  <si>
    <t>J</t>
  </si>
  <si>
    <t>I</t>
  </si>
  <si>
    <t>Gyermekétkezetés köznevelési intézményekben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</si>
  <si>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</si>
  <si>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</si>
  <si>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</si>
  <si>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</si>
  <si>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</si>
  <si>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</si>
  <si>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</si>
  <si>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</si>
  <si>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</si>
  <si>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</si>
  <si>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</si>
  <si>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</si>
  <si>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</si>
  <si>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</si>
  <si>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</si>
  <si>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</si>
  <si>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</si>
  <si>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</si>
  <si>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</si>
  <si>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</si>
  <si>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</si>
  <si>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</si>
  <si>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</si>
  <si>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</si>
  <si>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</si>
  <si>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</si>
  <si>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</si>
  <si>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</si>
  <si>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</si>
  <si>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Átlagos statisztikai állományi létszám (fő)</t>
  </si>
  <si>
    <t xml:space="preserve"> Csesztregi Közös Önkormányzati Hivatal költségvetése</t>
  </si>
  <si>
    <t>I. Immateriális javak</t>
  </si>
  <si>
    <t xml:space="preserve">II. Tárgyi eszközök </t>
  </si>
  <si>
    <t xml:space="preserve">K352. </t>
  </si>
  <si>
    <t>Fizetendő áfa</t>
  </si>
  <si>
    <t>2.3. Felhalmozási bevételek</t>
  </si>
  <si>
    <t>Adatok Ft-ban</t>
  </si>
  <si>
    <t>Ft/fő</t>
  </si>
  <si>
    <t>Ft</t>
  </si>
  <si>
    <t>Igazgatáshoz szükséges kis értékű tárgyi eszközök beszerzése</t>
  </si>
  <si>
    <t>Víziközmű felújítása</t>
  </si>
  <si>
    <t>Felhalmozási jellegű kiadás megnevezése</t>
  </si>
  <si>
    <t>Felhalmozási jellegű bevétel megnevezése</t>
  </si>
  <si>
    <t>Egyéb pénzbeli és természetbeni gyermekvédelmi támogatások</t>
  </si>
  <si>
    <t>Települési támogatás</t>
  </si>
  <si>
    <t xml:space="preserve">    Adatok Ft-ban</t>
  </si>
  <si>
    <t xml:space="preserve"> Adatok Ft-ban</t>
  </si>
  <si>
    <t>MARADVÁNYKIMUTATÁS</t>
  </si>
  <si>
    <t>Dologi  kiadások</t>
  </si>
  <si>
    <t>PÉNZFORGALMI JELENTÉS</t>
  </si>
  <si>
    <t>CSESZTREGI KÖZÖS ÖNKORMÁNYZATI HIVATAL</t>
  </si>
  <si>
    <t>CSESZTREG KÖZSÉG ÖNKORMÁNYZATA ÉS KÖLTSÉGVETÉSI SZERVE</t>
  </si>
  <si>
    <t>ÖSSZEVONT (KONSZOLIDÁLT) PÉNZFORGALMI JELENTÉSE</t>
  </si>
  <si>
    <t>III. Pénzeszközön kívüli egyéb eszközök induláskori értéke és változásai</t>
  </si>
  <si>
    <t xml:space="preserve">VAGYONKIMUTATÁS                                                                                                                                                a könyvviteli mérlegben értékben kimutatott eszközökről                        </t>
  </si>
  <si>
    <t>I.-III. Nemzeti vagyon és egyéb eszközök induláskori értéke és változásai</t>
  </si>
  <si>
    <t>III. Befektetett pénzügyi eszközök</t>
  </si>
  <si>
    <t xml:space="preserve">IV. Koncesszióba, vagyonkezelésbe adott eszközök </t>
  </si>
  <si>
    <t>A) NEMZETI VAGYONBA TARTOZÓ BEFEKTETETT ESZKÖZÖK</t>
  </si>
  <si>
    <t xml:space="preserve">B) NEMZETI VAGYONBA TARTOZÓ FORGÓESZKÖZÖK </t>
  </si>
  <si>
    <t>C) PÉNZESZKÖZÖK</t>
  </si>
  <si>
    <t xml:space="preserve">D) KÖVETELÉSEK </t>
  </si>
  <si>
    <t xml:space="preserve">ESZKÖZÖK ÖSSZESEN  </t>
  </si>
  <si>
    <t>G) SAJÁT TŐKE</t>
  </si>
  <si>
    <t xml:space="preserve">H) KÖTELEZETTSÉGEK </t>
  </si>
  <si>
    <t xml:space="preserve">FORRÁSOK ÖSSZESEN 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</si>
  <si>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</si>
  <si>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</si>
  <si>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</si>
  <si>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</si>
  <si>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</si>
  <si>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</si>
  <si>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</si>
  <si>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</si>
  <si>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</si>
  <si>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</si>
  <si>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</si>
  <si>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</si>
  <si>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</si>
  <si>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</si>
  <si>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</si>
  <si>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</si>
  <si>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</si>
  <si>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</si>
  <si>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</si>
  <si>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</si>
  <si>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</si>
  <si>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</si>
  <si>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</si>
  <si>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</si>
  <si>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</si>
  <si>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</si>
  <si>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</si>
  <si>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17. Kapott (járó) osztalék és részesedés</t>
  </si>
  <si>
    <t>Támogatási célú finanszírozási műveletek</t>
  </si>
  <si>
    <t>Finanszírozási kiadások             K9</t>
  </si>
  <si>
    <t>104037</t>
  </si>
  <si>
    <t>Intézményen kívüli gyermekétkeztetés</t>
  </si>
  <si>
    <t>104042</t>
  </si>
  <si>
    <t>Család-és gyermekjóléti szolgáltatások</t>
  </si>
  <si>
    <t>B25.</t>
  </si>
  <si>
    <t>Egyéb felhalmozási célú támogatások bevételei államháztartáson belülről</t>
  </si>
  <si>
    <t>K512.</t>
  </si>
  <si>
    <t>B403.</t>
  </si>
  <si>
    <t>Kiszámlázott általános forgalmi adó</t>
  </si>
  <si>
    <t>2020.</t>
  </si>
  <si>
    <t>Finanszírozási kiadások összesen (10+11)</t>
  </si>
  <si>
    <t>Pénzforgalmi kiadások (09+12)</t>
  </si>
  <si>
    <t>Kiadások összesen (14)</t>
  </si>
  <si>
    <t>Költségvetési pénzforgalmi bevételek összesen 
(15+16+17+18+19+20+21+22)</t>
  </si>
  <si>
    <t>Pénzforgalmi költségvetési bevételek és kiadások különbsége (23-09) [költségvetési hiány (-), költségvetési többlet (+)]</t>
  </si>
  <si>
    <t>Finanszírozási bevételek összesen (24+25)</t>
  </si>
  <si>
    <t>Pénzforgalmi bevételek (23+26)</t>
  </si>
  <si>
    <t>Bevételek összesen (27)</t>
  </si>
  <si>
    <t>Finanszírozási műveletek eredménye (26-12)</t>
  </si>
  <si>
    <t>Tárgyévi gazdálkodás eredménye (29+30)</t>
  </si>
  <si>
    <t>III.-IV. Forintszámlák és devizaszámlák</t>
  </si>
  <si>
    <t>KIEMELT ELŐIRÁNYZATOK                                       BEVÉTELEK</t>
  </si>
  <si>
    <t>Intézményfenntartó Társulás Csesztreg</t>
  </si>
  <si>
    <t>Fogorvosi ügyelet hozzájárulás</t>
  </si>
  <si>
    <t>Dr. Hetés Ferenc Rendelőintézet</t>
  </si>
  <si>
    <t>Röntgenberendezés karbantartásához átadott pénz</t>
  </si>
  <si>
    <t>047320</t>
  </si>
  <si>
    <t>Turizmusfejlesztési támogatások és tevékenységek</t>
  </si>
  <si>
    <t>Egyéb kiegészítő szolgáltatások</t>
  </si>
  <si>
    <t>Gyermekétkeztetés köznevelési intézményben</t>
  </si>
  <si>
    <t>Gyermekétkeztetés köznevelési intézmények</t>
  </si>
  <si>
    <t>Közüzemi díjak</t>
  </si>
  <si>
    <t>Működési célú előzetesen felszámított áfa</t>
  </si>
  <si>
    <t>2016. évi</t>
  </si>
  <si>
    <t>2017. évi igénylés</t>
  </si>
  <si>
    <t>2017. évi elszámolás</t>
  </si>
  <si>
    <t>Eltérés (május - igénylés)</t>
  </si>
  <si>
    <t>Eltérés (október- május)</t>
  </si>
  <si>
    <t>eFt</t>
  </si>
  <si>
    <t>d) Lakott külterülettel kapcsolatos feladatok támogatása</t>
  </si>
  <si>
    <t xml:space="preserve">         lakott külterülettel kapcsoltos feladatok támogatása beszámítás  után</t>
  </si>
  <si>
    <t>Előző évről áthúzódó bérkompenzáció támogatása:</t>
  </si>
  <si>
    <t xml:space="preserve"> 8 hónap</t>
  </si>
  <si>
    <t xml:space="preserve"> 4. hónap</t>
  </si>
  <si>
    <t>3. a) Család- és gyermekjóléti szolgálat</t>
  </si>
  <si>
    <t xml:space="preserve">5. aa, Gyermekétkeztetés támogatása - finanszírozás szempontjából elismert dolgozói bértámogatás </t>
  </si>
  <si>
    <t xml:space="preserve">5. ab, Gyermekétkeztetés üzemeltetési támogatása </t>
  </si>
  <si>
    <t>5. b,. A rászoruló gyermekek szünidei étkeztetésének támogatása</t>
  </si>
  <si>
    <t>6. a, Bölcsőde, mini bölcsőde támogatása: Szakmai dolgozók bértámogatása</t>
  </si>
  <si>
    <t>6. b, Bölcsődei üzemeltetési támogatás</t>
  </si>
  <si>
    <t>B411.</t>
  </si>
  <si>
    <t>Csodavilág Mini Bölcsőde Csesztreg költségvetése</t>
  </si>
  <si>
    <t>Egyéb működsi bevételek</t>
  </si>
  <si>
    <t>1.6. Tartalékok</t>
  </si>
  <si>
    <t>2.1. Működési célú támogatás aht-n belül</t>
  </si>
  <si>
    <t xml:space="preserve">2.2. Működési bevételek </t>
  </si>
  <si>
    <t>2.4. Egyéb működési célú kiadások</t>
  </si>
  <si>
    <t>Csodavilág Mini Bölcsőde</t>
  </si>
  <si>
    <t xml:space="preserve">3.1. Működési bevételek </t>
  </si>
  <si>
    <t>3.1. Személyi juttatások</t>
  </si>
  <si>
    <t>3.2. Munkaadókat terhelő járulékok és szociális hozzájárulási adó</t>
  </si>
  <si>
    <t>3.3. Dologi kiadások</t>
  </si>
  <si>
    <t>Csodavilág Mini Bölcsőde össz.</t>
  </si>
  <si>
    <t>Költségvetési működési  kiadások összesen</t>
  </si>
  <si>
    <t>Finanszírozási működési bevételek összesen</t>
  </si>
  <si>
    <t>Finanszírozási működési kiadások összesen</t>
  </si>
  <si>
    <t xml:space="preserve">1.7. Beruházások </t>
  </si>
  <si>
    <t>1.8. Felújítások</t>
  </si>
  <si>
    <t>1.7. Felhalmozási célú átvett pénzeszközök</t>
  </si>
  <si>
    <t>1.9. Egyéb felhalmozási célú kiadások</t>
  </si>
  <si>
    <t>2.5. Beruházási kiadás</t>
  </si>
  <si>
    <t>Költségvetési felhalmozási bevételek összesen</t>
  </si>
  <si>
    <t>Költségvetési felhalmozási kiadások összesen</t>
  </si>
  <si>
    <t xml:space="preserve"> </t>
  </si>
  <si>
    <t>2.4. Előző év költségvetési maradványának igénybevétele</t>
  </si>
  <si>
    <t xml:space="preserve">Finanszírozási felhalmozási bevételek összesen </t>
  </si>
  <si>
    <t xml:space="preserve">Finanszírozási felhalmozási kiadások összesen </t>
  </si>
  <si>
    <t>1.8. Előző év költségvetési maradványának igénybevétele</t>
  </si>
  <si>
    <t>Intézmény</t>
  </si>
  <si>
    <t>Feladat</t>
  </si>
  <si>
    <t>Munka törvénykönve hatálya alá tartozók</t>
  </si>
  <si>
    <t>Közalkalmazottak</t>
  </si>
  <si>
    <t>Köztisztviselők</t>
  </si>
  <si>
    <t>Közfoglalkoztatottak</t>
  </si>
  <si>
    <t>Választott tisztségviselők</t>
  </si>
  <si>
    <t>Megbízási szerződéssel foglalkoztatottak</t>
  </si>
  <si>
    <t>011130 - Önkormányzatok és önkormányzati hivatalok jogalkotó és általános igazgatási tevékenysége</t>
  </si>
  <si>
    <t>013370 - Informatikai fejlesztések és szolgáltatások</t>
  </si>
  <si>
    <t>041233 - Hosszabb időtartamú közfoglalkoztatás</t>
  </si>
  <si>
    <t>066010 - Zöldterület-kezelés</t>
  </si>
  <si>
    <t>066020 - Város -és községgazdálkodási m.n.s. szolgáltatások</t>
  </si>
  <si>
    <t>072111 - Háziorvosi alapellátás</t>
  </si>
  <si>
    <t>074031 - Család-és nővédelmi egészségügyi gondozás</t>
  </si>
  <si>
    <t>082091 - Közművelődési intézmények, közösségi színterek működtetése</t>
  </si>
  <si>
    <t>096015 - Gyermekétkeztetés köznevelési intézményben</t>
  </si>
  <si>
    <t>104042 - Család- és gyermekjóléti szolgáltatások</t>
  </si>
  <si>
    <t>109010 - Szociális szolgáltatások igazgatása</t>
  </si>
  <si>
    <t>Csodavilág Mini Bölcsőde Csesztreg</t>
  </si>
  <si>
    <t>104031 - Gyermekek bölcsődében és mini bölcsődében történő ellátása</t>
  </si>
  <si>
    <t>Maradvány</t>
  </si>
  <si>
    <t>CSODAVILÁG MINI BÖLCSŐDE CSESZTREG</t>
  </si>
  <si>
    <t>Munkaadókat terhelő járulékok és szociális hozzájárulási adó</t>
  </si>
  <si>
    <t>Előző évi költségvetési maradvány igénybevétele</t>
  </si>
  <si>
    <t>Előző évi költségvetési  maradvány igénybevétele</t>
  </si>
  <si>
    <t>Csesztreg Község Önkormányzata és költségvetési szervei</t>
  </si>
  <si>
    <t>Felhalmozási célú támogatások államháztartáson belülről</t>
  </si>
  <si>
    <t>ÖSSZEVONT (KONSZOLIDÁLT) EREDMÉNYKIMUTATÁS</t>
  </si>
  <si>
    <t xml:space="preserve">VAGYONKIMUTATÁS                                                                                                                                                                       az összevont (konszolidált) könyvviteli mérlegben értékben kimutatott eszközökről                        </t>
  </si>
  <si>
    <t>091140</t>
  </si>
  <si>
    <t>Óvodai nevelés, ellátás működtetési feladatai</t>
  </si>
  <si>
    <t>104031</t>
  </si>
  <si>
    <t>Gyermekek bölcsődei ellátása</t>
  </si>
  <si>
    <t>Szociális szolgáltatások igazgatása</t>
  </si>
  <si>
    <t>Egyéb szociális pénzbeli és temészetbeni ellátások,támog.</t>
  </si>
  <si>
    <t>109010</t>
  </si>
  <si>
    <t>ÖSSZESEN</t>
  </si>
  <si>
    <t>C, CSODAVILÁG MINI BÖLCSŐDE CSESZTREG</t>
  </si>
  <si>
    <t>CSODAVILÁG MINI BÖLCSŐDE CSESZTREG ÖSSZESEN</t>
  </si>
  <si>
    <t>B, CSESZTREGI KÖZÖS ÖNKORMÁNYZATI HIVATAL</t>
  </si>
  <si>
    <t xml:space="preserve">B, CSESZTREGI KÖZÖS ÖNKORMÁNYZATI HIVATAL </t>
  </si>
  <si>
    <t>CSESZTREGI KÖZÖS ÖNKORMÁNYZATI HIVATAL ÖSSZESEN</t>
  </si>
  <si>
    <t>CSESZTREG KÖZSÉG ÖNKORMÁNYZATA ÖSSZESEN</t>
  </si>
  <si>
    <t xml:space="preserve">CSESZTREG KÖZSÉG ÖNKORMÁNYZATA ÖSSZESEN </t>
  </si>
  <si>
    <t>Terület értékesítése</t>
  </si>
  <si>
    <t xml:space="preserve">Egyéb követelés elengedése </t>
  </si>
  <si>
    <t>Irányítószervi támogatás</t>
  </si>
  <si>
    <t>Csesztregi Falubarát Egyesület</t>
  </si>
  <si>
    <t>Országos Mentőszolgálat Alapítvány</t>
  </si>
  <si>
    <t>Kötelező feladatok</t>
  </si>
  <si>
    <t>Önként vállalt feladatok</t>
  </si>
  <si>
    <t>Államigazgatási feladatok</t>
  </si>
  <si>
    <t>Települési önkormányzat köznevevelési feladatainak támogatása</t>
  </si>
  <si>
    <t>Önkormányzat szociális és gyermekjóléti feladatainak támogatása</t>
  </si>
  <si>
    <t>Önkormányzat kulturális feladatainak támogatása</t>
  </si>
  <si>
    <t>Egyéb működési célú támogatások bevételei áht-n belülről</t>
  </si>
  <si>
    <t>Működési célú kölcsönök visszatérülése áht-n kívülről</t>
  </si>
  <si>
    <t>KIEMELT ELŐIRÁNYZATOK                                       KIADÁSOK</t>
  </si>
  <si>
    <t>2021.</t>
  </si>
  <si>
    <t>1.9. Hitel-, kölcsönfelvétel pénzügyi vállalkozástól</t>
  </si>
  <si>
    <t>3.2. Előző év költségvetési maradványának igénybevétele</t>
  </si>
  <si>
    <t>3.4. Egyéb működési célú kiadások</t>
  </si>
  <si>
    <t>3.5. Beruházási kiadás</t>
  </si>
  <si>
    <t>1.10. Befektetett célú belföldi értékpapírok beváltása, érétékesítése</t>
  </si>
  <si>
    <t>K911.</t>
  </si>
  <si>
    <t>Hitel-, kölcsöntörlesztés áht-n kívülről</t>
  </si>
  <si>
    <t>Egyéb működési célú támogatások áht-n belülre</t>
  </si>
  <si>
    <t>B8131.</t>
  </si>
  <si>
    <t>Előző év költségvetési maradványának igénybevétele</t>
  </si>
  <si>
    <t>Térfigyelő kamerarendszer bővítése</t>
  </si>
  <si>
    <t>Védőnői szolgálat részére kis értékű eszközök beszerzése</t>
  </si>
  <si>
    <t>IV DENTAL KFT.</t>
  </si>
  <si>
    <t>Szabadidős park, fürdő és strandszolgáltatás</t>
  </si>
  <si>
    <t>900060</t>
  </si>
  <si>
    <t>Forgatási és befektetési célú finanszírozási műveletek</t>
  </si>
  <si>
    <t>Hitel-, kölcsöntörlesztés áht-n kívülre</t>
  </si>
  <si>
    <t>19. Befeketetett pénzügyi eszközökből származó eredményszemléletű bevételek</t>
  </si>
  <si>
    <t>24. Fizetendő kamatok és kamatjellegű ráfordítások</t>
  </si>
  <si>
    <t>21. Pénzügyi műveletek egyéb eredményszemléletű bevételei</t>
  </si>
  <si>
    <t xml:space="preserve">19. Befektetett pénzügyi eszközökből származó eredményszemléletű bevételek, árfolyamnyereségek </t>
  </si>
  <si>
    <t>09015- Gyermekétkeztetés köznevelési intézményben</t>
  </si>
  <si>
    <t>2022.</t>
  </si>
  <si>
    <t>Hosszúlejáratú hitel törlesztése és kamatai</t>
  </si>
  <si>
    <t>Lsd. 6-os számú melléklet</t>
  </si>
  <si>
    <t>2020. ÉVI MŰKÖDÉSI ÉS FELHALMOZÁSI CÉLÚ BEVÉTELEI ÉS KIADÁSAI</t>
  </si>
  <si>
    <t>Eredeti előirányzat 2020.</t>
  </si>
  <si>
    <t>Módosított előirányzat 2020.</t>
  </si>
  <si>
    <t>Teljesítés 2020.</t>
  </si>
  <si>
    <t>1.10. Hosszú lejáratú hitelek, kölcsönök törlesztése pénzügyi vállalkozásnak</t>
  </si>
  <si>
    <t>1.11. Befektetett célú belföldi értékpapírok vásárlása</t>
  </si>
  <si>
    <t>Teljesítés 2020-ból</t>
  </si>
  <si>
    <t xml:space="preserve">2020. </t>
  </si>
  <si>
    <t xml:space="preserve"> Eredeti előirányzat 2020.</t>
  </si>
  <si>
    <t>K9122.</t>
  </si>
  <si>
    <t>Befektetési célú belföldi értékpapírok vásárlása</t>
  </si>
  <si>
    <t>K61.</t>
  </si>
  <si>
    <t>Immateriális javak beszerzése, létesítése</t>
  </si>
  <si>
    <t>K63.</t>
  </si>
  <si>
    <t>Informatikai eszközök beszerzése, létesítése</t>
  </si>
  <si>
    <t>CSESZTREG KÖZSÉG ÖNKORMÁNYZATÁNAK ÁLLAMI HOZZÁJÁRULÁSA 2020. ÉVBEN</t>
  </si>
  <si>
    <t>2020. évi igénylés</t>
  </si>
  <si>
    <t>2020. májusi módosítás</t>
  </si>
  <si>
    <t>2020. októberi módosítás</t>
  </si>
  <si>
    <t>2020. évi elszámolás</t>
  </si>
  <si>
    <t>Eltérés (2020. évi elszámolás -2020. október)</t>
  </si>
  <si>
    <t>4. a (1) Pedagógus II. kategóriába sorolt óvodapedagógusok kiegészítő támogatása, akik a minősítést 2019. január 1-jéig szerezték meg</t>
  </si>
  <si>
    <t>4.b (1) Pedagógus II. kategóriába sorolt óvodapedagógusok kiegészítő támogatása, akik a minősítést 2020. január 01-jei átsorolással szerezték meg</t>
  </si>
  <si>
    <t>4.a (2) Mesterpedagógus kategóriába sorolt óvodapedagógusok kiegészítő támogatása, akik a minősítést 2019. január 01-jei átsorolással szerezték meg</t>
  </si>
  <si>
    <t>1. Önkormányzatok hivatali működésének támogatása</t>
  </si>
  <si>
    <t>2. Köznevelési feladatok támogatása</t>
  </si>
  <si>
    <t>3. Család- és gyermekjóléti szolgálat és központ támogatása</t>
  </si>
  <si>
    <t>4. Egyes szociális és gyermekjóléti feladatok támogatása (család- és gyermekjóléti szolgálat és központ kivételével)</t>
  </si>
  <si>
    <t>5. Bölcsőde, mini bölcsőde támogatása - bértámogatás</t>
  </si>
  <si>
    <t>6. A települési önkormányzatok által biztosított egyes szociális szakosított ellátások, valamint a gyermekek  átmeneti gondozásával kapcsolatos feladatok támogatása - szakmai dolgozók bértámogatása</t>
  </si>
  <si>
    <t>7. Intézményi gyermekétkeztetés - bértámogatás</t>
  </si>
  <si>
    <t>8. Megyeszékhely megyei jogú városok és Szentendre Város Önkormányzata közművelődési feladatainak támogatása</t>
  </si>
  <si>
    <t>9. Teleplési önkormányzatok nyilvános könyvtári és közművelődési feladatainak támogatása</t>
  </si>
  <si>
    <t>10. Budapest Főváros Önkormányzata múzeumi, könyvtári és közművelődési feladatainak támogatása</t>
  </si>
  <si>
    <t>11. Fővárosi kerületi önkormányzatok közművelődési feladatainak támogatása</t>
  </si>
  <si>
    <t>Kiegészítő támogatás összesen:</t>
  </si>
  <si>
    <t>Fecskeház ajtó csináltatása</t>
  </si>
  <si>
    <t>Fecskeház melléképületének felújítása</t>
  </si>
  <si>
    <t>Út és járda felújítás</t>
  </si>
  <si>
    <t>Háziorvos részére kis értékű eszközök beszerzése</t>
  </si>
  <si>
    <t>Községháza, Művelődési Ház, Orvosi rendelő homlokzatának lefestése</t>
  </si>
  <si>
    <t>Fogorvosi rendelő polimerizáló lámpa beszerzése</t>
  </si>
  <si>
    <t>Művelődési Ház színpad felújítása</t>
  </si>
  <si>
    <t>Értékpapír vásárlása</t>
  </si>
  <si>
    <t>Szabadidőparkban zsuptetős épületek tetőcseréje</t>
  </si>
  <si>
    <t>Csodavilág Mini Bölcsőde 2. csoport kialakítása</t>
  </si>
  <si>
    <t>Önkormányzati kerékpárút kialakítása (Magyar Falu Program)</t>
  </si>
  <si>
    <t>Díszvilágítások vásárlása</t>
  </si>
  <si>
    <t>Elektromos konvektor</t>
  </si>
  <si>
    <t>IP kamera</t>
  </si>
  <si>
    <t>Térbetű készítése</t>
  </si>
  <si>
    <t>Szabadidőparkban felújítások + szivattyú vásárlása</t>
  </si>
  <si>
    <t>Cupi patakon átívelő híd felújítása</t>
  </si>
  <si>
    <t>Ady utca vízépítési munkák kivitelezése</t>
  </si>
  <si>
    <t>CSESZTREG KÖZSÉG ÖNKORMÁNYZATA ÁLTAL A LAKOSSÁGNAK JUTTATOTT TÁMOGATÁSOK, SZOCIÁLIS, RÁSZORULTSÁGI JELLEGŰ ELLÁTÁSOK RÉSZLETEZÉSE 2020. ÉVBEN</t>
  </si>
  <si>
    <t>Módosított eláirányzat 2020.</t>
  </si>
  <si>
    <t>CSESZTREG KÖZSÉG ÖNKORMÁNYZATA ÁLTAL NYÚJTOTT CÉLJELLEGŰ TÁMOGATÁSOK RÉSZLETEZÉSE A 2020. ÉVBEN</t>
  </si>
  <si>
    <t>Irányítószervi támogatás + belső ellenőrzési feladatok ellátása + könyvelő program fenntartása + munkavédelem + általános működés + munkahelyi étkezés különbözete</t>
  </si>
  <si>
    <t>Szennyvízkezelési Társulás Kerkakutas</t>
  </si>
  <si>
    <t>Kósa Lilla béréhez hozzájárulás</t>
  </si>
  <si>
    <t>Csesztregi Horgászegyesület</t>
  </si>
  <si>
    <t>Csesztreg Község Önkormányzata által nyútjtott közvetett támogatások 2020. évben (kedvezmények)</t>
  </si>
  <si>
    <t>CSESZTREG KÖZSÉG ÖNKORMÁNYZATA ÉS INTÉZMÉNYE 2020. ÉVI KIADÁSAI ÉS LÉTSZÁMADATAI FELADATOK SZERINT</t>
  </si>
  <si>
    <t>074040</t>
  </si>
  <si>
    <t>Fertőző megbetegedések megelőzése, járványügyi ellátás</t>
  </si>
  <si>
    <t>041231</t>
  </si>
  <si>
    <t>Rövid időtartamú közfoglalkoztatás</t>
  </si>
  <si>
    <t>062020</t>
  </si>
  <si>
    <t>Településfejlesztési projektek és támogatásuk</t>
  </si>
  <si>
    <t>084040</t>
  </si>
  <si>
    <t>Egyházak közösségi és hitéleti tevékenységének támogatása</t>
  </si>
  <si>
    <t>095020</t>
  </si>
  <si>
    <t>Iskolarendszeren kívüli egyéb oktatás, képzés</t>
  </si>
  <si>
    <t>Szociális étkeztetés szociális konyhán</t>
  </si>
  <si>
    <t>Rövid időtartamű közfoglalkoztatás</t>
  </si>
  <si>
    <t>CSESZTREG KÖZSÉG ÖNKORMÁNYZATA ÉS INTÉZMÉNYE 2020. ÉVI BEVÉTELEI FELADATOK SZERINT</t>
  </si>
  <si>
    <t>Csesztreg Község Önkormányzata és intézményei 2020. évi átlagos statisztikai állományi létszámadatai feladatonként</t>
  </si>
  <si>
    <t>2020. előtti kifizetés</t>
  </si>
  <si>
    <t>Csesztreg Község Önkormányzata adósságot keletkeztető 2020. évi fejlesztési céljai, az ügyletekből és kezességvállalásokból fennálló kötelezettségei, valamint azok fedezetéül szolgáló saját bevételek</t>
  </si>
  <si>
    <t>1, 2020. évi adósságkeletkeztető fejlesztési célok</t>
  </si>
  <si>
    <t>2023.</t>
  </si>
  <si>
    <t>2020. évi teljesítés</t>
  </si>
  <si>
    <t>Nyitó pénzkészlet 2020. január 01-én: ebből:</t>
  </si>
  <si>
    <t>Záró pénzkészlet 2020. december 31-én: ebből:</t>
  </si>
  <si>
    <t>PÉNZESZKÖZEINEK VÁLTOZÁSÁNAK LEVEZETÉSE 2020. ÉVBEN</t>
  </si>
  <si>
    <t>2020. ÉV</t>
  </si>
  <si>
    <t>CSESZTREG KÖZSÉG ÖNKORMÁNYZATA ÉS KÖLTSÉGVETÉSI SZERVEINEK MARADVÁNYÁNAK ALAKULÁSA A 2020. ÉVBEN</t>
  </si>
  <si>
    <t>2020. év</t>
  </si>
  <si>
    <t>Csesztreg Község Önkormányzata tulajdonában álló gazdálkodó szervezetek működésében származó kötezettségek és részesedések alakulása  2020. évben</t>
  </si>
  <si>
    <t>Hitel-, kölcsöntörlesztés államháztartáson kívülre</t>
  </si>
  <si>
    <t>Magyar Falu Program Önkormányzati kerépkpárút építése</t>
  </si>
  <si>
    <t>8/2021. (V. 27.) önkormányzati rendelet 1. melléklete</t>
  </si>
  <si>
    <t>8/2021. (V. 27.) önkormányzati rendelet 2,a melléklete</t>
  </si>
  <si>
    <t>8/2021. (V. 27.) önkormányzati rendelet 2,b melléklete</t>
  </si>
  <si>
    <t>8/2021. (V. 27.) önkormányzati rendelet 3. melléklete</t>
  </si>
  <si>
    <t>8/2021. (V. 27.) önkormányzati rendelet 4. melléklete</t>
  </si>
  <si>
    <t>8/2021. (V. 27.) önkormányzati rendelet 5. melléklete</t>
  </si>
  <si>
    <t>8/2021. (V. 27.) önkormányzati rendelet 6. melléklete</t>
  </si>
  <si>
    <t>8/2021. (V. 27.) önkormányzati rendelet 7. melléklete</t>
  </si>
  <si>
    <t>8/2021. (V. 27.) önkormányzati rendelet 8. melléklete</t>
  </si>
  <si>
    <t>8/2021. (V. 27.) önkormányzati rendelet 9. melléklete</t>
  </si>
  <si>
    <t>8/2021. (V. 27.) önkormányzati rendelet 10,a melléklete</t>
  </si>
  <si>
    <t>8/2021. (V. 27.) önkormányzati rendelet 10,b melléklete</t>
  </si>
  <si>
    <t>8/2021. (V. 27.) önkormányzati rendelet 11. melléklete</t>
  </si>
  <si>
    <t>8/2021. (V. 27.) önkormányzati rendelet 12. melléklete</t>
  </si>
  <si>
    <t>8/2021. (V. 27.) önkormányzati rendelet 13. melléklete</t>
  </si>
  <si>
    <t>8/2021. (V. 27.) önkormányzati rendelet 14. melléklete</t>
  </si>
  <si>
    <t>8/2021. (V. 27.) önkormányzati rendelet 15,a melléklete</t>
  </si>
  <si>
    <t>8/2021. (V. 27.) önkormányzati rendelet 15,b melléklete</t>
  </si>
  <si>
    <t>8/2021. (V. 27.) önkormányzati rendelet 16,a melléklete</t>
  </si>
  <si>
    <t>8/2021. (V. 27.) önkormányzati rendelet 16,b melléklete</t>
  </si>
  <si>
    <t>8/2021. (V. 27.) önkormányzati rendelet 16,c melléklete</t>
  </si>
  <si>
    <t>8/2021. (V. 27.) önkormányzati rendelet 16,d melléklete</t>
  </si>
  <si>
    <t>8/2021. (V. 27.) önkormányzati rendelet 17,a melléklete</t>
  </si>
  <si>
    <t>8/2021. (V. 27.) önkormányzati rendelet 17,b melléklete</t>
  </si>
  <si>
    <t>8/2021. (V. 27.) önkormányzati rendelet 17,c melléklete</t>
  </si>
  <si>
    <t>8/2021. (V. 27.) önkormányzati rendelet 17,d melléklete</t>
  </si>
  <si>
    <t>8/2021. (V. 27.) önkormányzati rendelet 18,a melléklete</t>
  </si>
  <si>
    <t>8/2021. (V. 27.) önkormányzati rendelet 18,b melléklete</t>
  </si>
  <si>
    <t>8/2021. (V. 27.) önkormányzati rendelet 18,c melléklete</t>
  </si>
  <si>
    <t>8/2021. (V. 27.) önkormányzati rendelet 18,d melléklete</t>
  </si>
  <si>
    <t>8/2021. (V. 27.) önkormányzati rendelet 19.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</si>
</sst>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6" formatCode="#,###"/>
    <numFmt numFmtId="168" formatCode="_-* #,##0\ _F_t_-;\-* #,##0\ _F_t_-;_-* &quot;-&quot;??\ _F_t_-;_-@_-"/>
    <numFmt numFmtId="173" formatCode="#,##0.0"/>
    <numFmt numFmtId="175" formatCode="00"/>
    <numFmt numFmtId="177" formatCode="#,###__"/>
    <numFmt numFmtId="190" formatCode="0&quot;.&quot;"/>
    <numFmt numFmtId="204" formatCode="#,##0_ ;\-#,##0\ "/>
    <numFmt numFmtId="205" formatCode="#,##0\ _F_t"/>
  </numFmts>
  <fonts count="170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8"/>
      <name val="Arial CE"/>
      <charset val="238"/>
    </font>
    <font>
      <b/>
      <i/>
      <sz val="16"/>
      <name val="Arial CE"/>
      <charset val="238"/>
    </font>
    <font>
      <sz val="14"/>
      <name val="Arial CE"/>
      <charset val="238"/>
    </font>
    <font>
      <i/>
      <sz val="16"/>
      <name val="Arial CE"/>
      <charset val="238"/>
    </font>
    <font>
      <i/>
      <sz val="14"/>
      <name val="Arial CE"/>
      <charset val="238"/>
    </font>
    <font>
      <b/>
      <sz val="6"/>
      <color indexed="8"/>
      <name val="Times New Roman"/>
      <family val="1"/>
      <charset val="238"/>
    </font>
    <font>
      <b/>
      <i/>
      <sz val="10.5"/>
      <color indexed="8"/>
      <name val="Times New Roman"/>
      <family val="1"/>
      <charset val="238"/>
    </font>
    <font>
      <b/>
      <i/>
      <sz val="10.5"/>
      <name val="Times New Roman"/>
      <family val="1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sz val="12"/>
      <name val="Arial"/>
      <family val="2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i/>
      <sz val="13"/>
      <name val="Times New Roman"/>
      <family val="1"/>
      <charset val="238"/>
    </font>
    <font>
      <b/>
      <i/>
      <sz val="13"/>
      <name val="Arial CE"/>
      <family val="2"/>
      <charset val="238"/>
    </font>
    <font>
      <i/>
      <sz val="13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i/>
      <sz val="13"/>
      <name val="Arial CE"/>
      <family val="2"/>
      <charset val="238"/>
    </font>
    <font>
      <b/>
      <i/>
      <sz val="13"/>
      <name val="Arial CE"/>
      <charset val="238"/>
    </font>
    <font>
      <sz val="12"/>
      <name val="Arial CE"/>
      <charset val="238"/>
    </font>
    <font>
      <b/>
      <i/>
      <u/>
      <sz val="13"/>
      <name val="Arial CE"/>
      <family val="2"/>
      <charset val="238"/>
    </font>
    <font>
      <b/>
      <sz val="10"/>
      <name val="Arial CE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2"/>
      <name val="Arial CE"/>
      <charset val="238"/>
    </font>
    <font>
      <b/>
      <i/>
      <sz val="13"/>
      <color indexed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0.5"/>
      <color indexed="8"/>
      <name val="Times New Roman"/>
      <family val="1"/>
      <charset val="238"/>
    </font>
    <font>
      <sz val="13"/>
      <color indexed="8"/>
      <name val="Times New Roman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6"/>
      <name val="Times New Roman"/>
      <family val="1"/>
      <charset val="238"/>
    </font>
    <font>
      <b/>
      <sz val="8"/>
      <name val="Arial"/>
      <family val="2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b/>
      <sz val="15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sz val="7"/>
      <color indexed="8"/>
      <name val="Times New Roman"/>
      <family val="1"/>
      <charset val="238"/>
    </font>
    <font>
      <i/>
      <sz val="7"/>
      <color indexed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  <font>
      <b/>
      <sz val="13"/>
      <name val="Arial"/>
      <family val="2"/>
      <charset val="238"/>
    </font>
    <font>
      <b/>
      <i/>
      <sz val="16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name val="Arial"/>
      <family val="2"/>
      <charset val="238"/>
    </font>
    <font>
      <sz val="14"/>
      <color indexed="8"/>
      <name val="Times New Roman"/>
      <family val="1"/>
      <charset val="238"/>
    </font>
    <font>
      <sz val="14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13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65"/>
        <bgColor theme="0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6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12" fillId="8" borderId="0" applyNumberFormat="0" applyBorder="0" applyAlignment="0" applyProtection="0"/>
    <xf numFmtId="0" fontId="13" fillId="24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58" fillId="0" borderId="0"/>
    <xf numFmtId="0" fontId="1" fillId="0" borderId="0"/>
    <xf numFmtId="0" fontId="151" fillId="0" borderId="0"/>
    <xf numFmtId="0" fontId="64" fillId="0" borderId="0"/>
    <xf numFmtId="0" fontId="58" fillId="0" borderId="0"/>
    <xf numFmtId="0" fontId="58" fillId="0" borderId="0"/>
    <xf numFmtId="0" fontId="169" fillId="0" borderId="0"/>
    <xf numFmtId="0" fontId="68" fillId="0" borderId="0"/>
    <xf numFmtId="0" fontId="151" fillId="0" borderId="0"/>
    <xf numFmtId="0" fontId="69" fillId="0" borderId="0"/>
    <xf numFmtId="0" fontId="109" fillId="0" borderId="0"/>
    <xf numFmtId="0" fontId="58" fillId="0" borderId="0"/>
    <xf numFmtId="0" fontId="67" fillId="0" borderId="0"/>
    <xf numFmtId="0" fontId="58" fillId="0" borderId="0"/>
    <xf numFmtId="0" fontId="64" fillId="0" borderId="0"/>
    <xf numFmtId="0" fontId="152" fillId="0" borderId="0"/>
    <xf numFmtId="0" fontId="1" fillId="0" borderId="0"/>
    <xf numFmtId="0" fontId="151" fillId="0" borderId="0"/>
    <xf numFmtId="0" fontId="64" fillId="0" borderId="0"/>
    <xf numFmtId="0" fontId="58" fillId="0" borderId="0"/>
    <xf numFmtId="0" fontId="64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44" fontId="1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4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</cellStyleXfs>
  <cellXfs count="1338">
    <xf numFmtId="0" fontId="0" fillId="0" borderId="0" xfId="0"/>
    <xf numFmtId="0" fontId="15" fillId="0" borderId="0" xfId="100" applyFill="1" applyProtection="1"/>
    <xf numFmtId="0" fontId="21" fillId="0" borderId="0" xfId="100" applyFont="1" applyFill="1" applyProtection="1"/>
    <xf numFmtId="0" fontId="25" fillId="0" borderId="13" xfId="100" applyFont="1" applyFill="1" applyBorder="1" applyAlignment="1" applyProtection="1">
      <alignment horizontal="center" vertical="center" wrapText="1"/>
    </xf>
    <xf numFmtId="0" fontId="25" fillId="0" borderId="14" xfId="100" applyFont="1" applyFill="1" applyBorder="1" applyAlignment="1" applyProtection="1">
      <alignment horizontal="center" vertical="center" wrapText="1"/>
    </xf>
    <xf numFmtId="0" fontId="15" fillId="0" borderId="0" xfId="100" applyFill="1" applyAlignment="1" applyProtection="1">
      <alignment horizontal="center" vertical="center"/>
    </xf>
    <xf numFmtId="0" fontId="26" fillId="0" borderId="15" xfId="100" applyFont="1" applyFill="1" applyBorder="1" applyAlignment="1" applyProtection="1">
      <alignment vertical="center" wrapText="1"/>
    </xf>
    <xf numFmtId="175" fontId="27" fillId="0" borderId="16" xfId="99" applyNumberFormat="1" applyFont="1" applyFill="1" applyBorder="1" applyAlignment="1" applyProtection="1">
      <alignment horizontal="center" vertical="center"/>
    </xf>
    <xf numFmtId="0" fontId="15" fillId="0" borderId="0" xfId="100" applyFill="1" applyAlignment="1" applyProtection="1">
      <alignment vertical="center"/>
    </xf>
    <xf numFmtId="0" fontId="26" fillId="0" borderId="17" xfId="100" applyFont="1" applyFill="1" applyBorder="1" applyAlignment="1" applyProtection="1">
      <alignment vertical="center" wrapText="1"/>
    </xf>
    <xf numFmtId="175" fontId="27" fillId="0" borderId="18" xfId="99" applyNumberFormat="1" applyFont="1" applyFill="1" applyBorder="1" applyAlignment="1" applyProtection="1">
      <alignment horizontal="center" vertical="center"/>
    </xf>
    <xf numFmtId="0" fontId="29" fillId="0" borderId="17" xfId="100" applyFont="1" applyFill="1" applyBorder="1" applyAlignment="1" applyProtection="1">
      <alignment horizontal="left" vertical="center" wrapText="1" indent="1"/>
    </xf>
    <xf numFmtId="0" fontId="30" fillId="0" borderId="0" xfId="100" applyFont="1" applyFill="1" applyProtection="1"/>
    <xf numFmtId="3" fontId="15" fillId="0" borderId="0" xfId="100" applyNumberFormat="1" applyFont="1" applyFill="1" applyProtection="1"/>
    <xf numFmtId="0" fontId="15" fillId="0" borderId="0" xfId="100" applyFont="1" applyFill="1" applyProtection="1"/>
    <xf numFmtId="0" fontId="1" fillId="0" borderId="0" xfId="99" applyFill="1" applyAlignment="1" applyProtection="1">
      <alignment vertical="center"/>
    </xf>
    <xf numFmtId="0" fontId="1" fillId="0" borderId="0" xfId="99" applyFill="1" applyAlignment="1" applyProtection="1">
      <alignment horizontal="center" vertical="center"/>
    </xf>
    <xf numFmtId="49" fontId="35" fillId="0" borderId="0" xfId="99" applyNumberFormat="1" applyFont="1" applyFill="1" applyAlignment="1" applyProtection="1">
      <alignment horizontal="center" vertical="center"/>
    </xf>
    <xf numFmtId="175" fontId="27" fillId="0" borderId="19" xfId="99" applyNumberFormat="1" applyFont="1" applyFill="1" applyBorder="1" applyAlignment="1" applyProtection="1">
      <alignment horizontal="center" vertical="center"/>
    </xf>
    <xf numFmtId="0" fontId="35" fillId="0" borderId="0" xfId="99" applyFont="1" applyFill="1" applyAlignment="1" applyProtection="1">
      <alignment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42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77" fontId="43" fillId="0" borderId="24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indent="5"/>
    </xf>
    <xf numFmtId="177" fontId="45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7" fontId="43" fillId="0" borderId="26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indent="5"/>
    </xf>
    <xf numFmtId="177" fontId="45" fillId="0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50" fillId="0" borderId="20" xfId="0" applyFont="1" applyBorder="1" applyAlignment="1" applyProtection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</xf>
    <xf numFmtId="0" fontId="49" fillId="0" borderId="22" xfId="0" applyFont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center" vertical="top" wrapText="1"/>
    </xf>
    <xf numFmtId="0" fontId="51" fillId="0" borderId="19" xfId="0" applyFont="1" applyBorder="1" applyAlignment="1" applyProtection="1">
      <alignment horizontal="left" vertical="top" wrapText="1"/>
      <protection locked="0"/>
    </xf>
    <xf numFmtId="168" fontId="51" fillId="0" borderId="19" xfId="54" applyNumberFormat="1" applyFont="1" applyBorder="1" applyAlignment="1" applyProtection="1">
      <alignment horizontal="center" vertical="center" wrapText="1"/>
      <protection locked="0"/>
    </xf>
    <xf numFmtId="168" fontId="51" fillId="0" borderId="24" xfId="54" applyNumberFormat="1" applyFont="1" applyBorder="1" applyAlignment="1" applyProtection="1">
      <alignment horizontal="center" vertical="top" wrapText="1"/>
      <protection locked="0"/>
    </xf>
    <xf numFmtId="0" fontId="49" fillId="0" borderId="17" xfId="0" applyFont="1" applyBorder="1" applyAlignment="1" applyProtection="1">
      <alignment horizontal="center" vertical="top" wrapText="1"/>
    </xf>
    <xf numFmtId="0" fontId="51" fillId="0" borderId="18" xfId="0" applyFont="1" applyBorder="1" applyAlignment="1" applyProtection="1">
      <alignment horizontal="left" vertical="top" wrapText="1"/>
      <protection locked="0"/>
    </xf>
    <xf numFmtId="9" fontId="51" fillId="0" borderId="18" xfId="109" applyFont="1" applyBorder="1" applyAlignment="1" applyProtection="1">
      <alignment horizontal="center" vertical="center" wrapText="1"/>
      <protection locked="0"/>
    </xf>
    <xf numFmtId="168" fontId="51" fillId="0" borderId="18" xfId="54" applyNumberFormat="1" applyFont="1" applyBorder="1" applyAlignment="1" applyProtection="1">
      <alignment horizontal="center" vertical="center" wrapText="1"/>
      <protection locked="0"/>
    </xf>
    <xf numFmtId="168" fontId="51" fillId="0" borderId="25" xfId="54" applyNumberFormat="1" applyFont="1" applyBorder="1" applyAlignment="1" applyProtection="1">
      <alignment horizontal="center" vertical="top" wrapText="1"/>
      <protection locked="0"/>
    </xf>
    <xf numFmtId="0" fontId="49" fillId="25" borderId="21" xfId="0" applyFont="1" applyFill="1" applyBorder="1" applyAlignment="1" applyProtection="1">
      <alignment horizontal="center" vertical="top" wrapText="1"/>
    </xf>
    <xf numFmtId="168" fontId="51" fillId="0" borderId="21" xfId="54" applyNumberFormat="1" applyFont="1" applyBorder="1" applyAlignment="1" applyProtection="1">
      <alignment horizontal="center" vertical="center" wrapText="1"/>
    </xf>
    <xf numFmtId="168" fontId="51" fillId="0" borderId="22" xfId="54" applyNumberFormat="1" applyFont="1" applyBorder="1" applyAlignment="1" applyProtection="1">
      <alignment horizontal="center" vertical="top" wrapText="1"/>
    </xf>
    <xf numFmtId="0" fontId="74" fillId="0" borderId="0" xfId="101" applyFont="1" applyAlignment="1">
      <alignment horizontal="center"/>
    </xf>
    <xf numFmtId="0" fontId="64" fillId="0" borderId="0" xfId="101"/>
    <xf numFmtId="0" fontId="74" fillId="0" borderId="0" xfId="101" applyFont="1" applyAlignment="1">
      <alignment horizontal="right"/>
    </xf>
    <xf numFmtId="0" fontId="38" fillId="0" borderId="0" xfId="101" applyFont="1" applyAlignment="1">
      <alignment horizontal="right"/>
    </xf>
    <xf numFmtId="0" fontId="20" fillId="26" borderId="28" xfId="101" applyFont="1" applyFill="1" applyBorder="1" applyAlignment="1">
      <alignment horizontal="center" vertical="center"/>
    </xf>
    <xf numFmtId="0" fontId="20" fillId="26" borderId="29" xfId="101" applyFont="1" applyFill="1" applyBorder="1" applyAlignment="1">
      <alignment horizontal="center" vertical="center"/>
    </xf>
    <xf numFmtId="0" fontId="20" fillId="26" borderId="29" xfId="101" applyFont="1" applyFill="1" applyBorder="1" applyAlignment="1">
      <alignment horizontal="center" vertical="center" wrapText="1"/>
    </xf>
    <xf numFmtId="0" fontId="20" fillId="26" borderId="30" xfId="101" applyFont="1" applyFill="1" applyBorder="1" applyAlignment="1">
      <alignment horizontal="center" vertical="center" wrapText="1"/>
    </xf>
    <xf numFmtId="0" fontId="20" fillId="26" borderId="31" xfId="101" applyFont="1" applyFill="1" applyBorder="1" applyAlignment="1">
      <alignment horizontal="center" vertical="center"/>
    </xf>
    <xf numFmtId="0" fontId="23" fillId="0" borderId="32" xfId="101" applyFont="1" applyFill="1" applyBorder="1" applyAlignment="1">
      <alignment horizontal="left" vertical="center"/>
    </xf>
    <xf numFmtId="0" fontId="20" fillId="0" borderId="17" xfId="101" applyFont="1" applyBorder="1" applyAlignment="1">
      <alignment horizontal="center" vertical="center"/>
    </xf>
    <xf numFmtId="0" fontId="20" fillId="0" borderId="18" xfId="101" applyFont="1" applyBorder="1" applyAlignment="1">
      <alignment horizontal="left" vertical="center"/>
    </xf>
    <xf numFmtId="3" fontId="15" fillId="0" borderId="18" xfId="101" applyNumberFormat="1" applyFont="1" applyBorder="1" applyAlignment="1">
      <alignment vertical="center"/>
    </xf>
    <xf numFmtId="3" fontId="15" fillId="0" borderId="25" xfId="101" applyNumberFormat="1" applyFont="1" applyBorder="1" applyAlignment="1">
      <alignment vertical="center"/>
    </xf>
    <xf numFmtId="0" fontId="20" fillId="0" borderId="33" xfId="101" applyFont="1" applyBorder="1" applyAlignment="1">
      <alignment horizontal="center"/>
    </xf>
    <xf numFmtId="0" fontId="20" fillId="0" borderId="18" xfId="101" applyFont="1" applyFill="1" applyBorder="1"/>
    <xf numFmtId="0" fontId="15" fillId="0" borderId="18" xfId="101" applyFont="1" applyBorder="1" applyAlignment="1">
      <alignment horizontal="left" vertical="center"/>
    </xf>
    <xf numFmtId="3" fontId="15" fillId="0" borderId="18" xfId="101" applyNumberFormat="1" applyFont="1" applyBorder="1" applyAlignment="1">
      <alignment horizontal="right" vertical="center"/>
    </xf>
    <xf numFmtId="3" fontId="15" fillId="0" borderId="25" xfId="101" applyNumberFormat="1" applyFont="1" applyBorder="1" applyAlignment="1">
      <alignment horizontal="right" vertical="center"/>
    </xf>
    <xf numFmtId="0" fontId="15" fillId="0" borderId="34" xfId="101" applyFont="1" applyFill="1" applyBorder="1" applyAlignment="1">
      <alignment horizontal="left" vertical="center" wrapText="1"/>
    </xf>
    <xf numFmtId="0" fontId="76" fillId="0" borderId="33" xfId="101" applyFont="1" applyBorder="1" applyAlignment="1">
      <alignment horizontal="left" vertical="center"/>
    </xf>
    <xf numFmtId="3" fontId="76" fillId="0" borderId="18" xfId="101" applyNumberFormat="1" applyFont="1" applyBorder="1" applyAlignment="1">
      <alignment horizontal="right" vertical="center"/>
    </xf>
    <xf numFmtId="0" fontId="20" fillId="0" borderId="33" xfId="101" applyFont="1" applyBorder="1" applyAlignment="1">
      <alignment horizontal="left" vertical="center"/>
    </xf>
    <xf numFmtId="0" fontId="76" fillId="0" borderId="18" xfId="101" applyFont="1" applyBorder="1" applyAlignment="1">
      <alignment horizontal="left" vertical="center"/>
    </xf>
    <xf numFmtId="3" fontId="76" fillId="0" borderId="18" xfId="101" applyNumberFormat="1" applyFont="1" applyBorder="1" applyAlignment="1">
      <alignment vertical="center"/>
    </xf>
    <xf numFmtId="3" fontId="76" fillId="0" borderId="25" xfId="101" applyNumberFormat="1" applyFont="1" applyBorder="1" applyAlignment="1">
      <alignment vertical="center"/>
    </xf>
    <xf numFmtId="3" fontId="20" fillId="0" borderId="18" xfId="101" applyNumberFormat="1" applyFont="1" applyBorder="1" applyAlignment="1">
      <alignment horizontal="right" vertical="center"/>
    </xf>
    <xf numFmtId="3" fontId="20" fillId="0" borderId="25" xfId="101" applyNumberFormat="1" applyFont="1" applyBorder="1" applyAlignment="1">
      <alignment horizontal="right" vertical="center"/>
    </xf>
    <xf numFmtId="0" fontId="20" fillId="0" borderId="32" xfId="101" applyFont="1" applyBorder="1" applyAlignment="1">
      <alignment horizontal="center"/>
    </xf>
    <xf numFmtId="0" fontId="20" fillId="0" borderId="32" xfId="101" applyFont="1" applyBorder="1" applyAlignment="1">
      <alignment horizontal="left"/>
    </xf>
    <xf numFmtId="0" fontId="20" fillId="0" borderId="33" xfId="101" applyFont="1" applyBorder="1" applyAlignment="1">
      <alignment horizontal="left"/>
    </xf>
    <xf numFmtId="3" fontId="20" fillId="0" borderId="18" xfId="101" applyNumberFormat="1" applyFont="1" applyBorder="1" applyAlignment="1">
      <alignment vertical="center"/>
    </xf>
    <xf numFmtId="3" fontId="20" fillId="0" borderId="25" xfId="101" applyNumberFormat="1" applyFont="1" applyBorder="1" applyAlignment="1">
      <alignment vertical="center"/>
    </xf>
    <xf numFmtId="0" fontId="20" fillId="0" borderId="32" xfId="101" applyFont="1" applyBorder="1" applyAlignment="1">
      <alignment horizontal="left" vertical="center"/>
    </xf>
    <xf numFmtId="3" fontId="77" fillId="0" borderId="18" xfId="101" applyNumberFormat="1" applyFont="1" applyFill="1" applyBorder="1" applyAlignment="1">
      <alignment vertical="center"/>
    </xf>
    <xf numFmtId="3" fontId="77" fillId="0" borderId="25" xfId="101" applyNumberFormat="1" applyFont="1" applyFill="1" applyBorder="1" applyAlignment="1">
      <alignment vertical="center"/>
    </xf>
    <xf numFmtId="0" fontId="23" fillId="0" borderId="33" xfId="101" applyFont="1" applyFill="1" applyBorder="1" applyAlignment="1">
      <alignment horizontal="left" vertical="center"/>
    </xf>
    <xf numFmtId="3" fontId="77" fillId="0" borderId="18" xfId="101" applyNumberFormat="1" applyFont="1" applyFill="1" applyBorder="1"/>
    <xf numFmtId="3" fontId="77" fillId="0" borderId="25" xfId="101" applyNumberFormat="1" applyFont="1" applyFill="1" applyBorder="1"/>
    <xf numFmtId="0" fontId="98" fillId="0" borderId="0" xfId="97" applyFont="1" applyBorder="1" applyAlignment="1" applyProtection="1">
      <alignment horizontal="center" vertical="center" wrapText="1"/>
      <protection locked="0"/>
    </xf>
    <xf numFmtId="0" fontId="20" fillId="0" borderId="33" xfId="101" applyFont="1" applyBorder="1" applyAlignment="1">
      <alignment vertical="center"/>
    </xf>
    <xf numFmtId="0" fontId="20" fillId="0" borderId="33" xfId="101" applyFont="1" applyBorder="1" applyAlignment="1">
      <alignment horizontal="center" vertical="center"/>
    </xf>
    <xf numFmtId="0" fontId="15" fillId="0" borderId="17" xfId="101" applyFont="1" applyBorder="1" applyAlignment="1">
      <alignment horizontal="center" vertical="center"/>
    </xf>
    <xf numFmtId="0" fontId="15" fillId="0" borderId="18" xfId="101" applyFont="1" applyFill="1" applyBorder="1" applyAlignment="1">
      <alignment horizontal="left" vertical="center"/>
    </xf>
    <xf numFmtId="3" fontId="76" fillId="0" borderId="18" xfId="101" applyNumberFormat="1" applyFont="1" applyBorder="1"/>
    <xf numFmtId="0" fontId="23" fillId="0" borderId="33" xfId="101" applyFont="1" applyBorder="1" applyAlignment="1">
      <alignment horizontal="center" vertical="center"/>
    </xf>
    <xf numFmtId="3" fontId="80" fillId="0" borderId="18" xfId="101" applyNumberFormat="1" applyFont="1" applyBorder="1" applyAlignment="1">
      <alignment vertical="center"/>
    </xf>
    <xf numFmtId="3" fontId="80" fillId="0" borderId="25" xfId="101" applyNumberFormat="1" applyFont="1" applyBorder="1" applyAlignment="1">
      <alignment vertical="center"/>
    </xf>
    <xf numFmtId="0" fontId="81" fillId="0" borderId="0" xfId="101" applyFont="1"/>
    <xf numFmtId="3" fontId="15" fillId="27" borderId="18" xfId="101" applyNumberFormat="1" applyFont="1" applyFill="1" applyBorder="1" applyAlignment="1">
      <alignment vertical="center"/>
    </xf>
    <xf numFmtId="0" fontId="76" fillId="0" borderId="18" xfId="101" applyFont="1" applyFill="1" applyBorder="1" applyAlignment="1">
      <alignment horizontal="left" vertical="center"/>
    </xf>
    <xf numFmtId="3" fontId="76" fillId="27" borderId="18" xfId="101" applyNumberFormat="1" applyFont="1" applyFill="1" applyBorder="1" applyAlignment="1">
      <alignment vertical="center"/>
    </xf>
    <xf numFmtId="0" fontId="20" fillId="0" borderId="35" xfId="101" applyFont="1" applyBorder="1" applyAlignment="1">
      <alignment horizontal="center" vertical="center"/>
    </xf>
    <xf numFmtId="0" fontId="20" fillId="0" borderId="32" xfId="101" applyFont="1" applyBorder="1" applyAlignment="1">
      <alignment horizontal="center" vertical="center"/>
    </xf>
    <xf numFmtId="0" fontId="64" fillId="28" borderId="0" xfId="101" applyFill="1"/>
    <xf numFmtId="0" fontId="64" fillId="0" borderId="0" xfId="101" applyBorder="1"/>
    <xf numFmtId="0" fontId="58" fillId="0" borderId="0" xfId="96" applyBorder="1"/>
    <xf numFmtId="0" fontId="84" fillId="0" borderId="0" xfId="101" applyFont="1" applyBorder="1"/>
    <xf numFmtId="0" fontId="58" fillId="0" borderId="0" xfId="96"/>
    <xf numFmtId="0" fontId="87" fillId="0" borderId="0" xfId="96" applyFont="1" applyAlignment="1">
      <alignment horizontal="center" wrapText="1"/>
    </xf>
    <xf numFmtId="0" fontId="87" fillId="0" borderId="0" xfId="96" applyFont="1" applyAlignment="1">
      <alignment wrapText="1"/>
    </xf>
    <xf numFmtId="0" fontId="88" fillId="0" borderId="0" xfId="96" applyFont="1" applyAlignment="1">
      <alignment wrapText="1"/>
    </xf>
    <xf numFmtId="0" fontId="50" fillId="0" borderId="0" xfId="96" applyFont="1" applyAlignment="1">
      <alignment horizontal="center" wrapText="1"/>
    </xf>
    <xf numFmtId="0" fontId="91" fillId="0" borderId="36" xfId="96" applyFont="1" applyBorder="1" applyAlignment="1">
      <alignment horizontal="center" wrapText="1"/>
    </xf>
    <xf numFmtId="0" fontId="91" fillId="0" borderId="37" xfId="96" applyFont="1" applyBorder="1" applyAlignment="1">
      <alignment horizontal="center" wrapText="1"/>
    </xf>
    <xf numFmtId="0" fontId="87" fillId="0" borderId="38" xfId="96" applyFont="1" applyBorder="1" applyAlignment="1">
      <alignment wrapText="1"/>
    </xf>
    <xf numFmtId="0" fontId="87" fillId="0" borderId="19" xfId="96" applyFont="1" applyBorder="1" applyAlignment="1">
      <alignment wrapText="1"/>
    </xf>
    <xf numFmtId="3" fontId="87" fillId="0" borderId="19" xfId="96" applyNumberFormat="1" applyFont="1" applyBorder="1" applyAlignment="1">
      <alignment horizontal="right" wrapText="1"/>
    </xf>
    <xf numFmtId="0" fontId="92" fillId="0" borderId="39" xfId="96" applyFont="1" applyBorder="1" applyAlignment="1">
      <alignment wrapText="1"/>
    </xf>
    <xf numFmtId="0" fontId="92" fillId="0" borderId="18" xfId="96" applyFont="1" applyBorder="1" applyAlignment="1">
      <alignment wrapText="1"/>
    </xf>
    <xf numFmtId="0" fontId="89" fillId="0" borderId="39" xfId="96" applyFont="1" applyBorder="1" applyAlignment="1">
      <alignment wrapText="1"/>
    </xf>
    <xf numFmtId="0" fontId="89" fillId="0" borderId="18" xfId="96" applyFont="1" applyBorder="1" applyAlignment="1">
      <alignment wrapText="1"/>
    </xf>
    <xf numFmtId="3" fontId="89" fillId="0" borderId="18" xfId="96" applyNumberFormat="1" applyFont="1" applyBorder="1" applyAlignment="1">
      <alignment horizontal="right" wrapText="1"/>
    </xf>
    <xf numFmtId="0" fontId="75" fillId="0" borderId="18" xfId="96" applyFont="1" applyBorder="1" applyAlignment="1">
      <alignment wrapText="1"/>
    </xf>
    <xf numFmtId="3" fontId="75" fillId="0" borderId="18" xfId="96" applyNumberFormat="1" applyFont="1" applyBorder="1" applyAlignment="1">
      <alignment horizontal="right" wrapText="1"/>
    </xf>
    <xf numFmtId="0" fontId="87" fillId="0" borderId="39" xfId="96" applyFont="1" applyBorder="1" applyAlignment="1">
      <alignment wrapText="1"/>
    </xf>
    <xf numFmtId="0" fontId="87" fillId="0" borderId="18" xfId="96" applyFont="1" applyBorder="1" applyAlignment="1">
      <alignment wrapText="1"/>
    </xf>
    <xf numFmtId="3" fontId="87" fillId="0" borderId="18" xfId="96" applyNumberFormat="1" applyFont="1" applyBorder="1" applyAlignment="1">
      <alignment horizontal="right" wrapText="1"/>
    </xf>
    <xf numFmtId="0" fontId="58" fillId="0" borderId="0" xfId="96" applyFont="1"/>
    <xf numFmtId="3" fontId="89" fillId="0" borderId="19" xfId="96" applyNumberFormat="1" applyFont="1" applyBorder="1" applyAlignment="1">
      <alignment horizontal="right" wrapText="1"/>
    </xf>
    <xf numFmtId="0" fontId="49" fillId="0" borderId="39" xfId="96" applyFont="1" applyBorder="1" applyAlignment="1">
      <alignment wrapText="1"/>
    </xf>
    <xf numFmtId="0" fontId="49" fillId="0" borderId="18" xfId="96" applyFont="1" applyBorder="1" applyAlignment="1">
      <alignment wrapText="1"/>
    </xf>
    <xf numFmtId="3" fontId="49" fillId="0" borderId="18" xfId="96" applyNumberFormat="1" applyFont="1" applyBorder="1" applyAlignment="1">
      <alignment horizontal="right" wrapText="1"/>
    </xf>
    <xf numFmtId="0" fontId="49" fillId="0" borderId="40" xfId="96" applyFont="1" applyBorder="1" applyAlignment="1">
      <alignment wrapText="1"/>
    </xf>
    <xf numFmtId="0" fontId="49" fillId="0" borderId="41" xfId="96" applyFont="1" applyBorder="1" applyAlignment="1">
      <alignment wrapText="1"/>
    </xf>
    <xf numFmtId="0" fontId="93" fillId="0" borderId="0" xfId="96" applyFont="1"/>
    <xf numFmtId="0" fontId="16" fillId="0" borderId="0" xfId="96" applyFont="1" applyAlignment="1">
      <alignment wrapText="1"/>
    </xf>
    <xf numFmtId="0" fontId="87" fillId="0" borderId="23" xfId="96" applyFont="1" applyBorder="1" applyAlignment="1">
      <alignment wrapText="1"/>
    </xf>
    <xf numFmtId="0" fontId="82" fillId="0" borderId="0" xfId="96" applyFont="1"/>
    <xf numFmtId="0" fontId="75" fillId="0" borderId="0" xfId="96" applyFont="1"/>
    <xf numFmtId="0" fontId="89" fillId="0" borderId="17" xfId="96" applyFont="1" applyBorder="1" applyAlignment="1">
      <alignment wrapText="1"/>
    </xf>
    <xf numFmtId="0" fontId="87" fillId="0" borderId="17" xfId="96" applyFont="1" applyBorder="1" applyAlignment="1">
      <alignment wrapText="1"/>
    </xf>
    <xf numFmtId="0" fontId="23" fillId="0" borderId="18" xfId="96" applyFont="1" applyBorder="1" applyAlignment="1">
      <alignment wrapText="1"/>
    </xf>
    <xf numFmtId="0" fontId="94" fillId="0" borderId="17" xfId="96" applyFont="1" applyBorder="1" applyAlignment="1">
      <alignment wrapText="1"/>
    </xf>
    <xf numFmtId="0" fontId="94" fillId="0" borderId="18" xfId="96" applyFont="1" applyBorder="1" applyAlignment="1">
      <alignment wrapText="1"/>
    </xf>
    <xf numFmtId="0" fontId="95" fillId="0" borderId="0" xfId="96" applyFont="1"/>
    <xf numFmtId="0" fontId="94" fillId="0" borderId="13" xfId="96" applyFont="1" applyBorder="1" applyAlignment="1">
      <alignment wrapText="1"/>
    </xf>
    <xf numFmtId="0" fontId="94" fillId="0" borderId="14" xfId="96" applyFont="1" applyBorder="1" applyAlignment="1">
      <alignment wrapText="1"/>
    </xf>
    <xf numFmtId="0" fontId="96" fillId="0" borderId="0" xfId="96" applyFont="1" applyAlignment="1">
      <alignment wrapText="1"/>
    </xf>
    <xf numFmtId="0" fontId="64" fillId="0" borderId="0" xfId="97"/>
    <xf numFmtId="0" fontId="99" fillId="0" borderId="0" xfId="97" applyFont="1" applyBorder="1" applyAlignment="1" applyProtection="1">
      <alignment horizontal="centerContinuous"/>
      <protection locked="0"/>
    </xf>
    <xf numFmtId="0" fontId="38" fillId="0" borderId="0" xfId="97" applyFont="1" applyAlignment="1">
      <alignment horizontal="center" wrapText="1"/>
    </xf>
    <xf numFmtId="0" fontId="38" fillId="0" borderId="0" xfId="97" applyFont="1" applyAlignment="1">
      <alignment horizontal="right" wrapText="1"/>
    </xf>
    <xf numFmtId="0" fontId="100" fillId="0" borderId="0" xfId="97" applyFont="1" applyBorder="1" applyAlignment="1" applyProtection="1">
      <alignment horizontal="center" vertical="center"/>
      <protection locked="0"/>
    </xf>
    <xf numFmtId="0" fontId="64" fillId="0" borderId="0" xfId="97" applyBorder="1" applyAlignment="1" applyProtection="1">
      <alignment horizontal="centerContinuous" vertical="top"/>
      <protection locked="0"/>
    </xf>
    <xf numFmtId="0" fontId="101" fillId="0" borderId="0" xfId="97" applyFont="1" applyBorder="1" applyAlignment="1" applyProtection="1">
      <alignment horizontal="centerContinuous" vertical="top"/>
      <protection locked="0"/>
    </xf>
    <xf numFmtId="0" fontId="64" fillId="0" borderId="0" xfId="97" applyAlignment="1" applyProtection="1">
      <alignment horizontal="centerContinuous" vertical="top"/>
      <protection locked="0"/>
    </xf>
    <xf numFmtId="0" fontId="101" fillId="0" borderId="42" xfId="97" applyFont="1" applyBorder="1" applyAlignment="1" applyProtection="1">
      <alignment horizontal="centerContinuous" vertical="top"/>
      <protection locked="0"/>
    </xf>
    <xf numFmtId="0" fontId="91" fillId="0" borderId="43" xfId="96" applyFont="1" applyBorder="1" applyAlignment="1">
      <alignment horizontal="center" wrapText="1"/>
    </xf>
    <xf numFmtId="0" fontId="103" fillId="0" borderId="38" xfId="96" applyFont="1" applyBorder="1" applyAlignment="1">
      <alignment wrapText="1"/>
    </xf>
    <xf numFmtId="0" fontId="103" fillId="0" borderId="19" xfId="96" applyFont="1" applyBorder="1" applyAlignment="1">
      <alignment wrapText="1"/>
    </xf>
    <xf numFmtId="3" fontId="103" fillId="0" borderId="19" xfId="96" applyNumberFormat="1" applyFont="1" applyBorder="1" applyAlignment="1">
      <alignment horizontal="right" wrapText="1"/>
    </xf>
    <xf numFmtId="0" fontId="75" fillId="0" borderId="39" xfId="97" applyFont="1" applyBorder="1" applyProtection="1">
      <protection locked="0"/>
    </xf>
    <xf numFmtId="0" fontId="75" fillId="0" borderId="18" xfId="97" applyFont="1" applyBorder="1" applyProtection="1">
      <protection locked="0"/>
    </xf>
    <xf numFmtId="3" fontId="75" fillId="0" borderId="18" xfId="97" applyNumberFormat="1" applyFont="1" applyBorder="1"/>
    <xf numFmtId="0" fontId="103" fillId="0" borderId="39" xfId="96" applyFont="1" applyBorder="1" applyAlignment="1">
      <alignment wrapText="1"/>
    </xf>
    <xf numFmtId="0" fontId="103" fillId="0" borderId="18" xfId="96" applyFont="1" applyBorder="1" applyAlignment="1">
      <alignment wrapText="1"/>
    </xf>
    <xf numFmtId="3" fontId="87" fillId="0" borderId="44" xfId="96" applyNumberFormat="1" applyFont="1" applyBorder="1" applyAlignment="1">
      <alignment wrapText="1"/>
    </xf>
    <xf numFmtId="0" fontId="49" fillId="0" borderId="0" xfId="96" applyFont="1" applyBorder="1" applyAlignment="1">
      <alignment wrapText="1"/>
    </xf>
    <xf numFmtId="0" fontId="75" fillId="0" borderId="0" xfId="97" applyFont="1" applyBorder="1"/>
    <xf numFmtId="0" fontId="75" fillId="0" borderId="45" xfId="97" applyFont="1" applyBorder="1"/>
    <xf numFmtId="0" fontId="20" fillId="0" borderId="45" xfId="97" applyFont="1" applyBorder="1"/>
    <xf numFmtId="0" fontId="104" fillId="0" borderId="18" xfId="96" applyFont="1" applyBorder="1" applyAlignment="1">
      <alignment wrapText="1"/>
    </xf>
    <xf numFmtId="0" fontId="58" fillId="0" borderId="0" xfId="96" applyFill="1" applyAlignment="1" applyProtection="1">
      <alignment vertical="center" wrapText="1"/>
    </xf>
    <xf numFmtId="3" fontId="20" fillId="0" borderId="0" xfId="97" applyNumberFormat="1" applyFont="1" applyBorder="1"/>
    <xf numFmtId="0" fontId="75" fillId="0" borderId="0" xfId="97" applyFont="1"/>
    <xf numFmtId="0" fontId="20" fillId="0" borderId="0" xfId="97" applyFont="1" applyBorder="1"/>
    <xf numFmtId="0" fontId="40" fillId="0" borderId="20" xfId="96" applyFont="1" applyFill="1" applyBorder="1" applyAlignment="1" applyProtection="1">
      <alignment horizontal="left" vertical="center"/>
    </xf>
    <xf numFmtId="0" fontId="42" fillId="0" borderId="46" xfId="96" applyFont="1" applyFill="1" applyBorder="1" applyAlignment="1" applyProtection="1">
      <alignment vertical="center" wrapText="1"/>
    </xf>
    <xf numFmtId="0" fontId="42" fillId="0" borderId="47" xfId="96" applyFont="1" applyFill="1" applyBorder="1" applyAlignment="1" applyProtection="1">
      <alignment vertical="center" wrapText="1"/>
    </xf>
    <xf numFmtId="0" fontId="20" fillId="0" borderId="0" xfId="101" applyFont="1" applyAlignment="1">
      <alignment horizontal="center"/>
    </xf>
    <xf numFmtId="0" fontId="105" fillId="0" borderId="0" xfId="101" applyFont="1"/>
    <xf numFmtId="0" fontId="26" fillId="0" borderId="0" xfId="101" applyFont="1" applyAlignment="1">
      <alignment horizontal="right"/>
    </xf>
    <xf numFmtId="0" fontId="82" fillId="0" borderId="0" xfId="101" applyFont="1"/>
    <xf numFmtId="0" fontId="23" fillId="26" borderId="19" xfId="86" applyFont="1" applyFill="1" applyBorder="1" applyAlignment="1">
      <alignment horizontal="center" vertical="center" wrapText="1"/>
    </xf>
    <xf numFmtId="0" fontId="23" fillId="26" borderId="48" xfId="86" applyFont="1" applyFill="1" applyBorder="1" applyAlignment="1">
      <alignment horizontal="right" vertical="center" wrapText="1"/>
    </xf>
    <xf numFmtId="0" fontId="105" fillId="0" borderId="0" xfId="101" applyFont="1" applyAlignment="1">
      <alignment wrapText="1"/>
    </xf>
    <xf numFmtId="0" fontId="23" fillId="26" borderId="49" xfId="86" applyFont="1" applyFill="1" applyBorder="1" applyAlignment="1">
      <alignment horizontal="center" vertical="center"/>
    </xf>
    <xf numFmtId="0" fontId="23" fillId="26" borderId="50" xfId="86" applyFont="1" applyFill="1" applyBorder="1" applyAlignment="1">
      <alignment horizontal="center" vertical="center"/>
    </xf>
    <xf numFmtId="3" fontId="23" fillId="0" borderId="51" xfId="86" applyNumberFormat="1" applyFont="1" applyFill="1" applyBorder="1"/>
    <xf numFmtId="4" fontId="23" fillId="0" borderId="52" xfId="86" applyNumberFormat="1" applyFont="1" applyFill="1" applyBorder="1"/>
    <xf numFmtId="3" fontId="23" fillId="0" borderId="52" xfId="86" applyNumberFormat="1" applyFont="1" applyFill="1" applyBorder="1"/>
    <xf numFmtId="3" fontId="82" fillId="0" borderId="52" xfId="84" applyNumberFormat="1" applyFont="1" applyFill="1" applyBorder="1" applyAlignment="1">
      <alignment horizontal="center" vertical="center"/>
    </xf>
    <xf numFmtId="4" fontId="82" fillId="0" borderId="52" xfId="84" applyNumberFormat="1" applyFont="1" applyFill="1" applyBorder="1" applyAlignment="1">
      <alignment vertical="center"/>
    </xf>
    <xf numFmtId="3" fontId="82" fillId="0" borderId="52" xfId="84" applyNumberFormat="1" applyFont="1" applyFill="1" applyBorder="1" applyAlignment="1">
      <alignment vertical="center"/>
    </xf>
    <xf numFmtId="3" fontId="23" fillId="0" borderId="52" xfId="84" applyNumberFormat="1" applyFont="1" applyFill="1" applyBorder="1" applyAlignment="1">
      <alignment vertical="center"/>
    </xf>
    <xf numFmtId="3" fontId="23" fillId="29" borderId="52" xfId="86" applyNumberFormat="1" applyFont="1" applyFill="1" applyBorder="1"/>
    <xf numFmtId="173" fontId="82" fillId="0" borderId="52" xfId="86" applyNumberFormat="1" applyFont="1" applyFill="1" applyBorder="1"/>
    <xf numFmtId="3" fontId="82" fillId="0" borderId="52" xfId="86" applyNumberFormat="1" applyFont="1" applyFill="1" applyBorder="1"/>
    <xf numFmtId="3" fontId="82" fillId="0" borderId="53" xfId="84" applyNumberFormat="1" applyFont="1" applyFill="1" applyBorder="1" applyAlignment="1">
      <alignment vertical="center"/>
    </xf>
    <xf numFmtId="3" fontId="82" fillId="0" borderId="18" xfId="84" applyNumberFormat="1" applyFont="1" applyFill="1" applyBorder="1" applyAlignment="1">
      <alignment vertical="center"/>
    </xf>
    <xf numFmtId="3" fontId="82" fillId="0" borderId="18" xfId="86" applyNumberFormat="1" applyFont="1" applyFill="1" applyBorder="1"/>
    <xf numFmtId="3" fontId="23" fillId="29" borderId="18" xfId="86" applyNumberFormat="1" applyFont="1" applyFill="1" applyBorder="1"/>
    <xf numFmtId="3" fontId="23" fillId="0" borderId="19" xfId="86" applyNumberFormat="1" applyFont="1" applyFill="1" applyBorder="1"/>
    <xf numFmtId="3" fontId="82" fillId="0" borderId="54" xfId="84" applyNumberFormat="1" applyFont="1" applyFill="1" applyBorder="1" applyAlignment="1">
      <alignment vertical="center"/>
    </xf>
    <xf numFmtId="4" fontId="82" fillId="0" borderId="55" xfId="86" applyNumberFormat="1" applyFont="1" applyFill="1" applyBorder="1"/>
    <xf numFmtId="0" fontId="82" fillId="0" borderId="55" xfId="91" applyFont="1" applyBorder="1"/>
    <xf numFmtId="173" fontId="23" fillId="29" borderId="18" xfId="86" applyNumberFormat="1" applyFont="1" applyFill="1" applyBorder="1"/>
    <xf numFmtId="0" fontId="23" fillId="29" borderId="18" xfId="91" applyFont="1" applyFill="1" applyBorder="1"/>
    <xf numFmtId="3" fontId="23" fillId="29" borderId="18" xfId="84" applyNumberFormat="1" applyFont="1" applyFill="1" applyBorder="1" applyAlignment="1">
      <alignment vertical="center"/>
    </xf>
    <xf numFmtId="0" fontId="105" fillId="27" borderId="0" xfId="101" applyFont="1" applyFill="1"/>
    <xf numFmtId="166" fontId="1" fillId="0" borderId="0" xfId="93" applyNumberFormat="1" applyFill="1" applyAlignment="1" applyProtection="1">
      <alignment vertical="center" wrapText="1"/>
    </xf>
    <xf numFmtId="166" fontId="1" fillId="0" borderId="0" xfId="93" applyNumberFormat="1" applyFill="1" applyAlignment="1" applyProtection="1">
      <alignment horizontal="center" vertical="center" wrapText="1"/>
    </xf>
    <xf numFmtId="0" fontId="67" fillId="0" borderId="0" xfId="89"/>
    <xf numFmtId="0" fontId="89" fillId="0" borderId="18" xfId="89" applyFont="1" applyBorder="1" applyAlignment="1">
      <alignment horizontal="center" vertical="distributed"/>
    </xf>
    <xf numFmtId="3" fontId="15" fillId="0" borderId="18" xfId="87" applyNumberFormat="1" applyFont="1" applyBorder="1"/>
    <xf numFmtId="0" fontId="75" fillId="0" borderId="18" xfId="87" applyFont="1" applyBorder="1" applyAlignment="1">
      <alignment vertical="distributed"/>
    </xf>
    <xf numFmtId="0" fontId="38" fillId="0" borderId="18" xfId="87" applyFont="1" applyBorder="1" applyAlignment="1">
      <alignment vertical="distributed"/>
    </xf>
    <xf numFmtId="3" fontId="49" fillId="0" borderId="18" xfId="89" applyNumberFormat="1" applyFont="1" applyBorder="1"/>
    <xf numFmtId="3" fontId="51" fillId="0" borderId="18" xfId="89" applyNumberFormat="1" applyFont="1" applyBorder="1"/>
    <xf numFmtId="0" fontId="89" fillId="0" borderId="18" xfId="89" applyFont="1" applyBorder="1" applyAlignment="1">
      <alignment horizontal="center"/>
    </xf>
    <xf numFmtId="3" fontId="20" fillId="0" borderId="18" xfId="87" applyNumberFormat="1" applyFont="1" applyBorder="1"/>
    <xf numFmtId="0" fontId="67" fillId="0" borderId="0" xfId="89" applyFont="1"/>
    <xf numFmtId="0" fontId="75" fillId="0" borderId="0" xfId="101" applyFont="1"/>
    <xf numFmtId="0" fontId="75" fillId="0" borderId="0" xfId="101" applyFont="1" applyAlignment="1"/>
    <xf numFmtId="0" fontId="23" fillId="0" borderId="0" xfId="101" applyFont="1"/>
    <xf numFmtId="0" fontId="115" fillId="27" borderId="0" xfId="101" applyFont="1" applyFill="1" applyBorder="1" applyAlignment="1">
      <alignment horizontal="center" vertical="center"/>
    </xf>
    <xf numFmtId="0" fontId="116" fillId="27" borderId="0" xfId="101" applyFont="1" applyFill="1"/>
    <xf numFmtId="0" fontId="75" fillId="0" borderId="18" xfId="101" applyFont="1" applyBorder="1"/>
    <xf numFmtId="0" fontId="117" fillId="0" borderId="18" xfId="101" applyFont="1" applyBorder="1" applyAlignment="1">
      <alignment horizontal="left" vertical="center"/>
    </xf>
    <xf numFmtId="0" fontId="76" fillId="0" borderId="18" xfId="101" applyFont="1" applyBorder="1" applyAlignment="1">
      <alignment vertical="center"/>
    </xf>
    <xf numFmtId="0" fontId="118" fillId="0" borderId="0" xfId="101" applyFont="1" applyFill="1" applyBorder="1" applyAlignment="1">
      <alignment vertical="center"/>
    </xf>
    <xf numFmtId="0" fontId="119" fillId="0" borderId="0" xfId="101" applyFont="1" applyFill="1" applyBorder="1" applyAlignment="1">
      <alignment vertical="center"/>
    </xf>
    <xf numFmtId="0" fontId="118" fillId="0" borderId="0" xfId="101" applyFont="1" applyFill="1" applyBorder="1"/>
    <xf numFmtId="49" fontId="15" fillId="0" borderId="18" xfId="101" applyNumberFormat="1" applyFont="1" applyBorder="1" applyAlignment="1">
      <alignment horizontal="center" vertical="distributed"/>
    </xf>
    <xf numFmtId="0" fontId="15" fillId="0" borderId="18" xfId="101" applyFont="1" applyBorder="1" applyAlignment="1">
      <alignment horizontal="center" vertical="center"/>
    </xf>
    <xf numFmtId="3" fontId="15" fillId="0" borderId="18" xfId="101" applyNumberFormat="1" applyFont="1" applyBorder="1" applyAlignment="1">
      <alignment horizontal="center" vertical="center"/>
    </xf>
    <xf numFmtId="3" fontId="20" fillId="0" borderId="18" xfId="101" applyNumberFormat="1" applyFont="1" applyBorder="1" applyAlignment="1">
      <alignment horizontal="center" vertical="center"/>
    </xf>
    <xf numFmtId="0" fontId="118" fillId="0" borderId="0" xfId="101" applyFont="1" applyFill="1" applyBorder="1" applyAlignment="1">
      <alignment horizontal="left" vertical="center"/>
    </xf>
    <xf numFmtId="0" fontId="120" fillId="0" borderId="0" xfId="101" applyFont="1" applyFill="1" applyBorder="1" applyAlignment="1">
      <alignment horizontal="left" vertical="center"/>
    </xf>
    <xf numFmtId="3" fontId="118" fillId="0" borderId="0" xfId="101" applyNumberFormat="1" applyFont="1" applyFill="1" applyBorder="1" applyAlignment="1">
      <alignment vertical="center"/>
    </xf>
    <xf numFmtId="0" fontId="15" fillId="0" borderId="18" xfId="101" applyFont="1" applyFill="1" applyBorder="1" applyAlignment="1">
      <alignment horizontal="center" vertical="center"/>
    </xf>
    <xf numFmtId="0" fontId="119" fillId="0" borderId="0" xfId="101" applyFont="1" applyFill="1" applyBorder="1" applyAlignment="1">
      <alignment horizontal="left" vertical="center"/>
    </xf>
    <xf numFmtId="3" fontId="119" fillId="0" borderId="0" xfId="101" applyNumberFormat="1" applyFont="1" applyFill="1" applyBorder="1" applyAlignment="1">
      <alignment vertical="center"/>
    </xf>
    <xf numFmtId="173" fontId="118" fillId="0" borderId="0" xfId="101" applyNumberFormat="1" applyFont="1" applyFill="1" applyBorder="1" applyAlignment="1">
      <alignment vertical="center"/>
    </xf>
    <xf numFmtId="3" fontId="121" fillId="0" borderId="0" xfId="101" applyNumberFormat="1" applyFont="1" applyFill="1" applyBorder="1" applyAlignment="1">
      <alignment vertical="center"/>
    </xf>
    <xf numFmtId="173" fontId="121" fillId="0" borderId="0" xfId="101" applyNumberFormat="1" applyFont="1" applyFill="1" applyBorder="1" applyAlignment="1">
      <alignment vertical="center"/>
    </xf>
    <xf numFmtId="173" fontId="119" fillId="0" borderId="0" xfId="101" applyNumberFormat="1" applyFont="1" applyFill="1" applyBorder="1" applyAlignment="1">
      <alignment vertical="center"/>
    </xf>
    <xf numFmtId="49" fontId="15" fillId="27" borderId="18" xfId="101" applyNumberFormat="1" applyFont="1" applyFill="1" applyBorder="1" applyAlignment="1">
      <alignment horizontal="center" vertical="distributed"/>
    </xf>
    <xf numFmtId="0" fontId="15" fillId="27" borderId="18" xfId="101" applyFont="1" applyFill="1" applyBorder="1" applyAlignment="1">
      <alignment horizontal="center" vertical="center"/>
    </xf>
    <xf numFmtId="3" fontId="15" fillId="27" borderId="18" xfId="101" applyNumberFormat="1" applyFont="1" applyFill="1" applyBorder="1" applyAlignment="1">
      <alignment horizontal="center" vertical="center"/>
    </xf>
    <xf numFmtId="0" fontId="118" fillId="27" borderId="0" xfId="101" applyFont="1" applyFill="1" applyBorder="1" applyAlignment="1">
      <alignment horizontal="left" vertical="center"/>
    </xf>
    <xf numFmtId="0" fontId="118" fillId="27" borderId="0" xfId="101" applyFont="1" applyFill="1" applyBorder="1"/>
    <xf numFmtId="3" fontId="118" fillId="27" borderId="0" xfId="101" applyNumberFormat="1" applyFont="1" applyFill="1" applyBorder="1" applyAlignment="1">
      <alignment vertical="center"/>
    </xf>
    <xf numFmtId="0" fontId="64" fillId="27" borderId="0" xfId="101" applyFill="1"/>
    <xf numFmtId="0" fontId="78" fillId="27" borderId="18" xfId="101" applyFont="1" applyFill="1" applyBorder="1" applyAlignment="1">
      <alignment horizontal="center"/>
    </xf>
    <xf numFmtId="0" fontId="78" fillId="27" borderId="18" xfId="101" applyFont="1" applyFill="1" applyBorder="1" applyAlignment="1">
      <alignment horizontal="center" vertical="center"/>
    </xf>
    <xf numFmtId="0" fontId="114" fillId="27" borderId="18" xfId="101" applyFont="1" applyFill="1" applyBorder="1" applyAlignment="1">
      <alignment horizontal="center" vertical="center"/>
    </xf>
    <xf numFmtId="3" fontId="78" fillId="27" borderId="18" xfId="101" applyNumberFormat="1" applyFont="1" applyFill="1" applyBorder="1" applyAlignment="1">
      <alignment horizontal="center" vertical="center"/>
    </xf>
    <xf numFmtId="0" fontId="122" fillId="27" borderId="0" xfId="101" applyFont="1" applyFill="1" applyBorder="1" applyAlignment="1">
      <alignment horizontal="left" vertical="center"/>
    </xf>
    <xf numFmtId="0" fontId="115" fillId="27" borderId="0" xfId="101" applyFont="1" applyFill="1" applyBorder="1" applyAlignment="1">
      <alignment horizontal="left" vertical="center"/>
    </xf>
    <xf numFmtId="3" fontId="115" fillId="27" borderId="0" xfId="101" applyNumberFormat="1" applyFont="1" applyFill="1" applyBorder="1" applyAlignment="1">
      <alignment vertical="center"/>
    </xf>
    <xf numFmtId="173" fontId="122" fillId="27" borderId="0" xfId="101" applyNumberFormat="1" applyFont="1" applyFill="1" applyBorder="1" applyAlignment="1">
      <alignment vertical="center"/>
    </xf>
    <xf numFmtId="3" fontId="123" fillId="27" borderId="0" xfId="101" applyNumberFormat="1" applyFont="1" applyFill="1" applyBorder="1" applyAlignment="1">
      <alignment vertical="center"/>
    </xf>
    <xf numFmtId="173" fontId="123" fillId="27" borderId="0" xfId="101" applyNumberFormat="1" applyFont="1" applyFill="1" applyBorder="1" applyAlignment="1">
      <alignment vertical="center"/>
    </xf>
    <xf numFmtId="173" fontId="115" fillId="27" borderId="0" xfId="101" applyNumberFormat="1" applyFont="1" applyFill="1" applyBorder="1" applyAlignment="1">
      <alignment vertical="center"/>
    </xf>
    <xf numFmtId="0" fontId="118" fillId="0" borderId="0" xfId="101" applyFont="1" applyFill="1" applyBorder="1" applyAlignment="1">
      <alignment horizontal="right" vertical="center"/>
    </xf>
    <xf numFmtId="3" fontId="124" fillId="0" borderId="0" xfId="101" applyNumberFormat="1" applyFont="1" applyFill="1" applyBorder="1" applyAlignment="1">
      <alignment vertical="center"/>
    </xf>
    <xf numFmtId="0" fontId="122" fillId="27" borderId="0" xfId="101" applyFont="1" applyFill="1" applyBorder="1" applyAlignment="1">
      <alignment horizontal="right" vertical="center"/>
    </xf>
    <xf numFmtId="0" fontId="125" fillId="27" borderId="0" xfId="101" applyFont="1" applyFill="1" applyBorder="1" applyAlignment="1">
      <alignment horizontal="left" vertical="center"/>
    </xf>
    <xf numFmtId="0" fontId="122" fillId="27" borderId="0" xfId="101" applyFont="1" applyFill="1" applyBorder="1"/>
    <xf numFmtId="3" fontId="122" fillId="27" borderId="0" xfId="101" applyNumberFormat="1" applyFont="1" applyFill="1" applyBorder="1" applyAlignment="1">
      <alignment vertical="center"/>
    </xf>
    <xf numFmtId="3" fontId="20" fillId="27" borderId="18" xfId="101" applyNumberFormat="1" applyFont="1" applyFill="1" applyBorder="1" applyAlignment="1">
      <alignment horizontal="center" vertical="center"/>
    </xf>
    <xf numFmtId="0" fontId="118" fillId="27" borderId="0" xfId="101" applyFont="1" applyFill="1" applyBorder="1" applyAlignment="1">
      <alignment horizontal="right" vertical="center"/>
    </xf>
    <xf numFmtId="173" fontId="118" fillId="27" borderId="0" xfId="101" applyNumberFormat="1" applyFont="1" applyFill="1" applyBorder="1" applyAlignment="1">
      <alignment vertical="center"/>
    </xf>
    <xf numFmtId="3" fontId="121" fillId="27" borderId="0" xfId="101" applyNumberFormat="1" applyFont="1" applyFill="1" applyBorder="1" applyAlignment="1">
      <alignment vertical="center"/>
    </xf>
    <xf numFmtId="0" fontId="64" fillId="27" borderId="0" xfId="101" applyFill="1" applyBorder="1"/>
    <xf numFmtId="49" fontId="20" fillId="27" borderId="18" xfId="101" applyNumberFormat="1" applyFont="1" applyFill="1" applyBorder="1" applyAlignment="1">
      <alignment horizontal="center" vertical="distributed"/>
    </xf>
    <xf numFmtId="0" fontId="20" fillId="27" borderId="18" xfId="101" applyFont="1" applyFill="1" applyBorder="1" applyAlignment="1">
      <alignment horizontal="center" vertical="center"/>
    </xf>
    <xf numFmtId="0" fontId="119" fillId="0" borderId="0" xfId="101" applyFont="1" applyFill="1" applyBorder="1"/>
    <xf numFmtId="49" fontId="78" fillId="27" borderId="18" xfId="101" applyNumberFormat="1" applyFont="1" applyFill="1" applyBorder="1" applyAlignment="1">
      <alignment horizontal="center" vertical="distributed"/>
    </xf>
    <xf numFmtId="3" fontId="116" fillId="27" borderId="0" xfId="101" applyNumberFormat="1" applyFont="1" applyFill="1" applyBorder="1" applyAlignment="1">
      <alignment vertical="center"/>
    </xf>
    <xf numFmtId="49" fontId="20" fillId="0" borderId="18" xfId="101" applyNumberFormat="1" applyFont="1" applyBorder="1" applyAlignment="1">
      <alignment horizontal="center" vertical="distributed"/>
    </xf>
    <xf numFmtId="0" fontId="20" fillId="0" borderId="18" xfId="101" applyFont="1" applyBorder="1" applyAlignment="1">
      <alignment horizontal="center" vertical="center"/>
    </xf>
    <xf numFmtId="0" fontId="15" fillId="0" borderId="18" xfId="101" applyFont="1" applyBorder="1" applyAlignment="1">
      <alignment horizontal="center" vertical="distributed"/>
    </xf>
    <xf numFmtId="0" fontId="15" fillId="27" borderId="18" xfId="101" applyFont="1" applyFill="1" applyBorder="1" applyAlignment="1">
      <alignment horizontal="center"/>
    </xf>
    <xf numFmtId="3" fontId="124" fillId="27" borderId="0" xfId="101" applyNumberFormat="1" applyFont="1" applyFill="1" applyBorder="1" applyAlignment="1">
      <alignment vertical="center"/>
    </xf>
    <xf numFmtId="0" fontId="114" fillId="27" borderId="18" xfId="101" applyFont="1" applyFill="1" applyBorder="1"/>
    <xf numFmtId="0" fontId="76" fillId="0" borderId="18" xfId="101" applyFont="1" applyBorder="1" applyAlignment="1">
      <alignment horizontal="center" vertical="center"/>
    </xf>
    <xf numFmtId="49" fontId="114" fillId="27" borderId="18" xfId="101" applyNumberFormat="1" applyFont="1" applyFill="1" applyBorder="1" applyAlignment="1">
      <alignment horizontal="center"/>
    </xf>
    <xf numFmtId="0" fontId="123" fillId="27" borderId="0" xfId="101" applyFont="1" applyFill="1" applyBorder="1" applyAlignment="1">
      <alignment horizontal="right" vertical="center"/>
    </xf>
    <xf numFmtId="0" fontId="123" fillId="27" borderId="0" xfId="101" applyFont="1" applyFill="1" applyBorder="1" applyAlignment="1">
      <alignment horizontal="left" vertical="center"/>
    </xf>
    <xf numFmtId="0" fontId="64" fillId="0" borderId="0" xfId="101" applyAlignment="1"/>
    <xf numFmtId="0" fontId="38" fillId="27" borderId="44" xfId="101" applyFont="1" applyFill="1" applyBorder="1" applyAlignment="1">
      <alignment horizontal="center" vertical="center" wrapText="1"/>
    </xf>
    <xf numFmtId="0" fontId="38" fillId="27" borderId="18" xfId="101" applyFont="1" applyFill="1" applyBorder="1" applyAlignment="1">
      <alignment horizontal="center" vertical="center" wrapText="1"/>
    </xf>
    <xf numFmtId="0" fontId="126" fillId="0" borderId="0" xfId="101" applyFont="1"/>
    <xf numFmtId="0" fontId="20" fillId="27" borderId="18" xfId="101" applyFont="1" applyFill="1" applyBorder="1" applyAlignment="1">
      <alignment horizontal="center" vertical="distributed"/>
    </xf>
    <xf numFmtId="0" fontId="20" fillId="27" borderId="48" xfId="101" applyFont="1" applyFill="1" applyBorder="1" applyAlignment="1">
      <alignment horizontal="center" vertical="distributed"/>
    </xf>
    <xf numFmtId="0" fontId="82" fillId="27" borderId="48" xfId="101" applyFont="1" applyFill="1" applyBorder="1" applyAlignment="1">
      <alignment horizontal="center" vertical="distributed"/>
    </xf>
    <xf numFmtId="0" fontId="76" fillId="27" borderId="48" xfId="101" applyFont="1" applyFill="1" applyBorder="1" applyAlignment="1">
      <alignment horizontal="left" vertical="center"/>
    </xf>
    <xf numFmtId="0" fontId="82" fillId="27" borderId="19" xfId="101" applyFont="1" applyFill="1" applyBorder="1" applyAlignment="1">
      <alignment horizontal="right" vertical="distributed"/>
    </xf>
    <xf numFmtId="0" fontId="82" fillId="27" borderId="19" xfId="101" applyFont="1" applyFill="1" applyBorder="1" applyAlignment="1">
      <alignment horizontal="center" vertical="distributed"/>
    </xf>
    <xf numFmtId="0" fontId="82" fillId="27" borderId="18" xfId="101" applyFont="1" applyFill="1" applyBorder="1" applyAlignment="1">
      <alignment horizontal="center" vertical="distributed"/>
    </xf>
    <xf numFmtId="0" fontId="20" fillId="27" borderId="18" xfId="101" applyFont="1" applyFill="1" applyBorder="1" applyAlignment="1">
      <alignment horizontal="center"/>
    </xf>
    <xf numFmtId="49" fontId="15" fillId="27" borderId="33" xfId="101" applyNumberFormat="1" applyFont="1" applyFill="1" applyBorder="1" applyAlignment="1">
      <alignment horizontal="center" vertical="center"/>
    </xf>
    <xf numFmtId="0" fontId="15" fillId="27" borderId="33" xfId="101" applyFont="1" applyFill="1" applyBorder="1" applyAlignment="1">
      <alignment horizontal="center" vertical="center"/>
    </xf>
    <xf numFmtId="49" fontId="15" fillId="27" borderId="18" xfId="101" applyNumberFormat="1" applyFont="1" applyFill="1" applyBorder="1" applyAlignment="1">
      <alignment horizontal="center" vertical="center"/>
    </xf>
    <xf numFmtId="49" fontId="15" fillId="27" borderId="19" xfId="101" applyNumberFormat="1" applyFont="1" applyFill="1" applyBorder="1" applyAlignment="1">
      <alignment horizontal="center" vertical="center"/>
    </xf>
    <xf numFmtId="0" fontId="38" fillId="27" borderId="18" xfId="101" applyFont="1" applyFill="1" applyBorder="1" applyAlignment="1">
      <alignment horizontal="center"/>
    </xf>
    <xf numFmtId="49" fontId="15" fillId="27" borderId="48" xfId="101" applyNumberFormat="1" applyFont="1" applyFill="1" applyBorder="1" applyAlignment="1">
      <alignment horizontal="center" vertical="center"/>
    </xf>
    <xf numFmtId="0" fontId="76" fillId="27" borderId="18" xfId="101" applyFont="1" applyFill="1" applyBorder="1" applyAlignment="1">
      <alignment horizontal="center"/>
    </xf>
    <xf numFmtId="0" fontId="127" fillId="27" borderId="33" xfId="101" applyFont="1" applyFill="1" applyBorder="1"/>
    <xf numFmtId="0" fontId="77" fillId="27" borderId="33" xfId="101" applyFont="1" applyFill="1" applyBorder="1" applyAlignment="1">
      <alignment horizontal="center" vertical="distributed"/>
    </xf>
    <xf numFmtId="0" fontId="76" fillId="27" borderId="18" xfId="101" applyFont="1" applyFill="1" applyBorder="1" applyAlignment="1">
      <alignment vertical="center"/>
    </xf>
    <xf numFmtId="3" fontId="76" fillId="27" borderId="18" xfId="105" applyNumberFormat="1" applyFont="1" applyFill="1" applyBorder="1" applyAlignment="1">
      <alignment horizontal="center" vertical="center"/>
    </xf>
    <xf numFmtId="0" fontId="128" fillId="0" borderId="0" xfId="101" applyFont="1"/>
    <xf numFmtId="0" fontId="75" fillId="27" borderId="33" xfId="101" applyFont="1" applyFill="1" applyBorder="1"/>
    <xf numFmtId="0" fontId="15" fillId="27" borderId="33" xfId="101" applyFont="1" applyFill="1" applyBorder="1" applyAlignment="1">
      <alignment horizontal="center" vertical="distributed"/>
    </xf>
    <xf numFmtId="0" fontId="20" fillId="27" borderId="33" xfId="101" applyFont="1" applyFill="1" applyBorder="1" applyAlignment="1">
      <alignment vertical="center"/>
    </xf>
    <xf numFmtId="3" fontId="20" fillId="27" borderId="18" xfId="105" applyNumberFormat="1" applyFont="1" applyFill="1" applyBorder="1" applyAlignment="1">
      <alignment horizontal="center" vertical="center"/>
    </xf>
    <xf numFmtId="0" fontId="75" fillId="27" borderId="18" xfId="101" applyFont="1" applyFill="1" applyBorder="1"/>
    <xf numFmtId="0" fontId="76" fillId="27" borderId="18" xfId="101" applyFont="1" applyFill="1" applyBorder="1" applyAlignment="1">
      <alignment horizontal="center" vertical="center"/>
    </xf>
    <xf numFmtId="0" fontId="77" fillId="27" borderId="18" xfId="101" applyFont="1" applyFill="1" applyBorder="1" applyAlignment="1">
      <alignment horizontal="center" vertical="center"/>
    </xf>
    <xf numFmtId="0" fontId="127" fillId="27" borderId="0" xfId="101" applyFont="1" applyFill="1" applyAlignment="1">
      <alignment horizontal="center" vertical="center"/>
    </xf>
    <xf numFmtId="3" fontId="76" fillId="27" borderId="18" xfId="101" applyNumberFormat="1" applyFont="1" applyFill="1" applyBorder="1" applyAlignment="1">
      <alignment horizontal="center" vertical="center"/>
    </xf>
    <xf numFmtId="0" fontId="15" fillId="27" borderId="0" xfId="101" applyFont="1" applyFill="1" applyBorder="1" applyAlignment="1">
      <alignment horizontal="center" vertical="center"/>
    </xf>
    <xf numFmtId="0" fontId="77" fillId="27" borderId="33" xfId="101" applyFont="1" applyFill="1" applyBorder="1" applyAlignment="1">
      <alignment horizontal="center" vertical="center"/>
    </xf>
    <xf numFmtId="0" fontId="75" fillId="27" borderId="33" xfId="101" applyFont="1" applyFill="1" applyBorder="1" applyAlignment="1">
      <alignment horizontal="center" vertical="center"/>
    </xf>
    <xf numFmtId="0" fontId="20" fillId="27" borderId="33" xfId="101" applyFont="1" applyFill="1" applyBorder="1" applyAlignment="1">
      <alignment horizontal="center" vertical="center"/>
    </xf>
    <xf numFmtId="49" fontId="76" fillId="27" borderId="18" xfId="101" applyNumberFormat="1" applyFont="1" applyFill="1" applyBorder="1" applyAlignment="1">
      <alignment horizontal="center" vertical="distributed"/>
    </xf>
    <xf numFmtId="0" fontId="75" fillId="27" borderId="0" xfId="101" applyFont="1" applyFill="1" applyAlignment="1">
      <alignment horizontal="center" vertical="center"/>
    </xf>
    <xf numFmtId="49" fontId="77" fillId="27" borderId="33" xfId="101" applyNumberFormat="1" applyFont="1" applyFill="1" applyBorder="1" applyAlignment="1">
      <alignment horizontal="center" vertical="center"/>
    </xf>
    <xf numFmtId="0" fontId="77" fillId="27" borderId="0" xfId="101" applyFont="1" applyFill="1" applyBorder="1" applyAlignment="1">
      <alignment horizontal="center" vertical="center"/>
    </xf>
    <xf numFmtId="0" fontId="76" fillId="27" borderId="33" xfId="101" applyFont="1" applyFill="1" applyBorder="1" applyAlignment="1">
      <alignment horizontal="center" vertical="center"/>
    </xf>
    <xf numFmtId="0" fontId="129" fillId="0" borderId="0" xfId="101" applyFont="1" applyFill="1"/>
    <xf numFmtId="0" fontId="64" fillId="0" borderId="0" xfId="101" applyFill="1"/>
    <xf numFmtId="0" fontId="76" fillId="27" borderId="33" xfId="101" applyFont="1" applyFill="1" applyBorder="1" applyAlignment="1">
      <alignment horizontal="left" vertical="center"/>
    </xf>
    <xf numFmtId="0" fontId="128" fillId="0" borderId="0" xfId="101" applyFont="1" applyFill="1"/>
    <xf numFmtId="0" fontId="114" fillId="27" borderId="33" xfId="101" applyFont="1" applyFill="1" applyBorder="1" applyAlignment="1">
      <alignment horizontal="center" vertical="center"/>
    </xf>
    <xf numFmtId="0" fontId="130" fillId="27" borderId="18" xfId="101" applyFont="1" applyFill="1" applyBorder="1" applyAlignment="1">
      <alignment horizontal="center" vertical="center"/>
    </xf>
    <xf numFmtId="3" fontId="130" fillId="27" borderId="18" xfId="101" applyNumberFormat="1" applyFont="1" applyFill="1" applyBorder="1" applyAlignment="1">
      <alignment horizontal="center" vertical="center"/>
    </xf>
    <xf numFmtId="0" fontId="116" fillId="0" borderId="0" xfId="101" applyFont="1"/>
    <xf numFmtId="166" fontId="33" fillId="0" borderId="0" xfId="0" applyNumberFormat="1" applyFont="1" applyFill="1" applyAlignment="1">
      <alignment horizontal="right" vertical="center"/>
    </xf>
    <xf numFmtId="0" fontId="124" fillId="0" borderId="0" xfId="95" applyFont="1" applyFill="1"/>
    <xf numFmtId="0" fontId="64" fillId="0" borderId="0" xfId="95" applyFill="1"/>
    <xf numFmtId="0" fontId="126" fillId="0" borderId="0" xfId="95" applyFont="1" applyFill="1" applyAlignment="1">
      <alignment vertical="center"/>
    </xf>
    <xf numFmtId="0" fontId="35" fillId="0" borderId="0" xfId="95" applyFont="1" applyFill="1"/>
    <xf numFmtId="0" fontId="64" fillId="0" borderId="0" xfId="95" applyFont="1" applyFill="1"/>
    <xf numFmtId="0" fontId="42" fillId="0" borderId="16" xfId="95" applyFont="1" applyFill="1" applyBorder="1" applyAlignment="1">
      <alignment horizontal="center" vertical="center"/>
    </xf>
    <xf numFmtId="0" fontId="126" fillId="0" borderId="0" xfId="95" applyFont="1" applyFill="1"/>
    <xf numFmtId="0" fontId="133" fillId="0" borderId="13" xfId="95" applyNumberFormat="1" applyFont="1" applyFill="1" applyBorder="1" applyAlignment="1" applyProtection="1">
      <alignment horizontal="center" vertical="center"/>
    </xf>
    <xf numFmtId="0" fontId="133" fillId="0" borderId="14" xfId="95" applyNumberFormat="1" applyFont="1" applyFill="1" applyBorder="1" applyAlignment="1" applyProtection="1">
      <alignment horizontal="center" vertical="center"/>
    </xf>
    <xf numFmtId="0" fontId="133" fillId="0" borderId="27" xfId="95" applyNumberFormat="1" applyFont="1" applyFill="1" applyBorder="1" applyAlignment="1" applyProtection="1">
      <alignment horizontal="center" vertical="center"/>
    </xf>
    <xf numFmtId="0" fontId="64" fillId="0" borderId="0" xfId="95" applyFill="1" applyAlignment="1">
      <alignment vertical="center"/>
    </xf>
    <xf numFmtId="175" fontId="27" fillId="0" borderId="23" xfId="95" applyNumberFormat="1" applyFont="1" applyFill="1" applyBorder="1" applyAlignment="1">
      <alignment horizontal="center" vertical="center"/>
    </xf>
    <xf numFmtId="0" fontId="27" fillId="0" borderId="19" xfId="95" applyFont="1" applyFill="1" applyBorder="1" applyAlignment="1">
      <alignment horizontal="left" vertical="center" wrapText="1"/>
    </xf>
    <xf numFmtId="175" fontId="27" fillId="0" borderId="17" xfId="95" applyNumberFormat="1" applyFont="1" applyFill="1" applyBorder="1" applyAlignment="1">
      <alignment horizontal="center" vertical="center"/>
    </xf>
    <xf numFmtId="0" fontId="27" fillId="0" borderId="18" xfId="95" applyFont="1" applyFill="1" applyBorder="1" applyAlignment="1">
      <alignment horizontal="left" vertical="center" wrapText="1"/>
    </xf>
    <xf numFmtId="175" fontId="27" fillId="0" borderId="56" xfId="95" applyNumberFormat="1" applyFont="1" applyFill="1" applyBorder="1" applyAlignment="1">
      <alignment horizontal="center" vertical="center"/>
    </xf>
    <xf numFmtId="0" fontId="27" fillId="0" borderId="55" xfId="95" applyFont="1" applyFill="1" applyBorder="1" applyAlignment="1">
      <alignment horizontal="left" vertical="center" wrapText="1"/>
    </xf>
    <xf numFmtId="175" fontId="34" fillId="0" borderId="20" xfId="95" applyNumberFormat="1" applyFont="1" applyFill="1" applyBorder="1" applyAlignment="1">
      <alignment horizontal="center" vertical="center"/>
    </xf>
    <xf numFmtId="0" fontId="34" fillId="0" borderId="21" xfId="95" applyFont="1" applyFill="1" applyBorder="1" applyAlignment="1">
      <alignment horizontal="left" vertical="center" wrapText="1"/>
    </xf>
    <xf numFmtId="0" fontId="134" fillId="0" borderId="0" xfId="95" applyFont="1" applyFill="1" applyAlignment="1">
      <alignment vertical="center"/>
    </xf>
    <xf numFmtId="175" fontId="34" fillId="0" borderId="57" xfId="95" applyNumberFormat="1" applyFont="1" applyFill="1" applyBorder="1" applyAlignment="1">
      <alignment horizontal="center" vertical="center"/>
    </xf>
    <xf numFmtId="0" fontId="34" fillId="0" borderId="58" xfId="95" applyFont="1" applyFill="1" applyBorder="1" applyAlignment="1">
      <alignment horizontal="left" vertical="center" wrapText="1"/>
    </xf>
    <xf numFmtId="175" fontId="108" fillId="0" borderId="20" xfId="95" applyNumberFormat="1" applyFont="1" applyFill="1" applyBorder="1" applyAlignment="1">
      <alignment horizontal="center" vertical="center"/>
    </xf>
    <xf numFmtId="0" fontId="135" fillId="0" borderId="0" xfId="95" applyFont="1" applyFill="1"/>
    <xf numFmtId="0" fontId="99" fillId="0" borderId="0" xfId="95" applyFont="1" applyFill="1"/>
    <xf numFmtId="0" fontId="112" fillId="0" borderId="59" xfId="95" quotePrefix="1" applyFont="1" applyFill="1" applyBorder="1" applyAlignment="1">
      <alignment horizontal="center" vertical="center" wrapText="1"/>
    </xf>
    <xf numFmtId="0" fontId="112" fillId="0" borderId="30" xfId="95" applyFont="1" applyFill="1" applyBorder="1" applyAlignment="1">
      <alignment horizontal="center" vertical="center"/>
    </xf>
    <xf numFmtId="0" fontId="112" fillId="0" borderId="29" xfId="95" applyFont="1" applyFill="1" applyBorder="1" applyAlignment="1">
      <alignment horizontal="center" vertical="center" wrapText="1"/>
    </xf>
    <xf numFmtId="0" fontId="112" fillId="0" borderId="30" xfId="95" applyFont="1" applyFill="1" applyBorder="1" applyAlignment="1">
      <alignment horizontal="center" vertical="center" wrapText="1"/>
    </xf>
    <xf numFmtId="175" fontId="27" fillId="0" borderId="15" xfId="95" applyNumberFormat="1" applyFont="1" applyFill="1" applyBorder="1" applyAlignment="1">
      <alignment horizontal="center" vertical="center"/>
    </xf>
    <xf numFmtId="0" fontId="27" fillId="0" borderId="16" xfId="95" applyFont="1" applyFill="1" applyBorder="1" applyAlignment="1">
      <alignment horizontal="left" vertical="center" wrapText="1" indent="1"/>
    </xf>
    <xf numFmtId="0" fontId="27" fillId="0" borderId="18" xfId="95" quotePrefix="1" applyFont="1" applyFill="1" applyBorder="1" applyAlignment="1">
      <alignment horizontal="left" vertical="center" wrapText="1" indent="1"/>
    </xf>
    <xf numFmtId="0" fontId="126" fillId="0" borderId="0" xfId="95" applyFont="1" applyFill="1" applyBorder="1" applyAlignment="1">
      <alignment vertical="center"/>
    </xf>
    <xf numFmtId="0" fontId="64" fillId="0" borderId="0" xfId="95" applyFill="1" applyBorder="1" applyAlignment="1">
      <alignment vertical="center"/>
    </xf>
    <xf numFmtId="0" fontId="27" fillId="0" borderId="19" xfId="95" applyFont="1" applyFill="1" applyBorder="1" applyAlignment="1">
      <alignment horizontal="left" vertical="center" wrapText="1" indent="1"/>
    </xf>
    <xf numFmtId="175" fontId="27" fillId="0" borderId="13" xfId="95" applyNumberFormat="1" applyFont="1" applyFill="1" applyBorder="1" applyAlignment="1">
      <alignment horizontal="center" vertical="center"/>
    </xf>
    <xf numFmtId="0" fontId="27" fillId="0" borderId="14" xfId="95" quotePrefix="1" applyFont="1" applyFill="1" applyBorder="1" applyAlignment="1">
      <alignment horizontal="left" vertical="center" wrapText="1" indent="1"/>
    </xf>
    <xf numFmtId="3" fontId="89" fillId="0" borderId="18" xfId="96" applyNumberFormat="1" applyFont="1" applyBorder="1" applyAlignment="1">
      <alignment wrapText="1"/>
    </xf>
    <xf numFmtId="3" fontId="103" fillId="0" borderId="60" xfId="96" applyNumberFormat="1" applyFont="1" applyBorder="1" applyAlignment="1">
      <alignment wrapText="1"/>
    </xf>
    <xf numFmtId="3" fontId="89" fillId="0" borderId="44" xfId="96" applyNumberFormat="1" applyFont="1" applyBorder="1" applyAlignment="1">
      <alignment wrapText="1"/>
    </xf>
    <xf numFmtId="3" fontId="104" fillId="0" borderId="44" xfId="96" applyNumberFormat="1" applyFont="1" applyBorder="1" applyAlignment="1">
      <alignment wrapText="1"/>
    </xf>
    <xf numFmtId="3" fontId="103" fillId="0" borderId="44" xfId="96" applyNumberFormat="1" applyFont="1" applyBorder="1" applyAlignment="1">
      <alignment wrapText="1"/>
    </xf>
    <xf numFmtId="3" fontId="92" fillId="0" borderId="44" xfId="96" applyNumberFormat="1" applyFont="1" applyBorder="1" applyAlignment="1">
      <alignment wrapText="1"/>
    </xf>
    <xf numFmtId="3" fontId="49" fillId="0" borderId="61" xfId="96" applyNumberFormat="1" applyFont="1" applyBorder="1" applyAlignment="1">
      <alignment wrapText="1"/>
    </xf>
    <xf numFmtId="3" fontId="75" fillId="0" borderId="44" xfId="97" applyNumberFormat="1" applyFont="1" applyBorder="1" applyProtection="1">
      <protection locked="0"/>
    </xf>
    <xf numFmtId="0" fontId="42" fillId="0" borderId="62" xfId="96" applyFont="1" applyFill="1" applyBorder="1" applyAlignment="1" applyProtection="1">
      <alignment vertical="center" wrapText="1"/>
    </xf>
    <xf numFmtId="0" fontId="78" fillId="0" borderId="17" xfId="101" applyFont="1" applyFill="1" applyBorder="1" applyAlignment="1">
      <alignment horizontal="left" vertical="center"/>
    </xf>
    <xf numFmtId="0" fontId="78" fillId="0" borderId="18" xfId="101" applyFont="1" applyFill="1" applyBorder="1" applyAlignment="1">
      <alignment horizontal="left" vertical="center"/>
    </xf>
    <xf numFmtId="3" fontId="78" fillId="0" borderId="18" xfId="101" applyNumberFormat="1" applyFont="1" applyFill="1" applyBorder="1" applyAlignment="1">
      <alignment horizontal="right" vertical="center"/>
    </xf>
    <xf numFmtId="3" fontId="78" fillId="0" borderId="25" xfId="101" applyNumberFormat="1" applyFont="1" applyFill="1" applyBorder="1" applyAlignment="1">
      <alignment horizontal="right" vertical="center"/>
    </xf>
    <xf numFmtId="0" fontId="78" fillId="0" borderId="33" xfId="101" applyFont="1" applyFill="1" applyBorder="1" applyAlignment="1">
      <alignment horizontal="left" vertical="center"/>
    </xf>
    <xf numFmtId="3" fontId="78" fillId="0" borderId="18" xfId="101" applyNumberFormat="1" applyFont="1" applyFill="1" applyBorder="1"/>
    <xf numFmtId="3" fontId="78" fillId="0" borderId="25" xfId="101" applyNumberFormat="1" applyFont="1" applyFill="1" applyBorder="1"/>
    <xf numFmtId="0" fontId="137" fillId="26" borderId="18" xfId="89" applyFont="1" applyFill="1" applyBorder="1"/>
    <xf numFmtId="0" fontId="48" fillId="26" borderId="18" xfId="89" applyFont="1" applyFill="1" applyBorder="1" applyAlignment="1">
      <alignment horizontal="left" vertical="distributed"/>
    </xf>
    <xf numFmtId="3" fontId="48" fillId="26" borderId="18" xfId="89" applyNumberFormat="1" applyFont="1" applyFill="1" applyBorder="1" applyAlignment="1">
      <alignment vertical="distributed"/>
    </xf>
    <xf numFmtId="0" fontId="75" fillId="0" borderId="0" xfId="0" applyFont="1"/>
    <xf numFmtId="0" fontId="37" fillId="0" borderId="59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indent="1"/>
      <protection locked="0"/>
    </xf>
    <xf numFmtId="166" fontId="75" fillId="30" borderId="63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3" fontId="26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3" xfId="0" applyFont="1" applyBorder="1" applyAlignment="1" applyProtection="1">
      <alignment horizontal="left" vertical="center" wrapText="1" indent="1"/>
      <protection locked="0"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50" xfId="0" applyFont="1" applyBorder="1" applyAlignment="1" applyProtection="1">
      <alignment horizontal="left" vertical="center" indent="1"/>
      <protection locked="0"/>
    </xf>
    <xf numFmtId="3" fontId="30" fillId="0" borderId="66" xfId="0" applyNumberFormat="1" applyFont="1" applyBorder="1" applyAlignment="1" applyProtection="1">
      <alignment horizontal="right" vertical="center" indent="1"/>
      <protection locked="0"/>
    </xf>
    <xf numFmtId="0" fontId="1" fillId="0" borderId="0" xfId="93" applyFont="1" applyFill="1" applyAlignment="1">
      <alignment horizontal="center" vertical="center" wrapText="1"/>
    </xf>
    <xf numFmtId="0" fontId="20" fillId="0" borderId="0" xfId="93" applyFont="1" applyAlignment="1">
      <alignment horizontal="center" wrapText="1"/>
    </xf>
    <xf numFmtId="0" fontId="1" fillId="0" borderId="0" xfId="93" applyFill="1" applyAlignment="1">
      <alignment vertical="center" wrapText="1"/>
    </xf>
    <xf numFmtId="0" fontId="26" fillId="0" borderId="0" xfId="93" applyFont="1" applyAlignment="1">
      <alignment wrapText="1"/>
    </xf>
    <xf numFmtId="0" fontId="38" fillId="0" borderId="0" xfId="93" applyFont="1" applyAlignment="1">
      <alignment horizontal="center" wrapText="1"/>
    </xf>
    <xf numFmtId="166" fontId="139" fillId="0" borderId="0" xfId="93" applyNumberFormat="1" applyFont="1" applyFill="1" applyAlignment="1">
      <alignment vertical="center" wrapText="1"/>
    </xf>
    <xf numFmtId="166" fontId="111" fillId="0" borderId="0" xfId="93" applyNumberFormat="1" applyFont="1" applyFill="1" applyAlignment="1">
      <alignment horizontal="center" vertical="center"/>
    </xf>
    <xf numFmtId="166" fontId="131" fillId="0" borderId="0" xfId="93" applyNumberFormat="1" applyFont="1" applyFill="1" applyAlignment="1">
      <alignment vertical="center" wrapText="1"/>
    </xf>
    <xf numFmtId="166" fontId="40" fillId="0" borderId="0" xfId="93" applyNumberFormat="1" applyFont="1" applyFill="1" applyAlignment="1" applyProtection="1">
      <alignment vertical="center"/>
    </xf>
    <xf numFmtId="166" fontId="112" fillId="0" borderId="18" xfId="93" applyNumberFormat="1" applyFont="1" applyFill="1" applyBorder="1" applyAlignment="1" applyProtection="1">
      <alignment horizontal="center" vertical="center"/>
    </xf>
    <xf numFmtId="166" fontId="40" fillId="0" borderId="0" xfId="93" applyNumberFormat="1" applyFont="1" applyFill="1" applyAlignment="1" applyProtection="1">
      <alignment horizontal="center" vertical="center"/>
    </xf>
    <xf numFmtId="166" fontId="34" fillId="0" borderId="17" xfId="93" applyNumberFormat="1" applyFont="1" applyFill="1" applyBorder="1" applyAlignment="1" applyProtection="1">
      <alignment horizontal="center" vertical="center" wrapText="1"/>
    </xf>
    <xf numFmtId="166" fontId="34" fillId="0" borderId="18" xfId="93" applyNumberFormat="1" applyFont="1" applyFill="1" applyBorder="1" applyAlignment="1" applyProtection="1">
      <alignment horizontal="center" vertical="center" wrapText="1"/>
    </xf>
    <xf numFmtId="166" fontId="34" fillId="0" borderId="25" xfId="93" applyNumberFormat="1" applyFont="1" applyFill="1" applyBorder="1" applyAlignment="1" applyProtection="1">
      <alignment horizontal="center" vertical="center" wrapText="1"/>
    </xf>
    <xf numFmtId="166" fontId="40" fillId="0" borderId="0" xfId="93" applyNumberFormat="1" applyFont="1" applyFill="1" applyAlignment="1" applyProtection="1">
      <alignment horizontal="center" vertical="center" wrapText="1"/>
    </xf>
    <xf numFmtId="166" fontId="34" fillId="0" borderId="18" xfId="93" applyNumberFormat="1" applyFont="1" applyFill="1" applyBorder="1" applyAlignment="1" applyProtection="1">
      <alignment horizontal="left" vertical="center" wrapText="1" indent="1"/>
    </xf>
    <xf numFmtId="168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27" fillId="0" borderId="18" xfId="54" applyNumberFormat="1" applyFont="1" applyFill="1" applyBorder="1" applyAlignment="1" applyProtection="1">
      <alignment vertical="center" wrapText="1"/>
    </xf>
    <xf numFmtId="168" fontId="27" fillId="0" borderId="25" xfId="54" applyNumberFormat="1" applyFont="1" applyFill="1" applyBorder="1" applyAlignment="1" applyProtection="1">
      <alignment vertical="center" wrapText="1"/>
    </xf>
    <xf numFmtId="168" fontId="35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31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108" fillId="0" borderId="18" xfId="54" applyNumberFormat="1" applyFont="1" applyFill="1" applyBorder="1" applyAlignment="1" applyProtection="1">
      <alignment vertical="center" wrapText="1"/>
    </xf>
    <xf numFmtId="168" fontId="108" fillId="0" borderId="25" xfId="54" applyNumberFormat="1" applyFont="1" applyFill="1" applyBorder="1" applyAlignment="1" applyProtection="1">
      <alignment vertical="center" wrapText="1"/>
    </xf>
    <xf numFmtId="166" fontId="108" fillId="0" borderId="18" xfId="93" applyNumberFormat="1" applyFont="1" applyFill="1" applyBorder="1" applyAlignment="1" applyProtection="1">
      <alignment horizontal="left" vertical="center" wrapText="1" indent="1"/>
    </xf>
    <xf numFmtId="168" fontId="1" fillId="0" borderId="18" xfId="54" applyNumberFormat="1" applyFont="1" applyFill="1" applyBorder="1" applyAlignment="1" applyProtection="1">
      <alignment horizontal="center" vertical="center" wrapText="1"/>
      <protection locked="0"/>
    </xf>
    <xf numFmtId="168" fontId="111" fillId="0" borderId="18" xfId="54" applyNumberFormat="1" applyFont="1" applyFill="1" applyBorder="1" applyAlignment="1" applyProtection="1">
      <alignment vertical="center" wrapText="1"/>
    </xf>
    <xf numFmtId="168" fontId="111" fillId="0" borderId="25" xfId="54" applyNumberFormat="1" applyFont="1" applyFill="1" applyBorder="1" applyAlignment="1" applyProtection="1">
      <alignment vertical="center" wrapText="1"/>
    </xf>
    <xf numFmtId="168" fontId="132" fillId="31" borderId="14" xfId="54" applyNumberFormat="1" applyFont="1" applyFill="1" applyBorder="1" applyAlignment="1" applyProtection="1">
      <alignment horizontal="left" vertical="center" wrapText="1" indent="2"/>
    </xf>
    <xf numFmtId="168" fontId="132" fillId="0" borderId="14" xfId="54" applyNumberFormat="1" applyFont="1" applyFill="1" applyBorder="1" applyAlignment="1" applyProtection="1">
      <alignment vertical="center" wrapText="1"/>
    </xf>
    <xf numFmtId="168" fontId="132" fillId="0" borderId="27" xfId="54" applyNumberFormat="1" applyFont="1" applyFill="1" applyBorder="1" applyAlignment="1" applyProtection="1">
      <alignment vertical="center" wrapText="1"/>
    </xf>
    <xf numFmtId="166" fontId="132" fillId="0" borderId="0" xfId="93" applyNumberFormat="1" applyFont="1" applyFill="1" applyAlignment="1" applyProtection="1">
      <alignment vertical="center" wrapText="1"/>
    </xf>
    <xf numFmtId="0" fontId="42" fillId="0" borderId="20" xfId="93" applyFont="1" applyFill="1" applyBorder="1" applyAlignment="1">
      <alignment horizontal="center" vertical="center" wrapText="1"/>
    </xf>
    <xf numFmtId="0" fontId="42" fillId="0" borderId="21" xfId="93" applyFont="1" applyFill="1" applyBorder="1" applyAlignment="1" applyProtection="1">
      <alignment horizontal="center" vertical="center" wrapText="1"/>
    </xf>
    <xf numFmtId="0" fontId="42" fillId="0" borderId="22" xfId="93" applyFont="1" applyFill="1" applyBorder="1" applyAlignment="1" applyProtection="1">
      <alignment horizontal="center" vertical="center" wrapText="1"/>
    </xf>
    <xf numFmtId="0" fontId="42" fillId="0" borderId="0" xfId="93" applyFont="1" applyFill="1" applyAlignment="1">
      <alignment horizontal="center" vertical="center" wrapText="1"/>
    </xf>
    <xf numFmtId="0" fontId="1" fillId="0" borderId="15" xfId="93" applyFont="1" applyFill="1" applyBorder="1" applyAlignment="1">
      <alignment horizontal="center" vertical="center" wrapText="1"/>
    </xf>
    <xf numFmtId="0" fontId="75" fillId="0" borderId="48" xfId="93" applyFont="1" applyFill="1" applyBorder="1" applyAlignment="1" applyProtection="1">
      <alignment horizontal="left" vertical="center" wrapText="1" indent="1"/>
    </xf>
    <xf numFmtId="168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93" applyFont="1" applyFill="1" applyBorder="1" applyAlignment="1">
      <alignment horizontal="center" vertical="center" wrapText="1"/>
    </xf>
    <xf numFmtId="0" fontId="75" fillId="0" borderId="33" xfId="93" applyFont="1" applyFill="1" applyBorder="1" applyAlignment="1" applyProtection="1">
      <alignment horizontal="left" vertical="center" wrapText="1" indent="1"/>
    </xf>
    <xf numFmtId="168" fontId="1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68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9" xfId="93" applyFont="1" applyFill="1" applyBorder="1" applyAlignment="1" applyProtection="1">
      <alignment vertical="center" wrapText="1"/>
      <protection locked="0"/>
    </xf>
    <xf numFmtId="166" fontId="1" fillId="0" borderId="18" xfId="93" applyNumberFormat="1" applyFont="1" applyFill="1" applyBorder="1" applyAlignment="1" applyProtection="1">
      <alignment horizontal="right" vertical="center" wrapText="1" indent="1"/>
      <protection locked="0"/>
    </xf>
    <xf numFmtId="166" fontId="1" fillId="0" borderId="25" xfId="9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93" applyFont="1" applyFill="1" applyBorder="1" applyAlignment="1" applyProtection="1">
      <alignment vertical="center" wrapText="1"/>
      <protection locked="0"/>
    </xf>
    <xf numFmtId="0" fontId="31" fillId="0" borderId="58" xfId="93" applyFont="1" applyFill="1" applyBorder="1" applyAlignment="1" applyProtection="1">
      <alignment vertical="center" wrapText="1"/>
    </xf>
    <xf numFmtId="166" fontId="31" fillId="0" borderId="58" xfId="93" applyNumberFormat="1" applyFont="1" applyFill="1" applyBorder="1" applyAlignment="1" applyProtection="1">
      <alignment vertical="center" wrapText="1"/>
    </xf>
    <xf numFmtId="0" fontId="1" fillId="0" borderId="0" xfId="93" applyFont="1" applyFill="1" applyAlignment="1">
      <alignment horizontal="right" vertical="center" wrapText="1"/>
    </xf>
    <xf numFmtId="0" fontId="1" fillId="0" borderId="0" xfId="93" applyFont="1" applyFill="1" applyAlignment="1">
      <alignment vertical="center" wrapText="1"/>
    </xf>
    <xf numFmtId="0" fontId="1" fillId="0" borderId="0" xfId="93" applyFill="1" applyAlignment="1">
      <alignment horizontal="center" vertical="center" wrapText="1"/>
    </xf>
    <xf numFmtId="0" fontId="42" fillId="0" borderId="59" xfId="93" applyFont="1" applyFill="1" applyBorder="1" applyAlignment="1">
      <alignment horizontal="center" vertical="center" wrapText="1"/>
    </xf>
    <xf numFmtId="0" fontId="42" fillId="0" borderId="29" xfId="93" applyFont="1" applyFill="1" applyBorder="1" applyAlignment="1" applyProtection="1">
      <alignment horizontal="center" vertical="center" wrapText="1"/>
    </xf>
    <xf numFmtId="0" fontId="42" fillId="0" borderId="30" xfId="93" applyFont="1" applyFill="1" applyBorder="1" applyAlignment="1" applyProtection="1">
      <alignment horizontal="center" vertical="center" wrapText="1"/>
    </xf>
    <xf numFmtId="0" fontId="42" fillId="0" borderId="57" xfId="93" applyFont="1" applyFill="1" applyBorder="1" applyAlignment="1">
      <alignment horizontal="center" vertical="center" wrapText="1"/>
    </xf>
    <xf numFmtId="0" fontId="42" fillId="0" borderId="58" xfId="93" applyFont="1" applyFill="1" applyBorder="1" applyAlignment="1" applyProtection="1">
      <alignment horizontal="center" vertical="center" wrapText="1"/>
    </xf>
    <xf numFmtId="0" fontId="42" fillId="0" borderId="67" xfId="93" applyFont="1" applyFill="1" applyBorder="1" applyAlignment="1" applyProtection="1">
      <alignment horizontal="center" vertical="center" wrapText="1"/>
    </xf>
    <xf numFmtId="0" fontId="31" fillId="0" borderId="57" xfId="93" applyFont="1" applyFill="1" applyBorder="1" applyAlignment="1">
      <alignment horizontal="center" vertical="center" wrapText="1"/>
    </xf>
    <xf numFmtId="0" fontId="127" fillId="27" borderId="18" xfId="101" applyFont="1" applyFill="1" applyBorder="1" applyAlignment="1">
      <alignment vertical="center" wrapText="1"/>
    </xf>
    <xf numFmtId="0" fontId="15" fillId="27" borderId="18" xfId="101" applyFont="1" applyFill="1" applyBorder="1" applyAlignment="1">
      <alignment horizontal="left" vertical="center"/>
    </xf>
    <xf numFmtId="0" fontId="117" fillId="27" borderId="18" xfId="101" applyFont="1" applyFill="1" applyBorder="1" applyAlignment="1">
      <alignment horizontal="center" vertical="center"/>
    </xf>
    <xf numFmtId="0" fontId="140" fillId="27" borderId="18" xfId="101" applyFont="1" applyFill="1" applyBorder="1" applyAlignment="1">
      <alignment horizontal="center" vertical="center"/>
    </xf>
    <xf numFmtId="3" fontId="15" fillId="0" borderId="18" xfId="101" applyNumberFormat="1" applyFont="1" applyBorder="1"/>
    <xf numFmtId="3" fontId="20" fillId="0" borderId="18" xfId="101" applyNumberFormat="1" applyFont="1" applyBorder="1"/>
    <xf numFmtId="0" fontId="15" fillId="27" borderId="33" xfId="101" applyFont="1" applyFill="1" applyBorder="1" applyAlignment="1">
      <alignment horizontal="left" vertical="center"/>
    </xf>
    <xf numFmtId="0" fontId="15" fillId="27" borderId="33" xfId="101" applyFont="1" applyFill="1" applyBorder="1" applyAlignment="1">
      <alignment horizontal="left" vertical="center" wrapText="1"/>
    </xf>
    <xf numFmtId="0" fontId="78" fillId="27" borderId="33" xfId="101" applyFont="1" applyFill="1" applyBorder="1" applyAlignment="1">
      <alignment horizontal="center" vertical="center"/>
    </xf>
    <xf numFmtId="0" fontId="122" fillId="27" borderId="18" xfId="101" applyFont="1" applyFill="1" applyBorder="1" applyAlignment="1">
      <alignment horizontal="left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12" fillId="0" borderId="21" xfId="0" applyFont="1" applyFill="1" applyBorder="1" applyAlignment="1" applyProtection="1">
      <alignment horizontal="center" vertical="center" wrapText="1"/>
    </xf>
    <xf numFmtId="0" fontId="42" fillId="0" borderId="0" xfId="0" applyFont="1" applyFill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0" fontId="139" fillId="0" borderId="0" xfId="0" applyFont="1" applyFill="1" applyAlignment="1" applyProtection="1">
      <alignment vertical="center" wrapText="1"/>
    </xf>
    <xf numFmtId="0" fontId="27" fillId="0" borderId="19" xfId="0" applyFont="1" applyFill="1" applyBorder="1" applyAlignment="1" applyProtection="1">
      <alignment horizontal="left" vertical="center" wrapText="1"/>
      <protection locked="0"/>
    </xf>
    <xf numFmtId="0" fontId="27" fillId="0" borderId="18" xfId="0" applyFont="1" applyFill="1" applyBorder="1" applyAlignment="1" applyProtection="1">
      <alignment horizontal="left" vertical="center" wrapText="1"/>
      <protection locked="0"/>
    </xf>
    <xf numFmtId="0" fontId="27" fillId="0" borderId="23" xfId="0" applyFont="1" applyFill="1" applyBorder="1" applyAlignment="1" applyProtection="1">
      <alignment horizontal="right" vertical="center" wrapText="1" indent="1"/>
      <protection locked="0"/>
    </xf>
    <xf numFmtId="0" fontId="27" fillId="0" borderId="17" xfId="0" applyFont="1" applyFill="1" applyBorder="1" applyAlignment="1" applyProtection="1">
      <alignment horizontal="right" vertical="center" wrapText="1" indent="1"/>
      <protection locked="0"/>
    </xf>
    <xf numFmtId="3" fontId="27" fillId="0" borderId="19" xfId="0" applyNumberFormat="1" applyFont="1" applyFill="1" applyBorder="1" applyAlignment="1" applyProtection="1">
      <alignment vertical="center" wrapText="1"/>
      <protection locked="0"/>
    </xf>
    <xf numFmtId="3" fontId="27" fillId="0" borderId="19" xfId="54" applyNumberFormat="1" applyFont="1" applyFill="1" applyBorder="1" applyAlignment="1" applyProtection="1">
      <alignment vertical="center" wrapText="1"/>
      <protection locked="0"/>
    </xf>
    <xf numFmtId="3" fontId="27" fillId="0" borderId="19" xfId="0" applyNumberFormat="1" applyFont="1" applyFill="1" applyBorder="1" applyAlignment="1" applyProtection="1">
      <alignment vertical="center" wrapText="1"/>
    </xf>
    <xf numFmtId="3" fontId="27" fillId="0" borderId="24" xfId="0" applyNumberFormat="1" applyFont="1" applyFill="1" applyBorder="1" applyAlignment="1" applyProtection="1">
      <alignment vertical="center" wrapText="1"/>
      <protection locked="0"/>
    </xf>
    <xf numFmtId="3" fontId="27" fillId="0" borderId="18" xfId="0" applyNumberFormat="1" applyFont="1" applyFill="1" applyBorder="1" applyAlignment="1" applyProtection="1">
      <alignment vertical="center" wrapText="1"/>
      <protection locked="0"/>
    </xf>
    <xf numFmtId="3" fontId="27" fillId="0" borderId="18" xfId="54" applyNumberFormat="1" applyFont="1" applyFill="1" applyBorder="1" applyAlignment="1" applyProtection="1">
      <alignment vertical="center" wrapText="1"/>
      <protection locked="0"/>
    </xf>
    <xf numFmtId="3" fontId="34" fillId="0" borderId="21" xfId="0" applyNumberFormat="1" applyFont="1" applyFill="1" applyBorder="1" applyAlignment="1" applyProtection="1">
      <alignment vertical="center" wrapText="1"/>
    </xf>
    <xf numFmtId="3" fontId="34" fillId="0" borderId="22" xfId="0" applyNumberFormat="1" applyFont="1" applyFill="1" applyBorder="1" applyAlignment="1" applyProtection="1">
      <alignment vertical="center" wrapText="1"/>
    </xf>
    <xf numFmtId="0" fontId="45" fillId="0" borderId="21" xfId="0" applyFont="1" applyFill="1" applyBorder="1" applyAlignment="1" applyProtection="1">
      <alignment horizontal="center" vertical="center" wrapText="1"/>
    </xf>
    <xf numFmtId="0" fontId="45" fillId="0" borderId="22" xfId="0" applyFont="1" applyFill="1" applyBorder="1" applyAlignment="1" applyProtection="1">
      <alignment horizontal="center" vertical="center" wrapText="1"/>
    </xf>
    <xf numFmtId="0" fontId="27" fillId="0" borderId="18" xfId="95" applyFont="1" applyFill="1" applyBorder="1" applyAlignment="1">
      <alignment horizontal="left" vertical="center" wrapText="1" indent="1"/>
    </xf>
    <xf numFmtId="0" fontId="27" fillId="0" borderId="55" xfId="95" applyFont="1" applyFill="1" applyBorder="1" applyAlignment="1">
      <alignment horizontal="left" vertical="center" wrapText="1" indent="1"/>
    </xf>
    <xf numFmtId="175" fontId="108" fillId="0" borderId="15" xfId="95" applyNumberFormat="1" applyFont="1" applyFill="1" applyBorder="1" applyAlignment="1">
      <alignment horizontal="center" vertical="center"/>
    </xf>
    <xf numFmtId="0" fontId="108" fillId="0" borderId="16" xfId="95" applyFont="1" applyFill="1" applyBorder="1" applyAlignment="1">
      <alignment horizontal="left" vertical="center" wrapText="1" indent="1"/>
    </xf>
    <xf numFmtId="175" fontId="113" fillId="0" borderId="20" xfId="95" applyNumberFormat="1" applyFont="1" applyFill="1" applyBorder="1" applyAlignment="1">
      <alignment horizontal="center" vertical="center"/>
    </xf>
    <xf numFmtId="0" fontId="113" fillId="0" borderId="21" xfId="95" applyFont="1" applyFill="1" applyBorder="1" applyAlignment="1">
      <alignment horizontal="left" vertical="center" wrapText="1" indent="1"/>
    </xf>
    <xf numFmtId="175" fontId="108" fillId="0" borderId="68" xfId="95" applyNumberFormat="1" applyFont="1" applyFill="1" applyBorder="1" applyAlignment="1">
      <alignment horizontal="center" vertical="center"/>
    </xf>
    <xf numFmtId="0" fontId="108" fillId="0" borderId="34" xfId="95" applyFont="1" applyFill="1" applyBorder="1" applyAlignment="1">
      <alignment horizontal="left" vertical="center" wrapText="1" indent="1"/>
    </xf>
    <xf numFmtId="0" fontId="142" fillId="0" borderId="0" xfId="95" applyFont="1" applyFill="1" applyBorder="1" applyAlignment="1">
      <alignment vertical="center"/>
    </xf>
    <xf numFmtId="0" fontId="142" fillId="0" borderId="0" xfId="95" applyFont="1" applyFill="1" applyAlignment="1">
      <alignment vertical="center"/>
    </xf>
    <xf numFmtId="3" fontId="27" fillId="0" borderId="16" xfId="55" applyNumberFormat="1" applyFont="1" applyFill="1" applyBorder="1" applyAlignment="1" applyProtection="1">
      <alignment horizontal="right" vertical="center"/>
      <protection locked="0"/>
    </xf>
    <xf numFmtId="3" fontId="27" fillId="0" borderId="16" xfId="95" applyNumberFormat="1" applyFont="1" applyFill="1" applyBorder="1" applyAlignment="1">
      <alignment horizontal="right" vertical="center"/>
    </xf>
    <xf numFmtId="3" fontId="27" fillId="0" borderId="1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8" xfId="95" applyNumberFormat="1" applyFont="1" applyFill="1" applyBorder="1" applyAlignment="1" applyProtection="1">
      <alignment horizontal="right" vertical="center"/>
      <protection locked="0"/>
    </xf>
    <xf numFmtId="3" fontId="27" fillId="0" borderId="18" xfId="55" applyNumberFormat="1" applyFont="1" applyFill="1" applyBorder="1" applyAlignment="1" applyProtection="1">
      <alignment horizontal="right" vertical="center"/>
      <protection locked="0"/>
    </xf>
    <xf numFmtId="3" fontId="27" fillId="0" borderId="18" xfId="95" applyNumberFormat="1" applyFont="1" applyFill="1" applyBorder="1" applyAlignment="1">
      <alignment horizontal="right" vertical="center"/>
    </xf>
    <xf numFmtId="3" fontId="27" fillId="0" borderId="18" xfId="55" quotePrefix="1" applyNumberFormat="1" applyFont="1" applyFill="1" applyBorder="1" applyAlignment="1" applyProtection="1">
      <alignment horizontal="right" vertical="center"/>
      <protection locked="0"/>
    </xf>
    <xf numFmtId="3" fontId="113" fillId="0" borderId="21" xfId="95" applyNumberFormat="1" applyFont="1" applyFill="1" applyBorder="1" applyAlignment="1" applyProtection="1">
      <alignment horizontal="right" vertical="center"/>
    </xf>
    <xf numFmtId="3" fontId="27" fillId="0" borderId="19" xfId="95" applyNumberFormat="1" applyFont="1" applyFill="1" applyBorder="1" applyAlignment="1" applyProtection="1">
      <alignment horizontal="right" vertical="center"/>
      <protection locked="0"/>
    </xf>
    <xf numFmtId="3" fontId="27" fillId="0" borderId="19" xfId="55" applyNumberFormat="1" applyFont="1" applyFill="1" applyBorder="1" applyAlignment="1" applyProtection="1">
      <alignment horizontal="right" vertical="center"/>
      <protection locked="0"/>
    </xf>
    <xf numFmtId="3" fontId="27" fillId="0" borderId="19" xfId="95" applyNumberFormat="1" applyFont="1" applyFill="1" applyBorder="1" applyAlignment="1">
      <alignment horizontal="right" vertical="center"/>
    </xf>
    <xf numFmtId="3" fontId="27" fillId="0" borderId="19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55" xfId="95" applyNumberFormat="1" applyFont="1" applyFill="1" applyBorder="1" applyAlignment="1" applyProtection="1">
      <alignment horizontal="right" vertical="center"/>
      <protection locked="0"/>
    </xf>
    <xf numFmtId="3" fontId="27" fillId="0" borderId="55" xfId="55" applyNumberFormat="1" applyFont="1" applyFill="1" applyBorder="1" applyAlignment="1" applyProtection="1">
      <alignment horizontal="right" vertical="center"/>
      <protection locked="0"/>
    </xf>
    <xf numFmtId="3" fontId="27" fillId="0" borderId="55" xfId="95" applyNumberFormat="1" applyFont="1" applyFill="1" applyBorder="1" applyAlignment="1">
      <alignment horizontal="right" vertical="center"/>
    </xf>
    <xf numFmtId="3" fontId="27" fillId="0" borderId="55" xfId="55" quotePrefix="1" applyNumberFormat="1" applyFont="1" applyFill="1" applyBorder="1" applyAlignment="1" applyProtection="1">
      <alignment horizontal="right" vertical="center"/>
      <protection locked="0"/>
    </xf>
    <xf numFmtId="3" fontId="108" fillId="0" borderId="16" xfId="95" applyNumberFormat="1" applyFont="1" applyFill="1" applyBorder="1" applyAlignment="1" applyProtection="1">
      <alignment horizontal="right" vertical="center"/>
      <protection locked="0"/>
    </xf>
    <xf numFmtId="3" fontId="108" fillId="0" borderId="34" xfId="55" applyNumberFormat="1" applyFont="1" applyFill="1" applyBorder="1" applyAlignment="1" applyProtection="1">
      <alignment horizontal="right" vertical="center"/>
      <protection locked="0"/>
    </xf>
    <xf numFmtId="3" fontId="108" fillId="0" borderId="34" xfId="95" applyNumberFormat="1" applyFont="1" applyFill="1" applyBorder="1" applyAlignment="1">
      <alignment horizontal="right" vertical="center"/>
    </xf>
    <xf numFmtId="3" fontId="108" fillId="0" borderId="34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4" xfId="55" applyNumberFormat="1" applyFont="1" applyFill="1" applyBorder="1" applyAlignment="1" applyProtection="1">
      <alignment horizontal="right" vertical="center"/>
      <protection locked="0"/>
    </xf>
    <xf numFmtId="3" fontId="27" fillId="0" borderId="14" xfId="95" applyNumberFormat="1" applyFont="1" applyFill="1" applyBorder="1" applyAlignment="1">
      <alignment horizontal="right" vertical="center"/>
    </xf>
    <xf numFmtId="3" fontId="27" fillId="0" borderId="14" xfId="55" quotePrefix="1" applyNumberFormat="1" applyFont="1" applyFill="1" applyBorder="1" applyAlignment="1" applyProtection="1">
      <alignment horizontal="right" vertical="center"/>
      <protection locked="0"/>
    </xf>
    <xf numFmtId="175" fontId="33" fillId="0" borderId="20" xfId="95" applyNumberFormat="1" applyFont="1" applyFill="1" applyBorder="1" applyAlignment="1">
      <alignment horizontal="center" vertical="center"/>
    </xf>
    <xf numFmtId="0" fontId="33" fillId="0" borderId="21" xfId="95" applyFont="1" applyFill="1" applyBorder="1" applyAlignment="1">
      <alignment horizontal="left" vertical="center" wrapText="1" indent="1"/>
    </xf>
    <xf numFmtId="3" fontId="33" fillId="0" borderId="21" xfId="95" applyNumberFormat="1" applyFont="1" applyFill="1" applyBorder="1" applyAlignment="1">
      <alignment horizontal="right" vertical="center"/>
    </xf>
    <xf numFmtId="0" fontId="30" fillId="0" borderId="23" xfId="100" applyFont="1" applyFill="1" applyBorder="1" applyAlignment="1" applyProtection="1">
      <alignment vertical="center" wrapText="1"/>
    </xf>
    <xf numFmtId="0" fontId="30" fillId="0" borderId="17" xfId="100" applyFont="1" applyFill="1" applyBorder="1" applyAlignment="1" applyProtection="1">
      <alignment vertical="center" wrapText="1"/>
    </xf>
    <xf numFmtId="3" fontId="28" fillId="0" borderId="16" xfId="100" applyNumberFormat="1" applyFont="1" applyFill="1" applyBorder="1" applyAlignment="1" applyProtection="1">
      <alignment horizontal="right" vertical="center" wrapText="1"/>
      <protection locked="0"/>
    </xf>
    <xf numFmtId="3" fontId="143" fillId="0" borderId="19" xfId="100" applyNumberFormat="1" applyFont="1" applyFill="1" applyBorder="1" applyAlignment="1" applyProtection="1">
      <alignment horizontal="right" vertical="center" wrapText="1"/>
      <protection locked="0"/>
    </xf>
    <xf numFmtId="3" fontId="28" fillId="0" borderId="18" xfId="100" applyNumberFormat="1" applyFont="1" applyFill="1" applyBorder="1" applyAlignment="1" applyProtection="1">
      <alignment horizontal="right" vertical="center" wrapText="1"/>
    </xf>
    <xf numFmtId="3" fontId="143" fillId="0" borderId="18" xfId="100" applyNumberFormat="1" applyFont="1" applyFill="1" applyBorder="1" applyAlignment="1" applyProtection="1">
      <alignment horizontal="right" vertical="center" wrapText="1"/>
    </xf>
    <xf numFmtId="3" fontId="30" fillId="0" borderId="18" xfId="100" applyNumberFormat="1" applyFont="1" applyFill="1" applyBorder="1" applyAlignment="1" applyProtection="1">
      <alignment horizontal="right" vertical="center" wrapText="1"/>
    </xf>
    <xf numFmtId="3" fontId="30" fillId="0" borderId="18" xfId="10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100" applyFont="1" applyFill="1" applyAlignment="1" applyProtection="1">
      <alignment vertical="center"/>
    </xf>
    <xf numFmtId="3" fontId="26" fillId="0" borderId="18" xfId="10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00" applyFont="1" applyFill="1" applyAlignment="1" applyProtection="1">
      <alignment vertical="center"/>
    </xf>
    <xf numFmtId="3" fontId="26" fillId="0" borderId="18" xfId="100" applyNumberFormat="1" applyFont="1" applyFill="1" applyBorder="1" applyAlignment="1" applyProtection="1">
      <alignment horizontal="right" vertical="center" wrapText="1"/>
    </xf>
    <xf numFmtId="175" fontId="111" fillId="0" borderId="19" xfId="99" applyNumberFormat="1" applyFont="1" applyFill="1" applyBorder="1" applyAlignment="1" applyProtection="1">
      <alignment horizontal="center" vertical="center"/>
    </xf>
    <xf numFmtId="0" fontId="37" fillId="0" borderId="17" xfId="100" applyFont="1" applyFill="1" applyBorder="1" applyAlignment="1" applyProtection="1">
      <alignment vertical="center" wrapText="1"/>
    </xf>
    <xf numFmtId="3" fontId="37" fillId="0" borderId="18" xfId="100" applyNumberFormat="1" applyFont="1" applyFill="1" applyBorder="1" applyAlignment="1" applyProtection="1">
      <alignment horizontal="right" vertical="center" wrapText="1"/>
    </xf>
    <xf numFmtId="0" fontId="106" fillId="0" borderId="0" xfId="100" applyFont="1" applyFill="1" applyAlignment="1" applyProtection="1">
      <alignment vertical="center"/>
    </xf>
    <xf numFmtId="175" fontId="35" fillId="0" borderId="14" xfId="99" applyNumberFormat="1" applyFont="1" applyFill="1" applyBorder="1" applyAlignment="1" applyProtection="1">
      <alignment horizontal="center" vertical="center"/>
    </xf>
    <xf numFmtId="0" fontId="23" fillId="0" borderId="13" xfId="100" applyFont="1" applyFill="1" applyBorder="1" applyAlignment="1" applyProtection="1">
      <alignment vertical="center" wrapText="1"/>
    </xf>
    <xf numFmtId="175" fontId="144" fillId="0" borderId="14" xfId="99" applyNumberFormat="1" applyFont="1" applyFill="1" applyBorder="1" applyAlignment="1" applyProtection="1">
      <alignment horizontal="center" vertical="center"/>
    </xf>
    <xf numFmtId="3" fontId="145" fillId="0" borderId="14" xfId="100" applyNumberFormat="1" applyFont="1" applyFill="1" applyBorder="1" applyAlignment="1" applyProtection="1">
      <alignment horizontal="right" vertical="center" wrapText="1"/>
    </xf>
    <xf numFmtId="0" fontId="82" fillId="0" borderId="0" xfId="100" applyFont="1" applyFill="1" applyAlignment="1" applyProtection="1">
      <alignment vertical="center"/>
    </xf>
    <xf numFmtId="175" fontId="45" fillId="0" borderId="19" xfId="99" applyNumberFormat="1" applyFont="1" applyFill="1" applyBorder="1" applyAlignment="1" applyProtection="1">
      <alignment horizontal="center" vertical="center"/>
    </xf>
    <xf numFmtId="3" fontId="37" fillId="0" borderId="18" xfId="100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99" applyNumberFormat="1" applyFont="1" applyFill="1" applyBorder="1" applyAlignment="1" applyProtection="1">
      <alignment horizontal="center" vertical="center" wrapText="1"/>
    </xf>
    <xf numFmtId="49" fontId="34" fillId="0" borderId="18" xfId="99" applyNumberFormat="1" applyFont="1" applyFill="1" applyBorder="1" applyAlignment="1" applyProtection="1">
      <alignment horizontal="center" vertical="center"/>
    </xf>
    <xf numFmtId="49" fontId="34" fillId="0" borderId="25" xfId="99" applyNumberFormat="1" applyFont="1" applyFill="1" applyBorder="1" applyAlignment="1" applyProtection="1">
      <alignment horizontal="center" vertical="center"/>
    </xf>
    <xf numFmtId="175" fontId="36" fillId="0" borderId="18" xfId="99" applyNumberFormat="1" applyFont="1" applyFill="1" applyBorder="1" applyAlignment="1" applyProtection="1">
      <alignment horizontal="center" vertical="center"/>
    </xf>
    <xf numFmtId="0" fontId="45" fillId="0" borderId="0" xfId="99" applyFont="1" applyFill="1" applyAlignment="1" applyProtection="1">
      <alignment vertical="center"/>
    </xf>
    <xf numFmtId="3" fontId="27" fillId="0" borderId="18" xfId="99" applyNumberFormat="1" applyFont="1" applyFill="1" applyBorder="1" applyAlignment="1" applyProtection="1">
      <alignment vertical="center"/>
      <protection locked="0"/>
    </xf>
    <xf numFmtId="3" fontId="27" fillId="0" borderId="25" xfId="99" applyNumberFormat="1" applyFont="1" applyFill="1" applyBorder="1" applyAlignment="1" applyProtection="1">
      <alignment vertical="center"/>
      <protection locked="0"/>
    </xf>
    <xf numFmtId="3" fontId="112" fillId="0" borderId="18" xfId="99" applyNumberFormat="1" applyFont="1" applyFill="1" applyBorder="1" applyAlignment="1" applyProtection="1">
      <alignment vertical="center"/>
    </xf>
    <xf numFmtId="3" fontId="112" fillId="0" borderId="25" xfId="99" applyNumberFormat="1" applyFont="1" applyFill="1" applyBorder="1" applyAlignment="1" applyProtection="1">
      <alignment vertical="center"/>
    </xf>
    <xf numFmtId="3" fontId="111" fillId="0" borderId="18" xfId="99" applyNumberFormat="1" applyFont="1" applyFill="1" applyBorder="1" applyAlignment="1" applyProtection="1">
      <alignment vertical="center"/>
      <protection locked="0"/>
    </xf>
    <xf numFmtId="3" fontId="111" fillId="0" borderId="25" xfId="99" applyNumberFormat="1" applyFont="1" applyFill="1" applyBorder="1" applyAlignment="1" applyProtection="1">
      <alignment vertical="center"/>
      <protection locked="0"/>
    </xf>
    <xf numFmtId="3" fontId="43" fillId="0" borderId="18" xfId="99" applyNumberFormat="1" applyFont="1" applyFill="1" applyBorder="1" applyAlignment="1" applyProtection="1">
      <alignment vertical="center"/>
    </xf>
    <xf numFmtId="3" fontId="43" fillId="0" borderId="25" xfId="99" applyNumberFormat="1" applyFont="1" applyFill="1" applyBorder="1" applyAlignment="1" applyProtection="1">
      <alignment vertical="center"/>
    </xf>
    <xf numFmtId="3" fontId="43" fillId="0" borderId="18" xfId="99" applyNumberFormat="1" applyFont="1" applyFill="1" applyBorder="1" applyAlignment="1" applyProtection="1">
      <alignment vertical="center"/>
      <protection locked="0"/>
    </xf>
    <xf numFmtId="3" fontId="43" fillId="0" borderId="25" xfId="99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10" fillId="0" borderId="0" xfId="95" applyFont="1" applyFill="1" applyAlignment="1" applyProtection="1">
      <alignment horizontal="center" vertical="center"/>
      <protection locked="0"/>
    </xf>
    <xf numFmtId="0" fontId="20" fillId="0" borderId="0" xfId="100" applyFont="1" applyFill="1" applyAlignment="1" applyProtection="1">
      <alignment horizontal="center" vertical="center" wrapText="1"/>
    </xf>
    <xf numFmtId="0" fontId="20" fillId="0" borderId="0" xfId="100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3" fontId="27" fillId="0" borderId="24" xfId="95" applyNumberFormat="1" applyFont="1" applyFill="1" applyBorder="1" applyAlignment="1" applyProtection="1">
      <alignment horizontal="right" vertical="center"/>
      <protection locked="0"/>
    </xf>
    <xf numFmtId="3" fontId="27" fillId="0" borderId="25" xfId="95" applyNumberFormat="1" applyFont="1" applyFill="1" applyBorder="1" applyAlignment="1" applyProtection="1">
      <alignment horizontal="right" vertical="center"/>
      <protection locked="0"/>
    </xf>
    <xf numFmtId="3" fontId="27" fillId="0" borderId="66" xfId="95" applyNumberFormat="1" applyFont="1" applyFill="1" applyBorder="1" applyAlignment="1" applyProtection="1">
      <alignment horizontal="right" vertical="center"/>
      <protection locked="0"/>
    </xf>
    <xf numFmtId="3" fontId="41" fillId="0" borderId="21" xfId="95" applyNumberFormat="1" applyFont="1" applyFill="1" applyBorder="1" applyAlignment="1">
      <alignment vertical="center"/>
    </xf>
    <xf numFmtId="3" fontId="27" fillId="0" borderId="55" xfId="95" applyNumberFormat="1" applyFont="1" applyFill="1" applyBorder="1" applyAlignment="1" applyProtection="1">
      <alignment vertical="center"/>
      <protection locked="0"/>
    </xf>
    <xf numFmtId="3" fontId="27" fillId="0" borderId="66" xfId="95" applyNumberFormat="1" applyFont="1" applyFill="1" applyBorder="1" applyAlignment="1" applyProtection="1">
      <alignment vertical="center"/>
      <protection locked="0"/>
    </xf>
    <xf numFmtId="3" fontId="27" fillId="0" borderId="19" xfId="95" applyNumberFormat="1" applyFont="1" applyFill="1" applyBorder="1" applyAlignment="1" applyProtection="1">
      <alignment vertical="center"/>
      <protection locked="0"/>
    </xf>
    <xf numFmtId="3" fontId="27" fillId="0" borderId="24" xfId="95" applyNumberFormat="1" applyFont="1" applyFill="1" applyBorder="1" applyAlignment="1" applyProtection="1">
      <alignment vertical="center"/>
      <protection locked="0"/>
    </xf>
    <xf numFmtId="3" fontId="27" fillId="0" borderId="18" xfId="95" applyNumberFormat="1" applyFont="1" applyFill="1" applyBorder="1" applyAlignment="1" applyProtection="1">
      <alignment vertical="center"/>
      <protection locked="0"/>
    </xf>
    <xf numFmtId="3" fontId="27" fillId="0" borderId="25" xfId="95" applyNumberFormat="1" applyFont="1" applyFill="1" applyBorder="1" applyAlignment="1" applyProtection="1">
      <alignment vertical="center"/>
      <protection locked="0"/>
    </xf>
    <xf numFmtId="3" fontId="41" fillId="0" borderId="21" xfId="95" applyNumberFormat="1" applyFont="1" applyFill="1" applyBorder="1" applyAlignment="1" applyProtection="1">
      <alignment vertical="center"/>
    </xf>
    <xf numFmtId="3" fontId="41" fillId="0" borderId="58" xfId="95" applyNumberFormat="1" applyFont="1" applyFill="1" applyBorder="1" applyAlignment="1" applyProtection="1">
      <alignment vertical="center"/>
    </xf>
    <xf numFmtId="175" fontId="112" fillId="0" borderId="20" xfId="95" applyNumberFormat="1" applyFont="1" applyFill="1" applyBorder="1" applyAlignment="1">
      <alignment horizontal="center" vertical="center"/>
    </xf>
    <xf numFmtId="0" fontId="112" fillId="0" borderId="21" xfId="95" applyFont="1" applyFill="1" applyBorder="1" applyAlignment="1">
      <alignment horizontal="left" vertical="center" wrapText="1"/>
    </xf>
    <xf numFmtId="3" fontId="24" fillId="0" borderId="21" xfId="95" applyNumberFormat="1" applyFont="1" applyFill="1" applyBorder="1" applyAlignment="1">
      <alignment vertical="center"/>
    </xf>
    <xf numFmtId="0" fontId="146" fillId="0" borderId="0" xfId="95" applyFont="1" applyFill="1" applyAlignment="1">
      <alignment vertical="center"/>
    </xf>
    <xf numFmtId="175" fontId="112" fillId="0" borderId="59" xfId="95" applyNumberFormat="1" applyFont="1" applyFill="1" applyBorder="1" applyAlignment="1">
      <alignment horizontal="center" vertical="center"/>
    </xf>
    <xf numFmtId="0" fontId="112" fillId="0" borderId="29" xfId="95" applyFont="1" applyFill="1" applyBorder="1" applyAlignment="1">
      <alignment horizontal="left" vertical="center" wrapText="1"/>
    </xf>
    <xf numFmtId="3" fontId="24" fillId="0" borderId="21" xfId="95" applyNumberFormat="1" applyFont="1" applyFill="1" applyBorder="1" applyAlignment="1" applyProtection="1">
      <alignment vertical="center"/>
    </xf>
    <xf numFmtId="175" fontId="31" fillId="0" borderId="20" xfId="95" applyNumberFormat="1" applyFont="1" applyFill="1" applyBorder="1" applyAlignment="1">
      <alignment horizontal="center" vertical="center"/>
    </xf>
    <xf numFmtId="0" fontId="42" fillId="0" borderId="21" xfId="95" applyFont="1" applyFill="1" applyBorder="1" applyAlignment="1">
      <alignment horizontal="left" vertical="center" wrapText="1"/>
    </xf>
    <xf numFmtId="0" fontId="64" fillId="0" borderId="0" xfId="95" applyFont="1" applyFill="1" applyAlignment="1">
      <alignment vertical="center"/>
    </xf>
    <xf numFmtId="3" fontId="33" fillId="32" borderId="21" xfId="95" applyNumberFormat="1" applyFont="1" applyFill="1" applyBorder="1" applyAlignment="1" applyProtection="1">
      <alignment vertical="center"/>
    </xf>
    <xf numFmtId="0" fontId="75" fillId="0" borderId="69" xfId="101" applyFont="1" applyBorder="1" applyAlignment="1">
      <alignment horizontal="right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2" fillId="0" borderId="0" xfId="95" applyFont="1" applyFill="1" applyAlignment="1" applyProtection="1">
      <alignment horizontal="center" vertical="center"/>
      <protection locked="0"/>
    </xf>
    <xf numFmtId="166" fontId="111" fillId="0" borderId="0" xfId="0" applyNumberFormat="1" applyFont="1" applyFill="1" applyAlignment="1">
      <alignment horizontal="right" vertical="center"/>
    </xf>
    <xf numFmtId="0" fontId="23" fillId="0" borderId="0" xfId="100" applyFont="1" applyFill="1" applyAlignment="1" applyProtection="1">
      <alignment horizontal="right" vertical="center"/>
    </xf>
    <xf numFmtId="0" fontId="87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3" fontId="87" fillId="0" borderId="19" xfId="0" applyNumberFormat="1" applyFont="1" applyBorder="1" applyAlignment="1">
      <alignment horizontal="right" wrapText="1"/>
    </xf>
    <xf numFmtId="3" fontId="89" fillId="0" borderId="18" xfId="0" applyNumberFormat="1" applyFont="1" applyBorder="1" applyAlignment="1">
      <alignment horizontal="right" wrapText="1"/>
    </xf>
    <xf numFmtId="3" fontId="75" fillId="0" borderId="18" xfId="0" applyNumberFormat="1" applyFont="1" applyBorder="1" applyAlignment="1">
      <alignment horizontal="right" wrapText="1"/>
    </xf>
    <xf numFmtId="3" fontId="87" fillId="0" borderId="18" xfId="0" applyNumberFormat="1" applyFont="1" applyBorder="1" applyAlignment="1">
      <alignment horizontal="right" wrapText="1"/>
    </xf>
    <xf numFmtId="3" fontId="89" fillId="0" borderId="19" xfId="0" applyNumberFormat="1" applyFont="1" applyBorder="1" applyAlignment="1">
      <alignment horizontal="right" wrapText="1"/>
    </xf>
    <xf numFmtId="0" fontId="89" fillId="0" borderId="18" xfId="0" applyFont="1" applyBorder="1" applyAlignment="1">
      <alignment wrapText="1"/>
    </xf>
    <xf numFmtId="0" fontId="87" fillId="0" borderId="18" xfId="0" applyFont="1" applyBorder="1" applyAlignment="1">
      <alignment horizontal="right" wrapText="1"/>
    </xf>
    <xf numFmtId="3" fontId="49" fillId="0" borderId="18" xfId="0" applyNumberFormat="1" applyFont="1" applyBorder="1" applyAlignment="1">
      <alignment horizontal="right" wrapText="1"/>
    </xf>
    <xf numFmtId="3" fontId="49" fillId="0" borderId="41" xfId="0" applyNumberFormat="1" applyFont="1" applyBorder="1" applyAlignment="1">
      <alignment horizontal="right" wrapText="1"/>
    </xf>
    <xf numFmtId="3" fontId="89" fillId="0" borderId="55" xfId="96" applyNumberFormat="1" applyFont="1" applyBorder="1" applyAlignment="1">
      <alignment horizontal="right" wrapText="1"/>
    </xf>
    <xf numFmtId="0" fontId="149" fillId="0" borderId="39" xfId="96" applyFont="1" applyBorder="1" applyAlignment="1">
      <alignment wrapText="1"/>
    </xf>
    <xf numFmtId="0" fontId="149" fillId="0" borderId="18" xfId="96" applyFont="1" applyBorder="1" applyAlignment="1">
      <alignment wrapText="1"/>
    </xf>
    <xf numFmtId="0" fontId="150" fillId="0" borderId="0" xfId="96" applyFont="1"/>
    <xf numFmtId="3" fontId="48" fillId="0" borderId="18" xfId="0" applyNumberFormat="1" applyFont="1" applyBorder="1" applyAlignment="1">
      <alignment horizontal="right" wrapText="1"/>
    </xf>
    <xf numFmtId="3" fontId="48" fillId="0" borderId="0" xfId="0" applyNumberFormat="1" applyFont="1" applyBorder="1" applyAlignment="1">
      <alignment horizontal="right" wrapText="1"/>
    </xf>
    <xf numFmtId="0" fontId="96" fillId="0" borderId="0" xfId="96" applyFont="1" applyBorder="1" applyAlignment="1">
      <alignment wrapText="1"/>
    </xf>
    <xf numFmtId="3" fontId="89" fillId="0" borderId="0" xfId="0" applyNumberFormat="1" applyFont="1" applyBorder="1" applyAlignment="1">
      <alignment horizontal="right" wrapText="1"/>
    </xf>
    <xf numFmtId="3" fontId="48" fillId="0" borderId="14" xfId="0" applyNumberFormat="1" applyFont="1" applyBorder="1" applyAlignment="1">
      <alignment horizontal="right" wrapText="1"/>
    </xf>
    <xf numFmtId="3" fontId="48" fillId="0" borderId="14" xfId="96" applyNumberFormat="1" applyFont="1" applyBorder="1" applyAlignment="1">
      <alignment horizontal="right" wrapText="1"/>
    </xf>
    <xf numFmtId="3" fontId="78" fillId="0" borderId="18" xfId="101" applyNumberFormat="1" applyFont="1" applyFill="1" applyBorder="1" applyAlignment="1">
      <alignment horizontal="center" vertical="center"/>
    </xf>
    <xf numFmtId="0" fontId="151" fillId="0" borderId="0" xfId="85"/>
    <xf numFmtId="0" fontId="107" fillId="0" borderId="0" xfId="85" applyFont="1" applyAlignment="1">
      <alignment horizontal="center"/>
    </xf>
    <xf numFmtId="0" fontId="31" fillId="0" borderId="0" xfId="85" applyFont="1" applyAlignment="1">
      <alignment horizontal="right"/>
    </xf>
    <xf numFmtId="0" fontId="151" fillId="0" borderId="0" xfId="85" applyFont="1" applyBorder="1" applyAlignment="1">
      <alignment horizontal="center"/>
    </xf>
    <xf numFmtId="0" fontId="151" fillId="0" borderId="0" xfId="85" applyFont="1" applyBorder="1" applyAlignment="1">
      <alignment horizontal="right"/>
    </xf>
    <xf numFmtId="0" fontId="31" fillId="0" borderId="15" xfId="85" applyFont="1" applyBorder="1" applyAlignment="1">
      <alignment vertical="center" wrapText="1"/>
    </xf>
    <xf numFmtId="0" fontId="31" fillId="0" borderId="16" xfId="85" applyFont="1" applyBorder="1" applyAlignment="1">
      <alignment horizontal="center" vertical="center" wrapText="1"/>
    </xf>
    <xf numFmtId="0" fontId="108" fillId="0" borderId="17" xfId="85" applyFont="1" applyBorder="1" applyAlignment="1">
      <alignment horizontal="center"/>
    </xf>
    <xf numFmtId="0" fontId="108" fillId="0" borderId="18" xfId="85" applyFont="1" applyBorder="1" applyAlignment="1">
      <alignment horizontal="center"/>
    </xf>
    <xf numFmtId="0" fontId="108" fillId="0" borderId="33" xfId="85" applyFont="1" applyBorder="1" applyAlignment="1">
      <alignment horizontal="center"/>
    </xf>
    <xf numFmtId="0" fontId="108" fillId="0" borderId="0" xfId="85" applyFont="1"/>
    <xf numFmtId="49" fontId="151" fillId="0" borderId="17" xfId="85" applyNumberFormat="1" applyFont="1" applyBorder="1" applyAlignment="1">
      <alignment horizontal="right"/>
    </xf>
    <xf numFmtId="49" fontId="151" fillId="0" borderId="18" xfId="85" applyNumberFormat="1" applyFont="1" applyBorder="1" applyAlignment="1">
      <alignment horizontal="right"/>
    </xf>
    <xf numFmtId="166" fontId="35" fillId="34" borderId="18" xfId="85" applyNumberFormat="1" applyFont="1" applyFill="1" applyBorder="1" applyAlignment="1" applyProtection="1">
      <alignment horizontal="left" vertical="center" wrapText="1" indent="1"/>
      <protection locked="0"/>
    </xf>
    <xf numFmtId="3" fontId="151" fillId="34" borderId="18" xfId="85" applyNumberFormat="1" applyFont="1" applyFill="1" applyBorder="1"/>
    <xf numFmtId="3" fontId="151" fillId="0" borderId="18" xfId="85" applyNumberFormat="1" applyFont="1" applyBorder="1"/>
    <xf numFmtId="0" fontId="151" fillId="0" borderId="17" xfId="85" applyBorder="1"/>
    <xf numFmtId="0" fontId="151" fillId="0" borderId="33" xfId="85" applyFont="1" applyBorder="1"/>
    <xf numFmtId="0" fontId="151" fillId="0" borderId="18" xfId="85" applyFont="1" applyBorder="1" applyAlignment="1">
      <alignment wrapText="1"/>
    </xf>
    <xf numFmtId="0" fontId="151" fillId="0" borderId="50" xfId="85" applyFont="1" applyBorder="1"/>
    <xf numFmtId="49" fontId="151" fillId="0" borderId="56" xfId="85" applyNumberFormat="1" applyFont="1" applyBorder="1" applyAlignment="1">
      <alignment horizontal="right"/>
    </xf>
    <xf numFmtId="49" fontId="151" fillId="0" borderId="55" xfId="85" applyNumberFormat="1" applyFont="1" applyBorder="1" applyAlignment="1">
      <alignment horizontal="right"/>
    </xf>
    <xf numFmtId="3" fontId="151" fillId="0" borderId="55" xfId="85" applyNumberFormat="1" applyFont="1" applyBorder="1"/>
    <xf numFmtId="49" fontId="151" fillId="0" borderId="56" xfId="85" applyNumberFormat="1" applyBorder="1"/>
    <xf numFmtId="49" fontId="151" fillId="0" borderId="55" xfId="85" applyNumberFormat="1" applyBorder="1"/>
    <xf numFmtId="0" fontId="31" fillId="0" borderId="14" xfId="85" applyFont="1" applyBorder="1" applyAlignment="1">
      <alignment horizontal="left"/>
    </xf>
    <xf numFmtId="3" fontId="31" fillId="0" borderId="14" xfId="85" applyNumberFormat="1" applyFont="1" applyBorder="1"/>
    <xf numFmtId="0" fontId="31" fillId="0" borderId="65" xfId="85" applyFont="1" applyBorder="1" applyAlignment="1">
      <alignment horizontal="left"/>
    </xf>
    <xf numFmtId="0" fontId="31" fillId="0" borderId="13" xfId="85" applyFont="1" applyBorder="1" applyAlignment="1">
      <alignment horizontal="left"/>
    </xf>
    <xf numFmtId="3" fontId="20" fillId="34" borderId="18" xfId="101" applyNumberFormat="1" applyFont="1" applyFill="1" applyBorder="1" applyAlignment="1">
      <alignment horizontal="center" vertical="center"/>
    </xf>
    <xf numFmtId="3" fontId="76" fillId="0" borderId="18" xfId="101" applyNumberFormat="1" applyFont="1" applyFill="1" applyBorder="1" applyAlignment="1">
      <alignment horizontal="center" vertical="center"/>
    </xf>
    <xf numFmtId="0" fontId="153" fillId="0" borderId="0" xfId="92" applyFont="1" applyFill="1"/>
    <xf numFmtId="0" fontId="151" fillId="0" borderId="0" xfId="94" applyFont="1" applyFill="1" applyAlignment="1">
      <alignment horizontal="center" vertical="center" wrapText="1"/>
    </xf>
    <xf numFmtId="0" fontId="20" fillId="0" borderId="0" xfId="94" applyFont="1" applyAlignment="1">
      <alignment horizontal="center" wrapText="1"/>
    </xf>
    <xf numFmtId="0" fontId="37" fillId="0" borderId="0" xfId="94" applyFont="1" applyAlignment="1">
      <alignment horizontal="right" wrapText="1"/>
    </xf>
    <xf numFmtId="0" fontId="151" fillId="0" borderId="0" xfId="94" applyFill="1" applyAlignment="1">
      <alignment vertical="center" wrapText="1"/>
    </xf>
    <xf numFmtId="0" fontId="26" fillId="0" borderId="0" xfId="94" applyFont="1" applyAlignment="1">
      <alignment wrapText="1"/>
    </xf>
    <xf numFmtId="0" fontId="38" fillId="0" borderId="0" xfId="94" applyFont="1" applyAlignment="1">
      <alignment horizontal="center" wrapText="1"/>
    </xf>
    <xf numFmtId="166" fontId="139" fillId="0" borderId="0" xfId="94" applyNumberFormat="1" applyFont="1" applyFill="1" applyAlignment="1">
      <alignment vertical="center" wrapText="1"/>
    </xf>
    <xf numFmtId="166" fontId="111" fillId="0" borderId="0" xfId="94" applyNumberFormat="1" applyFont="1" applyFill="1" applyAlignment="1">
      <alignment horizontal="center" vertical="center"/>
    </xf>
    <xf numFmtId="166" fontId="111" fillId="0" borderId="0" xfId="94" applyNumberFormat="1" applyFont="1" applyFill="1" applyBorder="1" applyAlignment="1">
      <alignment horizontal="center" vertical="center" wrapText="1"/>
    </xf>
    <xf numFmtId="166" fontId="131" fillId="0" borderId="0" xfId="94" applyNumberFormat="1" applyFont="1" applyFill="1" applyAlignment="1">
      <alignment vertical="center" wrapText="1"/>
    </xf>
    <xf numFmtId="0" fontId="24" fillId="0" borderId="0" xfId="94" applyFont="1" applyFill="1" applyBorder="1" applyAlignment="1" applyProtection="1">
      <alignment horizontal="right"/>
    </xf>
    <xf numFmtId="0" fontId="39" fillId="0" borderId="0" xfId="94" applyFont="1" applyFill="1" applyBorder="1" applyAlignment="1" applyProtection="1"/>
    <xf numFmtId="0" fontId="144" fillId="0" borderId="0" xfId="92" applyFont="1" applyFill="1"/>
    <xf numFmtId="166" fontId="40" fillId="0" borderId="0" xfId="92" applyNumberFormat="1" applyFont="1" applyFill="1" applyBorder="1" applyAlignment="1" applyProtection="1">
      <alignment horizontal="centerContinuous" vertical="center"/>
    </xf>
    <xf numFmtId="0" fontId="39" fillId="0" borderId="0" xfId="94" applyFont="1" applyFill="1" applyBorder="1" applyAlignment="1" applyProtection="1">
      <alignment horizontal="right"/>
    </xf>
    <xf numFmtId="0" fontId="108" fillId="0" borderId="15" xfId="92" applyFont="1" applyFill="1" applyBorder="1" applyAlignment="1" applyProtection="1">
      <alignment horizontal="center" vertical="center" wrapText="1"/>
    </xf>
    <xf numFmtId="0" fontId="111" fillId="0" borderId="17" xfId="92" applyFont="1" applyFill="1" applyBorder="1" applyAlignment="1" applyProtection="1">
      <alignment horizontal="center" vertical="center"/>
    </xf>
    <xf numFmtId="0" fontId="108" fillId="0" borderId="13" xfId="92" applyFont="1" applyFill="1" applyBorder="1" applyAlignment="1" applyProtection="1">
      <alignment horizontal="center" vertical="center"/>
    </xf>
    <xf numFmtId="0" fontId="108" fillId="0" borderId="0" xfId="92" applyFont="1" applyFill="1" applyBorder="1" applyAlignment="1" applyProtection="1">
      <alignment horizontal="center" vertical="center"/>
    </xf>
    <xf numFmtId="0" fontId="108" fillId="0" borderId="0" xfId="92" applyFont="1" applyFill="1" applyBorder="1" applyAlignment="1" applyProtection="1">
      <alignment horizontal="center" vertical="center" wrapText="1"/>
    </xf>
    <xf numFmtId="168" fontId="108" fillId="0" borderId="0" xfId="59" applyNumberFormat="1" applyFont="1" applyFill="1" applyBorder="1" applyAlignment="1" applyProtection="1">
      <alignment horizontal="center"/>
    </xf>
    <xf numFmtId="0" fontId="31" fillId="0" borderId="55" xfId="92" applyFont="1" applyFill="1" applyBorder="1" applyAlignment="1">
      <alignment horizontal="center" vertical="center" wrapText="1"/>
    </xf>
    <xf numFmtId="190" fontId="31" fillId="0" borderId="55" xfId="92" applyNumberFormat="1" applyFont="1" applyFill="1" applyBorder="1" applyAlignment="1">
      <alignment horizontal="center" vertical="center" wrapText="1"/>
    </xf>
    <xf numFmtId="0" fontId="35" fillId="0" borderId="20" xfId="92" applyFont="1" applyFill="1" applyBorder="1" applyAlignment="1">
      <alignment horizontal="center" vertical="center"/>
    </xf>
    <xf numFmtId="0" fontId="35" fillId="0" borderId="21" xfId="92" applyFont="1" applyFill="1" applyBorder="1" applyAlignment="1">
      <alignment horizontal="center" vertical="center"/>
    </xf>
    <xf numFmtId="0" fontId="35" fillId="0" borderId="22" xfId="92" applyFont="1" applyFill="1" applyBorder="1" applyAlignment="1">
      <alignment horizontal="center" vertical="center"/>
    </xf>
    <xf numFmtId="0" fontId="35" fillId="0" borderId="23" xfId="92" applyFont="1" applyFill="1" applyBorder="1" applyAlignment="1">
      <alignment horizontal="center" vertical="center"/>
    </xf>
    <xf numFmtId="0" fontId="35" fillId="0" borderId="19" xfId="92" applyFont="1" applyFill="1" applyBorder="1" applyProtection="1">
      <protection locked="0"/>
    </xf>
    <xf numFmtId="168" fontId="35" fillId="0" borderId="19" xfId="59" applyNumberFormat="1" applyFont="1" applyFill="1" applyBorder="1" applyProtection="1">
      <protection locked="0"/>
    </xf>
    <xf numFmtId="168" fontId="35" fillId="0" borderId="24" xfId="59" applyNumberFormat="1" applyFont="1" applyFill="1" applyBorder="1"/>
    <xf numFmtId="0" fontId="35" fillId="0" borderId="17" xfId="92" applyFont="1" applyFill="1" applyBorder="1" applyAlignment="1">
      <alignment horizontal="center" vertical="center"/>
    </xf>
    <xf numFmtId="0" fontId="35" fillId="0" borderId="18" xfId="92" applyFont="1" applyFill="1" applyBorder="1" applyProtection="1">
      <protection locked="0"/>
    </xf>
    <xf numFmtId="168" fontId="35" fillId="0" borderId="18" xfId="59" applyNumberFormat="1" applyFont="1" applyFill="1" applyBorder="1" applyProtection="1">
      <protection locked="0"/>
    </xf>
    <xf numFmtId="168" fontId="35" fillId="0" borderId="25" xfId="59" applyNumberFormat="1" applyFont="1" applyFill="1" applyBorder="1"/>
    <xf numFmtId="0" fontId="31" fillId="0" borderId="20" xfId="92" applyFont="1" applyFill="1" applyBorder="1" applyAlignment="1">
      <alignment horizontal="center" vertical="center"/>
    </xf>
    <xf numFmtId="0" fontId="31" fillId="0" borderId="21" xfId="92" applyFont="1" applyFill="1" applyBorder="1"/>
    <xf numFmtId="168" fontId="31" fillId="0" borderId="21" xfId="92" applyNumberFormat="1" applyFont="1" applyFill="1" applyBorder="1"/>
    <xf numFmtId="168" fontId="31" fillId="0" borderId="22" xfId="92" applyNumberFormat="1" applyFont="1" applyFill="1" applyBorder="1"/>
    <xf numFmtId="0" fontId="154" fillId="0" borderId="0" xfId="92" applyFont="1" applyFill="1"/>
    <xf numFmtId="0" fontId="31" fillId="0" borderId="0" xfId="92" applyFont="1" applyFill="1" applyBorder="1" applyAlignment="1">
      <alignment horizontal="center" vertical="center"/>
    </xf>
    <xf numFmtId="0" fontId="31" fillId="0" borderId="0" xfId="92" applyFont="1" applyFill="1" applyBorder="1"/>
    <xf numFmtId="168" fontId="31" fillId="0" borderId="0" xfId="92" applyNumberFormat="1" applyFont="1" applyFill="1" applyBorder="1"/>
    <xf numFmtId="0" fontId="144" fillId="0" borderId="0" xfId="92" applyFont="1" applyFill="1" applyAlignment="1">
      <alignment wrapText="1"/>
    </xf>
    <xf numFmtId="0" fontId="108" fillId="0" borderId="63" xfId="92" applyFont="1" applyFill="1" applyBorder="1" applyAlignment="1" applyProtection="1">
      <alignment horizontal="center" vertical="center" wrapText="1"/>
    </xf>
    <xf numFmtId="0" fontId="111" fillId="0" borderId="70" xfId="92" applyFont="1" applyFill="1" applyBorder="1" applyAlignment="1" applyProtection="1">
      <alignment horizontal="center" vertical="center"/>
    </xf>
    <xf numFmtId="0" fontId="111" fillId="0" borderId="71" xfId="92" applyFont="1" applyFill="1" applyBorder="1" applyAlignment="1" applyProtection="1">
      <alignment horizontal="center" vertical="center"/>
    </xf>
    <xf numFmtId="168" fontId="111" fillId="0" borderId="71" xfId="59" applyNumberFormat="1" applyFont="1" applyFill="1" applyBorder="1" applyProtection="1">
      <protection locked="0"/>
    </xf>
    <xf numFmtId="0" fontId="111" fillId="0" borderId="72" xfId="92" applyFont="1" applyFill="1" applyBorder="1" applyAlignment="1" applyProtection="1">
      <alignment horizontal="center" vertical="center"/>
    </xf>
    <xf numFmtId="0" fontId="43" fillId="0" borderId="57" xfId="92" applyFont="1" applyFill="1" applyBorder="1" applyAlignment="1" applyProtection="1"/>
    <xf numFmtId="0" fontId="43" fillId="0" borderId="73" xfId="92" applyFont="1" applyFill="1" applyBorder="1" applyAlignment="1" applyProtection="1"/>
    <xf numFmtId="0" fontId="43" fillId="0" borderId="74" xfId="92" applyFont="1" applyFill="1" applyBorder="1" applyAlignment="1" applyProtection="1"/>
    <xf numFmtId="168" fontId="108" fillId="0" borderId="72" xfId="59" applyNumberFormat="1" applyFont="1" applyFill="1" applyBorder="1" applyProtection="1"/>
    <xf numFmtId="3" fontId="155" fillId="0" borderId="18" xfId="0" applyNumberFormat="1" applyFont="1" applyBorder="1" applyAlignment="1">
      <alignment horizontal="right" wrapText="1"/>
    </xf>
    <xf numFmtId="3" fontId="155" fillId="0" borderId="18" xfId="96" applyNumberFormat="1" applyFont="1" applyBorder="1" applyAlignment="1">
      <alignment horizontal="right" wrapText="1"/>
    </xf>
    <xf numFmtId="3" fontId="156" fillId="0" borderId="18" xfId="0" applyNumberFormat="1" applyFont="1" applyBorder="1" applyAlignment="1">
      <alignment horizontal="right" wrapText="1"/>
    </xf>
    <xf numFmtId="3" fontId="156" fillId="0" borderId="18" xfId="96" applyNumberFormat="1" applyFont="1" applyBorder="1" applyAlignment="1">
      <alignment horizontal="right" wrapText="1"/>
    </xf>
    <xf numFmtId="0" fontId="91" fillId="0" borderId="75" xfId="96" applyFont="1" applyBorder="1" applyAlignment="1">
      <alignment horizontal="center" wrapText="1"/>
    </xf>
    <xf numFmtId="0" fontId="31" fillId="0" borderId="76" xfId="85" applyFont="1" applyBorder="1" applyAlignment="1">
      <alignment horizontal="center" vertical="center" wrapText="1"/>
    </xf>
    <xf numFmtId="0" fontId="0" fillId="0" borderId="0" xfId="85" applyFont="1" applyBorder="1" applyAlignment="1">
      <alignment horizontal="right"/>
    </xf>
    <xf numFmtId="0" fontId="26" fillId="0" borderId="77" xfId="0" applyFont="1" applyBorder="1" applyAlignment="1">
      <alignment horizontal="left" vertical="center"/>
    </xf>
    <xf numFmtId="0" fontId="26" fillId="0" borderId="78" xfId="0" applyFont="1" applyBorder="1" applyAlignment="1">
      <alignment horizontal="left" vertical="center"/>
    </xf>
    <xf numFmtId="0" fontId="26" fillId="0" borderId="79" xfId="0" applyFont="1" applyBorder="1" applyAlignment="1" applyProtection="1">
      <alignment horizontal="left" vertical="center" indent="1"/>
      <protection locked="0"/>
    </xf>
    <xf numFmtId="3" fontId="26" fillId="0" borderId="67" xfId="0" applyNumberFormat="1" applyFont="1" applyBorder="1" applyAlignment="1" applyProtection="1">
      <alignment horizontal="right" vertical="center" indent="1"/>
      <protection locked="0"/>
    </xf>
    <xf numFmtId="0" fontId="111" fillId="0" borderId="17" xfId="93" applyFont="1" applyFill="1" applyBorder="1" applyAlignment="1">
      <alignment horizontal="center" vertical="center" wrapText="1"/>
    </xf>
    <xf numFmtId="0" fontId="30" fillId="0" borderId="33" xfId="93" applyFont="1" applyFill="1" applyBorder="1" applyAlignment="1" applyProtection="1">
      <alignment horizontal="left" vertical="center" wrapText="1" indent="1"/>
    </xf>
    <xf numFmtId="168" fontId="111" fillId="0" borderId="33" xfId="54" applyNumberFormat="1" applyFont="1" applyFill="1" applyBorder="1" applyAlignment="1" applyProtection="1">
      <alignment horizontal="right" vertical="center" wrapText="1" indent="1"/>
      <protection locked="0"/>
    </xf>
    <xf numFmtId="168" fontId="11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33" xfId="93" applyFont="1" applyFill="1" applyBorder="1" applyAlignment="1" applyProtection="1">
      <alignment horizontal="left" vertical="center" wrapText="1" indent="8"/>
    </xf>
    <xf numFmtId="0" fontId="27" fillId="0" borderId="16" xfId="95" applyFont="1" applyFill="1" applyBorder="1" applyAlignment="1">
      <alignment horizontal="left" vertical="center" wrapText="1"/>
    </xf>
    <xf numFmtId="3" fontId="27" fillId="0" borderId="16" xfId="95" applyNumberFormat="1" applyFont="1" applyFill="1" applyBorder="1" applyAlignment="1" applyProtection="1">
      <alignment vertical="center"/>
      <protection locked="0"/>
    </xf>
    <xf numFmtId="3" fontId="27" fillId="0" borderId="26" xfId="95" applyNumberFormat="1" applyFont="1" applyFill="1" applyBorder="1" applyAlignment="1" applyProtection="1">
      <alignment vertical="center"/>
      <protection locked="0"/>
    </xf>
    <xf numFmtId="0" fontId="30" fillId="0" borderId="15" xfId="100" applyFont="1" applyFill="1" applyBorder="1" applyAlignment="1" applyProtection="1">
      <alignment vertical="center" wrapText="1"/>
    </xf>
    <xf numFmtId="3" fontId="143" fillId="0" borderId="16" xfId="100" applyNumberFormat="1" applyFont="1" applyFill="1" applyBorder="1" applyAlignment="1" applyProtection="1">
      <alignment horizontal="right" vertical="center" wrapText="1"/>
      <protection locked="0"/>
    </xf>
    <xf numFmtId="3" fontId="30" fillId="0" borderId="16" xfId="100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100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100" applyFont="1" applyFill="1" applyBorder="1" applyAlignment="1" applyProtection="1">
      <alignment vertical="center" wrapText="1"/>
    </xf>
    <xf numFmtId="175" fontId="34" fillId="0" borderId="19" xfId="99" applyNumberFormat="1" applyFont="1" applyFill="1" applyBorder="1" applyAlignment="1" applyProtection="1">
      <alignment horizontal="center" vertical="center"/>
    </xf>
    <xf numFmtId="3" fontId="26" fillId="0" borderId="19" xfId="100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100" applyFont="1" applyFill="1" applyAlignment="1" applyProtection="1">
      <alignment vertical="center"/>
    </xf>
    <xf numFmtId="0" fontId="38" fillId="0" borderId="17" xfId="100" applyFont="1" applyFill="1" applyBorder="1" applyAlignment="1" applyProtection="1">
      <alignment vertical="center" wrapText="1"/>
    </xf>
    <xf numFmtId="175" fontId="42" fillId="0" borderId="19" xfId="99" applyNumberFormat="1" applyFont="1" applyFill="1" applyBorder="1" applyAlignment="1" applyProtection="1">
      <alignment horizontal="center" vertical="center"/>
    </xf>
    <xf numFmtId="3" fontId="38" fillId="0" borderId="18" xfId="100" applyNumberFormat="1" applyFont="1" applyFill="1" applyBorder="1" applyAlignment="1" applyProtection="1">
      <alignment horizontal="right" vertical="center" wrapText="1"/>
    </xf>
    <xf numFmtId="0" fontId="38" fillId="0" borderId="0" xfId="100" applyFont="1" applyFill="1" applyAlignment="1" applyProtection="1">
      <alignment vertical="center"/>
    </xf>
    <xf numFmtId="175" fontId="112" fillId="0" borderId="19" xfId="99" applyNumberFormat="1" applyFont="1" applyFill="1" applyBorder="1" applyAlignment="1" applyProtection="1">
      <alignment horizontal="center" vertical="center"/>
    </xf>
    <xf numFmtId="0" fontId="37" fillId="0" borderId="23" xfId="100" applyFont="1" applyFill="1" applyBorder="1" applyAlignment="1" applyProtection="1">
      <alignment vertical="center" wrapText="1"/>
    </xf>
    <xf numFmtId="175" fontId="43" fillId="0" borderId="19" xfId="99" applyNumberFormat="1" applyFont="1" applyFill="1" applyBorder="1" applyAlignment="1" applyProtection="1">
      <alignment horizontal="center" vertical="center"/>
    </xf>
    <xf numFmtId="3" fontId="37" fillId="0" borderId="19" xfId="100" applyNumberFormat="1" applyFont="1" applyFill="1" applyBorder="1" applyAlignment="1" applyProtection="1">
      <alignment horizontal="right" vertical="center" wrapText="1"/>
      <protection locked="0"/>
    </xf>
    <xf numFmtId="3" fontId="151" fillId="0" borderId="18" xfId="85" applyNumberFormat="1" applyFont="1" applyFill="1" applyBorder="1"/>
    <xf numFmtId="3" fontId="41" fillId="0" borderId="22" xfId="95" applyNumberFormat="1" applyFont="1" applyFill="1" applyBorder="1" applyAlignment="1">
      <alignment vertical="center"/>
    </xf>
    <xf numFmtId="3" fontId="24" fillId="0" borderId="22" xfId="95" applyNumberFormat="1" applyFont="1" applyFill="1" applyBorder="1" applyAlignment="1">
      <alignment vertical="center"/>
    </xf>
    <xf numFmtId="3" fontId="41" fillId="0" borderId="22" xfId="95" applyNumberFormat="1" applyFont="1" applyFill="1" applyBorder="1" applyAlignment="1" applyProtection="1">
      <alignment vertical="center"/>
    </xf>
    <xf numFmtId="3" fontId="41" fillId="0" borderId="67" xfId="95" applyNumberFormat="1" applyFont="1" applyFill="1" applyBorder="1" applyAlignment="1" applyProtection="1">
      <alignment vertical="center"/>
    </xf>
    <xf numFmtId="3" fontId="24" fillId="0" borderId="22" xfId="95" applyNumberFormat="1" applyFont="1" applyFill="1" applyBorder="1" applyAlignment="1" applyProtection="1">
      <alignment vertical="center"/>
    </xf>
    <xf numFmtId="3" fontId="33" fillId="0" borderId="22" xfId="95" applyNumberFormat="1" applyFont="1" applyFill="1" applyBorder="1" applyAlignment="1" applyProtection="1">
      <alignment vertical="center"/>
    </xf>
    <xf numFmtId="0" fontId="25" fillId="0" borderId="27" xfId="100" applyFont="1" applyFill="1" applyBorder="1" applyAlignment="1" applyProtection="1">
      <alignment horizontal="center" vertical="center" wrapText="1"/>
    </xf>
    <xf numFmtId="3" fontId="28" fillId="0" borderId="26" xfId="100" applyNumberFormat="1" applyFont="1" applyFill="1" applyBorder="1" applyAlignment="1" applyProtection="1">
      <alignment horizontal="right" vertical="center" wrapText="1"/>
      <protection locked="0"/>
    </xf>
    <xf numFmtId="3" fontId="143" fillId="0" borderId="24" xfId="100" applyNumberFormat="1" applyFont="1" applyFill="1" applyBorder="1" applyAlignment="1" applyProtection="1">
      <alignment horizontal="right" vertical="center" wrapText="1"/>
      <protection locked="0"/>
    </xf>
    <xf numFmtId="3" fontId="28" fillId="0" borderId="25" xfId="100" applyNumberFormat="1" applyFont="1" applyFill="1" applyBorder="1" applyAlignment="1" applyProtection="1">
      <alignment horizontal="right" vertical="center" wrapText="1"/>
    </xf>
    <xf numFmtId="3" fontId="143" fillId="0" borderId="25" xfId="100" applyNumberFormat="1" applyFont="1" applyFill="1" applyBorder="1" applyAlignment="1" applyProtection="1">
      <alignment horizontal="right" vertical="center" wrapText="1"/>
    </xf>
    <xf numFmtId="3" fontId="30" fillId="0" borderId="25" xfId="100" applyNumberFormat="1" applyFont="1" applyFill="1" applyBorder="1" applyAlignment="1" applyProtection="1">
      <alignment horizontal="right" vertical="center" wrapText="1"/>
    </xf>
    <xf numFmtId="3" fontId="26" fillId="0" borderId="25" xfId="100" applyNumberFormat="1" applyFont="1" applyFill="1" applyBorder="1" applyAlignment="1" applyProtection="1">
      <alignment horizontal="right" vertical="center" wrapText="1"/>
    </xf>
    <xf numFmtId="3" fontId="30" fillId="0" borderId="25" xfId="100" applyNumberFormat="1" applyFont="1" applyFill="1" applyBorder="1" applyAlignment="1" applyProtection="1">
      <alignment horizontal="right" vertical="center" wrapText="1"/>
      <protection locked="0"/>
    </xf>
    <xf numFmtId="3" fontId="26" fillId="0" borderId="25" xfId="100" applyNumberFormat="1" applyFont="1" applyFill="1" applyBorder="1" applyAlignment="1" applyProtection="1">
      <alignment horizontal="right" vertical="center" wrapText="1"/>
      <protection locked="0"/>
    </xf>
    <xf numFmtId="3" fontId="37" fillId="0" borderId="25" xfId="100" applyNumberFormat="1" applyFont="1" applyFill="1" applyBorder="1" applyAlignment="1" applyProtection="1">
      <alignment horizontal="right" vertical="center" wrapText="1"/>
    </xf>
    <xf numFmtId="3" fontId="37" fillId="0" borderId="25" xfId="100" applyNumberFormat="1" applyFont="1" applyFill="1" applyBorder="1" applyAlignment="1" applyProtection="1">
      <alignment horizontal="right" vertical="center" wrapText="1"/>
      <protection locked="0"/>
    </xf>
    <xf numFmtId="3" fontId="145" fillId="0" borderId="27" xfId="100" applyNumberFormat="1" applyFont="1" applyFill="1" applyBorder="1" applyAlignment="1" applyProtection="1">
      <alignment horizontal="right" vertical="center" wrapText="1"/>
    </xf>
    <xf numFmtId="0" fontId="108" fillId="0" borderId="18" xfId="85" applyFont="1" applyFill="1" applyBorder="1" applyAlignment="1">
      <alignment horizontal="center"/>
    </xf>
    <xf numFmtId="166" fontId="111" fillId="0" borderId="0" xfId="94" applyNumberFormat="1" applyFont="1" applyFill="1" applyBorder="1" applyAlignment="1">
      <alignment horizontal="right" vertical="center" wrapText="1"/>
    </xf>
    <xf numFmtId="0" fontId="25" fillId="0" borderId="0" xfId="101" applyFont="1" applyAlignment="1">
      <alignment horizontal="right"/>
    </xf>
    <xf numFmtId="0" fontId="157" fillId="0" borderId="0" xfId="101" applyFont="1" applyBorder="1" applyAlignment="1">
      <alignment horizontal="right"/>
    </xf>
    <xf numFmtId="0" fontId="23" fillId="26" borderId="80" xfId="86" applyFont="1" applyFill="1" applyBorder="1" applyAlignment="1">
      <alignment horizontal="right" vertical="center" wrapText="1"/>
    </xf>
    <xf numFmtId="0" fontId="23" fillId="26" borderId="23" xfId="86" applyFont="1" applyFill="1" applyBorder="1" applyAlignment="1">
      <alignment horizontal="center" vertical="center" wrapText="1"/>
    </xf>
    <xf numFmtId="0" fontId="23" fillId="26" borderId="80" xfId="86" applyFont="1" applyFill="1" applyBorder="1" applyAlignment="1">
      <alignment horizontal="center" vertical="center" wrapText="1"/>
    </xf>
    <xf numFmtId="0" fontId="23" fillId="26" borderId="81" xfId="86" applyFont="1" applyFill="1" applyBorder="1" applyAlignment="1">
      <alignment horizontal="center" vertical="center"/>
    </xf>
    <xf numFmtId="0" fontId="23" fillId="26" borderId="69" xfId="86" applyFont="1" applyFill="1" applyBorder="1" applyAlignment="1">
      <alignment horizontal="right" vertical="center"/>
    </xf>
    <xf numFmtId="0" fontId="23" fillId="26" borderId="82" xfId="86" applyFont="1" applyFill="1" applyBorder="1" applyAlignment="1">
      <alignment horizontal="center" vertical="center"/>
    </xf>
    <xf numFmtId="0" fontId="23" fillId="26" borderId="81" xfId="86" applyFont="1" applyFill="1" applyBorder="1" applyAlignment="1">
      <alignment horizontal="right" vertical="center"/>
    </xf>
    <xf numFmtId="0" fontId="38" fillId="0" borderId="83" xfId="84" applyFont="1" applyBorder="1" applyAlignment="1">
      <alignment vertical="center"/>
    </xf>
    <xf numFmtId="3" fontId="23" fillId="0" borderId="84" xfId="86" applyNumberFormat="1" applyFont="1" applyFill="1" applyBorder="1"/>
    <xf numFmtId="3" fontId="23" fillId="0" borderId="85" xfId="86" applyNumberFormat="1" applyFont="1" applyFill="1" applyBorder="1"/>
    <xf numFmtId="3" fontId="23" fillId="0" borderId="83" xfId="86" applyNumberFormat="1" applyFont="1" applyFill="1" applyBorder="1"/>
    <xf numFmtId="3" fontId="80" fillId="0" borderId="86" xfId="86" applyNumberFormat="1" applyFont="1" applyFill="1" applyBorder="1"/>
    <xf numFmtId="0" fontId="38" fillId="0" borderId="87" xfId="84" applyFont="1" applyBorder="1" applyAlignment="1">
      <alignment vertical="center"/>
    </xf>
    <xf numFmtId="3" fontId="23" fillId="0" borderId="88" xfId="86" applyNumberFormat="1" applyFont="1" applyFill="1" applyBorder="1"/>
    <xf numFmtId="3" fontId="23" fillId="0" borderId="89" xfId="86" applyNumberFormat="1" applyFont="1" applyFill="1" applyBorder="1"/>
    <xf numFmtId="4" fontId="23" fillId="0" borderId="87" xfId="86" applyNumberFormat="1" applyFont="1" applyFill="1" applyBorder="1"/>
    <xf numFmtId="3" fontId="80" fillId="0" borderId="90" xfId="86" applyNumberFormat="1" applyFont="1" applyFill="1" applyBorder="1"/>
    <xf numFmtId="3" fontId="76" fillId="0" borderId="88" xfId="86" applyNumberFormat="1" applyFont="1" applyFill="1" applyBorder="1"/>
    <xf numFmtId="3" fontId="76" fillId="0" borderId="89" xfId="86" applyNumberFormat="1" applyFont="1" applyFill="1" applyBorder="1"/>
    <xf numFmtId="3" fontId="76" fillId="0" borderId="90" xfId="86" applyNumberFormat="1" applyFont="1" applyFill="1" applyBorder="1"/>
    <xf numFmtId="3" fontId="23" fillId="0" borderId="87" xfId="86" applyNumberFormat="1" applyFont="1" applyFill="1" applyBorder="1"/>
    <xf numFmtId="0" fontId="75" fillId="0" borderId="87" xfId="84" applyFont="1" applyBorder="1" applyAlignment="1">
      <alignment vertical="center"/>
    </xf>
    <xf numFmtId="3" fontId="82" fillId="0" borderId="88" xfId="84" applyNumberFormat="1" applyFont="1" applyFill="1" applyBorder="1" applyAlignment="1">
      <alignment vertical="center"/>
    </xf>
    <xf numFmtId="3" fontId="82" fillId="0" borderId="89" xfId="84" applyNumberFormat="1" applyFont="1" applyFill="1" applyBorder="1" applyAlignment="1">
      <alignment vertical="center"/>
    </xf>
    <xf numFmtId="3" fontId="82" fillId="0" borderId="87" xfId="84" applyNumberFormat="1" applyFont="1" applyFill="1" applyBorder="1" applyAlignment="1">
      <alignment horizontal="center" vertical="center"/>
    </xf>
    <xf numFmtId="3" fontId="79" fillId="0" borderId="90" xfId="84" applyNumberFormat="1" applyFont="1" applyFill="1" applyBorder="1" applyAlignment="1">
      <alignment vertical="center"/>
    </xf>
    <xf numFmtId="3" fontId="82" fillId="0" borderId="87" xfId="84" applyNumberFormat="1" applyFont="1" applyFill="1" applyBorder="1" applyAlignment="1">
      <alignment vertical="center"/>
    </xf>
    <xf numFmtId="3" fontId="23" fillId="0" borderId="88" xfId="84" applyNumberFormat="1" applyFont="1" applyFill="1" applyBorder="1" applyAlignment="1">
      <alignment vertical="center"/>
    </xf>
    <xf numFmtId="3" fontId="23" fillId="0" borderId="89" xfId="84" applyNumberFormat="1" applyFont="1" applyFill="1" applyBorder="1" applyAlignment="1">
      <alignment vertical="center"/>
    </xf>
    <xf numFmtId="3" fontId="23" fillId="0" borderId="87" xfId="84" applyNumberFormat="1" applyFont="1" applyFill="1" applyBorder="1" applyAlignment="1">
      <alignment vertical="center"/>
    </xf>
    <xf numFmtId="3" fontId="80" fillId="0" borderId="90" xfId="84" applyNumberFormat="1" applyFont="1" applyFill="1" applyBorder="1" applyAlignment="1">
      <alignment vertical="center"/>
    </xf>
    <xf numFmtId="3" fontId="76" fillId="0" borderId="88" xfId="84" applyNumberFormat="1" applyFont="1" applyFill="1" applyBorder="1" applyAlignment="1">
      <alignment vertical="center"/>
    </xf>
    <xf numFmtId="3" fontId="76" fillId="0" borderId="89" xfId="84" applyNumberFormat="1" applyFont="1" applyFill="1" applyBorder="1" applyAlignment="1">
      <alignment vertical="center"/>
    </xf>
    <xf numFmtId="3" fontId="76" fillId="0" borderId="90" xfId="84" applyNumberFormat="1" applyFont="1" applyFill="1" applyBorder="1" applyAlignment="1">
      <alignment vertical="center"/>
    </xf>
    <xf numFmtId="0" fontId="23" fillId="29" borderId="87" xfId="84" applyFont="1" applyFill="1" applyBorder="1" applyAlignment="1">
      <alignment vertical="center"/>
    </xf>
    <xf numFmtId="3" fontId="23" fillId="29" borderId="88" xfId="86" applyNumberFormat="1" applyFont="1" applyFill="1" applyBorder="1"/>
    <xf numFmtId="3" fontId="23" fillId="29" borderId="89" xfId="86" applyNumberFormat="1" applyFont="1" applyFill="1" applyBorder="1"/>
    <xf numFmtId="3" fontId="23" fillId="29" borderId="87" xfId="86" applyNumberFormat="1" applyFont="1" applyFill="1" applyBorder="1"/>
    <xf numFmtId="3" fontId="80" fillId="29" borderId="90" xfId="86" applyNumberFormat="1" applyFont="1" applyFill="1" applyBorder="1"/>
    <xf numFmtId="3" fontId="82" fillId="0" borderId="88" xfId="86" applyNumberFormat="1" applyFont="1" applyFill="1" applyBorder="1"/>
    <xf numFmtId="3" fontId="82" fillId="0" borderId="89" xfId="86" applyNumberFormat="1" applyFont="1" applyFill="1" applyBorder="1"/>
    <xf numFmtId="173" fontId="82" fillId="0" borderId="87" xfId="86" applyNumberFormat="1" applyFont="1" applyFill="1" applyBorder="1"/>
    <xf numFmtId="3" fontId="79" fillId="0" borderId="90" xfId="86" applyNumberFormat="1" applyFont="1" applyFill="1" applyBorder="1"/>
    <xf numFmtId="0" fontId="75" fillId="0" borderId="87" xfId="84" applyFont="1" applyBorder="1" applyAlignment="1">
      <alignment vertical="center" wrapText="1"/>
    </xf>
    <xf numFmtId="173" fontId="82" fillId="0" borderId="87" xfId="84" applyNumberFormat="1" applyFont="1" applyFill="1" applyBorder="1" applyAlignment="1">
      <alignment vertical="center"/>
    </xf>
    <xf numFmtId="0" fontId="75" fillId="0" borderId="91" xfId="84" applyFont="1" applyBorder="1" applyAlignment="1">
      <alignment vertical="center"/>
    </xf>
    <xf numFmtId="3" fontId="82" fillId="0" borderId="92" xfId="86" applyNumberFormat="1" applyFont="1" applyFill="1" applyBorder="1"/>
    <xf numFmtId="3" fontId="82" fillId="0" borderId="93" xfId="86" applyNumberFormat="1" applyFont="1" applyFill="1" applyBorder="1"/>
    <xf numFmtId="3" fontId="82" fillId="0" borderId="91" xfId="84" applyNumberFormat="1" applyFont="1" applyFill="1" applyBorder="1" applyAlignment="1">
      <alignment vertical="center"/>
    </xf>
    <xf numFmtId="3" fontId="79" fillId="0" borderId="94" xfId="86" applyNumberFormat="1" applyFont="1" applyFill="1" applyBorder="1"/>
    <xf numFmtId="0" fontId="38" fillId="0" borderId="81" xfId="84" applyFont="1" applyBorder="1" applyAlignment="1">
      <alignment vertical="center"/>
    </xf>
    <xf numFmtId="3" fontId="82" fillId="0" borderId="69" xfId="84" applyNumberFormat="1" applyFont="1" applyFill="1" applyBorder="1" applyAlignment="1">
      <alignment vertical="center"/>
    </xf>
    <xf numFmtId="3" fontId="82" fillId="0" borderId="48" xfId="86" applyNumberFormat="1" applyFont="1" applyFill="1" applyBorder="1"/>
    <xf numFmtId="3" fontId="82" fillId="0" borderId="80" xfId="86" applyNumberFormat="1" applyFont="1" applyFill="1" applyBorder="1"/>
    <xf numFmtId="3" fontId="82" fillId="0" borderId="81" xfId="84" applyNumberFormat="1" applyFont="1" applyFill="1" applyBorder="1" applyAlignment="1">
      <alignment vertical="center"/>
    </xf>
    <xf numFmtId="3" fontId="79" fillId="0" borderId="69" xfId="86" applyNumberFormat="1" applyFont="1" applyFill="1" applyBorder="1"/>
    <xf numFmtId="0" fontId="75" fillId="0" borderId="17" xfId="84" applyFont="1" applyBorder="1" applyAlignment="1">
      <alignment vertical="center" wrapText="1"/>
    </xf>
    <xf numFmtId="3" fontId="82" fillId="0" borderId="25" xfId="86" applyNumberFormat="1" applyFont="1" applyFill="1" applyBorder="1"/>
    <xf numFmtId="3" fontId="82" fillId="0" borderId="17" xfId="84" applyNumberFormat="1" applyFont="1" applyFill="1" applyBorder="1" applyAlignment="1">
      <alignment vertical="center"/>
    </xf>
    <xf numFmtId="3" fontId="79" fillId="0" borderId="32" xfId="86" applyNumberFormat="1" applyFont="1" applyFill="1" applyBorder="1"/>
    <xf numFmtId="0" fontId="23" fillId="29" borderId="17" xfId="84" applyFont="1" applyFill="1" applyBorder="1" applyAlignment="1">
      <alignment vertical="center"/>
    </xf>
    <xf numFmtId="3" fontId="23" fillId="29" borderId="25" xfId="86" applyNumberFormat="1" applyFont="1" applyFill="1" applyBorder="1"/>
    <xf numFmtId="3" fontId="23" fillId="29" borderId="17" xfId="86" applyNumberFormat="1" applyFont="1" applyFill="1" applyBorder="1"/>
    <xf numFmtId="3" fontId="80" fillId="29" borderId="32" xfId="86" applyNumberFormat="1" applyFont="1" applyFill="1" applyBorder="1"/>
    <xf numFmtId="3" fontId="80" fillId="29" borderId="25" xfId="86" applyNumberFormat="1" applyFont="1" applyFill="1" applyBorder="1"/>
    <xf numFmtId="0" fontId="38" fillId="0" borderId="95" xfId="84" applyFont="1" applyBorder="1" applyAlignment="1">
      <alignment vertical="center"/>
    </xf>
    <xf numFmtId="3" fontId="23" fillId="0" borderId="24" xfId="86" applyNumberFormat="1" applyFont="1" applyFill="1" applyBorder="1"/>
    <xf numFmtId="3" fontId="23" fillId="0" borderId="23" xfId="86" applyNumberFormat="1" applyFont="1" applyFill="1" applyBorder="1"/>
    <xf numFmtId="3" fontId="80" fillId="0" borderId="69" xfId="86" applyNumberFormat="1" applyFont="1" applyFill="1" applyBorder="1"/>
    <xf numFmtId="3" fontId="82" fillId="0" borderId="17" xfId="86" applyNumberFormat="1" applyFont="1" applyFill="1" applyBorder="1"/>
    <xf numFmtId="173" fontId="82" fillId="0" borderId="54" xfId="84" applyNumberFormat="1" applyFont="1" applyBorder="1" applyAlignment="1">
      <alignment vertical="center"/>
    </xf>
    <xf numFmtId="3" fontId="82" fillId="0" borderId="96" xfId="84" applyNumberFormat="1" applyFont="1" applyFill="1" applyBorder="1" applyAlignment="1">
      <alignment vertical="center"/>
    </xf>
    <xf numFmtId="3" fontId="82" fillId="0" borderId="97" xfId="84" applyNumberFormat="1" applyFont="1" applyBorder="1" applyAlignment="1">
      <alignment vertical="center"/>
    </xf>
    <xf numFmtId="173" fontId="82" fillId="0" borderId="97" xfId="84" applyNumberFormat="1" applyFont="1" applyBorder="1" applyAlignment="1">
      <alignment vertical="center"/>
    </xf>
    <xf numFmtId="3" fontId="79" fillId="0" borderId="98" xfId="84" applyNumberFormat="1" applyFont="1" applyFill="1" applyBorder="1" applyAlignment="1">
      <alignment vertical="center"/>
    </xf>
    <xf numFmtId="3" fontId="79" fillId="0" borderId="99" xfId="84" applyNumberFormat="1" applyFont="1" applyFill="1" applyBorder="1" applyAlignment="1">
      <alignment vertical="center"/>
    </xf>
    <xf numFmtId="0" fontId="75" fillId="0" borderId="17" xfId="84" applyFont="1" applyBorder="1" applyAlignment="1">
      <alignment vertical="center"/>
    </xf>
    <xf numFmtId="4" fontId="82" fillId="0" borderId="56" xfId="86" applyNumberFormat="1" applyFont="1" applyFill="1" applyBorder="1"/>
    <xf numFmtId="3" fontId="79" fillId="0" borderId="71" xfId="84" applyNumberFormat="1" applyFont="1" applyFill="1" applyBorder="1" applyAlignment="1">
      <alignment vertical="center"/>
    </xf>
    <xf numFmtId="3" fontId="82" fillId="0" borderId="25" xfId="84" applyNumberFormat="1" applyFont="1" applyFill="1" applyBorder="1" applyAlignment="1">
      <alignment vertical="center"/>
    </xf>
    <xf numFmtId="3" fontId="79" fillId="0" borderId="49" xfId="84" applyNumberFormat="1" applyFont="1" applyFill="1" applyBorder="1" applyAlignment="1">
      <alignment vertical="center"/>
    </xf>
    <xf numFmtId="3" fontId="82" fillId="0" borderId="56" xfId="86" applyNumberFormat="1" applyFont="1" applyFill="1" applyBorder="1"/>
    <xf numFmtId="173" fontId="82" fillId="0" borderId="56" xfId="86" applyNumberFormat="1" applyFont="1" applyFill="1" applyBorder="1"/>
    <xf numFmtId="3" fontId="23" fillId="29" borderId="25" xfId="84" applyNumberFormat="1" applyFont="1" applyFill="1" applyBorder="1" applyAlignment="1">
      <alignment vertical="center"/>
    </xf>
    <xf numFmtId="173" fontId="23" fillId="29" borderId="17" xfId="86" applyNumberFormat="1" applyFont="1" applyFill="1" applyBorder="1"/>
    <xf numFmtId="3" fontId="80" fillId="29" borderId="25" xfId="84" applyNumberFormat="1" applyFont="1" applyFill="1" applyBorder="1" applyAlignment="1">
      <alignment vertical="center"/>
    </xf>
    <xf numFmtId="3" fontId="80" fillId="29" borderId="32" xfId="84" applyNumberFormat="1" applyFont="1" applyFill="1" applyBorder="1" applyAlignment="1">
      <alignment vertical="center"/>
    </xf>
    <xf numFmtId="0" fontId="83" fillId="26" borderId="13" xfId="86" applyFont="1" applyFill="1" applyBorder="1"/>
    <xf numFmtId="3" fontId="83" fillId="26" borderId="14" xfId="86" applyNumberFormat="1" applyFont="1" applyFill="1" applyBorder="1"/>
    <xf numFmtId="0" fontId="83" fillId="26" borderId="14" xfId="91" applyFont="1" applyFill="1" applyBorder="1"/>
    <xf numFmtId="3" fontId="83" fillId="26" borderId="14" xfId="84" applyNumberFormat="1" applyFont="1" applyFill="1" applyBorder="1" applyAlignment="1">
      <alignment vertical="center"/>
    </xf>
    <xf numFmtId="3" fontId="83" fillId="26" borderId="27" xfId="84" applyNumberFormat="1" applyFont="1" applyFill="1" applyBorder="1" applyAlignment="1">
      <alignment vertical="center"/>
    </xf>
    <xf numFmtId="3" fontId="83" fillId="26" borderId="13" xfId="86" applyNumberFormat="1" applyFont="1" applyFill="1" applyBorder="1"/>
    <xf numFmtId="3" fontId="78" fillId="26" borderId="74" xfId="84" applyNumberFormat="1" applyFont="1" applyFill="1" applyBorder="1" applyAlignment="1">
      <alignment vertical="center"/>
    </xf>
    <xf numFmtId="3" fontId="78" fillId="26" borderId="27" xfId="84" applyNumberFormat="1" applyFont="1" applyFill="1" applyBorder="1" applyAlignment="1">
      <alignment vertical="center"/>
    </xf>
    <xf numFmtId="0" fontId="38" fillId="0" borderId="0" xfId="86" applyFont="1" applyFill="1" applyBorder="1"/>
    <xf numFmtId="0" fontId="79" fillId="0" borderId="0" xfId="101" applyFont="1"/>
    <xf numFmtId="0" fontId="0" fillId="0" borderId="0" xfId="85" applyFont="1"/>
    <xf numFmtId="3" fontId="15" fillId="0" borderId="18" xfId="88" applyNumberFormat="1" applyFont="1" applyBorder="1" applyAlignment="1">
      <alignment horizontal="right"/>
    </xf>
    <xf numFmtId="3" fontId="15" fillId="0" borderId="25" xfId="88" applyNumberFormat="1" applyFont="1" applyBorder="1" applyAlignment="1">
      <alignment horizontal="right"/>
    </xf>
    <xf numFmtId="0" fontId="76" fillId="0" borderId="33" xfId="88" applyFont="1" applyBorder="1" applyAlignment="1">
      <alignment horizontal="center"/>
    </xf>
    <xf numFmtId="0" fontId="15" fillId="0" borderId="18" xfId="88" applyFont="1" applyBorder="1" applyAlignment="1">
      <alignment horizontal="left"/>
    </xf>
    <xf numFmtId="0" fontId="20" fillId="0" borderId="17" xfId="101" applyFont="1" applyFill="1" applyBorder="1" applyAlignment="1">
      <alignment horizontal="center" vertical="center"/>
    </xf>
    <xf numFmtId="0" fontId="76" fillId="0" borderId="33" xfId="101" applyFont="1" applyFill="1" applyBorder="1" applyAlignment="1">
      <alignment horizontal="left" vertical="center"/>
    </xf>
    <xf numFmtId="3" fontId="76" fillId="0" borderId="18" xfId="101" applyNumberFormat="1" applyFont="1" applyFill="1" applyBorder="1" applyAlignment="1">
      <alignment horizontal="right" vertical="center"/>
    </xf>
    <xf numFmtId="3" fontId="76" fillId="0" borderId="25" xfId="101" applyNumberFormat="1" applyFont="1" applyFill="1" applyBorder="1" applyAlignment="1">
      <alignment horizontal="right" vertical="center"/>
    </xf>
    <xf numFmtId="0" fontId="20" fillId="0" borderId="33" xfId="101" applyFont="1" applyFill="1" applyBorder="1" applyAlignment="1">
      <alignment horizontal="left" vertical="center"/>
    </xf>
    <xf numFmtId="3" fontId="15" fillId="0" borderId="18" xfId="101" applyNumberFormat="1" applyFont="1" applyFill="1" applyBorder="1" applyAlignment="1">
      <alignment horizontal="right" vertical="center"/>
    </xf>
    <xf numFmtId="3" fontId="15" fillId="0" borderId="25" xfId="101" applyNumberFormat="1" applyFont="1" applyFill="1" applyBorder="1" applyAlignment="1">
      <alignment horizontal="right" vertical="center"/>
    </xf>
    <xf numFmtId="3" fontId="15" fillId="0" borderId="18" xfId="88" applyNumberFormat="1" applyFont="1" applyFill="1" applyBorder="1" applyAlignment="1">
      <alignment horizontal="right"/>
    </xf>
    <xf numFmtId="3" fontId="15" fillId="0" borderId="25" xfId="88" applyNumberFormat="1" applyFont="1" applyFill="1" applyBorder="1" applyAlignment="1">
      <alignment horizontal="right"/>
    </xf>
    <xf numFmtId="3" fontId="15" fillId="0" borderId="25" xfId="101" applyNumberFormat="1" applyFont="1" applyFill="1" applyBorder="1" applyAlignment="1">
      <alignment vertical="center"/>
    </xf>
    <xf numFmtId="0" fontId="76" fillId="0" borderId="35" xfId="101" applyFont="1" applyFill="1" applyBorder="1" applyAlignment="1">
      <alignment horizontal="center" vertical="center"/>
    </xf>
    <xf numFmtId="0" fontId="76" fillId="0" borderId="33" xfId="101" applyFont="1" applyFill="1" applyBorder="1" applyAlignment="1">
      <alignment horizontal="center" vertical="center"/>
    </xf>
    <xf numFmtId="3" fontId="20" fillId="0" borderId="18" xfId="101" applyNumberFormat="1" applyFont="1" applyFill="1" applyBorder="1" applyAlignment="1">
      <alignment horizontal="right" vertical="center"/>
    </xf>
    <xf numFmtId="3" fontId="20" fillId="0" borderId="25" xfId="101" applyNumberFormat="1" applyFont="1" applyFill="1" applyBorder="1" applyAlignment="1">
      <alignment horizontal="right" vertical="center"/>
    </xf>
    <xf numFmtId="0" fontId="20" fillId="0" borderId="35" xfId="101" applyFont="1" applyFill="1" applyBorder="1" applyAlignment="1">
      <alignment horizontal="left" vertical="center"/>
    </xf>
    <xf numFmtId="3" fontId="78" fillId="35" borderId="18" xfId="101" applyNumberFormat="1" applyFont="1" applyFill="1" applyBorder="1" applyAlignment="1">
      <alignment horizontal="right" vertical="center"/>
    </xf>
    <xf numFmtId="3" fontId="78" fillId="35" borderId="25" xfId="101" applyNumberFormat="1" applyFont="1" applyFill="1" applyBorder="1" applyAlignment="1">
      <alignment horizontal="right" vertical="center"/>
    </xf>
    <xf numFmtId="3" fontId="78" fillId="35" borderId="18" xfId="101" applyNumberFormat="1" applyFont="1" applyFill="1" applyBorder="1"/>
    <xf numFmtId="3" fontId="78" fillId="35" borderId="25" xfId="101" applyNumberFormat="1" applyFont="1" applyFill="1" applyBorder="1"/>
    <xf numFmtId="0" fontId="20" fillId="0" borderId="33" xfId="101" applyFont="1" applyFill="1" applyBorder="1" applyAlignment="1">
      <alignment vertical="center"/>
    </xf>
    <xf numFmtId="3" fontId="15" fillId="0" borderId="18" xfId="101" applyNumberFormat="1" applyFont="1" applyFill="1" applyBorder="1" applyAlignment="1">
      <alignment vertical="center"/>
    </xf>
    <xf numFmtId="0" fontId="15" fillId="0" borderId="17" xfId="101" applyFont="1" applyFill="1" applyBorder="1" applyAlignment="1">
      <alignment horizontal="center" vertical="center"/>
    </xf>
    <xf numFmtId="0" fontId="15" fillId="0" borderId="33" xfId="101" applyFont="1" applyFill="1" applyBorder="1" applyAlignment="1">
      <alignment horizontal="left" vertical="center"/>
    </xf>
    <xf numFmtId="3" fontId="76" fillId="0" borderId="18" xfId="101" applyNumberFormat="1" applyFont="1" applyFill="1" applyBorder="1"/>
    <xf numFmtId="3" fontId="76" fillId="0" borderId="25" xfId="101" applyNumberFormat="1" applyFont="1" applyFill="1" applyBorder="1"/>
    <xf numFmtId="0" fontId="20" fillId="0" borderId="17" xfId="101" applyFont="1" applyFill="1" applyBorder="1" applyAlignment="1">
      <alignment horizontal="center" vertical="center" wrapText="1"/>
    </xf>
    <xf numFmtId="0" fontId="20" fillId="0" borderId="18" xfId="101" applyFont="1" applyFill="1" applyBorder="1" applyAlignment="1">
      <alignment horizontal="left" vertical="center" wrapText="1"/>
    </xf>
    <xf numFmtId="3" fontId="20" fillId="0" borderId="18" xfId="101" applyNumberFormat="1" applyFont="1" applyFill="1" applyBorder="1" applyAlignment="1">
      <alignment vertical="center"/>
    </xf>
    <xf numFmtId="3" fontId="20" fillId="0" borderId="25" xfId="101" applyNumberFormat="1" applyFont="1" applyFill="1" applyBorder="1" applyAlignment="1">
      <alignment vertical="center"/>
    </xf>
    <xf numFmtId="0" fontId="15" fillId="0" borderId="17" xfId="101" applyFont="1" applyFill="1" applyBorder="1" applyAlignment="1">
      <alignment horizontal="center" vertical="center" wrapText="1"/>
    </xf>
    <xf numFmtId="0" fontId="15" fillId="0" borderId="18" xfId="101" applyFont="1" applyFill="1" applyBorder="1" applyAlignment="1">
      <alignment horizontal="left" vertical="center" wrapText="1"/>
    </xf>
    <xf numFmtId="0" fontId="76" fillId="0" borderId="33" xfId="101" applyFont="1" applyFill="1" applyBorder="1" applyAlignment="1">
      <alignment horizontal="left" vertical="center" wrapText="1"/>
    </xf>
    <xf numFmtId="3" fontId="76" fillId="0" borderId="18" xfId="101" applyNumberFormat="1" applyFont="1" applyFill="1" applyBorder="1" applyAlignment="1">
      <alignment vertical="center"/>
    </xf>
    <xf numFmtId="3" fontId="76" fillId="0" borderId="25" xfId="101" applyNumberFormat="1" applyFont="1" applyFill="1" applyBorder="1" applyAlignment="1">
      <alignment vertical="center"/>
    </xf>
    <xf numFmtId="0" fontId="15" fillId="0" borderId="35" xfId="101" applyFont="1" applyFill="1" applyBorder="1" applyAlignment="1">
      <alignment horizontal="center" vertical="center" wrapText="1"/>
    </xf>
    <xf numFmtId="0" fontId="23" fillId="0" borderId="35" xfId="101" applyFont="1" applyFill="1" applyBorder="1" applyAlignment="1">
      <alignment vertical="center" wrapText="1"/>
    </xf>
    <xf numFmtId="0" fontId="23" fillId="0" borderId="33" xfId="101" applyFont="1" applyFill="1" applyBorder="1" applyAlignment="1">
      <alignment vertical="center" wrapText="1"/>
    </xf>
    <xf numFmtId="0" fontId="20" fillId="0" borderId="33" xfId="101" applyFont="1" applyFill="1" applyBorder="1" applyAlignment="1">
      <alignment vertical="center" wrapText="1"/>
    </xf>
    <xf numFmtId="0" fontId="82" fillId="0" borderId="18" xfId="101" applyFont="1" applyBorder="1" applyAlignment="1">
      <alignment vertical="center" wrapText="1"/>
    </xf>
    <xf numFmtId="0" fontId="15" fillId="0" borderId="17" xfId="101" applyFont="1" applyBorder="1" applyAlignment="1">
      <alignment horizontal="center" vertical="center" wrapText="1"/>
    </xf>
    <xf numFmtId="0" fontId="15" fillId="0" borderId="33" xfId="101" applyFont="1" applyBorder="1" applyAlignment="1">
      <alignment horizontal="left" vertical="center" wrapText="1"/>
    </xf>
    <xf numFmtId="0" fontId="20" fillId="0" borderId="17" xfId="101" applyFont="1" applyBorder="1" applyAlignment="1">
      <alignment horizontal="center" vertical="center" wrapText="1"/>
    </xf>
    <xf numFmtId="0" fontId="20" fillId="0" borderId="33" xfId="101" applyFont="1" applyBorder="1" applyAlignment="1">
      <alignment horizontal="left" vertical="center" wrapText="1"/>
    </xf>
    <xf numFmtId="0" fontId="15" fillId="0" borderId="35" xfId="101" applyFont="1" applyBorder="1" applyAlignment="1">
      <alignment horizontal="center" vertical="center" wrapText="1"/>
    </xf>
    <xf numFmtId="0" fontId="82" fillId="0" borderId="33" xfId="101" applyFont="1" applyBorder="1" applyAlignment="1">
      <alignment vertical="center" wrapText="1"/>
    </xf>
    <xf numFmtId="0" fontId="20" fillId="0" borderId="35" xfId="101" applyFont="1" applyBorder="1" applyAlignment="1">
      <alignment horizontal="center" vertical="center" wrapText="1"/>
    </xf>
    <xf numFmtId="0" fontId="20" fillId="0" borderId="33" xfId="101" applyFont="1" applyBorder="1" applyAlignment="1">
      <alignment horizontal="center" vertical="center" wrapText="1"/>
    </xf>
    <xf numFmtId="3" fontId="83" fillId="35" borderId="18" xfId="101" applyNumberFormat="1" applyFont="1" applyFill="1" applyBorder="1" applyAlignment="1">
      <alignment vertical="center"/>
    </xf>
    <xf numFmtId="3" fontId="83" fillId="35" borderId="25" xfId="101" applyNumberFormat="1" applyFont="1" applyFill="1" applyBorder="1" applyAlignment="1">
      <alignment vertical="center"/>
    </xf>
    <xf numFmtId="3" fontId="74" fillId="36" borderId="14" xfId="101" applyNumberFormat="1" applyFont="1" applyFill="1" applyBorder="1" applyAlignment="1">
      <alignment vertical="center"/>
    </xf>
    <xf numFmtId="3" fontId="74" fillId="36" borderId="27" xfId="101" applyNumberFormat="1" applyFont="1" applyFill="1" applyBorder="1" applyAlignment="1">
      <alignment vertical="center"/>
    </xf>
    <xf numFmtId="0" fontId="74" fillId="36" borderId="65" xfId="101" applyFont="1" applyFill="1" applyBorder="1" applyAlignment="1">
      <alignment horizontal="left" vertical="center"/>
    </xf>
    <xf numFmtId="0" fontId="74" fillId="36" borderId="14" xfId="101" applyFont="1" applyFill="1" applyBorder="1" applyAlignment="1">
      <alignment horizontal="left" vertical="center"/>
    </xf>
    <xf numFmtId="0" fontId="58" fillId="0" borderId="0" xfId="77" applyBorder="1"/>
    <xf numFmtId="0" fontId="75" fillId="0" borderId="0" xfId="77" applyFont="1" applyBorder="1"/>
    <xf numFmtId="0" fontId="45" fillId="0" borderId="79" xfId="95" applyFont="1" applyFill="1" applyBorder="1" applyAlignment="1"/>
    <xf numFmtId="0" fontId="58" fillId="0" borderId="52" xfId="77" applyBorder="1"/>
    <xf numFmtId="0" fontId="88" fillId="0" borderId="52" xfId="77" applyFont="1" applyBorder="1"/>
    <xf numFmtId="0" fontId="158" fillId="0" borderId="52" xfId="77" applyFont="1" applyBorder="1" applyAlignment="1">
      <alignment wrapText="1"/>
    </xf>
    <xf numFmtId="0" fontId="51" fillId="0" borderId="52" xfId="77" applyFont="1" applyBorder="1"/>
    <xf numFmtId="0" fontId="160" fillId="0" borderId="0" xfId="77" applyFont="1"/>
    <xf numFmtId="1" fontId="48" fillId="33" borderId="52" xfId="77" applyNumberFormat="1" applyFont="1" applyFill="1" applyBorder="1" applyAlignment="1">
      <alignment horizontal="right" vertical="center"/>
    </xf>
    <xf numFmtId="0" fontId="48" fillId="0" borderId="52" xfId="77" applyFont="1" applyBorder="1" applyAlignment="1">
      <alignment horizontal="center"/>
    </xf>
    <xf numFmtId="0" fontId="91" fillId="0" borderId="52" xfId="77" applyFont="1" applyBorder="1" applyAlignment="1">
      <alignment horizontal="center" vertical="center"/>
    </xf>
    <xf numFmtId="0" fontId="91" fillId="0" borderId="52" xfId="77" applyFont="1" applyBorder="1" applyAlignment="1">
      <alignment horizontal="center" vertical="center" wrapText="1"/>
    </xf>
    <xf numFmtId="0" fontId="51" fillId="0" borderId="52" xfId="77" applyFont="1" applyBorder="1" applyAlignment="1">
      <alignment horizontal="center" textRotation="255"/>
    </xf>
    <xf numFmtId="0" fontId="87" fillId="0" borderId="0" xfId="77" applyFont="1" applyAlignment="1">
      <alignment horizontal="right"/>
    </xf>
    <xf numFmtId="0" fontId="87" fillId="0" borderId="0" xfId="77" applyFont="1" applyAlignment="1">
      <alignment horizontal="center"/>
    </xf>
    <xf numFmtId="0" fontId="87" fillId="0" borderId="0" xfId="77" applyFont="1"/>
    <xf numFmtId="0" fontId="159" fillId="0" borderId="0" xfId="77" applyFont="1" applyAlignment="1">
      <alignment horizontal="center"/>
    </xf>
    <xf numFmtId="0" fontId="50" fillId="0" borderId="52" xfId="77" applyFont="1" applyBorder="1" applyAlignment="1">
      <alignment horizontal="center" vertical="center" wrapText="1"/>
    </xf>
    <xf numFmtId="0" fontId="58" fillId="0" borderId="0" xfId="77"/>
    <xf numFmtId="10" fontId="51" fillId="0" borderId="19" xfId="109" applyNumberFormat="1" applyFont="1" applyFill="1" applyBorder="1" applyAlignment="1" applyProtection="1">
      <alignment horizontal="center" vertical="center" wrapText="1"/>
      <protection locked="0"/>
    </xf>
    <xf numFmtId="0" fontId="161" fillId="0" borderId="0" xfId="77" applyFont="1" applyAlignment="1">
      <alignment horizontal="center"/>
    </xf>
    <xf numFmtId="0" fontId="162" fillId="0" borderId="0" xfId="77" applyFont="1"/>
    <xf numFmtId="0" fontId="162" fillId="0" borderId="0" xfId="77" applyFont="1" applyAlignment="1">
      <alignment horizontal="center"/>
    </xf>
    <xf numFmtId="0" fontId="163" fillId="0" borderId="0" xfId="77" applyFont="1"/>
    <xf numFmtId="1" fontId="86" fillId="33" borderId="52" xfId="77" applyNumberFormat="1" applyFont="1" applyFill="1" applyBorder="1" applyAlignment="1">
      <alignment horizontal="right" vertical="center"/>
    </xf>
    <xf numFmtId="0" fontId="164" fillId="0" borderId="52" xfId="77" applyFont="1" applyBorder="1"/>
    <xf numFmtId="0" fontId="165" fillId="0" borderId="52" xfId="77" applyFont="1" applyBorder="1"/>
    <xf numFmtId="1" fontId="88" fillId="0" borderId="52" xfId="77" applyNumberFormat="1" applyFont="1" applyBorder="1"/>
    <xf numFmtId="3" fontId="117" fillId="0" borderId="18" xfId="101" applyNumberFormat="1" applyFont="1" applyFill="1" applyBorder="1" applyAlignment="1">
      <alignment horizontal="center" vertical="center"/>
    </xf>
    <xf numFmtId="0" fontId="15" fillId="0" borderId="18" xfId="101" applyFont="1" applyBorder="1" applyAlignment="1">
      <alignment horizontal="left" vertical="center" wrapText="1"/>
    </xf>
    <xf numFmtId="3" fontId="159" fillId="27" borderId="18" xfId="101" applyNumberFormat="1" applyFont="1" applyFill="1" applyBorder="1" applyAlignment="1">
      <alignment horizontal="center" vertical="center"/>
    </xf>
    <xf numFmtId="3" fontId="151" fillId="34" borderId="18" xfId="85" applyNumberFormat="1" applyFont="1" applyFill="1" applyBorder="1"/>
    <xf numFmtId="3" fontId="151" fillId="34" borderId="33" xfId="85" applyNumberFormat="1" applyFont="1" applyFill="1" applyBorder="1"/>
    <xf numFmtId="3" fontId="151" fillId="34" borderId="50" xfId="85" applyNumberFormat="1" applyFont="1" applyFill="1" applyBorder="1"/>
    <xf numFmtId="0" fontId="58" fillId="0" borderId="0" xfId="90"/>
    <xf numFmtId="0" fontId="166" fillId="0" borderId="41" xfId="77" applyFont="1" applyBorder="1" applyAlignment="1">
      <alignment horizontal="center" wrapText="1"/>
    </xf>
    <xf numFmtId="0" fontId="166" fillId="0" borderId="100" xfId="77" applyFont="1" applyBorder="1" applyAlignment="1">
      <alignment horizontal="center" wrapText="1"/>
    </xf>
    <xf numFmtId="3" fontId="91" fillId="0" borderId="19" xfId="0" applyNumberFormat="1" applyFont="1" applyBorder="1" applyAlignment="1">
      <alignment horizontal="right" wrapText="1"/>
    </xf>
    <xf numFmtId="3" fontId="91" fillId="0" borderId="19" xfId="96" applyNumberFormat="1" applyFont="1" applyBorder="1" applyAlignment="1">
      <alignment horizontal="right" wrapText="1"/>
    </xf>
    <xf numFmtId="3" fontId="158" fillId="0" borderId="18" xfId="0" applyNumberFormat="1" applyFont="1" applyBorder="1" applyAlignment="1">
      <alignment horizontal="right" wrapText="1"/>
    </xf>
    <xf numFmtId="3" fontId="158" fillId="0" borderId="18" xfId="96" applyNumberFormat="1" applyFont="1" applyBorder="1" applyAlignment="1">
      <alignment horizontal="right" wrapText="1"/>
    </xf>
    <xf numFmtId="3" fontId="91" fillId="0" borderId="18" xfId="0" applyNumberFormat="1" applyFont="1" applyBorder="1" applyAlignment="1">
      <alignment horizontal="right" wrapText="1"/>
    </xf>
    <xf numFmtId="3" fontId="91" fillId="0" borderId="18" xfId="96" applyNumberFormat="1" applyFont="1" applyBorder="1" applyAlignment="1">
      <alignment horizontal="right" wrapText="1"/>
    </xf>
    <xf numFmtId="3" fontId="167" fillId="0" borderId="19" xfId="96" applyNumberFormat="1" applyFont="1" applyBorder="1" applyAlignment="1">
      <alignment horizontal="right" wrapText="1"/>
    </xf>
    <xf numFmtId="168" fontId="89" fillId="0" borderId="18" xfId="56" applyNumberFormat="1" applyFont="1" applyBorder="1" applyAlignment="1">
      <alignment horizontal="right" wrapText="1"/>
    </xf>
    <xf numFmtId="168" fontId="158" fillId="0" borderId="18" xfId="56" applyNumberFormat="1" applyFont="1" applyBorder="1" applyAlignment="1">
      <alignment horizontal="right" wrapText="1"/>
    </xf>
    <xf numFmtId="3" fontId="158" fillId="0" borderId="18" xfId="96" applyNumberFormat="1" applyFont="1" applyBorder="1" applyAlignment="1">
      <alignment wrapText="1"/>
    </xf>
    <xf numFmtId="204" fontId="89" fillId="0" borderId="18" xfId="56" applyNumberFormat="1" applyFont="1" applyBorder="1" applyAlignment="1">
      <alignment horizontal="right" wrapText="1"/>
    </xf>
    <xf numFmtId="3" fontId="158" fillId="0" borderId="19" xfId="0" applyNumberFormat="1" applyFont="1" applyBorder="1" applyAlignment="1">
      <alignment horizontal="right" wrapText="1"/>
    </xf>
    <xf numFmtId="3" fontId="158" fillId="0" borderId="19" xfId="96" applyNumberFormat="1" applyFont="1" applyBorder="1" applyAlignment="1">
      <alignment horizontal="right" wrapText="1"/>
    </xf>
    <xf numFmtId="3" fontId="91" fillId="0" borderId="14" xfId="0" applyNumberFormat="1" applyFont="1" applyBorder="1" applyAlignment="1">
      <alignment horizontal="right" wrapText="1"/>
    </xf>
    <xf numFmtId="3" fontId="91" fillId="0" borderId="14" xfId="96" applyNumberFormat="1" applyFont="1" applyBorder="1" applyAlignment="1">
      <alignment horizontal="right" wrapText="1"/>
    </xf>
    <xf numFmtId="0" fontId="166" fillId="0" borderId="101" xfId="77" applyFont="1" applyBorder="1" applyAlignment="1">
      <alignment horizontal="center" wrapText="1"/>
    </xf>
    <xf numFmtId="0" fontId="166" fillId="0" borderId="102" xfId="77" applyFont="1" applyBorder="1" applyAlignment="1">
      <alignment horizontal="center" wrapText="1"/>
    </xf>
    <xf numFmtId="3" fontId="30" fillId="0" borderId="18" xfId="96" applyNumberFormat="1" applyFont="1" applyBorder="1" applyAlignment="1">
      <alignment horizontal="right" wrapText="1"/>
    </xf>
    <xf numFmtId="3" fontId="149" fillId="0" borderId="18" xfId="0" applyNumberFormat="1" applyFont="1" applyBorder="1" applyAlignment="1">
      <alignment horizontal="right" wrapText="1"/>
    </xf>
    <xf numFmtId="3" fontId="149" fillId="0" borderId="18" xfId="96" applyNumberFormat="1" applyFont="1" applyBorder="1" applyAlignment="1">
      <alignment horizontal="right" wrapText="1"/>
    </xf>
    <xf numFmtId="3" fontId="158" fillId="0" borderId="55" xfId="96" applyNumberFormat="1" applyFont="1" applyBorder="1" applyAlignment="1">
      <alignment horizontal="right" wrapText="1"/>
    </xf>
    <xf numFmtId="3" fontId="91" fillId="0" borderId="41" xfId="0" applyNumberFormat="1" applyFont="1" applyBorder="1" applyAlignment="1">
      <alignment horizontal="right" wrapText="1"/>
    </xf>
    <xf numFmtId="3" fontId="49" fillId="0" borderId="103" xfId="0" applyNumberFormat="1" applyFont="1" applyBorder="1" applyAlignment="1">
      <alignment horizontal="right" wrapText="1"/>
    </xf>
    <xf numFmtId="0" fontId="16" fillId="0" borderId="103" xfId="96" applyFont="1" applyBorder="1" applyAlignment="1">
      <alignment wrapText="1"/>
    </xf>
    <xf numFmtId="0" fontId="42" fillId="0" borderId="0" xfId="96" applyFont="1" applyFill="1" applyBorder="1" applyAlignment="1" applyProtection="1">
      <alignment vertical="center" wrapText="1"/>
    </xf>
    <xf numFmtId="0" fontId="166" fillId="0" borderId="104" xfId="77" applyFont="1" applyBorder="1" applyAlignment="1">
      <alignment horizontal="center" wrapText="1"/>
    </xf>
    <xf numFmtId="0" fontId="91" fillId="0" borderId="105" xfId="96" applyFont="1" applyBorder="1" applyAlignment="1">
      <alignment horizontal="center" wrapText="1"/>
    </xf>
    <xf numFmtId="3" fontId="103" fillId="0" borderId="18" xfId="96" applyNumberFormat="1" applyFont="1" applyBorder="1" applyAlignment="1">
      <alignment horizontal="right" wrapText="1"/>
    </xf>
    <xf numFmtId="3" fontId="103" fillId="0" borderId="18" xfId="96" applyNumberFormat="1" applyFont="1" applyBorder="1" applyAlignment="1">
      <alignment wrapText="1"/>
    </xf>
    <xf numFmtId="3" fontId="87" fillId="0" borderId="18" xfId="96" applyNumberFormat="1" applyFont="1" applyBorder="1" applyAlignment="1">
      <alignment wrapText="1"/>
    </xf>
    <xf numFmtId="3" fontId="104" fillId="0" borderId="18" xfId="97" applyNumberFormat="1" applyFont="1" applyBorder="1"/>
    <xf numFmtId="3" fontId="20" fillId="0" borderId="41" xfId="97" applyNumberFormat="1" applyFont="1" applyBorder="1"/>
    <xf numFmtId="0" fontId="91" fillId="0" borderId="19" xfId="96" applyFont="1" applyBorder="1" applyAlignment="1">
      <alignment horizontal="center" wrapText="1"/>
    </xf>
    <xf numFmtId="3" fontId="75" fillId="0" borderId="18" xfId="97" applyNumberFormat="1" applyFont="1" applyFill="1" applyBorder="1"/>
    <xf numFmtId="0" fontId="42" fillId="0" borderId="106" xfId="96" applyFont="1" applyFill="1" applyBorder="1" applyAlignment="1" applyProtection="1">
      <alignment vertical="center" wrapText="1"/>
    </xf>
    <xf numFmtId="0" fontId="75" fillId="0" borderId="0" xfId="97" applyFont="1" applyAlignment="1">
      <alignment wrapText="1"/>
    </xf>
    <xf numFmtId="0" fontId="38" fillId="0" borderId="0" xfId="97" applyFont="1" applyAlignment="1">
      <alignment wrapText="1"/>
    </xf>
    <xf numFmtId="3" fontId="167" fillId="0" borderId="107" xfId="96" applyNumberFormat="1" applyFont="1" applyBorder="1" applyAlignment="1">
      <alignment horizontal="right" wrapText="1"/>
    </xf>
    <xf numFmtId="3" fontId="30" fillId="0" borderId="18" xfId="97" applyNumberFormat="1" applyFont="1" applyBorder="1"/>
    <xf numFmtId="3" fontId="30" fillId="0" borderId="108" xfId="97" applyNumberFormat="1" applyFont="1" applyBorder="1"/>
    <xf numFmtId="3" fontId="167" fillId="0" borderId="18" xfId="96" applyNumberFormat="1" applyFont="1" applyBorder="1" applyAlignment="1">
      <alignment wrapText="1"/>
    </xf>
    <xf numFmtId="3" fontId="167" fillId="0" borderId="44" xfId="96" applyNumberFormat="1" applyFont="1" applyBorder="1" applyAlignment="1">
      <alignment wrapText="1"/>
    </xf>
    <xf numFmtId="3" fontId="167" fillId="0" borderId="108" xfId="96" applyNumberFormat="1" applyFont="1" applyBorder="1" applyAlignment="1">
      <alignment wrapText="1"/>
    </xf>
    <xf numFmtId="3" fontId="158" fillId="0" borderId="44" xfId="96" applyNumberFormat="1" applyFont="1" applyBorder="1" applyAlignment="1">
      <alignment wrapText="1"/>
    </xf>
    <xf numFmtId="3" fontId="91" fillId="0" borderId="18" xfId="96" applyNumberFormat="1" applyFont="1" applyBorder="1" applyAlignment="1">
      <alignment wrapText="1"/>
    </xf>
    <xf numFmtId="3" fontId="91" fillId="0" borderId="108" xfId="96" applyNumberFormat="1" applyFont="1" applyBorder="1" applyAlignment="1">
      <alignment wrapText="1"/>
    </xf>
    <xf numFmtId="3" fontId="25" fillId="0" borderId="18" xfId="97" applyNumberFormat="1" applyFont="1" applyBorder="1"/>
    <xf numFmtId="3" fontId="25" fillId="0" borderId="108" xfId="97" applyNumberFormat="1" applyFont="1" applyBorder="1"/>
    <xf numFmtId="3" fontId="30" fillId="0" borderId="44" xfId="97" applyNumberFormat="1" applyFont="1" applyBorder="1" applyProtection="1">
      <protection locked="0"/>
    </xf>
    <xf numFmtId="3" fontId="26" fillId="0" borderId="41" xfId="97" applyNumberFormat="1" applyFont="1" applyBorder="1"/>
    <xf numFmtId="3" fontId="91" fillId="0" borderId="61" xfId="96" applyNumberFormat="1" applyFont="1" applyBorder="1" applyAlignment="1">
      <alignment wrapText="1"/>
    </xf>
    <xf numFmtId="3" fontId="26" fillId="0" borderId="100" xfId="97" applyNumberFormat="1" applyFont="1" applyBorder="1"/>
    <xf numFmtId="3" fontId="167" fillId="0" borderId="69" xfId="96" applyNumberFormat="1" applyFont="1" applyBorder="1" applyAlignment="1">
      <alignment wrapText="1"/>
    </xf>
    <xf numFmtId="3" fontId="158" fillId="0" borderId="32" xfId="96" applyNumberFormat="1" applyFont="1" applyBorder="1" applyAlignment="1">
      <alignment wrapText="1"/>
    </xf>
    <xf numFmtId="3" fontId="25" fillId="0" borderId="32" xfId="96" applyNumberFormat="1" applyFont="1" applyBorder="1" applyAlignment="1">
      <alignment wrapText="1"/>
    </xf>
    <xf numFmtId="3" fontId="167" fillId="0" borderId="32" xfId="96" applyNumberFormat="1" applyFont="1" applyBorder="1" applyAlignment="1">
      <alignment wrapText="1"/>
    </xf>
    <xf numFmtId="3" fontId="30" fillId="0" borderId="18" xfId="97" applyNumberFormat="1" applyFont="1" applyFill="1" applyBorder="1"/>
    <xf numFmtId="3" fontId="30" fillId="0" borderId="108" xfId="97" applyNumberFormat="1" applyFont="1" applyFill="1" applyBorder="1"/>
    <xf numFmtId="3" fontId="91" fillId="0" borderId="41" xfId="96" applyNumberFormat="1" applyFont="1" applyBorder="1" applyAlignment="1">
      <alignment wrapText="1"/>
    </xf>
    <xf numFmtId="3" fontId="91" fillId="0" borderId="100" xfId="96" applyNumberFormat="1" applyFont="1" applyBorder="1" applyAlignment="1">
      <alignment wrapText="1"/>
    </xf>
    <xf numFmtId="3" fontId="158" fillId="0" borderId="18" xfId="96" applyNumberFormat="1" applyFont="1" applyFill="1" applyBorder="1" applyAlignment="1">
      <alignment horizontal="right" wrapText="1"/>
    </xf>
    <xf numFmtId="0" fontId="89" fillId="0" borderId="23" xfId="96" applyFont="1" applyBorder="1" applyAlignment="1">
      <alignment wrapText="1"/>
    </xf>
    <xf numFmtId="0" fontId="89" fillId="0" borderId="19" xfId="96" applyFont="1" applyBorder="1" applyAlignment="1">
      <alignment wrapText="1"/>
    </xf>
    <xf numFmtId="0" fontId="88" fillId="0" borderId="0" xfId="77" applyFont="1" applyAlignment="1">
      <alignment horizontal="left" wrapText="1"/>
    </xf>
    <xf numFmtId="3" fontId="15" fillId="0" borderId="44" xfId="101" applyNumberFormat="1" applyFont="1" applyBorder="1" applyAlignment="1">
      <alignment vertical="center"/>
    </xf>
    <xf numFmtId="3" fontId="15" fillId="0" borderId="44" xfId="101" applyNumberFormat="1" applyFont="1" applyBorder="1" applyAlignment="1">
      <alignment horizontal="right" vertical="center"/>
    </xf>
    <xf numFmtId="0" fontId="15" fillId="0" borderId="33" xfId="101" applyFont="1" applyBorder="1" applyAlignment="1">
      <alignment horizontal="left" vertical="center"/>
    </xf>
    <xf numFmtId="0" fontId="42" fillId="0" borderId="29" xfId="95" applyFont="1" applyFill="1" applyBorder="1" applyAlignment="1">
      <alignment horizontal="center" vertical="center"/>
    </xf>
    <xf numFmtId="0" fontId="103" fillId="0" borderId="44" xfId="96" applyFont="1" applyBorder="1" applyAlignment="1">
      <alignment wrapText="1"/>
    </xf>
    <xf numFmtId="0" fontId="87" fillId="0" borderId="44" xfId="96" applyFont="1" applyBorder="1" applyAlignment="1">
      <alignment wrapText="1"/>
    </xf>
    <xf numFmtId="0" fontId="64" fillId="0" borderId="0" xfId="97" applyFont="1"/>
    <xf numFmtId="3" fontId="75" fillId="0" borderId="108" xfId="97" applyNumberFormat="1" applyFont="1" applyBorder="1"/>
    <xf numFmtId="205" fontId="103" fillId="0" borderId="44" xfId="96" applyNumberFormat="1" applyFont="1" applyBorder="1" applyAlignment="1">
      <alignment wrapText="1"/>
    </xf>
    <xf numFmtId="205" fontId="89" fillId="0" borderId="44" xfId="96" applyNumberFormat="1" applyFont="1" applyBorder="1" applyAlignment="1">
      <alignment wrapText="1"/>
    </xf>
    <xf numFmtId="205" fontId="75" fillId="0" borderId="18" xfId="97" applyNumberFormat="1" applyFont="1" applyBorder="1"/>
    <xf numFmtId="205" fontId="75" fillId="0" borderId="44" xfId="97" applyNumberFormat="1" applyFont="1" applyBorder="1" applyProtection="1">
      <protection locked="0"/>
    </xf>
    <xf numFmtId="205" fontId="75" fillId="0" borderId="44" xfId="97" applyNumberFormat="1" applyFont="1" applyBorder="1" applyAlignment="1" applyProtection="1">
      <alignment horizontal="right"/>
      <protection locked="0"/>
    </xf>
    <xf numFmtId="205" fontId="49" fillId="0" borderId="61" xfId="96" applyNumberFormat="1" applyFont="1" applyBorder="1" applyAlignment="1">
      <alignment wrapText="1"/>
    </xf>
    <xf numFmtId="205" fontId="103" fillId="0" borderId="60" xfId="96" applyNumberFormat="1" applyFont="1" applyBorder="1" applyAlignment="1">
      <alignment wrapText="1"/>
    </xf>
    <xf numFmtId="205" fontId="75" fillId="0" borderId="44" xfId="97" applyNumberFormat="1" applyFont="1" applyBorder="1"/>
    <xf numFmtId="205" fontId="104" fillId="0" borderId="44" xfId="96" applyNumberFormat="1" applyFont="1" applyBorder="1" applyAlignment="1">
      <alignment wrapText="1"/>
    </xf>
    <xf numFmtId="205" fontId="104" fillId="0" borderId="44" xfId="97" applyNumberFormat="1" applyFont="1" applyBorder="1"/>
    <xf numFmtId="205" fontId="75" fillId="0" borderId="44" xfId="97" applyNumberFormat="1" applyFont="1" applyFill="1" applyBorder="1"/>
    <xf numFmtId="205" fontId="92" fillId="0" borderId="44" xfId="96" applyNumberFormat="1" applyFont="1" applyBorder="1" applyAlignment="1">
      <alignment wrapText="1"/>
    </xf>
    <xf numFmtId="205" fontId="49" fillId="0" borderId="0" xfId="96" applyNumberFormat="1" applyFont="1" applyBorder="1" applyAlignment="1">
      <alignment wrapText="1"/>
    </xf>
    <xf numFmtId="205" fontId="20" fillId="0" borderId="0" xfId="97" applyNumberFormat="1" applyFont="1" applyBorder="1"/>
    <xf numFmtId="166" fontId="35" fillId="0" borderId="18" xfId="85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33" xfId="85" applyFont="1" applyBorder="1"/>
    <xf numFmtId="3" fontId="51" fillId="34" borderId="18" xfId="89" applyNumberFormat="1" applyFont="1" applyFill="1" applyBorder="1"/>
    <xf numFmtId="3" fontId="20" fillId="34" borderId="18" xfId="87" applyNumberFormat="1" applyFont="1" applyFill="1" applyBorder="1"/>
    <xf numFmtId="0" fontId="30" fillId="0" borderId="109" xfId="0" applyFont="1" applyBorder="1" applyAlignment="1">
      <alignment horizontal="right" vertical="center" indent="1"/>
    </xf>
    <xf numFmtId="0" fontId="30" fillId="0" borderId="55" xfId="0" applyFont="1" applyBorder="1" applyAlignment="1" applyProtection="1">
      <alignment horizontal="left" vertical="center" indent="1"/>
      <protection locked="0"/>
    </xf>
    <xf numFmtId="0" fontId="15" fillId="27" borderId="33" xfId="101" quotePrefix="1" applyFont="1" applyFill="1" applyBorder="1" applyAlignment="1">
      <alignment horizontal="center" vertical="center"/>
    </xf>
    <xf numFmtId="0" fontId="111" fillId="0" borderId="34" xfId="95" applyFont="1" applyFill="1" applyBorder="1" applyAlignment="1">
      <alignment horizontal="left" vertical="center" wrapText="1"/>
    </xf>
    <xf numFmtId="3" fontId="111" fillId="0" borderId="34" xfId="95" applyNumberFormat="1" applyFont="1" applyFill="1" applyBorder="1" applyAlignment="1">
      <alignment vertical="center"/>
    </xf>
    <xf numFmtId="3" fontId="111" fillId="0" borderId="110" xfId="95" applyNumberFormat="1" applyFont="1" applyFill="1" applyBorder="1" applyAlignment="1">
      <alignment vertical="center"/>
    </xf>
    <xf numFmtId="175" fontId="108" fillId="0" borderId="23" xfId="95" applyNumberFormat="1" applyFont="1" applyFill="1" applyBorder="1" applyAlignment="1">
      <alignment horizontal="center" vertical="center"/>
    </xf>
    <xf numFmtId="175" fontId="108" fillId="0" borderId="17" xfId="95" applyNumberFormat="1" applyFont="1" applyFill="1" applyBorder="1" applyAlignment="1">
      <alignment horizontal="center" vertical="center"/>
    </xf>
    <xf numFmtId="175" fontId="108" fillId="0" borderId="56" xfId="95" applyNumberFormat="1" applyFont="1" applyFill="1" applyBorder="1" applyAlignment="1">
      <alignment horizontal="center" vertical="center"/>
    </xf>
    <xf numFmtId="3" fontId="27" fillId="0" borderId="19" xfId="95" applyNumberFormat="1" applyFont="1" applyFill="1" applyBorder="1" applyAlignment="1">
      <alignment horizontal="right" vertical="center" wrapText="1"/>
    </xf>
    <xf numFmtId="3" fontId="27" fillId="0" borderId="18" xfId="95" applyNumberFormat="1" applyFont="1" applyFill="1" applyBorder="1" applyAlignment="1">
      <alignment horizontal="right" vertical="center" wrapText="1"/>
    </xf>
    <xf numFmtId="3" fontId="27" fillId="0" borderId="55" xfId="95" applyNumberFormat="1" applyFont="1" applyFill="1" applyBorder="1" applyAlignment="1">
      <alignment horizontal="right" vertical="center" wrapText="1"/>
    </xf>
    <xf numFmtId="3" fontId="34" fillId="0" borderId="21" xfId="95" applyNumberFormat="1" applyFont="1" applyFill="1" applyBorder="1" applyAlignment="1">
      <alignment horizontal="right" vertical="center" wrapText="1"/>
    </xf>
    <xf numFmtId="3" fontId="112" fillId="0" borderId="21" xfId="95" applyNumberFormat="1" applyFont="1" applyFill="1" applyBorder="1" applyAlignment="1">
      <alignment horizontal="right" vertical="center" wrapText="1"/>
    </xf>
    <xf numFmtId="3" fontId="27" fillId="0" borderId="16" xfId="95" applyNumberFormat="1" applyFont="1" applyFill="1" applyBorder="1" applyAlignment="1">
      <alignment horizontal="right" vertical="center" wrapText="1"/>
    </xf>
    <xf numFmtId="3" fontId="34" fillId="0" borderId="58" xfId="95" applyNumberFormat="1" applyFont="1" applyFill="1" applyBorder="1" applyAlignment="1">
      <alignment horizontal="right" vertical="center" wrapText="1"/>
    </xf>
    <xf numFmtId="3" fontId="112" fillId="0" borderId="29" xfId="95" applyNumberFormat="1" applyFont="1" applyFill="1" applyBorder="1" applyAlignment="1">
      <alignment horizontal="right" vertical="center" wrapText="1"/>
    </xf>
    <xf numFmtId="0" fontId="64" fillId="32" borderId="21" xfId="95" applyFont="1" applyFill="1" applyBorder="1" applyAlignment="1">
      <alignment vertical="center"/>
    </xf>
    <xf numFmtId="175" fontId="36" fillId="0" borderId="19" xfId="99" applyNumberFormat="1" applyFont="1" applyFill="1" applyBorder="1" applyAlignment="1" applyProtection="1">
      <alignment horizontal="center" vertical="center"/>
    </xf>
    <xf numFmtId="3" fontId="106" fillId="0" borderId="18" xfId="100" applyNumberFormat="1" applyFont="1" applyFill="1" applyBorder="1" applyAlignment="1" applyProtection="1">
      <alignment horizontal="right" vertical="center" wrapText="1"/>
    </xf>
    <xf numFmtId="0" fontId="30" fillId="0" borderId="17" xfId="100" applyFont="1" applyFill="1" applyBorder="1" applyAlignment="1" applyProtection="1">
      <alignment horizontal="left" vertical="center" wrapText="1"/>
    </xf>
    <xf numFmtId="0" fontId="30" fillId="0" borderId="0" xfId="100" applyFont="1" applyFill="1" applyAlignment="1" applyProtection="1">
      <alignment vertical="center"/>
    </xf>
    <xf numFmtId="3" fontId="35" fillId="0" borderId="19" xfId="92" applyNumberFormat="1" applyFont="1" applyFill="1" applyBorder="1" applyProtection="1">
      <protection locked="0"/>
    </xf>
    <xf numFmtId="168" fontId="0" fillId="0" borderId="48" xfId="5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3" xfId="85" applyFont="1" applyFill="1" applyBorder="1"/>
    <xf numFmtId="0" fontId="0" fillId="0" borderId="0" xfId="93" applyFont="1" applyFill="1" applyAlignment="1">
      <alignment vertical="center" wrapText="1"/>
    </xf>
    <xf numFmtId="166" fontId="111" fillId="0" borderId="18" xfId="93" applyNumberFormat="1" applyFont="1" applyFill="1" applyBorder="1" applyAlignment="1" applyProtection="1">
      <alignment horizontal="left" vertical="center" wrapText="1" indent="1"/>
    </xf>
    <xf numFmtId="168" fontId="111" fillId="0" borderId="18" xfId="54" quotePrefix="1" applyNumberFormat="1" applyFont="1" applyFill="1" applyBorder="1" applyAlignment="1" applyProtection="1">
      <alignment horizontal="center" vertical="center" wrapText="1"/>
    </xf>
    <xf numFmtId="3" fontId="87" fillId="0" borderId="108" xfId="96" applyNumberFormat="1" applyFont="1" applyBorder="1" applyAlignment="1">
      <alignment wrapText="1"/>
    </xf>
    <xf numFmtId="3" fontId="49" fillId="0" borderId="100" xfId="96" applyNumberFormat="1" applyFont="1" applyBorder="1" applyAlignment="1">
      <alignment wrapText="1"/>
    </xf>
    <xf numFmtId="0" fontId="82" fillId="0" borderId="0" xfId="101" applyFont="1" applyAlignment="1">
      <alignment wrapText="1"/>
    </xf>
    <xf numFmtId="3" fontId="82" fillId="0" borderId="0" xfId="101" applyNumberFormat="1" applyFont="1"/>
    <xf numFmtId="0" fontId="20" fillId="37" borderId="0" xfId="101" applyFont="1" applyFill="1"/>
    <xf numFmtId="0" fontId="82" fillId="37" borderId="0" xfId="101" applyFont="1" applyFill="1"/>
    <xf numFmtId="3" fontId="23" fillId="37" borderId="0" xfId="101" applyNumberFormat="1" applyFont="1" applyFill="1"/>
    <xf numFmtId="0" fontId="79" fillId="37" borderId="0" xfId="101" applyFont="1" applyFill="1"/>
    <xf numFmtId="0" fontId="83" fillId="37" borderId="0" xfId="101" applyFont="1" applyFill="1"/>
    <xf numFmtId="3" fontId="83" fillId="37" borderId="0" xfId="101" applyNumberFormat="1" applyFont="1" applyFill="1"/>
    <xf numFmtId="166" fontId="35" fillId="34" borderId="55" xfId="85" applyNumberFormat="1" applyFont="1" applyFill="1" applyBorder="1" applyAlignment="1" applyProtection="1">
      <alignment horizontal="left" vertical="center" wrapText="1" indent="1"/>
      <protection locked="0"/>
    </xf>
    <xf numFmtId="3" fontId="151" fillId="34" borderId="55" xfId="85" applyNumberFormat="1" applyFont="1" applyFill="1" applyBorder="1"/>
    <xf numFmtId="0" fontId="15" fillId="0" borderId="18" xfId="101" quotePrefix="1" applyFont="1" applyBorder="1" applyAlignment="1">
      <alignment horizontal="center"/>
    </xf>
    <xf numFmtId="49" fontId="15" fillId="0" borderId="18" xfId="101" quotePrefix="1" applyNumberFormat="1" applyFont="1" applyBorder="1" applyAlignment="1">
      <alignment horizontal="center" vertical="distributed"/>
    </xf>
    <xf numFmtId="49" fontId="168" fillId="27" borderId="18" xfId="101" applyNumberFormat="1" applyFont="1" applyFill="1" applyBorder="1" applyAlignment="1">
      <alignment horizontal="center" vertical="distributed"/>
    </xf>
    <xf numFmtId="49" fontId="168" fillId="27" borderId="18" xfId="101" applyNumberFormat="1" applyFont="1" applyFill="1" applyBorder="1" applyAlignment="1">
      <alignment horizontal="left" vertical="distributed"/>
    </xf>
    <xf numFmtId="0" fontId="168" fillId="27" borderId="18" xfId="101" applyFont="1" applyFill="1" applyBorder="1" applyAlignment="1">
      <alignment horizontal="left" vertical="center"/>
    </xf>
    <xf numFmtId="3" fontId="168" fillId="27" borderId="18" xfId="101" applyNumberFormat="1" applyFont="1" applyFill="1" applyBorder="1" applyAlignment="1">
      <alignment horizontal="center" vertical="center"/>
    </xf>
    <xf numFmtId="0" fontId="15" fillId="27" borderId="33" xfId="101" quotePrefix="1" applyFont="1" applyFill="1" applyBorder="1" applyAlignment="1">
      <alignment horizontal="center"/>
    </xf>
    <xf numFmtId="0" fontId="15" fillId="27" borderId="33" xfId="101" applyFont="1" applyFill="1" applyBorder="1" applyAlignment="1">
      <alignment vertical="center"/>
    </xf>
    <xf numFmtId="3" fontId="15" fillId="27" borderId="18" xfId="105" applyNumberFormat="1" applyFont="1" applyFill="1" applyBorder="1" applyAlignment="1">
      <alignment horizontal="center" vertical="center"/>
    </xf>
    <xf numFmtId="49" fontId="15" fillId="27" borderId="33" xfId="101" quotePrefix="1" applyNumberFormat="1" applyFont="1" applyFill="1" applyBorder="1" applyAlignment="1">
      <alignment horizontal="center" vertical="center"/>
    </xf>
    <xf numFmtId="49" fontId="15" fillId="27" borderId="48" xfId="101" quotePrefix="1" applyNumberFormat="1" applyFont="1" applyFill="1" applyBorder="1" applyAlignment="1">
      <alignment horizontal="center" vertical="center"/>
    </xf>
    <xf numFmtId="168" fontId="0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74" fillId="36" borderId="13" xfId="101" applyFont="1" applyFill="1" applyBorder="1" applyAlignment="1">
      <alignment horizontal="left" vertical="center"/>
    </xf>
    <xf numFmtId="0" fontId="74" fillId="36" borderId="14" xfId="101" applyFont="1" applyFill="1" applyBorder="1" applyAlignment="1">
      <alignment horizontal="left" vertical="center"/>
    </xf>
    <xf numFmtId="0" fontId="23" fillId="0" borderId="35" xfId="101" applyFont="1" applyFill="1" applyBorder="1" applyAlignment="1">
      <alignment horizontal="left" vertical="center" wrapText="1"/>
    </xf>
    <xf numFmtId="0" fontId="23" fillId="0" borderId="32" xfId="101" applyFont="1" applyFill="1" applyBorder="1" applyAlignment="1">
      <alignment horizontal="left" vertical="center" wrapText="1"/>
    </xf>
    <xf numFmtId="0" fontId="23" fillId="0" borderId="111" xfId="101" applyFont="1" applyFill="1" applyBorder="1" applyAlignment="1">
      <alignment horizontal="left" vertical="center" wrapText="1"/>
    </xf>
    <xf numFmtId="0" fontId="23" fillId="0" borderId="32" xfId="101" applyFont="1" applyFill="1" applyBorder="1" applyAlignment="1">
      <alignment horizontal="left" vertical="center"/>
    </xf>
    <xf numFmtId="0" fontId="23" fillId="0" borderId="33" xfId="101" applyFont="1" applyFill="1" applyBorder="1" applyAlignment="1">
      <alignment horizontal="left" vertical="center"/>
    </xf>
    <xf numFmtId="0" fontId="76" fillId="0" borderId="35" xfId="101" applyFont="1" applyBorder="1" applyAlignment="1">
      <alignment horizontal="left" vertical="center" wrapText="1"/>
    </xf>
    <xf numFmtId="0" fontId="76" fillId="0" borderId="33" xfId="101" applyFont="1" applyBorder="1" applyAlignment="1">
      <alignment horizontal="left" vertical="center" wrapText="1"/>
    </xf>
    <xf numFmtId="0" fontId="78" fillId="35" borderId="35" xfId="101" applyFont="1" applyFill="1" applyBorder="1" applyAlignment="1">
      <alignment horizontal="left" vertical="center"/>
    </xf>
    <xf numFmtId="0" fontId="78" fillId="35" borderId="33" xfId="101" applyFont="1" applyFill="1" applyBorder="1" applyAlignment="1">
      <alignment horizontal="left" vertical="center"/>
    </xf>
    <xf numFmtId="0" fontId="78" fillId="35" borderId="32" xfId="101" applyFont="1" applyFill="1" applyBorder="1" applyAlignment="1">
      <alignment horizontal="left" vertical="center"/>
    </xf>
    <xf numFmtId="0" fontId="23" fillId="0" borderId="17" xfId="101" applyFont="1" applyFill="1" applyBorder="1" applyAlignment="1">
      <alignment horizontal="left" vertical="center"/>
    </xf>
    <xf numFmtId="0" fontId="79" fillId="0" borderId="18" xfId="101" applyFont="1" applyFill="1" applyBorder="1" applyAlignment="1">
      <alignment horizontal="left" vertical="center"/>
    </xf>
    <xf numFmtId="0" fontId="23" fillId="0" borderId="18" xfId="101" applyFont="1" applyFill="1" applyBorder="1" applyAlignment="1">
      <alignment horizontal="left" vertical="center"/>
    </xf>
    <xf numFmtId="0" fontId="80" fillId="0" borderId="35" xfId="101" applyFont="1" applyFill="1" applyBorder="1" applyAlignment="1">
      <alignment horizontal="left" vertical="center" wrapText="1"/>
    </xf>
    <xf numFmtId="0" fontId="80" fillId="0" borderId="33" xfId="101" applyFont="1" applyFill="1" applyBorder="1" applyAlignment="1">
      <alignment horizontal="left" vertical="center" wrapText="1"/>
    </xf>
    <xf numFmtId="0" fontId="80" fillId="0" borderId="33" xfId="101" applyFont="1" applyFill="1" applyBorder="1" applyAlignment="1">
      <alignment horizontal="left" vertical="center"/>
    </xf>
    <xf numFmtId="0" fontId="80" fillId="0" borderId="18" xfId="101" applyFont="1" applyFill="1" applyBorder="1" applyAlignment="1">
      <alignment horizontal="left" vertical="center"/>
    </xf>
    <xf numFmtId="0" fontId="76" fillId="0" borderId="35" xfId="101" applyFont="1" applyFill="1" applyBorder="1" applyAlignment="1">
      <alignment horizontal="left" vertical="center"/>
    </xf>
    <xf numFmtId="0" fontId="76" fillId="0" borderId="33" xfId="101" applyFont="1" applyFill="1" applyBorder="1" applyAlignment="1">
      <alignment horizontal="left" vertical="center"/>
    </xf>
    <xf numFmtId="0" fontId="76" fillId="0" borderId="32" xfId="101" applyFont="1" applyBorder="1" applyAlignment="1">
      <alignment horizontal="left"/>
    </xf>
    <xf numFmtId="0" fontId="76" fillId="0" borderId="33" xfId="101" applyFont="1" applyBorder="1" applyAlignment="1">
      <alignment horizontal="left"/>
    </xf>
    <xf numFmtId="0" fontId="76" fillId="0" borderId="35" xfId="101" applyFont="1" applyBorder="1" applyAlignment="1">
      <alignment horizontal="left" vertical="center"/>
    </xf>
    <xf numFmtId="0" fontId="76" fillId="0" borderId="33" xfId="101" applyFont="1" applyBorder="1" applyAlignment="1">
      <alignment horizontal="left" vertical="center"/>
    </xf>
    <xf numFmtId="0" fontId="78" fillId="35" borderId="17" xfId="101" applyFont="1" applyFill="1" applyBorder="1" applyAlignment="1">
      <alignment horizontal="left" vertical="center"/>
    </xf>
    <xf numFmtId="0" fontId="78" fillId="35" borderId="18" xfId="101" applyFont="1" applyFill="1" applyBorder="1" applyAlignment="1">
      <alignment horizontal="left" vertical="center"/>
    </xf>
    <xf numFmtId="0" fontId="74" fillId="0" borderId="0" xfId="101" applyFont="1" applyAlignment="1">
      <alignment horizontal="center"/>
    </xf>
    <xf numFmtId="0" fontId="88" fillId="0" borderId="0" xfId="77" applyFont="1" applyAlignment="1">
      <alignment horizontal="left" wrapText="1"/>
    </xf>
    <xf numFmtId="0" fontId="75" fillId="0" borderId="79" xfId="101" applyFont="1" applyBorder="1" applyAlignment="1">
      <alignment horizontal="right"/>
    </xf>
    <xf numFmtId="0" fontId="23" fillId="0" borderId="35" xfId="101" applyFont="1" applyFill="1" applyBorder="1" applyAlignment="1">
      <alignment horizontal="left" vertical="center"/>
    </xf>
    <xf numFmtId="0" fontId="23" fillId="0" borderId="111" xfId="101" applyFont="1" applyFill="1" applyBorder="1" applyAlignment="1">
      <alignment horizontal="left" vertical="center"/>
    </xf>
    <xf numFmtId="0" fontId="90" fillId="0" borderId="36" xfId="96" applyFont="1" applyBorder="1" applyAlignment="1">
      <alignment horizontal="center" wrapText="1"/>
    </xf>
    <xf numFmtId="0" fontId="90" fillId="0" borderId="40" xfId="96" applyFont="1" applyBorder="1" applyAlignment="1">
      <alignment horizontal="center" wrapText="1"/>
    </xf>
    <xf numFmtId="0" fontId="87" fillId="0" borderId="37" xfId="96" applyFont="1" applyBorder="1" applyAlignment="1">
      <alignment horizontal="center" wrapText="1"/>
    </xf>
    <xf numFmtId="0" fontId="87" fillId="0" borderId="41" xfId="96" applyFont="1" applyBorder="1" applyAlignment="1">
      <alignment horizontal="center" wrapText="1"/>
    </xf>
    <xf numFmtId="0" fontId="50" fillId="0" borderId="37" xfId="96" applyFont="1" applyBorder="1" applyAlignment="1">
      <alignment horizontal="center" wrapText="1"/>
    </xf>
    <xf numFmtId="0" fontId="50" fillId="0" borderId="41" xfId="96" applyFont="1" applyBorder="1" applyAlignment="1">
      <alignment horizontal="center" wrapText="1"/>
    </xf>
    <xf numFmtId="0" fontId="166" fillId="0" borderId="37" xfId="96" applyFont="1" applyBorder="1" applyAlignment="1">
      <alignment horizontal="center" wrapText="1"/>
    </xf>
    <xf numFmtId="0" fontId="166" fillId="0" borderId="75" xfId="96" applyFont="1" applyBorder="1" applyAlignment="1">
      <alignment horizontal="center" wrapText="1"/>
    </xf>
    <xf numFmtId="0" fontId="86" fillId="0" borderId="0" xfId="96" applyFont="1" applyAlignment="1">
      <alignment horizontal="center" wrapText="1"/>
    </xf>
    <xf numFmtId="0" fontId="87" fillId="0" borderId="0" xfId="96" applyFont="1" applyAlignment="1">
      <alignment horizontal="center" wrapText="1"/>
    </xf>
    <xf numFmtId="0" fontId="87" fillId="0" borderId="0" xfId="96" applyFont="1" applyAlignment="1">
      <alignment horizontal="right" wrapText="1"/>
    </xf>
    <xf numFmtId="0" fontId="89" fillId="0" borderId="0" xfId="96" applyFont="1" applyBorder="1" applyAlignment="1">
      <alignment horizontal="right" wrapText="1"/>
    </xf>
    <xf numFmtId="0" fontId="148" fillId="0" borderId="0" xfId="97" applyFont="1" applyBorder="1" applyAlignment="1" applyProtection="1">
      <alignment horizontal="center" vertical="center" wrapText="1"/>
      <protection locked="0"/>
    </xf>
    <xf numFmtId="0" fontId="102" fillId="0" borderId="36" xfId="96" applyFont="1" applyBorder="1" applyAlignment="1">
      <alignment horizontal="center" wrapText="1"/>
    </xf>
    <xf numFmtId="0" fontId="102" fillId="0" borderId="40" xfId="96" applyFont="1" applyBorder="1" applyAlignment="1">
      <alignment horizontal="center" wrapText="1"/>
    </xf>
    <xf numFmtId="0" fontId="136" fillId="0" borderId="37" xfId="96" applyFont="1" applyBorder="1" applyAlignment="1">
      <alignment horizontal="center" wrapText="1"/>
    </xf>
    <xf numFmtId="0" fontId="136" fillId="0" borderId="41" xfId="96" applyFont="1" applyBorder="1" applyAlignment="1">
      <alignment horizontal="center" wrapText="1"/>
    </xf>
    <xf numFmtId="0" fontId="166" fillId="0" borderId="112" xfId="96" applyFont="1" applyBorder="1" applyAlignment="1">
      <alignment horizontal="center" wrapText="1"/>
    </xf>
    <xf numFmtId="0" fontId="75" fillId="0" borderId="0" xfId="97" applyFont="1" applyAlignment="1">
      <alignment horizontal="right" wrapText="1"/>
    </xf>
    <xf numFmtId="0" fontId="87" fillId="0" borderId="113" xfId="96" applyFont="1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80" fillId="26" borderId="118" xfId="86" applyFont="1" applyFill="1" applyBorder="1" applyAlignment="1">
      <alignment horizontal="center" vertical="center" wrapText="1"/>
    </xf>
    <xf numFmtId="0" fontId="80" fillId="26" borderId="119" xfId="86" applyFont="1" applyFill="1" applyBorder="1" applyAlignment="1">
      <alignment horizontal="center" vertical="center" wrapText="1"/>
    </xf>
    <xf numFmtId="0" fontId="80" fillId="26" borderId="120" xfId="86" applyFont="1" applyFill="1" applyBorder="1" applyAlignment="1">
      <alignment horizontal="center" vertical="center" wrapText="1"/>
    </xf>
    <xf numFmtId="0" fontId="23" fillId="26" borderId="115" xfId="86" applyFont="1" applyFill="1" applyBorder="1" applyAlignment="1">
      <alignment horizontal="center" vertical="center"/>
    </xf>
    <xf numFmtId="0" fontId="23" fillId="26" borderId="116" xfId="86" applyFont="1" applyFill="1" applyBorder="1" applyAlignment="1">
      <alignment horizontal="center" vertical="center"/>
    </xf>
    <xf numFmtId="0" fontId="23" fillId="26" borderId="117" xfId="86" applyFont="1" applyFill="1" applyBorder="1" applyAlignment="1">
      <alignment horizontal="center" vertical="center"/>
    </xf>
    <xf numFmtId="0" fontId="23" fillId="26" borderId="59" xfId="86" applyFont="1" applyFill="1" applyBorder="1" applyAlignment="1">
      <alignment horizontal="center" vertical="center"/>
    </xf>
    <xf numFmtId="0" fontId="23" fillId="26" borderId="23" xfId="86" applyFont="1" applyFill="1" applyBorder="1" applyAlignment="1">
      <alignment horizontal="center" vertical="center"/>
    </xf>
    <xf numFmtId="0" fontId="23" fillId="26" borderId="121" xfId="86" applyFont="1" applyFill="1" applyBorder="1" applyAlignment="1">
      <alignment horizontal="center" vertical="center"/>
    </xf>
    <xf numFmtId="0" fontId="23" fillId="26" borderId="76" xfId="86" applyFont="1" applyFill="1" applyBorder="1" applyAlignment="1">
      <alignment horizontal="center" vertical="center"/>
    </xf>
    <xf numFmtId="0" fontId="20" fillId="0" borderId="0" xfId="101" applyFont="1" applyAlignment="1">
      <alignment horizontal="center"/>
    </xf>
    <xf numFmtId="0" fontId="106" fillId="0" borderId="0" xfId="101" applyFont="1" applyBorder="1" applyAlignment="1">
      <alignment horizontal="center"/>
    </xf>
    <xf numFmtId="0" fontId="106" fillId="0" borderId="0" xfId="101" applyFont="1" applyBorder="1" applyAlignment="1">
      <alignment horizontal="right"/>
    </xf>
    <xf numFmtId="0" fontId="107" fillId="0" borderId="0" xfId="85" applyFont="1" applyAlignment="1">
      <alignment horizontal="center"/>
    </xf>
    <xf numFmtId="0" fontId="20" fillId="0" borderId="0" xfId="90" applyFont="1" applyAlignment="1">
      <alignment horizontal="center" wrapText="1"/>
    </xf>
    <xf numFmtId="0" fontId="38" fillId="0" borderId="0" xfId="89" applyFont="1" applyAlignment="1">
      <alignment horizontal="right"/>
    </xf>
    <xf numFmtId="0" fontId="75" fillId="0" borderId="69" xfId="89" applyFont="1" applyBorder="1" applyAlignment="1">
      <alignment horizontal="right"/>
    </xf>
    <xf numFmtId="0" fontId="50" fillId="26" borderId="55" xfId="89" applyFont="1" applyFill="1" applyBorder="1" applyAlignment="1">
      <alignment horizontal="center" vertical="center" wrapText="1"/>
    </xf>
    <xf numFmtId="0" fontId="50" fillId="26" borderId="34" xfId="89" applyFont="1" applyFill="1" applyBorder="1" applyAlignment="1">
      <alignment horizontal="center" vertical="center" wrapText="1"/>
    </xf>
    <xf numFmtId="0" fontId="50" fillId="26" borderId="19" xfId="89" applyFont="1" applyFill="1" applyBorder="1" applyAlignment="1">
      <alignment horizontal="center" vertical="center" wrapText="1"/>
    </xf>
    <xf numFmtId="0" fontId="50" fillId="26" borderId="18" xfId="89" applyFont="1" applyFill="1" applyBorder="1" applyAlignment="1">
      <alignment horizontal="center" vertical="center" wrapText="1"/>
    </xf>
    <xf numFmtId="0" fontId="50" fillId="26" borderId="18" xfId="89" applyFont="1" applyFill="1" applyBorder="1" applyAlignment="1">
      <alignment horizontal="center" vertical="center"/>
    </xf>
    <xf numFmtId="0" fontId="37" fillId="0" borderId="122" xfId="0" applyFont="1" applyBorder="1" applyAlignment="1">
      <alignment horizontal="left" vertical="center" indent="2"/>
    </xf>
    <xf numFmtId="0" fontId="37" fillId="0" borderId="46" xfId="0" applyFont="1" applyBorder="1" applyAlignment="1">
      <alignment horizontal="left" vertical="center" indent="2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0" fillId="0" borderId="79" xfId="90" applyFont="1" applyBorder="1" applyAlignment="1">
      <alignment horizontal="right"/>
    </xf>
    <xf numFmtId="0" fontId="38" fillId="0" borderId="35" xfId="0" applyFont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111" xfId="0" applyFont="1" applyBorder="1" applyAlignment="1">
      <alignment vertical="center"/>
    </xf>
    <xf numFmtId="0" fontId="26" fillId="0" borderId="35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23" xfId="0" applyFont="1" applyBorder="1" applyAlignment="1">
      <alignment horizontal="left" vertical="center" wrapText="1"/>
    </xf>
    <xf numFmtId="0" fontId="1" fillId="0" borderId="31" xfId="93" applyFont="1" applyFill="1" applyBorder="1" applyAlignment="1">
      <alignment horizontal="justify" vertical="center" wrapText="1"/>
    </xf>
    <xf numFmtId="0" fontId="26" fillId="0" borderId="0" xfId="93" applyFont="1" applyAlignment="1">
      <alignment horizontal="right" wrapText="1"/>
    </xf>
    <xf numFmtId="0" fontId="20" fillId="0" borderId="0" xfId="93" applyFont="1" applyAlignment="1">
      <alignment horizontal="center" wrapText="1"/>
    </xf>
    <xf numFmtId="0" fontId="115" fillId="27" borderId="0" xfId="101" applyFont="1" applyFill="1" applyBorder="1" applyAlignment="1">
      <alignment horizontal="center" vertical="center"/>
    </xf>
    <xf numFmtId="0" fontId="38" fillId="27" borderId="18" xfId="101" applyFont="1" applyFill="1" applyBorder="1" applyAlignment="1">
      <alignment horizontal="center" vertical="center" wrapText="1"/>
    </xf>
    <xf numFmtId="0" fontId="38" fillId="27" borderId="55" xfId="101" applyFont="1" applyFill="1" applyBorder="1" applyAlignment="1">
      <alignment horizontal="center" vertical="center" wrapText="1"/>
    </xf>
    <xf numFmtId="0" fontId="38" fillId="27" borderId="19" xfId="101" applyFont="1" applyFill="1" applyBorder="1" applyAlignment="1">
      <alignment horizontal="center" vertical="center" wrapText="1"/>
    </xf>
    <xf numFmtId="0" fontId="20" fillId="27" borderId="18" xfId="101" applyFont="1" applyFill="1" applyBorder="1" applyAlignment="1">
      <alignment horizontal="center" vertical="center" wrapText="1"/>
    </xf>
    <xf numFmtId="0" fontId="147" fillId="0" borderId="0" xfId="101" applyFont="1" applyAlignment="1">
      <alignment horizontal="center"/>
    </xf>
    <xf numFmtId="0" fontId="82" fillId="27" borderId="18" xfId="101" applyFont="1" applyFill="1" applyBorder="1" applyAlignment="1">
      <alignment horizontal="center" vertical="center" wrapText="1"/>
    </xf>
    <xf numFmtId="0" fontId="82" fillId="27" borderId="18" xfId="101" applyFont="1" applyFill="1" applyBorder="1" applyAlignment="1">
      <alignment horizontal="center" vertical="center"/>
    </xf>
    <xf numFmtId="0" fontId="75" fillId="0" borderId="69" xfId="101" applyFont="1" applyBorder="1" applyAlignment="1">
      <alignment horizontal="right"/>
    </xf>
    <xf numFmtId="0" fontId="20" fillId="27" borderId="55" xfId="101" applyFont="1" applyFill="1" applyBorder="1" applyAlignment="1">
      <alignment horizontal="center" vertical="distributed"/>
    </xf>
    <xf numFmtId="0" fontId="20" fillId="27" borderId="19" xfId="101" applyFont="1" applyFill="1" applyBorder="1" applyAlignment="1">
      <alignment horizontal="center" vertical="distributed"/>
    </xf>
    <xf numFmtId="0" fontId="38" fillId="27" borderId="44" xfId="101" applyFont="1" applyFill="1" applyBorder="1" applyAlignment="1">
      <alignment horizontal="center" vertical="center" wrapText="1"/>
    </xf>
    <xf numFmtId="0" fontId="38" fillId="27" borderId="33" xfId="101" applyFont="1" applyFill="1" applyBorder="1" applyAlignment="1">
      <alignment horizontal="center" vertical="center" wrapText="1"/>
    </xf>
    <xf numFmtId="0" fontId="38" fillId="27" borderId="55" xfId="101" applyFont="1" applyFill="1" applyBorder="1" applyAlignment="1">
      <alignment horizontal="center" vertical="center"/>
    </xf>
    <xf numFmtId="0" fontId="38" fillId="27" borderId="19" xfId="101" applyFont="1" applyFill="1" applyBorder="1" applyAlignment="1">
      <alignment horizontal="center" vertical="center"/>
    </xf>
    <xf numFmtId="0" fontId="159" fillId="0" borderId="0" xfId="77" applyFont="1" applyAlignment="1">
      <alignment horizontal="center"/>
    </xf>
    <xf numFmtId="0" fontId="88" fillId="0" borderId="124" xfId="77" applyFont="1" applyBorder="1" applyAlignment="1">
      <alignment horizontal="left" wrapText="1"/>
    </xf>
    <xf numFmtId="0" fontId="48" fillId="33" borderId="52" xfId="77" applyFont="1" applyFill="1" applyBorder="1" applyAlignment="1">
      <alignment horizontal="left" vertical="center" wrapText="1"/>
    </xf>
    <xf numFmtId="0" fontId="48" fillId="33" borderId="125" xfId="77" applyFont="1" applyFill="1" applyBorder="1" applyAlignment="1">
      <alignment horizontal="center" vertical="center" wrapText="1"/>
    </xf>
    <xf numFmtId="0" fontId="48" fillId="33" borderId="90" xfId="77" applyFont="1" applyFill="1" applyBorder="1" applyAlignment="1">
      <alignment horizontal="center" vertical="center" wrapText="1"/>
    </xf>
    <xf numFmtId="0" fontId="48" fillId="33" borderId="126" xfId="77" applyFont="1" applyFill="1" applyBorder="1" applyAlignment="1">
      <alignment horizontal="center" vertical="center" wrapText="1"/>
    </xf>
    <xf numFmtId="166" fontId="111" fillId="0" borderId="79" xfId="93" applyNumberFormat="1" applyFont="1" applyFill="1" applyBorder="1" applyAlignment="1">
      <alignment horizontal="right" vertical="center" wrapText="1"/>
    </xf>
    <xf numFmtId="0" fontId="37" fillId="0" borderId="0" xfId="93" applyFont="1" applyAlignment="1">
      <alignment horizontal="right" wrapText="1"/>
    </xf>
    <xf numFmtId="166" fontId="47" fillId="0" borderId="106" xfId="93" applyNumberFormat="1" applyFont="1" applyFill="1" applyBorder="1" applyAlignment="1" applyProtection="1">
      <alignment horizontal="center" textRotation="180" wrapText="1"/>
    </xf>
    <xf numFmtId="166" fontId="138" fillId="0" borderId="0" xfId="93" applyNumberFormat="1" applyFont="1" applyFill="1" applyAlignment="1" applyProtection="1">
      <alignment horizontal="center" vertical="center" wrapText="1"/>
    </xf>
    <xf numFmtId="166" fontId="132" fillId="0" borderId="13" xfId="93" applyNumberFormat="1" applyFont="1" applyFill="1" applyBorder="1" applyAlignment="1" applyProtection="1">
      <alignment horizontal="left" vertical="center" wrapText="1" indent="2"/>
    </xf>
    <xf numFmtId="166" fontId="132" fillId="0" borderId="14" xfId="93" applyNumberFormat="1" applyFont="1" applyFill="1" applyBorder="1" applyAlignment="1" applyProtection="1">
      <alignment horizontal="left" vertical="center" wrapText="1" indent="2"/>
    </xf>
    <xf numFmtId="166" fontId="112" fillId="0" borderId="26" xfId="93" applyNumberFormat="1" applyFont="1" applyFill="1" applyBorder="1" applyAlignment="1" applyProtection="1">
      <alignment horizontal="center" vertical="center"/>
    </xf>
    <xf numFmtId="166" fontId="112" fillId="0" borderId="25" xfId="93" applyNumberFormat="1" applyFont="1" applyFill="1" applyBorder="1" applyAlignment="1" applyProtection="1">
      <alignment horizontal="center" vertical="center"/>
    </xf>
    <xf numFmtId="166" fontId="112" fillId="0" borderId="16" xfId="93" applyNumberFormat="1" applyFont="1" applyFill="1" applyBorder="1" applyAlignment="1" applyProtection="1">
      <alignment horizontal="center" vertical="center"/>
    </xf>
    <xf numFmtId="166" fontId="112" fillId="0" borderId="15" xfId="93" applyNumberFormat="1" applyFont="1" applyFill="1" applyBorder="1" applyAlignment="1" applyProtection="1">
      <alignment horizontal="center" vertical="center" wrapText="1"/>
    </xf>
    <xf numFmtId="166" fontId="112" fillId="0" borderId="17" xfId="93" applyNumberFormat="1" applyFont="1" applyFill="1" applyBorder="1" applyAlignment="1" applyProtection="1">
      <alignment horizontal="center" vertical="center" wrapText="1"/>
    </xf>
    <xf numFmtId="166" fontId="112" fillId="0" borderId="18" xfId="93" applyNumberFormat="1" applyFont="1" applyFill="1" applyBorder="1" applyAlignment="1" applyProtection="1">
      <alignment horizontal="center" vertical="center"/>
    </xf>
    <xf numFmtId="166" fontId="112" fillId="0" borderId="16" xfId="93" applyNumberFormat="1" applyFont="1" applyFill="1" applyBorder="1" applyAlignment="1" applyProtection="1">
      <alignment horizontal="center" vertical="center" wrapText="1"/>
    </xf>
    <xf numFmtId="166" fontId="112" fillId="0" borderId="18" xfId="93" applyNumberFormat="1" applyFont="1" applyFill="1" applyBorder="1" applyAlignment="1" applyProtection="1">
      <alignment horizontal="center" vertical="center" wrapText="1"/>
    </xf>
    <xf numFmtId="0" fontId="106" fillId="0" borderId="33" xfId="94" applyFont="1" applyBorder="1" applyAlignment="1">
      <alignment horizontal="left" wrapText="1"/>
    </xf>
    <xf numFmtId="0" fontId="106" fillId="0" borderId="18" xfId="94" applyFont="1" applyBorder="1" applyAlignment="1">
      <alignment horizontal="left" wrapText="1"/>
    </xf>
    <xf numFmtId="0" fontId="106" fillId="0" borderId="44" xfId="94" applyFont="1" applyBorder="1" applyAlignment="1">
      <alignment horizontal="left" wrapText="1"/>
    </xf>
    <xf numFmtId="0" fontId="106" fillId="0" borderId="32" xfId="94" applyFont="1" applyBorder="1" applyAlignment="1">
      <alignment horizontal="left" wrapText="1"/>
    </xf>
    <xf numFmtId="0" fontId="27" fillId="0" borderId="31" xfId="92" applyFont="1" applyFill="1" applyBorder="1" applyAlignment="1">
      <alignment horizontal="center" vertical="center" wrapText="1"/>
    </xf>
    <xf numFmtId="0" fontId="132" fillId="0" borderId="0" xfId="92" applyFont="1" applyFill="1" applyAlignment="1">
      <alignment horizontal="left" wrapText="1"/>
    </xf>
    <xf numFmtId="0" fontId="108" fillId="0" borderId="62" xfId="92" applyFont="1" applyFill="1" applyBorder="1" applyAlignment="1" applyProtection="1">
      <alignment horizontal="center" vertical="center" wrapText="1"/>
    </xf>
    <xf numFmtId="0" fontId="108" fillId="0" borderId="63" xfId="92" applyFont="1" applyFill="1" applyBorder="1" applyAlignment="1" applyProtection="1">
      <alignment horizontal="center" vertical="center" wrapText="1"/>
    </xf>
    <xf numFmtId="0" fontId="111" fillId="0" borderId="117" xfId="92" applyFont="1" applyFill="1" applyBorder="1" applyAlignment="1" applyProtection="1">
      <alignment horizontal="center" vertical="center"/>
    </xf>
    <xf numFmtId="0" fontId="111" fillId="0" borderId="70" xfId="92" applyFont="1" applyFill="1" applyBorder="1" applyAlignment="1" applyProtection="1">
      <alignment horizontal="center" vertical="center"/>
    </xf>
    <xf numFmtId="0" fontId="111" fillId="0" borderId="115" xfId="92" applyFont="1" applyFill="1" applyBorder="1" applyAlignment="1" applyProtection="1">
      <alignment horizontal="center" vertical="center"/>
    </xf>
    <xf numFmtId="0" fontId="111" fillId="0" borderId="35" xfId="92" applyFont="1" applyFill="1" applyBorder="1" applyAlignment="1" applyProtection="1">
      <alignment horizontal="left"/>
    </xf>
    <xf numFmtId="0" fontId="111" fillId="0" borderId="32" xfId="92" applyFont="1" applyFill="1" applyBorder="1" applyAlignment="1" applyProtection="1">
      <alignment horizontal="left"/>
    </xf>
    <xf numFmtId="0" fontId="111" fillId="0" borderId="111" xfId="92" applyFont="1" applyFill="1" applyBorder="1" applyAlignment="1" applyProtection="1">
      <alignment horizontal="left"/>
    </xf>
    <xf numFmtId="0" fontId="111" fillId="0" borderId="18" xfId="92" applyFont="1" applyFill="1" applyBorder="1" applyAlignment="1" applyProtection="1">
      <alignment horizontal="center"/>
      <protection locked="0"/>
    </xf>
    <xf numFmtId="168" fontId="111" fillId="0" borderId="18" xfId="59" applyNumberFormat="1" applyFont="1" applyFill="1" applyBorder="1" applyAlignment="1" applyProtection="1">
      <alignment horizontal="center"/>
      <protection locked="0"/>
    </xf>
    <xf numFmtId="168" fontId="111" fillId="0" borderId="25" xfId="59" applyNumberFormat="1" applyFont="1" applyFill="1" applyBorder="1" applyAlignment="1" applyProtection="1">
      <alignment horizontal="center"/>
      <protection locked="0"/>
    </xf>
    <xf numFmtId="0" fontId="108" fillId="0" borderId="14" xfId="92" applyFont="1" applyFill="1" applyBorder="1" applyAlignment="1" applyProtection="1">
      <alignment horizontal="center" vertical="center" wrapText="1"/>
    </xf>
    <xf numFmtId="168" fontId="108" fillId="0" borderId="14" xfId="59" applyNumberFormat="1" applyFont="1" applyFill="1" applyBorder="1" applyAlignment="1" applyProtection="1">
      <alignment horizontal="center"/>
    </xf>
    <xf numFmtId="168" fontId="108" fillId="0" borderId="27" xfId="59" applyNumberFormat="1" applyFont="1" applyFill="1" applyBorder="1" applyAlignment="1" applyProtection="1">
      <alignment horizontal="center"/>
    </xf>
    <xf numFmtId="166" fontId="132" fillId="0" borderId="0" xfId="92" applyNumberFormat="1" applyFont="1" applyFill="1" applyBorder="1" applyAlignment="1" applyProtection="1">
      <alignment horizontal="left" vertical="center"/>
    </xf>
    <xf numFmtId="0" fontId="31" fillId="0" borderId="15" xfId="92" applyFont="1" applyFill="1" applyBorder="1" applyAlignment="1">
      <alignment horizontal="center" vertical="center" wrapText="1"/>
    </xf>
    <xf numFmtId="0" fontId="31" fillId="0" borderId="56" xfId="92" applyFont="1" applyFill="1" applyBorder="1" applyAlignment="1">
      <alignment horizontal="center" vertical="center" wrapText="1"/>
    </xf>
    <xf numFmtId="0" fontId="31" fillId="0" borderId="16" xfId="92" applyFont="1" applyFill="1" applyBorder="1" applyAlignment="1">
      <alignment horizontal="center" vertical="center" wrapText="1"/>
    </xf>
    <xf numFmtId="0" fontId="31" fillId="0" borderId="55" xfId="92" applyFont="1" applyFill="1" applyBorder="1" applyAlignment="1">
      <alignment horizontal="center" vertical="center" wrapText="1"/>
    </xf>
    <xf numFmtId="0" fontId="31" fillId="0" borderId="121" xfId="92" applyFont="1" applyFill="1" applyBorder="1" applyAlignment="1">
      <alignment horizontal="center" vertical="center" wrapText="1"/>
    </xf>
    <xf numFmtId="0" fontId="31" fillId="0" borderId="116" xfId="92" applyFont="1" applyFill="1" applyBorder="1" applyAlignment="1">
      <alignment horizontal="center" vertical="center" wrapText="1"/>
    </xf>
    <xf numFmtId="0" fontId="31" fillId="0" borderId="76" xfId="92" applyFont="1" applyFill="1" applyBorder="1" applyAlignment="1">
      <alignment horizontal="center" vertical="center" wrapText="1"/>
    </xf>
    <xf numFmtId="0" fontId="31" fillId="0" borderId="26" xfId="92" applyFont="1" applyFill="1" applyBorder="1" applyAlignment="1">
      <alignment horizontal="center" vertical="center" wrapText="1"/>
    </xf>
    <xf numFmtId="0" fontId="31" fillId="0" borderId="66" xfId="92" applyFont="1" applyFill="1" applyBorder="1" applyAlignment="1">
      <alignment horizontal="center" vertical="center" wrapText="1"/>
    </xf>
    <xf numFmtId="0" fontId="111" fillId="0" borderId="18" xfId="92" applyFont="1" applyFill="1" applyBorder="1" applyAlignment="1" applyProtection="1">
      <alignment horizontal="center" vertical="center"/>
    </xf>
    <xf numFmtId="0" fontId="111" fillId="0" borderId="25" xfId="92" applyFont="1" applyFill="1" applyBorder="1" applyAlignment="1" applyProtection="1">
      <alignment horizontal="center" vertical="center"/>
    </xf>
    <xf numFmtId="0" fontId="111" fillId="0" borderId="44" xfId="92" applyFont="1" applyFill="1" applyBorder="1" applyAlignment="1" applyProtection="1">
      <alignment horizontal="left"/>
      <protection locked="0"/>
    </xf>
    <xf numFmtId="0" fontId="111" fillId="0" borderId="32" xfId="92" applyFont="1" applyFill="1" applyBorder="1" applyAlignment="1" applyProtection="1">
      <alignment horizontal="left"/>
      <protection locked="0"/>
    </xf>
    <xf numFmtId="0" fontId="111" fillId="0" borderId="33" xfId="92" applyFont="1" applyFill="1" applyBorder="1" applyAlignment="1" applyProtection="1">
      <alignment horizontal="left"/>
      <protection locked="0"/>
    </xf>
    <xf numFmtId="166" fontId="110" fillId="0" borderId="0" xfId="92" applyNumberFormat="1" applyFont="1" applyFill="1" applyBorder="1" applyAlignment="1" applyProtection="1">
      <alignment horizontal="center" vertical="center" wrapText="1"/>
    </xf>
    <xf numFmtId="0" fontId="26" fillId="0" borderId="0" xfId="94" applyFont="1" applyAlignment="1">
      <alignment horizontal="right" wrapText="1"/>
    </xf>
    <xf numFmtId="0" fontId="37" fillId="0" borderId="0" xfId="94" applyFont="1" applyAlignment="1">
      <alignment horizontal="right" wrapText="1"/>
    </xf>
    <xf numFmtId="166" fontId="111" fillId="0" borderId="0" xfId="94" applyNumberFormat="1" applyFont="1" applyFill="1" applyBorder="1" applyAlignment="1">
      <alignment horizontal="right" vertical="center" wrapText="1"/>
    </xf>
    <xf numFmtId="0" fontId="31" fillId="0" borderId="16" xfId="92" applyFont="1" applyFill="1" applyBorder="1" applyAlignment="1" applyProtection="1">
      <alignment horizontal="center" vertical="center" wrapText="1"/>
    </xf>
    <xf numFmtId="0" fontId="108" fillId="0" borderId="16" xfId="92" applyFont="1" applyFill="1" applyBorder="1" applyAlignment="1" applyProtection="1">
      <alignment horizontal="center" vertical="center" wrapText="1"/>
    </xf>
    <xf numFmtId="0" fontId="108" fillId="0" borderId="26" xfId="92" applyFont="1" applyFill="1" applyBorder="1" applyAlignment="1" applyProtection="1">
      <alignment horizontal="center" vertical="center" wrapText="1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5" applyFont="1" applyFill="1" applyAlignment="1" applyProtection="1">
      <alignment horizontal="center" vertical="center"/>
      <protection locked="0"/>
    </xf>
    <xf numFmtId="0" fontId="110" fillId="0" borderId="0" xfId="95" applyFont="1" applyFill="1" applyAlignment="1">
      <alignment horizontal="center"/>
    </xf>
    <xf numFmtId="0" fontId="110" fillId="0" borderId="0" xfId="95" applyFont="1" applyFill="1" applyAlignment="1" applyProtection="1">
      <alignment horizontal="center" vertical="center"/>
      <protection locked="0"/>
    </xf>
    <xf numFmtId="0" fontId="45" fillId="0" borderId="79" xfId="95" applyFont="1" applyFill="1" applyBorder="1" applyAlignment="1">
      <alignment horizontal="left"/>
    </xf>
    <xf numFmtId="0" fontId="32" fillId="0" borderId="0" xfId="0" applyFont="1" applyFill="1" applyAlignment="1" applyProtection="1">
      <alignment horizontal="center" vertical="center" wrapText="1"/>
    </xf>
    <xf numFmtId="0" fontId="43" fillId="0" borderId="21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112" fillId="0" borderId="122" xfId="0" applyFont="1" applyFill="1" applyBorder="1" applyAlignment="1" applyProtection="1">
      <alignment horizontal="left" vertical="center" wrapText="1" indent="1"/>
    </xf>
    <xf numFmtId="0" fontId="112" fillId="0" borderId="46" xfId="0" applyFont="1" applyFill="1" applyBorder="1" applyAlignment="1" applyProtection="1">
      <alignment horizontal="left" vertical="center" wrapText="1" indent="1"/>
    </xf>
    <xf numFmtId="0" fontId="112" fillId="0" borderId="59" xfId="0" applyFont="1" applyFill="1" applyBorder="1" applyAlignment="1" applyProtection="1">
      <alignment horizontal="center" vertical="center" wrapText="1"/>
    </xf>
    <xf numFmtId="0" fontId="112" fillId="0" borderId="57" xfId="0" applyFont="1" applyFill="1" applyBorder="1" applyAlignment="1" applyProtection="1">
      <alignment horizontal="center" vertical="center" wrapText="1"/>
    </xf>
    <xf numFmtId="0" fontId="112" fillId="0" borderId="29" xfId="0" applyFont="1" applyFill="1" applyBorder="1" applyAlignment="1" applyProtection="1">
      <alignment horizontal="center" vertical="center" wrapText="1"/>
    </xf>
    <xf numFmtId="0" fontId="112" fillId="0" borderId="58" xfId="0" applyFont="1" applyFill="1" applyBorder="1" applyAlignment="1" applyProtection="1">
      <alignment horizontal="center" vertical="center" wrapText="1"/>
    </xf>
    <xf numFmtId="0" fontId="42" fillId="0" borderId="59" xfId="95" quotePrefix="1" applyFont="1" applyFill="1" applyBorder="1" applyAlignment="1">
      <alignment horizontal="center" vertical="center" wrapText="1"/>
    </xf>
    <xf numFmtId="0" fontId="42" fillId="0" borderId="68" xfId="95" quotePrefix="1" applyFont="1" applyFill="1" applyBorder="1" applyAlignment="1">
      <alignment horizontal="center" vertical="center" wrapText="1"/>
    </xf>
    <xf numFmtId="0" fontId="42" fillId="0" borderId="29" xfId="95" applyFont="1" applyFill="1" applyBorder="1" applyAlignment="1">
      <alignment horizontal="center" vertical="center"/>
    </xf>
    <xf numFmtId="0" fontId="42" fillId="0" borderId="34" xfId="95" applyFont="1" applyFill="1" applyBorder="1" applyAlignment="1">
      <alignment horizontal="center" vertical="center"/>
    </xf>
    <xf numFmtId="0" fontId="42" fillId="0" borderId="30" xfId="95" applyFont="1" applyFill="1" applyBorder="1" applyAlignment="1">
      <alignment horizontal="center" vertical="center"/>
    </xf>
    <xf numFmtId="0" fontId="42" fillId="0" borderId="110" xfId="95" applyFont="1" applyFill="1" applyBorder="1" applyAlignment="1">
      <alignment horizontal="center" vertical="center"/>
    </xf>
    <xf numFmtId="0" fontId="42" fillId="0" borderId="127" xfId="95" applyFont="1" applyFill="1" applyBorder="1" applyAlignment="1">
      <alignment horizontal="center" vertical="center"/>
    </xf>
    <xf numFmtId="0" fontId="42" fillId="0" borderId="50" xfId="95" applyFont="1" applyFill="1" applyBorder="1" applyAlignment="1">
      <alignment horizontal="center" vertical="center"/>
    </xf>
    <xf numFmtId="0" fontId="42" fillId="0" borderId="60" xfId="95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4" fillId="0" borderId="16" xfId="99" applyFont="1" applyFill="1" applyBorder="1" applyAlignment="1" applyProtection="1">
      <alignment horizontal="center" vertical="center" textRotation="90"/>
    </xf>
    <xf numFmtId="0" fontId="24" fillId="0" borderId="18" xfId="99" applyFont="1" applyFill="1" applyBorder="1" applyAlignment="1" applyProtection="1">
      <alignment horizontal="center" vertical="center" textRotation="90"/>
    </xf>
    <xf numFmtId="0" fontId="33" fillId="0" borderId="26" xfId="99" applyFont="1" applyFill="1" applyBorder="1" applyAlignment="1" applyProtection="1">
      <alignment horizontal="center" vertical="center" wrapText="1"/>
    </xf>
    <xf numFmtId="0" fontId="33" fillId="0" borderId="25" xfId="99" applyFont="1" applyFill="1" applyBorder="1" applyAlignment="1" applyProtection="1">
      <alignment horizontal="center" vertical="center" wrapText="1"/>
    </xf>
    <xf numFmtId="0" fontId="20" fillId="0" borderId="0" xfId="100" applyFont="1" applyFill="1" applyAlignment="1" applyProtection="1">
      <alignment horizontal="center" vertical="center" wrapText="1"/>
    </xf>
    <xf numFmtId="0" fontId="15" fillId="0" borderId="0" xfId="100" applyFont="1" applyFill="1" applyAlignment="1" applyProtection="1">
      <alignment horizontal="left"/>
    </xf>
    <xf numFmtId="0" fontId="32" fillId="0" borderId="15" xfId="99" applyFont="1" applyFill="1" applyBorder="1" applyAlignment="1" applyProtection="1">
      <alignment horizontal="center" vertical="center" wrapText="1"/>
    </xf>
    <xf numFmtId="0" fontId="32" fillId="0" borderId="17" xfId="99" applyFont="1" applyFill="1" applyBorder="1" applyAlignment="1" applyProtection="1">
      <alignment horizontal="center" vertical="center" wrapText="1"/>
    </xf>
    <xf numFmtId="0" fontId="20" fillId="0" borderId="0" xfId="100" applyFont="1" applyFill="1" applyAlignment="1" applyProtection="1">
      <alignment horizontal="center" vertical="center"/>
    </xf>
    <xf numFmtId="0" fontId="30" fillId="0" borderId="0" xfId="100" applyFont="1" applyFill="1" applyBorder="1" applyAlignment="1" applyProtection="1">
      <alignment horizontal="right"/>
    </xf>
    <xf numFmtId="0" fontId="23" fillId="0" borderId="59" xfId="100" applyFont="1" applyFill="1" applyBorder="1" applyAlignment="1" applyProtection="1">
      <alignment horizontal="center" vertical="center" wrapText="1"/>
    </xf>
    <xf numFmtId="0" fontId="23" fillId="0" borderId="68" xfId="100" applyFont="1" applyFill="1" applyBorder="1" applyAlignment="1" applyProtection="1">
      <alignment horizontal="center" vertical="center" wrapText="1"/>
    </xf>
    <xf numFmtId="0" fontId="24" fillId="0" borderId="29" xfId="99" applyFont="1" applyFill="1" applyBorder="1" applyAlignment="1" applyProtection="1">
      <alignment horizontal="center" vertical="center" textRotation="90"/>
    </xf>
    <xf numFmtId="0" fontId="24" fillId="0" borderId="34" xfId="99" applyFont="1" applyFill="1" applyBorder="1" applyAlignment="1" applyProtection="1">
      <alignment horizontal="center" vertical="center" textRotation="90"/>
    </xf>
    <xf numFmtId="0" fontId="22" fillId="0" borderId="16" xfId="100" applyFont="1" applyFill="1" applyBorder="1" applyAlignment="1" applyProtection="1">
      <alignment horizontal="center" vertical="center" wrapText="1"/>
    </xf>
    <xf numFmtId="0" fontId="22" fillId="0" borderId="18" xfId="100" applyFont="1" applyFill="1" applyBorder="1" applyAlignment="1" applyProtection="1">
      <alignment horizontal="center" vertical="center" wrapText="1"/>
    </xf>
    <xf numFmtId="0" fontId="22" fillId="0" borderId="26" xfId="100" applyFont="1" applyFill="1" applyBorder="1" applyAlignment="1" applyProtection="1">
      <alignment horizontal="center" vertical="center" wrapText="1"/>
    </xf>
    <xf numFmtId="0" fontId="22" fillId="0" borderId="25" xfId="100" applyFont="1" applyFill="1" applyBorder="1" applyAlignment="1" applyProtection="1">
      <alignment horizontal="center" vertical="center" wrapText="1"/>
    </xf>
    <xf numFmtId="0" fontId="33" fillId="0" borderId="16" xfId="99" applyFont="1" applyFill="1" applyBorder="1" applyAlignment="1" applyProtection="1">
      <alignment horizontal="center" vertical="center" wrapText="1"/>
    </xf>
    <xf numFmtId="0" fontId="33" fillId="0" borderId="18" xfId="99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</cellXfs>
  <cellStyles count="11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2 2" xfId="56"/>
    <cellStyle name="Ezres 3" xfId="57"/>
    <cellStyle name="Ezres 3 2" xfId="58"/>
    <cellStyle name="Ezres 4" xfId="59"/>
    <cellStyle name="Ezres 4 2" xfId="60"/>
    <cellStyle name="Ezres 5" xfId="61"/>
    <cellStyle name="Figyelmeztetés" xfId="62" builtinId="11" customBuiltin="1"/>
    <cellStyle name="Good" xfId="63"/>
    <cellStyle name="Heading 1" xfId="64"/>
    <cellStyle name="Heading 2" xfId="65"/>
    <cellStyle name="Heading 3" xfId="66"/>
    <cellStyle name="Heading 4" xfId="67"/>
    <cellStyle name="Hivatkozott cella" xfId="68" builtinId="24" customBuiltin="1"/>
    <cellStyle name="Input" xfId="69"/>
    <cellStyle name="Jegyzet" xfId="70" builtinId="10" customBuiltin="1"/>
    <cellStyle name="Jó" xfId="71" builtinId="26" customBuiltin="1"/>
    <cellStyle name="Kimenet" xfId="72" builtinId="21" customBuiltin="1"/>
    <cellStyle name="Linked Cell" xfId="73"/>
    <cellStyle name="Magyarázó szöveg" xfId="74" builtinId="53" customBuiltin="1"/>
    <cellStyle name="Neutral" xfId="75"/>
    <cellStyle name="Normál" xfId="0" builtinId="0"/>
    <cellStyle name="Normál 2" xfId="76"/>
    <cellStyle name="Normál 2 2" xfId="77"/>
    <cellStyle name="Normál 3" xfId="78"/>
    <cellStyle name="Normál 3 2" xfId="79"/>
    <cellStyle name="Normál 4" xfId="80"/>
    <cellStyle name="Normál 5" xfId="81"/>
    <cellStyle name="Normál 6" xfId="82"/>
    <cellStyle name="Normál 7" xfId="83"/>
    <cellStyle name="Normál_  3   _2010.évi állami" xfId="84"/>
    <cellStyle name="Normál_12.sz.mell.2013.évi fejlesztés 2" xfId="85"/>
    <cellStyle name="Normál_2004.évi normatívák" xfId="86"/>
    <cellStyle name="Normál_2010.évi tervezett beruházás, felújítás" xfId="87"/>
    <cellStyle name="Normál_3aszm 2" xfId="88"/>
    <cellStyle name="Normál_6szm" xfId="89"/>
    <cellStyle name="Normál_6szm 2" xfId="90"/>
    <cellStyle name="Normál_költségvetés módosítás I." xfId="91"/>
    <cellStyle name="Normál_KVRENMUNKA" xfId="92"/>
    <cellStyle name="Normál_Másolat eredetijeKVIREND" xfId="93"/>
    <cellStyle name="Normál_Másolat eredetijeKVIREND 2" xfId="94"/>
    <cellStyle name="Normál_minta" xfId="95"/>
    <cellStyle name="Normál_Táblák (saját, bővebb)" xfId="96"/>
    <cellStyle name="Normál_Táblák 01-08 08.31." xfId="97"/>
    <cellStyle name="Normal_tanusitv" xfId="98"/>
    <cellStyle name="Normál_VAGYONK" xfId="99"/>
    <cellStyle name="Normál_VAGYONKIM" xfId="100"/>
    <cellStyle name="Normál_Zalakaros" xfId="101"/>
    <cellStyle name="Note" xfId="102"/>
    <cellStyle name="Output" xfId="103"/>
    <cellStyle name="Összesen" xfId="104" builtinId="25" customBuiltin="1"/>
    <cellStyle name="Pénznem" xfId="105" builtinId="4"/>
    <cellStyle name="Rossz" xfId="106" builtinId="27" customBuiltin="1"/>
    <cellStyle name="Semleges" xfId="107" builtinId="28" customBuiltin="1"/>
    <cellStyle name="Számítás" xfId="108" builtinId="22" customBuiltin="1"/>
    <cellStyle name="Százalék" xfId="109" builtinId="5"/>
    <cellStyle name="Százalék 2" xfId="110"/>
    <cellStyle name="Title" xfId="111"/>
    <cellStyle name="Total" xfId="112"/>
    <cellStyle name="Warning Text" xfId="113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41"/>
  <sheetViews>
    <sheetView tabSelected="1" zoomScale="90" zoomScaleNormal="90" zoomScaleSheetLayoutView="100" zoomScalePageLayoutView="90" workbookViewId="0">
      <selection activeCell="C13" sqref="C13"/>
    </sheetView>
  </sheetViews>
  <sheetFormatPr defaultColWidth="9.1640625" defaultRowHeight="12.75" x14ac:dyDescent="0.2"/>
  <cols>
    <col min="1" max="1" width="4.5" style="58" customWidth="1"/>
    <col min="2" max="2" width="43.83203125" style="58" customWidth="1"/>
    <col min="3" max="5" width="18.5" style="58" bestFit="1" customWidth="1"/>
    <col min="6" max="6" width="5.6640625" style="58" customWidth="1"/>
    <col min="7" max="7" width="47.6640625" style="58" customWidth="1"/>
    <col min="8" max="10" width="18.5" style="58" bestFit="1" customWidth="1"/>
    <col min="11" max="16384" width="9.1640625" style="58"/>
  </cols>
  <sheetData>
    <row r="1" spans="1:10" ht="18.75" x14ac:dyDescent="0.3">
      <c r="A1" s="1147" t="s">
        <v>275</v>
      </c>
      <c r="B1" s="1147"/>
      <c r="C1" s="1147"/>
      <c r="D1" s="1147"/>
      <c r="E1" s="1147"/>
      <c r="F1" s="1147"/>
      <c r="G1" s="1147"/>
      <c r="H1" s="1147"/>
      <c r="I1" s="1147"/>
      <c r="J1" s="1147"/>
    </row>
    <row r="2" spans="1:10" ht="18.75" x14ac:dyDescent="0.3">
      <c r="A2" s="1147" t="s">
        <v>834</v>
      </c>
      <c r="B2" s="1147"/>
      <c r="C2" s="1147"/>
      <c r="D2" s="1147"/>
      <c r="E2" s="1147"/>
      <c r="F2" s="1147"/>
      <c r="G2" s="1147"/>
      <c r="H2" s="1147"/>
      <c r="I2" s="1147"/>
      <c r="J2" s="1147"/>
    </row>
    <row r="3" spans="1:10" ht="18.75" x14ac:dyDescent="0.3">
      <c r="A3" s="57"/>
      <c r="B3" s="57"/>
      <c r="C3" s="57"/>
      <c r="D3" s="57"/>
      <c r="E3" s="57"/>
      <c r="F3" s="57"/>
      <c r="G3" s="57"/>
      <c r="H3" s="57"/>
      <c r="I3" s="59"/>
      <c r="J3" s="60"/>
    </row>
    <row r="4" spans="1:10" ht="15.75" thickBot="1" x14ac:dyDescent="0.3">
      <c r="A4" s="1148" t="s">
        <v>925</v>
      </c>
      <c r="B4" s="1148"/>
      <c r="I4" s="1149" t="s">
        <v>611</v>
      </c>
      <c r="J4" s="1149"/>
    </row>
    <row r="5" spans="1:10" ht="47.25" customHeight="1" x14ac:dyDescent="0.2">
      <c r="A5" s="61"/>
      <c r="B5" s="62" t="s">
        <v>276</v>
      </c>
      <c r="C5" s="63" t="s">
        <v>835</v>
      </c>
      <c r="D5" s="63" t="s">
        <v>836</v>
      </c>
      <c r="E5" s="64" t="s">
        <v>837</v>
      </c>
      <c r="F5" s="65"/>
      <c r="G5" s="62" t="s">
        <v>276</v>
      </c>
      <c r="H5" s="63" t="s">
        <v>835</v>
      </c>
      <c r="I5" s="63" t="s">
        <v>836</v>
      </c>
      <c r="J5" s="64" t="s">
        <v>837</v>
      </c>
    </row>
    <row r="6" spans="1:10" ht="15" customHeight="1" x14ac:dyDescent="0.2">
      <c r="A6" s="1150" t="s">
        <v>277</v>
      </c>
      <c r="B6" s="1125"/>
      <c r="C6" s="1125"/>
      <c r="D6" s="1125"/>
      <c r="E6" s="1151"/>
      <c r="F6" s="1125" t="s">
        <v>278</v>
      </c>
      <c r="G6" s="1125"/>
      <c r="H6" s="1125"/>
      <c r="I6" s="1125"/>
      <c r="J6" s="1151"/>
    </row>
    <row r="7" spans="1:10" ht="15" customHeight="1" x14ac:dyDescent="0.25">
      <c r="A7" s="67" t="s">
        <v>245</v>
      </c>
      <c r="B7" s="68" t="s">
        <v>279</v>
      </c>
      <c r="C7" s="69"/>
      <c r="D7" s="69"/>
      <c r="E7" s="70"/>
      <c r="F7" s="71" t="s">
        <v>245</v>
      </c>
      <c r="G7" s="72" t="s">
        <v>279</v>
      </c>
      <c r="H7" s="69"/>
      <c r="I7" s="69"/>
      <c r="J7" s="70"/>
    </row>
    <row r="8" spans="1:10" ht="15" customHeight="1" x14ac:dyDescent="0.25">
      <c r="A8" s="67"/>
      <c r="B8" s="73" t="s">
        <v>187</v>
      </c>
      <c r="C8" s="884">
        <v>194982824</v>
      </c>
      <c r="D8" s="884">
        <v>198230651</v>
      </c>
      <c r="E8" s="885">
        <v>198230651</v>
      </c>
      <c r="F8" s="886"/>
      <c r="G8" s="73" t="s">
        <v>280</v>
      </c>
      <c r="H8" s="69">
        <v>65698750</v>
      </c>
      <c r="I8" s="69">
        <v>70850356</v>
      </c>
      <c r="J8" s="70">
        <v>70580889</v>
      </c>
    </row>
    <row r="9" spans="1:10" ht="27" customHeight="1" x14ac:dyDescent="0.25">
      <c r="A9" s="67"/>
      <c r="B9" s="887" t="s">
        <v>281</v>
      </c>
      <c r="C9" s="74">
        <v>73100000</v>
      </c>
      <c r="D9" s="74">
        <v>86313596</v>
      </c>
      <c r="E9" s="75">
        <v>86313596</v>
      </c>
      <c r="F9" s="71"/>
      <c r="G9" s="76" t="s">
        <v>282</v>
      </c>
      <c r="H9" s="69">
        <v>10188939</v>
      </c>
      <c r="I9" s="69">
        <v>11196758</v>
      </c>
      <c r="J9" s="70">
        <v>10196758</v>
      </c>
    </row>
    <row r="10" spans="1:10" ht="15" customHeight="1" x14ac:dyDescent="0.25">
      <c r="A10" s="67"/>
      <c r="B10" s="73" t="s">
        <v>283</v>
      </c>
      <c r="C10" s="74">
        <v>10837200</v>
      </c>
      <c r="D10" s="74">
        <v>7326689</v>
      </c>
      <c r="E10" s="75">
        <v>7326689</v>
      </c>
      <c r="F10" s="71"/>
      <c r="G10" s="73" t="s">
        <v>284</v>
      </c>
      <c r="H10" s="69">
        <v>46192020</v>
      </c>
      <c r="I10" s="69">
        <v>49883768</v>
      </c>
      <c r="J10" s="70">
        <v>45196534</v>
      </c>
    </row>
    <row r="11" spans="1:10" ht="15" customHeight="1" x14ac:dyDescent="0.25">
      <c r="A11" s="67"/>
      <c r="B11" s="73" t="s">
        <v>285</v>
      </c>
      <c r="C11" s="74">
        <v>80000</v>
      </c>
      <c r="D11" s="74">
        <v>0</v>
      </c>
      <c r="E11" s="75">
        <v>0</v>
      </c>
      <c r="F11" s="71"/>
      <c r="G11" s="73" t="s">
        <v>286</v>
      </c>
      <c r="H11" s="69">
        <v>5000000</v>
      </c>
      <c r="I11" s="69">
        <v>3982750</v>
      </c>
      <c r="J11" s="70">
        <v>3982750</v>
      </c>
    </row>
    <row r="12" spans="1:10" ht="15" customHeight="1" x14ac:dyDescent="0.25">
      <c r="A12" s="888"/>
      <c r="B12" s="889"/>
      <c r="C12" s="890"/>
      <c r="D12" s="890"/>
      <c r="E12" s="891"/>
      <c r="F12" s="71"/>
      <c r="G12" s="73" t="s">
        <v>287</v>
      </c>
      <c r="H12" s="69">
        <v>53156075</v>
      </c>
      <c r="I12" s="69">
        <v>53315950</v>
      </c>
      <c r="J12" s="70">
        <v>53315950</v>
      </c>
    </row>
    <row r="13" spans="1:10" ht="15" customHeight="1" x14ac:dyDescent="0.25">
      <c r="A13" s="888"/>
      <c r="B13" s="889"/>
      <c r="C13" s="890"/>
      <c r="D13" s="890"/>
      <c r="E13" s="891"/>
      <c r="F13" s="71"/>
      <c r="G13" s="73" t="s">
        <v>724</v>
      </c>
      <c r="H13" s="69">
        <v>5000000</v>
      </c>
      <c r="I13" s="69">
        <v>0</v>
      </c>
      <c r="J13" s="70">
        <v>0</v>
      </c>
    </row>
    <row r="14" spans="1:10" ht="15" customHeight="1" x14ac:dyDescent="0.25">
      <c r="A14" s="888"/>
      <c r="B14" s="889" t="s">
        <v>288</v>
      </c>
      <c r="C14" s="890">
        <f>SUM(C8:C11)</f>
        <v>279000024</v>
      </c>
      <c r="D14" s="890">
        <f>SUM(D8:D11)</f>
        <v>291870936</v>
      </c>
      <c r="E14" s="891">
        <f>SUM(E8:E11)</f>
        <v>291870936</v>
      </c>
      <c r="F14" s="71"/>
      <c r="G14" s="80" t="s">
        <v>288</v>
      </c>
      <c r="H14" s="81">
        <f>SUM(H8:H13)</f>
        <v>185235784</v>
      </c>
      <c r="I14" s="81">
        <f>SUM(I8:I13)</f>
        <v>189229582</v>
      </c>
      <c r="J14" s="82">
        <f>SUM(J8:J13)</f>
        <v>183272881</v>
      </c>
    </row>
    <row r="15" spans="1:10" ht="15" customHeight="1" x14ac:dyDescent="0.25">
      <c r="A15" s="888"/>
      <c r="B15" s="889"/>
      <c r="C15" s="890"/>
      <c r="D15" s="890"/>
      <c r="E15" s="891"/>
      <c r="F15" s="71"/>
      <c r="G15" s="80"/>
      <c r="H15" s="81"/>
      <c r="I15" s="81"/>
      <c r="J15" s="82"/>
    </row>
    <row r="16" spans="1:10" ht="15" customHeight="1" x14ac:dyDescent="0.25">
      <c r="A16" s="888" t="s">
        <v>193</v>
      </c>
      <c r="B16" s="892" t="s">
        <v>289</v>
      </c>
      <c r="C16" s="893"/>
      <c r="D16" s="893"/>
      <c r="E16" s="894"/>
      <c r="F16" s="71" t="s">
        <v>193</v>
      </c>
      <c r="G16" s="68" t="s">
        <v>289</v>
      </c>
      <c r="H16" s="69"/>
      <c r="I16" s="69"/>
      <c r="J16" s="70"/>
    </row>
    <row r="17" spans="1:10" ht="15" customHeight="1" x14ac:dyDescent="0.25">
      <c r="A17" s="888"/>
      <c r="B17" s="100" t="s">
        <v>725</v>
      </c>
      <c r="C17" s="895">
        <v>7554880</v>
      </c>
      <c r="D17" s="895">
        <v>3786795</v>
      </c>
      <c r="E17" s="896">
        <v>3786795</v>
      </c>
      <c r="F17" s="886"/>
      <c r="G17" s="73" t="s">
        <v>290</v>
      </c>
      <c r="H17" s="69">
        <v>61054671</v>
      </c>
      <c r="I17" s="69">
        <v>60903664</v>
      </c>
      <c r="J17" s="897">
        <v>59159144</v>
      </c>
    </row>
    <row r="18" spans="1:10" ht="27" customHeight="1" x14ac:dyDescent="0.25">
      <c r="A18" s="888"/>
      <c r="B18" s="100" t="s">
        <v>726</v>
      </c>
      <c r="C18" s="893">
        <v>22242800</v>
      </c>
      <c r="D18" s="893">
        <v>19705385</v>
      </c>
      <c r="E18" s="894">
        <v>19705385</v>
      </c>
      <c r="F18" s="71"/>
      <c r="G18" s="76" t="s">
        <v>292</v>
      </c>
      <c r="H18" s="69">
        <v>10684567</v>
      </c>
      <c r="I18" s="69">
        <v>10061802</v>
      </c>
      <c r="J18" s="897">
        <v>9587072</v>
      </c>
    </row>
    <row r="19" spans="1:10" ht="15" customHeight="1" x14ac:dyDescent="0.25">
      <c r="A19" s="888"/>
      <c r="B19" s="889"/>
      <c r="C19" s="890"/>
      <c r="D19" s="890"/>
      <c r="E19" s="891"/>
      <c r="F19" s="71"/>
      <c r="G19" s="73" t="s">
        <v>293</v>
      </c>
      <c r="H19" s="69">
        <v>40652081</v>
      </c>
      <c r="I19" s="69">
        <v>33035051</v>
      </c>
      <c r="J19" s="897">
        <v>30246491</v>
      </c>
    </row>
    <row r="20" spans="1:10" ht="15" customHeight="1" x14ac:dyDescent="0.25">
      <c r="A20" s="888"/>
      <c r="B20" s="889"/>
      <c r="C20" s="890"/>
      <c r="D20" s="890"/>
      <c r="E20" s="891"/>
      <c r="F20" s="71"/>
      <c r="G20" s="73" t="s">
        <v>727</v>
      </c>
      <c r="H20" s="69">
        <v>0</v>
      </c>
      <c r="I20" s="69">
        <v>0</v>
      </c>
      <c r="J20" s="897">
        <v>0</v>
      </c>
    </row>
    <row r="21" spans="1:10" ht="15" customHeight="1" x14ac:dyDescent="0.25">
      <c r="A21" s="888"/>
      <c r="B21" s="889" t="s">
        <v>291</v>
      </c>
      <c r="C21" s="890">
        <f>SUM(C17:C19)</f>
        <v>29797680</v>
      </c>
      <c r="D21" s="890">
        <f>SUM(D17:D19)</f>
        <v>23492180</v>
      </c>
      <c r="E21" s="891">
        <f>SUM(E17:E19)</f>
        <v>23492180</v>
      </c>
      <c r="F21" s="71"/>
      <c r="G21" s="80" t="s">
        <v>291</v>
      </c>
      <c r="H21" s="81">
        <f>SUM(H16:H20)</f>
        <v>112391319</v>
      </c>
      <c r="I21" s="81">
        <f>SUM(I16:I20)</f>
        <v>104000517</v>
      </c>
      <c r="J21" s="82">
        <f>SUM(J16:J20)</f>
        <v>98992707</v>
      </c>
    </row>
    <row r="22" spans="1:10" ht="15" customHeight="1" x14ac:dyDescent="0.25">
      <c r="A22" s="888"/>
      <c r="B22" s="889"/>
      <c r="C22" s="890"/>
      <c r="D22" s="890"/>
      <c r="E22" s="891"/>
      <c r="F22" s="71"/>
      <c r="G22" s="80"/>
      <c r="H22" s="81"/>
      <c r="I22" s="81"/>
      <c r="J22" s="82"/>
    </row>
    <row r="23" spans="1:10" ht="15" customHeight="1" x14ac:dyDescent="0.2">
      <c r="A23" s="888" t="s">
        <v>194</v>
      </c>
      <c r="B23" s="892" t="s">
        <v>728</v>
      </c>
      <c r="C23" s="893"/>
      <c r="D23" s="893"/>
      <c r="E23" s="894"/>
      <c r="F23" s="67" t="s">
        <v>194</v>
      </c>
      <c r="G23" s="79" t="s">
        <v>728</v>
      </c>
      <c r="H23" s="69"/>
      <c r="I23" s="69"/>
      <c r="J23" s="70"/>
    </row>
    <row r="24" spans="1:10" ht="15" customHeight="1" x14ac:dyDescent="0.25">
      <c r="A24" s="888"/>
      <c r="B24" s="100" t="s">
        <v>729</v>
      </c>
      <c r="C24" s="893">
        <v>6000</v>
      </c>
      <c r="D24" s="893">
        <v>3231</v>
      </c>
      <c r="E24" s="894">
        <v>3231</v>
      </c>
      <c r="F24" s="886"/>
      <c r="G24" s="73" t="s">
        <v>730</v>
      </c>
      <c r="H24" s="69">
        <v>7985177</v>
      </c>
      <c r="I24" s="69">
        <v>8005423</v>
      </c>
      <c r="J24" s="70">
        <v>7978077</v>
      </c>
    </row>
    <row r="25" spans="1:10" ht="28.9" customHeight="1" x14ac:dyDescent="0.25">
      <c r="A25" s="888"/>
      <c r="B25" s="100"/>
      <c r="C25" s="893"/>
      <c r="D25" s="893"/>
      <c r="E25" s="894"/>
      <c r="F25" s="71"/>
      <c r="G25" s="76" t="s">
        <v>731</v>
      </c>
      <c r="H25" s="69">
        <v>1476707</v>
      </c>
      <c r="I25" s="69">
        <v>1392955</v>
      </c>
      <c r="J25" s="70">
        <v>1370554</v>
      </c>
    </row>
    <row r="26" spans="1:10" ht="15" customHeight="1" x14ac:dyDescent="0.25">
      <c r="A26" s="888"/>
      <c r="B26" s="889"/>
      <c r="C26" s="890"/>
      <c r="D26" s="890"/>
      <c r="E26" s="891"/>
      <c r="F26" s="71"/>
      <c r="G26" s="73" t="s">
        <v>732</v>
      </c>
      <c r="H26" s="69">
        <v>1171000</v>
      </c>
      <c r="I26" s="69">
        <v>1212105</v>
      </c>
      <c r="J26" s="70">
        <v>1151810</v>
      </c>
    </row>
    <row r="27" spans="1:10" ht="15" customHeight="1" x14ac:dyDescent="0.25">
      <c r="A27" s="888"/>
      <c r="B27" s="889"/>
      <c r="C27" s="890"/>
      <c r="D27" s="890"/>
      <c r="E27" s="891"/>
      <c r="F27" s="71"/>
      <c r="G27" s="1044" t="s">
        <v>811</v>
      </c>
      <c r="H27" s="69">
        <v>206432</v>
      </c>
      <c r="I27" s="69">
        <v>206432</v>
      </c>
      <c r="J27" s="70">
        <v>193615</v>
      </c>
    </row>
    <row r="28" spans="1:10" ht="15" customHeight="1" x14ac:dyDescent="0.25">
      <c r="A28" s="888"/>
      <c r="B28" s="889" t="s">
        <v>733</v>
      </c>
      <c r="C28" s="890">
        <f>SUM(C24:C26)</f>
        <v>6000</v>
      </c>
      <c r="D28" s="890">
        <f>SUM(D24:D26)</f>
        <v>3231</v>
      </c>
      <c r="E28" s="891">
        <f>SUM(E24:E26)</f>
        <v>3231</v>
      </c>
      <c r="F28" s="71"/>
      <c r="G28" s="77" t="s">
        <v>733</v>
      </c>
      <c r="H28" s="81">
        <f>SUM(H23:H27)</f>
        <v>10839316</v>
      </c>
      <c r="I28" s="81">
        <f>SUM(I23:I27)</f>
        <v>10816915</v>
      </c>
      <c r="J28" s="82">
        <f>SUM(J23:J27)</f>
        <v>10694056</v>
      </c>
    </row>
    <row r="29" spans="1:10" ht="15" customHeight="1" x14ac:dyDescent="0.25">
      <c r="A29" s="898"/>
      <c r="B29" s="899"/>
      <c r="C29" s="900"/>
      <c r="D29" s="900"/>
      <c r="E29" s="901"/>
      <c r="F29" s="85"/>
      <c r="G29" s="77"/>
      <c r="H29" s="81"/>
      <c r="I29" s="81"/>
      <c r="J29" s="82"/>
    </row>
    <row r="30" spans="1:10" ht="15" customHeight="1" x14ac:dyDescent="0.25">
      <c r="A30" s="1139" t="s">
        <v>294</v>
      </c>
      <c r="B30" s="1140"/>
      <c r="C30" s="890">
        <f>C14+C21+C28</f>
        <v>308803704</v>
      </c>
      <c r="D30" s="890">
        <f>D14+D21+D28</f>
        <v>315366347</v>
      </c>
      <c r="E30" s="890">
        <f>E14+E21+E28</f>
        <v>315366347</v>
      </c>
      <c r="F30" s="1141" t="s">
        <v>734</v>
      </c>
      <c r="G30" s="1142"/>
      <c r="H30" s="81">
        <f>H14+H21+H28</f>
        <v>308466419</v>
      </c>
      <c r="I30" s="81">
        <f>I14+I21+I28</f>
        <v>304047014</v>
      </c>
      <c r="J30" s="82">
        <f>J14+J21+J28</f>
        <v>292959644</v>
      </c>
    </row>
    <row r="31" spans="1:10" ht="15" customHeight="1" x14ac:dyDescent="0.25">
      <c r="A31" s="898"/>
      <c r="B31" s="899"/>
      <c r="C31" s="900"/>
      <c r="D31" s="900"/>
      <c r="E31" s="901"/>
      <c r="F31" s="86"/>
      <c r="G31" s="87"/>
      <c r="H31" s="88"/>
      <c r="I31" s="88"/>
      <c r="J31" s="89"/>
    </row>
    <row r="32" spans="1:10" ht="15" customHeight="1" x14ac:dyDescent="0.2">
      <c r="A32" s="1139" t="s">
        <v>735</v>
      </c>
      <c r="B32" s="1140"/>
      <c r="C32" s="890">
        <v>0</v>
      </c>
      <c r="D32" s="890">
        <v>6646837</v>
      </c>
      <c r="E32" s="891">
        <v>6646837</v>
      </c>
      <c r="F32" s="1143" t="s">
        <v>736</v>
      </c>
      <c r="G32" s="1144"/>
      <c r="H32" s="81">
        <v>5263543</v>
      </c>
      <c r="I32" s="81">
        <v>5263543</v>
      </c>
      <c r="J32" s="82">
        <v>5263543</v>
      </c>
    </row>
    <row r="33" spans="1:10" ht="15" customHeight="1" x14ac:dyDescent="0.2">
      <c r="A33" s="902"/>
      <c r="B33" s="892"/>
      <c r="C33" s="893"/>
      <c r="D33" s="893"/>
      <c r="E33" s="894"/>
      <c r="F33" s="90"/>
      <c r="G33" s="79"/>
      <c r="H33" s="88"/>
      <c r="I33" s="88"/>
      <c r="J33" s="89"/>
    </row>
    <row r="34" spans="1:10" ht="15" customHeight="1" x14ac:dyDescent="0.3">
      <c r="A34" s="1145" t="s">
        <v>295</v>
      </c>
      <c r="B34" s="1146"/>
      <c r="C34" s="903">
        <f>C30+C32</f>
        <v>308803704</v>
      </c>
      <c r="D34" s="903">
        <f>D30+D32</f>
        <v>322013184</v>
      </c>
      <c r="E34" s="904">
        <f>E30+E32</f>
        <v>322013184</v>
      </c>
      <c r="F34" s="1130" t="s">
        <v>296</v>
      </c>
      <c r="G34" s="1146" t="s">
        <v>296</v>
      </c>
      <c r="H34" s="905">
        <f>H30+H32</f>
        <v>313729962</v>
      </c>
      <c r="I34" s="905">
        <f>I30+I32</f>
        <v>309310557</v>
      </c>
      <c r="J34" s="906">
        <f>J30+J32</f>
        <v>298223187</v>
      </c>
    </row>
    <row r="35" spans="1:10" ht="15" customHeight="1" x14ac:dyDescent="0.3">
      <c r="A35" s="396"/>
      <c r="B35" s="397"/>
      <c r="C35" s="398"/>
      <c r="D35" s="398"/>
      <c r="E35" s="399"/>
      <c r="F35" s="400"/>
      <c r="G35" s="397"/>
      <c r="H35" s="401"/>
      <c r="I35" s="401"/>
      <c r="J35" s="402"/>
    </row>
    <row r="36" spans="1:10" ht="15" customHeight="1" x14ac:dyDescent="0.25">
      <c r="A36" s="1132" t="s">
        <v>297</v>
      </c>
      <c r="B36" s="1133"/>
      <c r="C36" s="91"/>
      <c r="D36" s="91"/>
      <c r="E36" s="92"/>
      <c r="F36" s="1126" t="s">
        <v>527</v>
      </c>
      <c r="G36" s="1133"/>
      <c r="H36" s="94"/>
      <c r="I36" s="94"/>
      <c r="J36" s="95"/>
    </row>
    <row r="37" spans="1:10" ht="15" customHeight="1" x14ac:dyDescent="0.25">
      <c r="A37" s="1132" t="s">
        <v>298</v>
      </c>
      <c r="B37" s="1134"/>
      <c r="C37" s="91"/>
      <c r="D37" s="91"/>
      <c r="E37" s="92"/>
      <c r="F37" s="1126" t="s">
        <v>299</v>
      </c>
      <c r="G37" s="1134"/>
      <c r="H37" s="94"/>
      <c r="I37" s="94"/>
      <c r="J37" s="95"/>
    </row>
    <row r="38" spans="1:10" ht="15" customHeight="1" x14ac:dyDescent="0.25">
      <c r="A38" s="888" t="s">
        <v>245</v>
      </c>
      <c r="B38" s="907" t="s">
        <v>279</v>
      </c>
      <c r="C38" s="908"/>
      <c r="D38" s="908"/>
      <c r="E38" s="897"/>
      <c r="F38" s="98" t="s">
        <v>245</v>
      </c>
      <c r="G38" s="72" t="s">
        <v>279</v>
      </c>
      <c r="H38" s="69"/>
      <c r="I38" s="69"/>
      <c r="J38" s="70"/>
    </row>
    <row r="39" spans="1:10" ht="15" customHeight="1" x14ac:dyDescent="0.2">
      <c r="A39" s="909"/>
      <c r="B39" s="910" t="s">
        <v>300</v>
      </c>
      <c r="C39" s="908">
        <v>26884600</v>
      </c>
      <c r="D39" s="908">
        <v>49476663</v>
      </c>
      <c r="E39" s="897">
        <v>49476663</v>
      </c>
      <c r="F39" s="98"/>
      <c r="G39" s="73" t="s">
        <v>737</v>
      </c>
      <c r="H39" s="69">
        <v>3186249</v>
      </c>
      <c r="I39" s="69">
        <v>52021571</v>
      </c>
      <c r="J39" s="70">
        <v>4348889</v>
      </c>
    </row>
    <row r="40" spans="1:10" ht="15" customHeight="1" x14ac:dyDescent="0.2">
      <c r="A40" s="909"/>
      <c r="B40" s="910" t="s">
        <v>301</v>
      </c>
      <c r="C40" s="908">
        <v>0</v>
      </c>
      <c r="D40" s="908">
        <v>45850</v>
      </c>
      <c r="E40" s="897">
        <v>45850</v>
      </c>
      <c r="F40" s="98"/>
      <c r="G40" s="100" t="s">
        <v>738</v>
      </c>
      <c r="H40" s="69">
        <v>31146798</v>
      </c>
      <c r="I40" s="69">
        <v>14308112</v>
      </c>
      <c r="J40" s="70">
        <v>12923812</v>
      </c>
    </row>
    <row r="41" spans="1:10" ht="15" customHeight="1" x14ac:dyDescent="0.2">
      <c r="A41" s="909"/>
      <c r="B41" s="910" t="s">
        <v>739</v>
      </c>
      <c r="C41" s="908">
        <v>0</v>
      </c>
      <c r="D41" s="908">
        <v>0</v>
      </c>
      <c r="E41" s="897">
        <v>0</v>
      </c>
      <c r="F41" s="98"/>
      <c r="G41" s="100" t="s">
        <v>740</v>
      </c>
      <c r="H41" s="69">
        <v>0</v>
      </c>
      <c r="I41" s="69">
        <v>0</v>
      </c>
      <c r="J41" s="70">
        <v>0</v>
      </c>
    </row>
    <row r="42" spans="1:10" s="105" customFormat="1" ht="15.75" x14ac:dyDescent="0.25">
      <c r="A42" s="909"/>
      <c r="B42" s="107" t="s">
        <v>288</v>
      </c>
      <c r="C42" s="911">
        <f>SUM(C39:C41)</f>
        <v>26884600</v>
      </c>
      <c r="D42" s="911">
        <f>SUM(D39:D41)</f>
        <v>49522513</v>
      </c>
      <c r="E42" s="912">
        <f>SUM(E39:E41)</f>
        <v>49522513</v>
      </c>
      <c r="F42" s="102"/>
      <c r="G42" s="80" t="s">
        <v>288</v>
      </c>
      <c r="H42" s="103">
        <f>SUM(H39:H41)</f>
        <v>34333047</v>
      </c>
      <c r="I42" s="103">
        <f>SUM(I39:I41)</f>
        <v>66329683</v>
      </c>
      <c r="J42" s="104">
        <f>SUM(J39:J41)</f>
        <v>17272701</v>
      </c>
    </row>
    <row r="43" spans="1:10" s="105" customFormat="1" ht="15.75" x14ac:dyDescent="0.25">
      <c r="A43" s="909"/>
      <c r="B43" s="107"/>
      <c r="C43" s="911"/>
      <c r="D43" s="911"/>
      <c r="E43" s="912"/>
      <c r="F43" s="102"/>
      <c r="G43" s="80"/>
      <c r="H43" s="103"/>
      <c r="I43" s="103"/>
      <c r="J43" s="104"/>
    </row>
    <row r="44" spans="1:10" s="105" customFormat="1" ht="15.75" x14ac:dyDescent="0.2">
      <c r="A44" s="913" t="s">
        <v>193</v>
      </c>
      <c r="B44" s="914" t="s">
        <v>289</v>
      </c>
      <c r="C44" s="915"/>
      <c r="D44" s="915"/>
      <c r="E44" s="916"/>
      <c r="F44" s="98" t="s">
        <v>193</v>
      </c>
      <c r="G44" s="68" t="s">
        <v>289</v>
      </c>
      <c r="H44" s="69"/>
      <c r="I44" s="69"/>
      <c r="J44" s="70"/>
    </row>
    <row r="45" spans="1:10" s="105" customFormat="1" ht="15.75" x14ac:dyDescent="0.2">
      <c r="A45" s="917"/>
      <c r="B45" s="918" t="s">
        <v>610</v>
      </c>
      <c r="C45" s="908">
        <v>0</v>
      </c>
      <c r="D45" s="908">
        <v>0</v>
      </c>
      <c r="E45" s="897">
        <v>0</v>
      </c>
      <c r="F45" s="98"/>
      <c r="G45" s="100" t="s">
        <v>741</v>
      </c>
      <c r="H45" s="106">
        <v>520700</v>
      </c>
      <c r="I45" s="69">
        <v>716707</v>
      </c>
      <c r="J45" s="897">
        <v>701863</v>
      </c>
    </row>
    <row r="46" spans="1:10" s="105" customFormat="1" ht="15.75" x14ac:dyDescent="0.2">
      <c r="A46" s="917"/>
      <c r="B46" s="919" t="s">
        <v>291</v>
      </c>
      <c r="C46" s="920">
        <f>C45</f>
        <v>0</v>
      </c>
      <c r="D46" s="920">
        <f>D45</f>
        <v>0</v>
      </c>
      <c r="E46" s="921">
        <f>E45</f>
        <v>0</v>
      </c>
      <c r="F46" s="98"/>
      <c r="G46" s="107" t="s">
        <v>302</v>
      </c>
      <c r="H46" s="108">
        <f>SUM(H45)</f>
        <v>520700</v>
      </c>
      <c r="I46" s="81">
        <f>SUM(I45)</f>
        <v>716707</v>
      </c>
      <c r="J46" s="82">
        <f>SUM(J45)</f>
        <v>701863</v>
      </c>
    </row>
    <row r="47" spans="1:10" s="105" customFormat="1" ht="15.75" x14ac:dyDescent="0.2">
      <c r="A47" s="922"/>
      <c r="B47" s="919"/>
      <c r="C47" s="920"/>
      <c r="D47" s="920"/>
      <c r="E47" s="921"/>
      <c r="F47" s="98"/>
      <c r="G47" s="107"/>
      <c r="H47" s="108"/>
      <c r="I47" s="81"/>
      <c r="J47" s="82"/>
    </row>
    <row r="48" spans="1:10" s="105" customFormat="1" ht="15.75" x14ac:dyDescent="0.2">
      <c r="A48" s="913" t="s">
        <v>194</v>
      </c>
      <c r="B48" s="892" t="s">
        <v>728</v>
      </c>
      <c r="C48" s="915"/>
      <c r="D48" s="915"/>
      <c r="E48" s="916"/>
      <c r="F48" s="98" t="s">
        <v>194</v>
      </c>
      <c r="G48" s="79" t="s">
        <v>728</v>
      </c>
      <c r="H48" s="69"/>
      <c r="I48" s="69"/>
      <c r="J48" s="70"/>
    </row>
    <row r="49" spans="1:10" s="105" customFormat="1" ht="15.75" x14ac:dyDescent="0.2">
      <c r="A49" s="917"/>
      <c r="B49" s="918"/>
      <c r="C49" s="908"/>
      <c r="D49" s="908"/>
      <c r="E49" s="897"/>
      <c r="F49" s="98"/>
      <c r="G49" s="100" t="s">
        <v>812</v>
      </c>
      <c r="H49" s="106">
        <v>64000</v>
      </c>
      <c r="I49" s="69">
        <v>0</v>
      </c>
      <c r="J49" s="70">
        <v>0</v>
      </c>
    </row>
    <row r="50" spans="1:10" s="105" customFormat="1" ht="15.75" x14ac:dyDescent="0.2">
      <c r="A50" s="917"/>
      <c r="B50" s="889" t="s">
        <v>733</v>
      </c>
      <c r="C50" s="920">
        <f>C49</f>
        <v>0</v>
      </c>
      <c r="D50" s="920">
        <f>D49</f>
        <v>0</v>
      </c>
      <c r="E50" s="921">
        <f>E49</f>
        <v>0</v>
      </c>
      <c r="F50" s="98"/>
      <c r="G50" s="889" t="s">
        <v>733</v>
      </c>
      <c r="H50" s="108">
        <f>SUM(H49)</f>
        <v>64000</v>
      </c>
      <c r="I50" s="81">
        <f>SUM(I49)</f>
        <v>0</v>
      </c>
      <c r="J50" s="82">
        <f>SUM(J49)</f>
        <v>0</v>
      </c>
    </row>
    <row r="51" spans="1:10" s="105" customFormat="1" ht="15.75" x14ac:dyDescent="0.2">
      <c r="A51" s="922"/>
      <c r="B51" s="889"/>
      <c r="C51" s="920"/>
      <c r="D51" s="920"/>
      <c r="E51" s="921"/>
      <c r="F51" s="98"/>
      <c r="G51" s="107"/>
      <c r="H51" s="108"/>
      <c r="I51" s="81"/>
      <c r="J51" s="82"/>
    </row>
    <row r="52" spans="1:10" ht="15" customHeight="1" x14ac:dyDescent="0.2">
      <c r="A52" s="1135" t="s">
        <v>742</v>
      </c>
      <c r="B52" s="1136"/>
      <c r="C52" s="890">
        <f>C42+C46+C50</f>
        <v>26884600</v>
      </c>
      <c r="D52" s="890">
        <f>D42+D46+D50</f>
        <v>49522513</v>
      </c>
      <c r="E52" s="890">
        <f>E42+E46+E50</f>
        <v>49522513</v>
      </c>
      <c r="F52" s="1137" t="s">
        <v>743</v>
      </c>
      <c r="G52" s="1138"/>
      <c r="H52" s="81">
        <f>H42+H46+H50</f>
        <v>34917747</v>
      </c>
      <c r="I52" s="81">
        <f>I42+I46+I50</f>
        <v>67046390</v>
      </c>
      <c r="J52" s="82">
        <f>J42+J46+J50</f>
        <v>17974564</v>
      </c>
    </row>
    <row r="53" spans="1:10" ht="15" customHeight="1" x14ac:dyDescent="0.2">
      <c r="A53" s="923"/>
      <c r="B53" s="924"/>
      <c r="C53" s="900"/>
      <c r="D53" s="900"/>
      <c r="E53" s="901"/>
      <c r="F53" s="66"/>
      <c r="G53" s="93"/>
      <c r="H53" s="88"/>
      <c r="I53" s="88"/>
      <c r="J53" s="89"/>
    </row>
    <row r="54" spans="1:10" ht="15" customHeight="1" x14ac:dyDescent="0.2">
      <c r="A54" s="1122" t="s">
        <v>744</v>
      </c>
      <c r="B54" s="1123"/>
      <c r="C54" s="1123"/>
      <c r="D54" s="1123"/>
      <c r="E54" s="1124"/>
      <c r="F54" s="1125" t="s">
        <v>303</v>
      </c>
      <c r="G54" s="1126"/>
      <c r="H54" s="88"/>
      <c r="I54" s="88"/>
      <c r="J54" s="89"/>
    </row>
    <row r="55" spans="1:10" ht="15" customHeight="1" x14ac:dyDescent="0.2">
      <c r="A55" s="913" t="s">
        <v>245</v>
      </c>
      <c r="B55" s="925" t="s">
        <v>279</v>
      </c>
      <c r="C55" s="908"/>
      <c r="D55" s="908"/>
      <c r="E55" s="897"/>
      <c r="F55" s="98" t="s">
        <v>245</v>
      </c>
      <c r="G55" s="97" t="s">
        <v>279</v>
      </c>
      <c r="H55" s="88"/>
      <c r="I55" s="88"/>
      <c r="J55" s="89"/>
    </row>
    <row r="56" spans="1:10" ht="32.25" customHeight="1" x14ac:dyDescent="0.2">
      <c r="A56" s="927"/>
      <c r="B56" s="926" t="s">
        <v>748</v>
      </c>
      <c r="C56" s="69">
        <v>38795949</v>
      </c>
      <c r="D56" s="69">
        <v>30679762</v>
      </c>
      <c r="E56" s="70">
        <v>30679762</v>
      </c>
      <c r="F56" s="98"/>
      <c r="G56" s="928" t="s">
        <v>838</v>
      </c>
      <c r="H56" s="69">
        <v>3568000</v>
      </c>
      <c r="I56" s="69">
        <v>3568000</v>
      </c>
      <c r="J56" s="70">
        <v>3568000</v>
      </c>
    </row>
    <row r="57" spans="1:10" ht="32.25" customHeight="1" x14ac:dyDescent="0.2">
      <c r="A57" s="927"/>
      <c r="B57" s="926" t="s">
        <v>809</v>
      </c>
      <c r="C57" s="69">
        <v>0</v>
      </c>
      <c r="D57" s="69">
        <v>0</v>
      </c>
      <c r="E57" s="1042">
        <v>0</v>
      </c>
      <c r="F57" s="98"/>
      <c r="G57" s="928" t="s">
        <v>839</v>
      </c>
      <c r="H57" s="69">
        <v>26018519</v>
      </c>
      <c r="I57" s="69">
        <v>26018519</v>
      </c>
      <c r="J57" s="70">
        <v>0</v>
      </c>
    </row>
    <row r="58" spans="1:10" ht="32.25" customHeight="1" x14ac:dyDescent="0.2">
      <c r="A58" s="927"/>
      <c r="B58" s="926" t="s">
        <v>813</v>
      </c>
      <c r="C58" s="69">
        <v>0</v>
      </c>
      <c r="D58" s="69">
        <v>0</v>
      </c>
      <c r="E58" s="1042">
        <v>0</v>
      </c>
      <c r="F58" s="98"/>
      <c r="G58" s="928"/>
      <c r="H58" s="69"/>
      <c r="I58" s="69"/>
      <c r="J58" s="70"/>
    </row>
    <row r="59" spans="1:10" s="105" customFormat="1" ht="15.75" x14ac:dyDescent="0.25">
      <c r="A59" s="99"/>
      <c r="B59" s="80" t="s">
        <v>288</v>
      </c>
      <c r="C59" s="101">
        <f>SUM(C56:C58)</f>
        <v>38795949</v>
      </c>
      <c r="D59" s="101">
        <f>SUM(D56:D58)</f>
        <v>30679762</v>
      </c>
      <c r="E59" s="101">
        <f>SUM(E56:E58)</f>
        <v>30679762</v>
      </c>
      <c r="F59" s="102"/>
      <c r="G59" s="80" t="s">
        <v>288</v>
      </c>
      <c r="H59" s="103">
        <f>SUM(H55:H57)</f>
        <v>29586519</v>
      </c>
      <c r="I59" s="103">
        <f>SUM(I55:I57)</f>
        <v>29586519</v>
      </c>
      <c r="J59" s="103">
        <f>SUM(J55:J57)</f>
        <v>3568000</v>
      </c>
    </row>
    <row r="60" spans="1:10" ht="15" customHeight="1" x14ac:dyDescent="0.2">
      <c r="A60" s="929" t="s">
        <v>193</v>
      </c>
      <c r="B60" s="930" t="s">
        <v>289</v>
      </c>
      <c r="C60" s="88"/>
      <c r="D60" s="88"/>
      <c r="E60" s="89"/>
      <c r="F60" s="98" t="s">
        <v>193</v>
      </c>
      <c r="G60" s="79" t="s">
        <v>289</v>
      </c>
      <c r="H60" s="88"/>
      <c r="I60" s="88"/>
      <c r="J60" s="89"/>
    </row>
    <row r="61" spans="1:10" ht="28.5" customHeight="1" x14ac:dyDescent="0.2">
      <c r="A61" s="927"/>
      <c r="B61" s="926" t="s">
        <v>745</v>
      </c>
      <c r="C61" s="74">
        <v>3668972</v>
      </c>
      <c r="D61" s="74">
        <v>3647004</v>
      </c>
      <c r="E61" s="894">
        <v>3647004</v>
      </c>
      <c r="F61" s="98"/>
      <c r="G61" s="79"/>
      <c r="H61" s="69"/>
      <c r="I61" s="69"/>
      <c r="J61" s="70"/>
    </row>
    <row r="62" spans="1:10" ht="15" customHeight="1" x14ac:dyDescent="0.2">
      <c r="A62" s="929" t="s">
        <v>194</v>
      </c>
      <c r="B62" s="79" t="s">
        <v>728</v>
      </c>
      <c r="C62" s="88"/>
      <c r="D62" s="88"/>
      <c r="E62" s="89"/>
      <c r="F62" s="98" t="s">
        <v>194</v>
      </c>
      <c r="G62" s="79" t="s">
        <v>728</v>
      </c>
      <c r="H62" s="88"/>
      <c r="I62" s="88"/>
      <c r="J62" s="89"/>
    </row>
    <row r="63" spans="1:10" ht="29.25" customHeight="1" x14ac:dyDescent="0.2">
      <c r="A63" s="931"/>
      <c r="B63" s="932" t="s">
        <v>810</v>
      </c>
      <c r="C63" s="74">
        <v>81003</v>
      </c>
      <c r="D63" s="74">
        <v>81003</v>
      </c>
      <c r="E63" s="75">
        <v>81003</v>
      </c>
      <c r="F63" s="110"/>
      <c r="G63" s="79"/>
      <c r="H63" s="69"/>
      <c r="I63" s="69"/>
      <c r="J63" s="70"/>
    </row>
    <row r="64" spans="1:10" ht="27" customHeight="1" x14ac:dyDescent="0.2">
      <c r="A64" s="931"/>
      <c r="B64" s="932"/>
      <c r="C64" s="74"/>
      <c r="D64" s="74"/>
      <c r="E64" s="1043"/>
      <c r="F64" s="110"/>
      <c r="G64" s="79"/>
      <c r="H64" s="69"/>
      <c r="I64" s="69"/>
      <c r="J64" s="1042"/>
    </row>
    <row r="65" spans="1:256" ht="15" customHeight="1" x14ac:dyDescent="0.2">
      <c r="A65" s="1127" t="s">
        <v>746</v>
      </c>
      <c r="B65" s="1128"/>
      <c r="C65" s="78">
        <f>C59+C61+C63</f>
        <v>42545924</v>
      </c>
      <c r="D65" s="78">
        <f>D59+D61+D63</f>
        <v>34407769</v>
      </c>
      <c r="E65" s="78">
        <f>E59+E61+E63</f>
        <v>34407769</v>
      </c>
      <c r="F65" s="1127" t="s">
        <v>747</v>
      </c>
      <c r="G65" s="1128"/>
      <c r="H65" s="81">
        <f>H59+H61</f>
        <v>29586519</v>
      </c>
      <c r="I65" s="81">
        <f>I59+I61</f>
        <v>29586519</v>
      </c>
      <c r="J65" s="81">
        <f>J59+J61</f>
        <v>3568000</v>
      </c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</row>
    <row r="66" spans="1:256" ht="15" customHeight="1" x14ac:dyDescent="0.2">
      <c r="A66" s="933"/>
      <c r="B66" s="934"/>
      <c r="C66" s="83"/>
      <c r="D66" s="83"/>
      <c r="E66" s="84"/>
      <c r="F66" s="110"/>
      <c r="G66" s="110"/>
      <c r="H66" s="88"/>
      <c r="I66" s="88"/>
      <c r="J66" s="89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</row>
    <row r="67" spans="1:256" s="111" customFormat="1" ht="15" customHeight="1" x14ac:dyDescent="0.3">
      <c r="A67" s="1129" t="s">
        <v>304</v>
      </c>
      <c r="B67" s="1130"/>
      <c r="C67" s="935">
        <f>C52+C65</f>
        <v>69430524</v>
      </c>
      <c r="D67" s="935">
        <f>D52+D65</f>
        <v>83930282</v>
      </c>
      <c r="E67" s="936">
        <f>E52+E65</f>
        <v>83930282</v>
      </c>
      <c r="F67" s="1131" t="s">
        <v>305</v>
      </c>
      <c r="G67" s="1130"/>
      <c r="H67" s="905">
        <f>H52+H65</f>
        <v>64504266</v>
      </c>
      <c r="I67" s="905">
        <f>I52+I65</f>
        <v>96632909</v>
      </c>
      <c r="J67" s="906">
        <f>J52+J65</f>
        <v>21542564</v>
      </c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  <c r="AL67" s="342"/>
      <c r="AM67" s="342"/>
    </row>
    <row r="68" spans="1:256" ht="15" customHeight="1" x14ac:dyDescent="0.2">
      <c r="A68" s="109"/>
      <c r="B68" s="98"/>
      <c r="C68" s="83"/>
      <c r="D68" s="83"/>
      <c r="E68" s="84"/>
      <c r="F68" s="110"/>
      <c r="G68" s="110"/>
      <c r="H68" s="88"/>
      <c r="I68" s="88"/>
      <c r="J68" s="89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  <c r="Y68" s="342"/>
      <c r="Z68" s="342"/>
      <c r="AA68" s="342"/>
      <c r="AB68" s="342"/>
      <c r="AC68" s="342"/>
      <c r="AD68" s="342"/>
      <c r="AE68" s="342"/>
      <c r="AF68" s="342"/>
      <c r="AG68" s="342"/>
      <c r="AH68" s="342"/>
      <c r="AI68" s="342"/>
      <c r="AJ68" s="342"/>
      <c r="AK68" s="342"/>
      <c r="AL68" s="342"/>
      <c r="AM68" s="342"/>
    </row>
    <row r="69" spans="1:256" ht="15" customHeight="1" thickBot="1" x14ac:dyDescent="0.25">
      <c r="A69" s="1120" t="s">
        <v>306</v>
      </c>
      <c r="B69" s="1121"/>
      <c r="C69" s="937">
        <f>C34+C67</f>
        <v>378234228</v>
      </c>
      <c r="D69" s="937">
        <f>D34+D67</f>
        <v>405943466</v>
      </c>
      <c r="E69" s="938">
        <f>E34+E67</f>
        <v>405943466</v>
      </c>
      <c r="F69" s="939"/>
      <c r="G69" s="940" t="s">
        <v>307</v>
      </c>
      <c r="H69" s="937">
        <f>H34+H67</f>
        <v>378234228</v>
      </c>
      <c r="I69" s="937">
        <f>I34+I67</f>
        <v>405943466</v>
      </c>
      <c r="J69" s="938">
        <f>J34+J67</f>
        <v>319765751</v>
      </c>
    </row>
    <row r="70" spans="1:256" s="112" customFormat="1" x14ac:dyDescent="0.2"/>
    <row r="71" spans="1:256" ht="15" customHeight="1" x14ac:dyDescent="0.2">
      <c r="A71" s="941"/>
      <c r="B71" s="942"/>
      <c r="C71" s="941"/>
      <c r="D71" s="941"/>
      <c r="E71" s="941"/>
      <c r="F71" s="941"/>
      <c r="G71" s="941"/>
      <c r="H71" s="941"/>
      <c r="I71" s="941"/>
      <c r="J71" s="941"/>
      <c r="K71" s="941"/>
      <c r="L71" s="941"/>
      <c r="M71" s="941"/>
      <c r="N71" s="941"/>
      <c r="O71" s="941"/>
      <c r="P71" s="941"/>
      <c r="Q71" s="941"/>
      <c r="R71" s="941"/>
      <c r="S71" s="941"/>
      <c r="T71" s="941"/>
      <c r="U71" s="941"/>
      <c r="V71" s="941"/>
      <c r="W71" s="941"/>
      <c r="X71" s="941"/>
      <c r="Y71" s="941"/>
      <c r="Z71" s="941"/>
      <c r="AA71" s="941"/>
      <c r="AB71" s="941"/>
      <c r="AC71" s="941"/>
      <c r="AD71" s="941"/>
      <c r="AE71" s="941"/>
      <c r="AF71" s="941"/>
      <c r="AG71" s="941"/>
      <c r="AH71" s="941"/>
      <c r="AI71" s="941"/>
      <c r="AJ71" s="941"/>
      <c r="AK71" s="941"/>
      <c r="AL71" s="941"/>
      <c r="AM71" s="941"/>
      <c r="AN71" s="941"/>
      <c r="AO71" s="941"/>
      <c r="AP71" s="941"/>
      <c r="AQ71" s="941"/>
      <c r="AR71" s="941"/>
      <c r="AS71" s="941"/>
      <c r="AT71" s="941"/>
      <c r="AU71" s="941"/>
      <c r="AV71" s="941"/>
      <c r="AW71" s="941"/>
      <c r="AX71" s="941"/>
      <c r="AY71" s="941"/>
      <c r="AZ71" s="941"/>
      <c r="BA71" s="941"/>
      <c r="BB71" s="941"/>
      <c r="BC71" s="941"/>
      <c r="BD71" s="941"/>
      <c r="BE71" s="941"/>
      <c r="BF71" s="941"/>
      <c r="BG71" s="941"/>
      <c r="BH71" s="941"/>
      <c r="BI71" s="941"/>
      <c r="BJ71" s="941"/>
      <c r="BK71" s="941"/>
      <c r="BL71" s="941"/>
      <c r="BM71" s="941"/>
      <c r="BN71" s="941"/>
      <c r="BO71" s="941"/>
      <c r="BP71" s="941"/>
      <c r="BQ71" s="941"/>
      <c r="BR71" s="941"/>
      <c r="BS71" s="941" t="s">
        <v>308</v>
      </c>
      <c r="BT71" s="941" t="s">
        <v>308</v>
      </c>
      <c r="BU71" s="941" t="s">
        <v>308</v>
      </c>
      <c r="BV71" s="941" t="s">
        <v>308</v>
      </c>
      <c r="BW71" s="941" t="s">
        <v>308</v>
      </c>
      <c r="BX71" s="941" t="s">
        <v>308</v>
      </c>
      <c r="BY71" s="941" t="s">
        <v>308</v>
      </c>
      <c r="BZ71" s="941" t="s">
        <v>308</v>
      </c>
      <c r="CA71" s="941" t="s">
        <v>308</v>
      </c>
      <c r="CB71" s="941" t="s">
        <v>308</v>
      </c>
      <c r="CC71" s="941" t="s">
        <v>308</v>
      </c>
      <c r="CD71" s="941" t="s">
        <v>308</v>
      </c>
      <c r="CE71" s="941" t="s">
        <v>308</v>
      </c>
      <c r="CF71" s="941" t="s">
        <v>308</v>
      </c>
      <c r="CG71" s="941" t="s">
        <v>308</v>
      </c>
      <c r="CH71" s="941" t="s">
        <v>308</v>
      </c>
      <c r="CI71" s="941" t="s">
        <v>308</v>
      </c>
      <c r="CJ71" s="941" t="s">
        <v>308</v>
      </c>
      <c r="CK71" s="941" t="s">
        <v>308</v>
      </c>
      <c r="CL71" s="941" t="s">
        <v>308</v>
      </c>
      <c r="CM71" s="941" t="s">
        <v>308</v>
      </c>
      <c r="CN71" s="941" t="s">
        <v>308</v>
      </c>
      <c r="CO71" s="941" t="s">
        <v>308</v>
      </c>
      <c r="CP71" s="941" t="s">
        <v>308</v>
      </c>
      <c r="CQ71" s="941" t="s">
        <v>308</v>
      </c>
      <c r="CR71" s="941" t="s">
        <v>308</v>
      </c>
      <c r="CS71" s="941" t="s">
        <v>308</v>
      </c>
      <c r="CT71" s="941" t="s">
        <v>308</v>
      </c>
      <c r="CU71" s="941" t="s">
        <v>308</v>
      </c>
      <c r="CV71" s="941" t="s">
        <v>308</v>
      </c>
      <c r="CW71" s="941" t="s">
        <v>308</v>
      </c>
      <c r="CX71" s="941" t="s">
        <v>308</v>
      </c>
      <c r="CY71" s="941" t="s">
        <v>308</v>
      </c>
      <c r="CZ71" s="941" t="s">
        <v>308</v>
      </c>
      <c r="DA71" s="941" t="s">
        <v>308</v>
      </c>
      <c r="DB71" s="941" t="s">
        <v>308</v>
      </c>
      <c r="DC71" s="941" t="s">
        <v>308</v>
      </c>
      <c r="DD71" s="941" t="s">
        <v>308</v>
      </c>
      <c r="DE71" s="941" t="s">
        <v>308</v>
      </c>
      <c r="DF71" s="941" t="s">
        <v>308</v>
      </c>
      <c r="DG71" s="941" t="s">
        <v>308</v>
      </c>
      <c r="DH71" s="941" t="s">
        <v>308</v>
      </c>
      <c r="DI71" s="941" t="s">
        <v>308</v>
      </c>
      <c r="DJ71" s="941" t="s">
        <v>308</v>
      </c>
      <c r="DK71" s="941" t="s">
        <v>308</v>
      </c>
      <c r="DL71" s="941" t="s">
        <v>308</v>
      </c>
      <c r="DM71" s="941" t="s">
        <v>308</v>
      </c>
      <c r="DN71" s="941" t="s">
        <v>308</v>
      </c>
      <c r="DO71" s="941" t="s">
        <v>308</v>
      </c>
      <c r="DP71" s="941" t="s">
        <v>308</v>
      </c>
      <c r="DQ71" s="941" t="s">
        <v>308</v>
      </c>
      <c r="DR71" s="941" t="s">
        <v>308</v>
      </c>
      <c r="DS71" s="941" t="s">
        <v>308</v>
      </c>
      <c r="DT71" s="941" t="s">
        <v>308</v>
      </c>
      <c r="DU71" s="941" t="s">
        <v>308</v>
      </c>
      <c r="DV71" s="941" t="s">
        <v>308</v>
      </c>
      <c r="DW71" s="941" t="s">
        <v>308</v>
      </c>
      <c r="DX71" s="941" t="s">
        <v>308</v>
      </c>
      <c r="DY71" s="941" t="s">
        <v>308</v>
      </c>
      <c r="DZ71" s="941" t="s">
        <v>308</v>
      </c>
      <c r="EA71" s="941" t="s">
        <v>308</v>
      </c>
      <c r="EB71" s="941" t="s">
        <v>308</v>
      </c>
      <c r="EC71" s="941" t="s">
        <v>308</v>
      </c>
      <c r="ED71" s="941" t="s">
        <v>308</v>
      </c>
      <c r="EE71" s="941" t="s">
        <v>308</v>
      </c>
      <c r="EF71" s="941" t="s">
        <v>308</v>
      </c>
      <c r="EG71" s="941" t="s">
        <v>308</v>
      </c>
      <c r="EH71" s="941" t="s">
        <v>308</v>
      </c>
      <c r="EI71" s="941" t="s">
        <v>308</v>
      </c>
      <c r="EJ71" s="941" t="s">
        <v>308</v>
      </c>
      <c r="EK71" s="941" t="s">
        <v>308</v>
      </c>
      <c r="EL71" s="941" t="s">
        <v>308</v>
      </c>
      <c r="EM71" s="941" t="s">
        <v>308</v>
      </c>
      <c r="EN71" s="941" t="s">
        <v>308</v>
      </c>
      <c r="EO71" s="941" t="s">
        <v>308</v>
      </c>
      <c r="EP71" s="941" t="s">
        <v>308</v>
      </c>
      <c r="EQ71" s="941" t="s">
        <v>308</v>
      </c>
      <c r="ER71" s="941" t="s">
        <v>308</v>
      </c>
      <c r="ES71" s="941" t="s">
        <v>308</v>
      </c>
      <c r="ET71" s="941" t="s">
        <v>308</v>
      </c>
      <c r="EU71" s="941" t="s">
        <v>308</v>
      </c>
      <c r="EV71" s="941" t="s">
        <v>308</v>
      </c>
      <c r="EW71" s="941" t="s">
        <v>308</v>
      </c>
      <c r="EX71" s="941" t="s">
        <v>308</v>
      </c>
      <c r="EY71" s="941" t="s">
        <v>308</v>
      </c>
      <c r="EZ71" s="941" t="s">
        <v>308</v>
      </c>
      <c r="FA71" s="941" t="s">
        <v>308</v>
      </c>
      <c r="FB71" s="941" t="s">
        <v>308</v>
      </c>
      <c r="FC71" s="941" t="s">
        <v>308</v>
      </c>
      <c r="FD71" s="941" t="s">
        <v>308</v>
      </c>
      <c r="FE71" s="941" t="s">
        <v>308</v>
      </c>
      <c r="FF71" s="941" t="s">
        <v>308</v>
      </c>
      <c r="FG71" s="941" t="s">
        <v>308</v>
      </c>
      <c r="FH71" s="941" t="s">
        <v>308</v>
      </c>
      <c r="FI71" s="941" t="s">
        <v>308</v>
      </c>
      <c r="FJ71" s="941" t="s">
        <v>308</v>
      </c>
      <c r="FK71" s="941" t="s">
        <v>308</v>
      </c>
      <c r="FL71" s="941" t="s">
        <v>308</v>
      </c>
      <c r="FM71" s="941" t="s">
        <v>308</v>
      </c>
      <c r="FN71" s="941" t="s">
        <v>308</v>
      </c>
      <c r="FO71" s="941" t="s">
        <v>308</v>
      </c>
      <c r="FP71" s="941" t="s">
        <v>308</v>
      </c>
      <c r="FQ71" s="941" t="s">
        <v>308</v>
      </c>
      <c r="FR71" s="941" t="s">
        <v>308</v>
      </c>
      <c r="FS71" s="941" t="s">
        <v>308</v>
      </c>
      <c r="FT71" s="941" t="s">
        <v>308</v>
      </c>
      <c r="FU71" s="941" t="s">
        <v>308</v>
      </c>
      <c r="FV71" s="941" t="s">
        <v>308</v>
      </c>
      <c r="FW71" s="941" t="s">
        <v>308</v>
      </c>
      <c r="FX71" s="941" t="s">
        <v>308</v>
      </c>
      <c r="FY71" s="941" t="s">
        <v>308</v>
      </c>
      <c r="FZ71" s="941" t="s">
        <v>308</v>
      </c>
      <c r="GA71" s="941" t="s">
        <v>308</v>
      </c>
      <c r="GB71" s="941" t="s">
        <v>308</v>
      </c>
      <c r="GC71" s="941" t="s">
        <v>308</v>
      </c>
      <c r="GD71" s="941" t="s">
        <v>308</v>
      </c>
      <c r="GE71" s="941" t="s">
        <v>308</v>
      </c>
      <c r="GF71" s="941" t="s">
        <v>308</v>
      </c>
      <c r="GG71" s="941" t="s">
        <v>308</v>
      </c>
      <c r="GH71" s="941" t="s">
        <v>308</v>
      </c>
      <c r="GI71" s="941" t="s">
        <v>308</v>
      </c>
      <c r="GJ71" s="941" t="s">
        <v>308</v>
      </c>
      <c r="GK71" s="941" t="s">
        <v>308</v>
      </c>
      <c r="GL71" s="941" t="s">
        <v>308</v>
      </c>
      <c r="GM71" s="941" t="s">
        <v>308</v>
      </c>
      <c r="GN71" s="941" t="s">
        <v>308</v>
      </c>
      <c r="GO71" s="941" t="s">
        <v>308</v>
      </c>
      <c r="GP71" s="941" t="s">
        <v>308</v>
      </c>
      <c r="GQ71" s="941" t="s">
        <v>308</v>
      </c>
      <c r="GR71" s="941" t="s">
        <v>308</v>
      </c>
      <c r="GS71" s="941" t="s">
        <v>308</v>
      </c>
      <c r="GT71" s="941" t="s">
        <v>308</v>
      </c>
      <c r="GU71" s="941" t="s">
        <v>308</v>
      </c>
      <c r="GV71" s="941" t="s">
        <v>308</v>
      </c>
      <c r="GW71" s="941" t="s">
        <v>308</v>
      </c>
      <c r="GX71" s="941" t="s">
        <v>308</v>
      </c>
      <c r="GY71" s="941" t="s">
        <v>308</v>
      </c>
      <c r="GZ71" s="941" t="s">
        <v>308</v>
      </c>
      <c r="HA71" s="941" t="s">
        <v>308</v>
      </c>
      <c r="HB71" s="941" t="s">
        <v>308</v>
      </c>
      <c r="HC71" s="941" t="s">
        <v>308</v>
      </c>
      <c r="HD71" s="941" t="s">
        <v>308</v>
      </c>
      <c r="HE71" s="941" t="s">
        <v>308</v>
      </c>
      <c r="HF71" s="941" t="s">
        <v>308</v>
      </c>
      <c r="HG71" s="941" t="s">
        <v>308</v>
      </c>
      <c r="HH71" s="941" t="s">
        <v>308</v>
      </c>
      <c r="HI71" s="941" t="s">
        <v>308</v>
      </c>
      <c r="HJ71" s="941" t="s">
        <v>308</v>
      </c>
      <c r="HK71" s="941" t="s">
        <v>308</v>
      </c>
      <c r="HL71" s="941" t="s">
        <v>308</v>
      </c>
      <c r="HM71" s="941" t="s">
        <v>308</v>
      </c>
      <c r="HN71" s="941" t="s">
        <v>308</v>
      </c>
      <c r="HO71" s="941" t="s">
        <v>308</v>
      </c>
      <c r="HP71" s="941" t="s">
        <v>308</v>
      </c>
      <c r="HQ71" s="941" t="s">
        <v>308</v>
      </c>
      <c r="HR71" s="941" t="s">
        <v>308</v>
      </c>
      <c r="HS71" s="941" t="s">
        <v>308</v>
      </c>
      <c r="HT71" s="941" t="s">
        <v>308</v>
      </c>
      <c r="HU71" s="941" t="s">
        <v>308</v>
      </c>
      <c r="HV71" s="941" t="s">
        <v>308</v>
      </c>
      <c r="HW71" s="941" t="s">
        <v>308</v>
      </c>
      <c r="HX71" s="941" t="s">
        <v>308</v>
      </c>
      <c r="HY71" s="941" t="s">
        <v>308</v>
      </c>
      <c r="HZ71" s="941" t="s">
        <v>308</v>
      </c>
      <c r="IA71" s="941" t="s">
        <v>308</v>
      </c>
      <c r="IB71" s="941" t="s">
        <v>308</v>
      </c>
      <c r="IC71" s="941" t="s">
        <v>308</v>
      </c>
      <c r="ID71" s="941" t="s">
        <v>308</v>
      </c>
      <c r="IE71" s="941" t="s">
        <v>308</v>
      </c>
      <c r="IF71" s="941" t="s">
        <v>308</v>
      </c>
      <c r="IG71" s="941" t="s">
        <v>308</v>
      </c>
      <c r="IH71" s="941" t="s">
        <v>308</v>
      </c>
      <c r="II71" s="941" t="s">
        <v>308</v>
      </c>
      <c r="IJ71" s="941" t="s">
        <v>308</v>
      </c>
      <c r="IK71" s="941" t="s">
        <v>308</v>
      </c>
      <c r="IL71" s="941" t="s">
        <v>308</v>
      </c>
      <c r="IM71" s="941" t="s">
        <v>308</v>
      </c>
      <c r="IN71" s="941" t="s">
        <v>308</v>
      </c>
      <c r="IO71" s="941" t="s">
        <v>308</v>
      </c>
      <c r="IP71" s="941" t="s">
        <v>308</v>
      </c>
      <c r="IQ71" s="941" t="s">
        <v>308</v>
      </c>
      <c r="IR71" s="941" t="s">
        <v>308</v>
      </c>
      <c r="IS71" s="941" t="s">
        <v>308</v>
      </c>
      <c r="IT71" s="941" t="s">
        <v>308</v>
      </c>
      <c r="IU71" s="941" t="s">
        <v>308</v>
      </c>
      <c r="IV71" s="941" t="s">
        <v>308</v>
      </c>
    </row>
    <row r="72" spans="1:256" s="112" customFormat="1" x14ac:dyDescent="0.2"/>
    <row r="73" spans="1:256" s="112" customFormat="1" x14ac:dyDescent="0.2"/>
    <row r="74" spans="1:256" s="112" customFormat="1" x14ac:dyDescent="0.2"/>
    <row r="75" spans="1:256" s="112" customFormat="1" x14ac:dyDescent="0.2"/>
    <row r="76" spans="1:256" s="112" customFormat="1" x14ac:dyDescent="0.2">
      <c r="G76" s="114"/>
    </row>
    <row r="77" spans="1:256" s="112" customFormat="1" x14ac:dyDescent="0.2"/>
    <row r="78" spans="1:256" s="112" customFormat="1" x14ac:dyDescent="0.2"/>
    <row r="79" spans="1:256" s="112" customFormat="1" x14ac:dyDescent="0.2"/>
    <row r="80" spans="1:256" s="112" customFormat="1" x14ac:dyDescent="0.2"/>
    <row r="81" s="112" customFormat="1" x14ac:dyDescent="0.2"/>
    <row r="82" s="112" customFormat="1" x14ac:dyDescent="0.2"/>
    <row r="83" s="112" customFormat="1" x14ac:dyDescent="0.2"/>
    <row r="84" s="112" customFormat="1" x14ac:dyDescent="0.2"/>
    <row r="85" s="112" customFormat="1" x14ac:dyDescent="0.2"/>
    <row r="86" s="112" customFormat="1" x14ac:dyDescent="0.2"/>
    <row r="87" s="112" customFormat="1" x14ac:dyDescent="0.2"/>
    <row r="88" s="112" customFormat="1" x14ac:dyDescent="0.2"/>
    <row r="89" s="112" customFormat="1" x14ac:dyDescent="0.2"/>
    <row r="90" s="112" customFormat="1" x14ac:dyDescent="0.2"/>
    <row r="91" s="112" customFormat="1" x14ac:dyDescent="0.2"/>
    <row r="92" s="112" customFormat="1" x14ac:dyDescent="0.2"/>
    <row r="93" s="112" customFormat="1" x14ac:dyDescent="0.2"/>
    <row r="94" s="112" customFormat="1" x14ac:dyDescent="0.2"/>
    <row r="95" s="112" customFormat="1" x14ac:dyDescent="0.2"/>
    <row r="96" s="112" customFormat="1" x14ac:dyDescent="0.2"/>
    <row r="97" s="112" customFormat="1" x14ac:dyDescent="0.2"/>
    <row r="98" s="112" customFormat="1" x14ac:dyDescent="0.2"/>
    <row r="99" s="112" customFormat="1" x14ac:dyDescent="0.2"/>
    <row r="100" s="112" customFormat="1" x14ac:dyDescent="0.2"/>
    <row r="101" s="112" customFormat="1" x14ac:dyDescent="0.2"/>
    <row r="102" s="112" customFormat="1" x14ac:dyDescent="0.2"/>
    <row r="103" s="112" customFormat="1" x14ac:dyDescent="0.2"/>
    <row r="104" s="112" customFormat="1" x14ac:dyDescent="0.2"/>
    <row r="105" s="112" customFormat="1" x14ac:dyDescent="0.2"/>
    <row r="106" s="112" customFormat="1" x14ac:dyDescent="0.2"/>
    <row r="107" s="112" customFormat="1" x14ac:dyDescent="0.2"/>
    <row r="108" s="112" customFormat="1" x14ac:dyDescent="0.2"/>
    <row r="109" s="112" customFormat="1" x14ac:dyDescent="0.2"/>
    <row r="110" s="112" customFormat="1" x14ac:dyDescent="0.2"/>
    <row r="111" s="112" customFormat="1" x14ac:dyDescent="0.2"/>
    <row r="112" s="112" customFormat="1" x14ac:dyDescent="0.2"/>
    <row r="113" s="112" customFormat="1" x14ac:dyDescent="0.2"/>
    <row r="114" s="112" customFormat="1" x14ac:dyDescent="0.2"/>
    <row r="115" s="112" customFormat="1" x14ac:dyDescent="0.2"/>
    <row r="116" s="112" customFormat="1" x14ac:dyDescent="0.2"/>
    <row r="117" s="112" customFormat="1" x14ac:dyDescent="0.2"/>
    <row r="118" s="112" customFormat="1" x14ac:dyDescent="0.2"/>
    <row r="119" s="112" customFormat="1" x14ac:dyDescent="0.2"/>
    <row r="120" s="112" customFormat="1" x14ac:dyDescent="0.2"/>
    <row r="121" s="112" customFormat="1" x14ac:dyDescent="0.2"/>
    <row r="122" s="112" customFormat="1" x14ac:dyDescent="0.2"/>
    <row r="123" s="112" customFormat="1" x14ac:dyDescent="0.2"/>
    <row r="124" s="112" customFormat="1" x14ac:dyDescent="0.2"/>
    <row r="125" s="112" customFormat="1" x14ac:dyDescent="0.2"/>
    <row r="126" s="112" customFormat="1" x14ac:dyDescent="0.2"/>
    <row r="127" s="112" customFormat="1" x14ac:dyDescent="0.2"/>
    <row r="128" s="112" customFormat="1" x14ac:dyDescent="0.2"/>
    <row r="129" s="112" customFormat="1" x14ac:dyDescent="0.2"/>
    <row r="130" s="112" customFormat="1" x14ac:dyDescent="0.2"/>
    <row r="131" s="112" customFormat="1" x14ac:dyDescent="0.2"/>
    <row r="132" s="112" customFormat="1" x14ac:dyDescent="0.2"/>
    <row r="133" s="112" customFormat="1" x14ac:dyDescent="0.2"/>
    <row r="134" s="112" customFormat="1" x14ac:dyDescent="0.2"/>
    <row r="135" s="112" customFormat="1" x14ac:dyDescent="0.2"/>
    <row r="136" s="112" customFormat="1" x14ac:dyDescent="0.2"/>
    <row r="137" s="112" customFormat="1" x14ac:dyDescent="0.2"/>
    <row r="138" s="112" customFormat="1" x14ac:dyDescent="0.2"/>
    <row r="139" s="112" customFormat="1" x14ac:dyDescent="0.2"/>
    <row r="140" s="112" customFormat="1" x14ac:dyDescent="0.2"/>
    <row r="141" s="112" customFormat="1" x14ac:dyDescent="0.2"/>
    <row r="142" s="112" customFormat="1" x14ac:dyDescent="0.2"/>
    <row r="143" s="112" customFormat="1" x14ac:dyDescent="0.2"/>
    <row r="144" s="112" customFormat="1" x14ac:dyDescent="0.2"/>
    <row r="145" s="112" customFormat="1" x14ac:dyDescent="0.2"/>
    <row r="146" s="112" customFormat="1" x14ac:dyDescent="0.2"/>
    <row r="147" s="112" customFormat="1" x14ac:dyDescent="0.2"/>
    <row r="148" s="112" customFormat="1" x14ac:dyDescent="0.2"/>
    <row r="149" s="112" customFormat="1" x14ac:dyDescent="0.2"/>
    <row r="150" s="112" customFormat="1" x14ac:dyDescent="0.2"/>
    <row r="151" s="112" customFormat="1" x14ac:dyDescent="0.2"/>
    <row r="152" s="112" customFormat="1" x14ac:dyDescent="0.2"/>
    <row r="153" s="112" customFormat="1" x14ac:dyDescent="0.2"/>
    <row r="154" s="112" customFormat="1" x14ac:dyDescent="0.2"/>
    <row r="155" s="112" customFormat="1" x14ac:dyDescent="0.2"/>
    <row r="156" s="112" customFormat="1" x14ac:dyDescent="0.2"/>
    <row r="157" s="112" customFormat="1" x14ac:dyDescent="0.2"/>
    <row r="158" s="112" customFormat="1" x14ac:dyDescent="0.2"/>
    <row r="159" s="112" customFormat="1" x14ac:dyDescent="0.2"/>
    <row r="160" s="112" customFormat="1" x14ac:dyDescent="0.2"/>
    <row r="161" s="112" customFormat="1" x14ac:dyDescent="0.2"/>
    <row r="162" s="112" customFormat="1" x14ac:dyDescent="0.2"/>
    <row r="163" s="112" customFormat="1" x14ac:dyDescent="0.2"/>
    <row r="164" s="112" customFormat="1" x14ac:dyDescent="0.2"/>
    <row r="165" s="112" customFormat="1" x14ac:dyDescent="0.2"/>
    <row r="166" s="112" customFormat="1" x14ac:dyDescent="0.2"/>
    <row r="167" s="112" customFormat="1" x14ac:dyDescent="0.2"/>
    <row r="168" s="112" customFormat="1" x14ac:dyDescent="0.2"/>
    <row r="169" s="112" customFormat="1" x14ac:dyDescent="0.2"/>
    <row r="170" s="112" customFormat="1" x14ac:dyDescent="0.2"/>
    <row r="171" s="112" customFormat="1" x14ac:dyDescent="0.2"/>
    <row r="172" s="112" customFormat="1" x14ac:dyDescent="0.2"/>
    <row r="173" s="112" customFormat="1" x14ac:dyDescent="0.2"/>
    <row r="174" s="112" customFormat="1" x14ac:dyDescent="0.2"/>
    <row r="175" s="112" customFormat="1" x14ac:dyDescent="0.2"/>
    <row r="176" s="112" customFormat="1" x14ac:dyDescent="0.2"/>
    <row r="177" s="112" customFormat="1" x14ac:dyDescent="0.2"/>
    <row r="178" s="112" customFormat="1" x14ac:dyDescent="0.2"/>
    <row r="179" s="112" customFormat="1" x14ac:dyDescent="0.2"/>
    <row r="180" s="112" customFormat="1" x14ac:dyDescent="0.2"/>
    <row r="181" s="112" customFormat="1" x14ac:dyDescent="0.2"/>
    <row r="182" s="112" customFormat="1" x14ac:dyDescent="0.2"/>
    <row r="183" s="112" customFormat="1" x14ac:dyDescent="0.2"/>
    <row r="184" s="112" customFormat="1" x14ac:dyDescent="0.2"/>
    <row r="185" s="112" customFormat="1" x14ac:dyDescent="0.2"/>
    <row r="186" s="112" customFormat="1" x14ac:dyDescent="0.2"/>
    <row r="187" s="112" customFormat="1" x14ac:dyDescent="0.2"/>
    <row r="188" s="112" customFormat="1" x14ac:dyDescent="0.2"/>
    <row r="189" s="112" customFormat="1" x14ac:dyDescent="0.2"/>
    <row r="190" s="112" customFormat="1" x14ac:dyDescent="0.2"/>
    <row r="191" s="112" customFormat="1" x14ac:dyDescent="0.2"/>
    <row r="192" s="112" customFormat="1" x14ac:dyDescent="0.2"/>
    <row r="193" s="112" customFormat="1" x14ac:dyDescent="0.2"/>
    <row r="194" s="112" customFormat="1" x14ac:dyDescent="0.2"/>
    <row r="195" s="112" customFormat="1" x14ac:dyDescent="0.2"/>
    <row r="196" s="112" customFormat="1" x14ac:dyDescent="0.2"/>
    <row r="197" s="112" customFormat="1" x14ac:dyDescent="0.2"/>
    <row r="198" s="112" customFormat="1" x14ac:dyDescent="0.2"/>
    <row r="199" s="112" customFormat="1" x14ac:dyDescent="0.2"/>
    <row r="200" s="112" customFormat="1" x14ac:dyDescent="0.2"/>
    <row r="201" s="112" customFormat="1" x14ac:dyDescent="0.2"/>
    <row r="202" s="112" customFormat="1" x14ac:dyDescent="0.2"/>
    <row r="203" s="112" customFormat="1" x14ac:dyDescent="0.2"/>
    <row r="204" s="112" customFormat="1" x14ac:dyDescent="0.2"/>
    <row r="205" s="112" customFormat="1" x14ac:dyDescent="0.2"/>
    <row r="206" s="112" customFormat="1" x14ac:dyDescent="0.2"/>
    <row r="207" s="112" customFormat="1" x14ac:dyDescent="0.2"/>
    <row r="208" s="112" customFormat="1" x14ac:dyDescent="0.2"/>
    <row r="209" s="112" customFormat="1" x14ac:dyDescent="0.2"/>
    <row r="210" s="112" customFormat="1" x14ac:dyDescent="0.2"/>
    <row r="211" s="112" customFormat="1" x14ac:dyDescent="0.2"/>
    <row r="212" s="112" customFormat="1" x14ac:dyDescent="0.2"/>
    <row r="213" s="112" customFormat="1" x14ac:dyDescent="0.2"/>
    <row r="214" s="112" customFormat="1" x14ac:dyDescent="0.2"/>
    <row r="215" s="112" customFormat="1" x14ac:dyDescent="0.2"/>
    <row r="216" s="112" customFormat="1" x14ac:dyDescent="0.2"/>
    <row r="217" s="112" customFormat="1" x14ac:dyDescent="0.2"/>
    <row r="218" s="112" customFormat="1" x14ac:dyDescent="0.2"/>
    <row r="219" s="112" customFormat="1" x14ac:dyDescent="0.2"/>
    <row r="220" s="112" customFormat="1" x14ac:dyDescent="0.2"/>
    <row r="221" s="112" customFormat="1" x14ac:dyDescent="0.2"/>
    <row r="222" s="112" customFormat="1" x14ac:dyDescent="0.2"/>
    <row r="223" s="112" customFormat="1" x14ac:dyDescent="0.2"/>
    <row r="224" s="112" customFormat="1" x14ac:dyDescent="0.2"/>
    <row r="225" s="112" customFormat="1" x14ac:dyDescent="0.2"/>
    <row r="226" s="112" customFormat="1" x14ac:dyDescent="0.2"/>
    <row r="227" s="112" customFormat="1" x14ac:dyDescent="0.2"/>
    <row r="228" s="112" customFormat="1" x14ac:dyDescent="0.2"/>
    <row r="229" s="112" customFormat="1" x14ac:dyDescent="0.2"/>
    <row r="230" s="112" customFormat="1" x14ac:dyDescent="0.2"/>
    <row r="231" s="112" customFormat="1" x14ac:dyDescent="0.2"/>
    <row r="232" s="112" customFormat="1" x14ac:dyDescent="0.2"/>
    <row r="233" s="112" customFormat="1" x14ac:dyDescent="0.2"/>
    <row r="234" s="112" customFormat="1" x14ac:dyDescent="0.2"/>
    <row r="235" s="112" customFormat="1" x14ac:dyDescent="0.2"/>
    <row r="236" s="112" customFormat="1" x14ac:dyDescent="0.2"/>
    <row r="237" s="112" customFormat="1" x14ac:dyDescent="0.2"/>
    <row r="238" s="112" customFormat="1" x14ac:dyDescent="0.2"/>
    <row r="239" s="112" customFormat="1" x14ac:dyDescent="0.2"/>
    <row r="240" s="112" customFormat="1" x14ac:dyDescent="0.2"/>
    <row r="241" s="112" customFormat="1" x14ac:dyDescent="0.2"/>
  </sheetData>
  <mergeCells count="25">
    <mergeCell ref="A1:J1"/>
    <mergeCell ref="A2:J2"/>
    <mergeCell ref="A4:B4"/>
    <mergeCell ref="I4:J4"/>
    <mergeCell ref="A6:E6"/>
    <mergeCell ref="F6:J6"/>
    <mergeCell ref="A30:B30"/>
    <mergeCell ref="F30:G30"/>
    <mergeCell ref="A32:B32"/>
    <mergeCell ref="F32:G32"/>
    <mergeCell ref="A34:B34"/>
    <mergeCell ref="F34:G34"/>
    <mergeCell ref="A36:B36"/>
    <mergeCell ref="F36:G36"/>
    <mergeCell ref="A37:B37"/>
    <mergeCell ref="F37:G37"/>
    <mergeCell ref="A52:B52"/>
    <mergeCell ref="F52:G52"/>
    <mergeCell ref="A69:B69"/>
    <mergeCell ref="A54:E54"/>
    <mergeCell ref="F54:G54"/>
    <mergeCell ref="A65:B65"/>
    <mergeCell ref="F65:G65"/>
    <mergeCell ref="A67:B67"/>
    <mergeCell ref="F67:G67"/>
  </mergeCells>
  <printOptions horizontalCentered="1"/>
  <pageMargins left="0.23622047244094491" right="0.23622047244094491" top="0" bottom="0" header="0.27559055118110237" footer="0.19685039370078741"/>
  <pageSetup paperSize="9" scale="49" orientation="landscape" r:id="rId1"/>
  <headerFooter alignWithMargins="0"/>
  <rowBreaks count="1" manualBreakCount="1">
    <brk id="35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pageSetUpPr fitToPage="1"/>
  </sheetPr>
  <dimension ref="A1:F27"/>
  <sheetViews>
    <sheetView zoomScaleNormal="100" workbookViewId="0">
      <selection activeCell="C22" sqref="C22"/>
    </sheetView>
  </sheetViews>
  <sheetFormatPr defaultRowHeight="12.75" x14ac:dyDescent="0.2"/>
  <cols>
    <col min="1" max="1" width="5.6640625" style="475" customWidth="1"/>
    <col min="2" max="2" width="63.1640625" style="427" customWidth="1"/>
    <col min="3" max="3" width="15.33203125" style="427" customWidth="1"/>
    <col min="4" max="4" width="17.33203125" style="427" customWidth="1"/>
    <col min="5" max="16384" width="9.33203125" style="427"/>
  </cols>
  <sheetData>
    <row r="1" spans="1:6" ht="40.5" customHeight="1" x14ac:dyDescent="0.25">
      <c r="A1" s="1211" t="s">
        <v>895</v>
      </c>
      <c r="B1" s="1211"/>
      <c r="C1" s="1211"/>
      <c r="D1" s="1211"/>
    </row>
    <row r="2" spans="1:6" ht="15.75" customHeight="1" x14ac:dyDescent="0.25">
      <c r="A2" s="425"/>
      <c r="B2" s="426"/>
      <c r="C2" s="1210"/>
      <c r="D2" s="1210"/>
    </row>
    <row r="3" spans="1:6" s="432" customFormat="1" ht="15.75" thickBot="1" x14ac:dyDescent="0.25">
      <c r="A3" s="883" t="s">
        <v>934</v>
      </c>
      <c r="B3" s="429"/>
      <c r="C3" s="430"/>
      <c r="D3" s="431" t="s">
        <v>621</v>
      </c>
    </row>
    <row r="4" spans="1:6" s="459" customFormat="1" ht="48" customHeight="1" x14ac:dyDescent="0.2">
      <c r="A4" s="476" t="s">
        <v>267</v>
      </c>
      <c r="B4" s="477" t="s">
        <v>123</v>
      </c>
      <c r="C4" s="477" t="s">
        <v>124</v>
      </c>
      <c r="D4" s="478" t="s">
        <v>125</v>
      </c>
    </row>
    <row r="5" spans="1:6" s="459" customFormat="1" ht="14.25" customHeight="1" thickBot="1" x14ac:dyDescent="0.25">
      <c r="A5" s="479"/>
      <c r="B5" s="480"/>
      <c r="C5" s="480"/>
      <c r="D5" s="481"/>
    </row>
    <row r="6" spans="1:6" s="459" customFormat="1" ht="14.1" customHeight="1" thickBot="1" x14ac:dyDescent="0.25">
      <c r="A6" s="456" t="s">
        <v>245</v>
      </c>
      <c r="B6" s="457" t="s">
        <v>193</v>
      </c>
      <c r="C6" s="457" t="s">
        <v>194</v>
      </c>
      <c r="D6" s="458" t="s">
        <v>195</v>
      </c>
    </row>
    <row r="7" spans="1:6" ht="18" customHeight="1" x14ac:dyDescent="0.2">
      <c r="A7" s="460" t="s">
        <v>258</v>
      </c>
      <c r="B7" s="461" t="s">
        <v>126</v>
      </c>
      <c r="C7" s="1091">
        <v>117600</v>
      </c>
      <c r="D7" s="462">
        <v>0</v>
      </c>
      <c r="F7" s="1093"/>
    </row>
    <row r="8" spans="1:6" ht="18" customHeight="1" x14ac:dyDescent="0.2">
      <c r="A8" s="463" t="s">
        <v>259</v>
      </c>
      <c r="B8" s="464" t="s">
        <v>127</v>
      </c>
      <c r="C8" s="465">
        <v>0</v>
      </c>
      <c r="D8" s="466">
        <v>0</v>
      </c>
    </row>
    <row r="9" spans="1:6" ht="18" customHeight="1" x14ac:dyDescent="0.2">
      <c r="A9" s="463" t="s">
        <v>260</v>
      </c>
      <c r="B9" s="464" t="s">
        <v>128</v>
      </c>
      <c r="C9" s="465">
        <v>0</v>
      </c>
      <c r="D9" s="466">
        <v>0</v>
      </c>
    </row>
    <row r="10" spans="1:6" ht="18" customHeight="1" x14ac:dyDescent="0.2">
      <c r="A10" s="463" t="s">
        <v>261</v>
      </c>
      <c r="B10" s="464" t="s">
        <v>129</v>
      </c>
      <c r="C10" s="465">
        <v>0</v>
      </c>
      <c r="D10" s="466">
        <v>0</v>
      </c>
    </row>
    <row r="11" spans="1:6" ht="18" customHeight="1" x14ac:dyDescent="0.2">
      <c r="A11" s="463" t="s">
        <v>262</v>
      </c>
      <c r="B11" s="464" t="s">
        <v>130</v>
      </c>
      <c r="C11" s="465">
        <f>SUM(C12:C17)</f>
        <v>86109750</v>
      </c>
      <c r="D11" s="466">
        <v>0</v>
      </c>
    </row>
    <row r="12" spans="1:6" ht="18" customHeight="1" x14ac:dyDescent="0.2">
      <c r="A12" s="739" t="s">
        <v>263</v>
      </c>
      <c r="B12" s="740" t="s">
        <v>131</v>
      </c>
      <c r="C12" s="741">
        <v>0</v>
      </c>
      <c r="D12" s="742">
        <v>0</v>
      </c>
    </row>
    <row r="13" spans="1:6" ht="18" customHeight="1" x14ac:dyDescent="0.2">
      <c r="A13" s="739" t="s">
        <v>264</v>
      </c>
      <c r="B13" s="743" t="s">
        <v>132</v>
      </c>
      <c r="C13" s="741">
        <v>0</v>
      </c>
      <c r="D13" s="742">
        <v>0</v>
      </c>
    </row>
    <row r="14" spans="1:6" ht="18" customHeight="1" x14ac:dyDescent="0.2">
      <c r="A14" s="739" t="s">
        <v>266</v>
      </c>
      <c r="B14" s="743" t="s">
        <v>133</v>
      </c>
      <c r="C14" s="741">
        <v>0</v>
      </c>
      <c r="D14" s="742">
        <v>0</v>
      </c>
    </row>
    <row r="15" spans="1:6" ht="18" customHeight="1" x14ac:dyDescent="0.2">
      <c r="A15" s="739" t="s">
        <v>206</v>
      </c>
      <c r="B15" s="743" t="s">
        <v>134</v>
      </c>
      <c r="C15" s="741">
        <v>0</v>
      </c>
      <c r="D15" s="742">
        <v>0</v>
      </c>
    </row>
    <row r="16" spans="1:6" ht="18" customHeight="1" x14ac:dyDescent="0.2">
      <c r="A16" s="739" t="s">
        <v>207</v>
      </c>
      <c r="B16" s="743" t="s">
        <v>135</v>
      </c>
      <c r="C16" s="741">
        <v>0</v>
      </c>
      <c r="D16" s="742">
        <v>0</v>
      </c>
    </row>
    <row r="17" spans="1:4" ht="22.5" customHeight="1" x14ac:dyDescent="0.2">
      <c r="A17" s="739" t="s">
        <v>208</v>
      </c>
      <c r="B17" s="743" t="s">
        <v>136</v>
      </c>
      <c r="C17" s="741">
        <v>86109750</v>
      </c>
      <c r="D17" s="742">
        <v>0</v>
      </c>
    </row>
    <row r="18" spans="1:4" ht="18" customHeight="1" x14ac:dyDescent="0.2">
      <c r="A18" s="463" t="s">
        <v>209</v>
      </c>
      <c r="B18" s="464" t="s">
        <v>137</v>
      </c>
      <c r="C18" s="465">
        <v>17279</v>
      </c>
      <c r="D18" s="466">
        <v>0</v>
      </c>
    </row>
    <row r="19" spans="1:4" ht="18" customHeight="1" x14ac:dyDescent="0.2">
      <c r="A19" s="463" t="s">
        <v>210</v>
      </c>
      <c r="B19" s="464" t="s">
        <v>162</v>
      </c>
      <c r="C19" s="465">
        <v>999800</v>
      </c>
      <c r="D19" s="466">
        <v>0</v>
      </c>
    </row>
    <row r="20" spans="1:4" ht="18" customHeight="1" x14ac:dyDescent="0.2">
      <c r="A20" s="463" t="s">
        <v>211</v>
      </c>
      <c r="B20" s="464" t="s">
        <v>163</v>
      </c>
      <c r="C20" s="465">
        <v>129745</v>
      </c>
      <c r="D20" s="466" t="s">
        <v>530</v>
      </c>
    </row>
    <row r="21" spans="1:4" ht="18" customHeight="1" x14ac:dyDescent="0.2">
      <c r="A21" s="463" t="s">
        <v>212</v>
      </c>
      <c r="B21" s="464" t="s">
        <v>138</v>
      </c>
      <c r="C21" s="465">
        <v>0</v>
      </c>
      <c r="D21" s="466" t="s">
        <v>530</v>
      </c>
    </row>
    <row r="22" spans="1:4" ht="18" customHeight="1" x14ac:dyDescent="0.2">
      <c r="A22" s="463" t="s">
        <v>213</v>
      </c>
      <c r="B22" s="464" t="s">
        <v>795</v>
      </c>
      <c r="C22" s="465">
        <v>0</v>
      </c>
      <c r="D22" s="466">
        <v>0</v>
      </c>
    </row>
    <row r="23" spans="1:4" ht="18" customHeight="1" x14ac:dyDescent="0.2">
      <c r="A23" s="463" t="s">
        <v>214</v>
      </c>
      <c r="B23" s="467"/>
      <c r="C23" s="468"/>
      <c r="D23" s="469"/>
    </row>
    <row r="24" spans="1:4" ht="18" customHeight="1" x14ac:dyDescent="0.2">
      <c r="A24" s="463" t="s">
        <v>215</v>
      </c>
      <c r="B24" s="470"/>
      <c r="C24" s="468"/>
      <c r="D24" s="469"/>
    </row>
    <row r="25" spans="1:4" ht="18" customHeight="1" thickBot="1" x14ac:dyDescent="0.25">
      <c r="A25" s="482" t="s">
        <v>216</v>
      </c>
      <c r="B25" s="471" t="s">
        <v>139</v>
      </c>
      <c r="C25" s="472">
        <f>+C7+C8+C9+C10+C11+C18+C19+C20+C21+C22+C23+C24</f>
        <v>87374174</v>
      </c>
      <c r="D25" s="472">
        <f>SUM(D7:D22)</f>
        <v>0</v>
      </c>
    </row>
    <row r="26" spans="1:4" ht="8.25" customHeight="1" x14ac:dyDescent="0.2">
      <c r="A26" s="473"/>
      <c r="B26" s="1209"/>
      <c r="C26" s="1209"/>
      <c r="D26" s="1209"/>
    </row>
    <row r="27" spans="1:4" x14ac:dyDescent="0.2">
      <c r="A27" s="425"/>
      <c r="B27" s="474"/>
      <c r="C27" s="474"/>
      <c r="D27" s="474"/>
    </row>
  </sheetData>
  <mergeCells count="3">
    <mergeCell ref="B26:D26"/>
    <mergeCell ref="C2:D2"/>
    <mergeCell ref="A1:D1"/>
  </mergeCells>
  <phoneticPr fontId="11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horizontalDpi="300" verticalDpi="300" r:id="rId1"/>
  <headerFooter alignWithMargins="0">
    <oddHeader xml:space="preserve">&amp;R&amp;"Times New Roman CE,Dőlt"&amp;11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79"/>
  <sheetViews>
    <sheetView view="pageBreakPreview" zoomScale="70" zoomScaleNormal="80" zoomScaleSheetLayoutView="70" workbookViewId="0">
      <selection activeCell="A3" sqref="A3"/>
    </sheetView>
  </sheetViews>
  <sheetFormatPr defaultColWidth="10.6640625" defaultRowHeight="12.75" x14ac:dyDescent="0.2"/>
  <cols>
    <col min="1" max="1" width="16.1640625" style="58" customWidth="1"/>
    <col min="2" max="2" width="68" style="58" customWidth="1"/>
    <col min="3" max="3" width="10" style="299" customWidth="1"/>
    <col min="4" max="11" width="18.83203125" style="58" customWidth="1"/>
    <col min="12" max="12" width="16.5" style="58" customWidth="1"/>
    <col min="13" max="13" width="24.33203125" style="58" customWidth="1"/>
    <col min="14" max="14" width="7.1640625" style="58" customWidth="1"/>
    <col min="15" max="15" width="7.83203125" style="58" customWidth="1"/>
    <col min="16" max="16" width="52.6640625" style="58" customWidth="1"/>
    <col min="17" max="17" width="12.5" style="58" customWidth="1"/>
    <col min="18" max="18" width="15" style="58" customWidth="1"/>
    <col min="19" max="22" width="12.5" style="58" customWidth="1"/>
    <col min="23" max="25" width="14.6640625" style="58" customWidth="1"/>
    <col min="26" max="27" width="8" style="58" customWidth="1"/>
    <col min="28" max="28" width="10" style="58" customWidth="1"/>
    <col min="29" max="16384" width="10.6640625" style="58"/>
  </cols>
  <sheetData>
    <row r="1" spans="1:52" s="230" customFormat="1" ht="19.5" x14ac:dyDescent="0.3">
      <c r="A1" s="1217" t="s">
        <v>896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</row>
    <row r="2" spans="1:52" s="230" customFormat="1" ht="15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52" s="230" customFormat="1" x14ac:dyDescent="0.2">
      <c r="A3" s="883" t="s">
        <v>935</v>
      </c>
      <c r="C3" s="231"/>
      <c r="M3" s="617" t="s">
        <v>611</v>
      </c>
    </row>
    <row r="4" spans="1:52" s="234" customFormat="1" ht="31.5" customHeight="1" x14ac:dyDescent="0.25">
      <c r="A4" s="1218" t="s">
        <v>1</v>
      </c>
      <c r="B4" s="1219" t="s">
        <v>257</v>
      </c>
      <c r="C4" s="483" t="s">
        <v>2</v>
      </c>
      <c r="D4" s="1213" t="s">
        <v>3</v>
      </c>
      <c r="E4" s="1213" t="s">
        <v>4</v>
      </c>
      <c r="F4" s="1213" t="s">
        <v>168</v>
      </c>
      <c r="G4" s="1213" t="s">
        <v>5</v>
      </c>
      <c r="H4" s="1214" t="s">
        <v>6</v>
      </c>
      <c r="I4" s="1213" t="s">
        <v>80</v>
      </c>
      <c r="J4" s="1213" t="s">
        <v>7</v>
      </c>
      <c r="K4" s="1214" t="s">
        <v>8</v>
      </c>
      <c r="L4" s="1214" t="s">
        <v>670</v>
      </c>
      <c r="M4" s="1216" t="s">
        <v>466</v>
      </c>
      <c r="N4" s="233"/>
      <c r="O4" s="233"/>
      <c r="P4" s="233"/>
      <c r="Q4" s="1212"/>
      <c r="R4" s="1212"/>
      <c r="S4" s="1212"/>
      <c r="T4" s="1212"/>
      <c r="U4" s="1212"/>
      <c r="V4" s="1212"/>
      <c r="W4" s="1212"/>
      <c r="X4" s="1212"/>
      <c r="Y4" s="1212"/>
      <c r="Z4" s="1212"/>
      <c r="AA4" s="1212"/>
      <c r="AB4" s="1212"/>
    </row>
    <row r="5" spans="1:52" s="234" customFormat="1" ht="15.75" customHeight="1" x14ac:dyDescent="0.25">
      <c r="A5" s="1218"/>
      <c r="B5" s="1219"/>
      <c r="C5" s="483" t="s">
        <v>9</v>
      </c>
      <c r="D5" s="1213"/>
      <c r="E5" s="1213"/>
      <c r="F5" s="1213"/>
      <c r="G5" s="1213"/>
      <c r="H5" s="1215"/>
      <c r="I5" s="1213"/>
      <c r="J5" s="1213"/>
      <c r="K5" s="1215"/>
      <c r="L5" s="1215"/>
      <c r="M5" s="1216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</row>
    <row r="6" spans="1:52" ht="18" customHeight="1" x14ac:dyDescent="0.25">
      <c r="A6" s="235"/>
      <c r="B6" s="236" t="s">
        <v>10</v>
      </c>
      <c r="C6" s="237"/>
      <c r="D6" s="69"/>
      <c r="E6" s="487"/>
      <c r="F6" s="487"/>
      <c r="G6" s="487"/>
      <c r="H6" s="487"/>
      <c r="I6" s="487"/>
      <c r="J6" s="487"/>
      <c r="K6" s="487"/>
      <c r="L6" s="487"/>
      <c r="M6" s="488"/>
      <c r="N6" s="238"/>
      <c r="O6" s="238"/>
      <c r="P6" s="239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</row>
    <row r="7" spans="1:52" ht="20.100000000000001" customHeight="1" x14ac:dyDescent="0.2">
      <c r="A7" s="241" t="s">
        <v>11</v>
      </c>
      <c r="B7" s="73" t="s">
        <v>12</v>
      </c>
      <c r="C7" s="242" t="s">
        <v>13</v>
      </c>
      <c r="D7" s="243">
        <v>11861616</v>
      </c>
      <c r="E7" s="243">
        <v>1911984</v>
      </c>
      <c r="F7" s="243">
        <v>6476275</v>
      </c>
      <c r="G7" s="243"/>
      <c r="H7" s="243"/>
      <c r="I7" s="243">
        <v>1326380</v>
      </c>
      <c r="J7" s="243"/>
      <c r="K7" s="243"/>
      <c r="L7" s="243"/>
      <c r="M7" s="244">
        <f>SUM(D7:K7)</f>
        <v>21576255</v>
      </c>
      <c r="N7" s="245"/>
      <c r="O7" s="245"/>
      <c r="P7" s="246"/>
      <c r="Q7" s="240"/>
      <c r="R7" s="240"/>
      <c r="S7" s="240"/>
      <c r="T7" s="247"/>
      <c r="U7" s="247"/>
      <c r="V7" s="247"/>
      <c r="W7" s="247"/>
      <c r="X7" s="247"/>
      <c r="Y7" s="247"/>
      <c r="Z7" s="247"/>
      <c r="AA7" s="247"/>
      <c r="AB7" s="247"/>
    </row>
    <row r="8" spans="1:52" ht="20.100000000000001" customHeight="1" x14ac:dyDescent="0.2">
      <c r="A8" s="241" t="s">
        <v>14</v>
      </c>
      <c r="B8" s="100" t="s">
        <v>15</v>
      </c>
      <c r="C8" s="242" t="s">
        <v>13</v>
      </c>
      <c r="D8" s="243"/>
      <c r="E8" s="243"/>
      <c r="F8" s="243">
        <v>619376</v>
      </c>
      <c r="G8" s="243"/>
      <c r="H8" s="243"/>
      <c r="I8" s="243"/>
      <c r="J8" s="243"/>
      <c r="K8" s="243"/>
      <c r="L8" s="243"/>
      <c r="M8" s="244">
        <f>SUM(D8:K8)</f>
        <v>619376</v>
      </c>
      <c r="N8" s="245"/>
      <c r="O8" s="245"/>
      <c r="P8" s="249"/>
      <c r="Q8" s="250"/>
      <c r="R8" s="250"/>
      <c r="S8" s="251"/>
      <c r="T8" s="250"/>
      <c r="U8" s="250"/>
      <c r="V8" s="251"/>
      <c r="W8" s="252"/>
      <c r="X8" s="252"/>
      <c r="Y8" s="253"/>
      <c r="Z8" s="254"/>
      <c r="AA8" s="254"/>
      <c r="AB8" s="251"/>
    </row>
    <row r="9" spans="1:52" ht="20.100000000000001" customHeight="1" x14ac:dyDescent="0.2">
      <c r="A9" s="241" t="s">
        <v>519</v>
      </c>
      <c r="B9" s="100" t="s">
        <v>16</v>
      </c>
      <c r="C9" s="242" t="s">
        <v>13</v>
      </c>
      <c r="D9" s="243"/>
      <c r="E9" s="243"/>
      <c r="F9" s="243">
        <v>1708092</v>
      </c>
      <c r="G9" s="243"/>
      <c r="H9" s="243"/>
      <c r="I9" s="243"/>
      <c r="J9" s="243">
        <v>4758234</v>
      </c>
      <c r="K9" s="243"/>
      <c r="L9" s="243"/>
      <c r="M9" s="244">
        <f>SUM(D9:K9)</f>
        <v>6466326</v>
      </c>
      <c r="N9" s="245"/>
      <c r="O9" s="245"/>
      <c r="P9" s="249"/>
      <c r="Q9" s="250"/>
      <c r="R9" s="250"/>
      <c r="S9" s="251"/>
      <c r="T9" s="250"/>
      <c r="U9" s="250"/>
      <c r="V9" s="251"/>
      <c r="W9" s="252"/>
      <c r="X9" s="252"/>
      <c r="Y9" s="253"/>
      <c r="Z9" s="254"/>
      <c r="AA9" s="254"/>
      <c r="AB9" s="251"/>
    </row>
    <row r="10" spans="1:52" ht="20.100000000000001" customHeight="1" x14ac:dyDescent="0.2">
      <c r="A10" s="241" t="s">
        <v>556</v>
      </c>
      <c r="B10" s="100" t="s">
        <v>557</v>
      </c>
      <c r="C10" s="242" t="s">
        <v>13</v>
      </c>
      <c r="D10" s="243">
        <v>360000</v>
      </c>
      <c r="E10" s="243">
        <v>54000</v>
      </c>
      <c r="F10" s="243"/>
      <c r="G10" s="243"/>
      <c r="H10" s="243"/>
      <c r="I10" s="243"/>
      <c r="J10" s="243"/>
      <c r="K10" s="243"/>
      <c r="L10" s="243"/>
      <c r="M10" s="244">
        <f>SUM(D10:K10)</f>
        <v>414000</v>
      </c>
      <c r="N10" s="245"/>
      <c r="O10" s="245"/>
      <c r="P10" s="249"/>
      <c r="Q10" s="250"/>
      <c r="R10" s="250"/>
      <c r="S10" s="251"/>
      <c r="T10" s="250"/>
      <c r="U10" s="250"/>
      <c r="V10" s="251"/>
      <c r="W10" s="252"/>
      <c r="X10" s="252"/>
      <c r="Y10" s="253"/>
      <c r="Z10" s="254"/>
      <c r="AA10" s="254"/>
      <c r="AB10" s="251"/>
    </row>
    <row r="11" spans="1:52" ht="20.100000000000001" customHeight="1" x14ac:dyDescent="0.2">
      <c r="A11" s="241" t="s">
        <v>17</v>
      </c>
      <c r="B11" s="100" t="s">
        <v>559</v>
      </c>
      <c r="C11" s="242" t="s">
        <v>13</v>
      </c>
      <c r="D11" s="243"/>
      <c r="E11" s="243"/>
      <c r="F11" s="243"/>
      <c r="G11" s="243"/>
      <c r="H11" s="243">
        <v>1688094</v>
      </c>
      <c r="I11" s="243"/>
      <c r="J11" s="243"/>
      <c r="K11" s="243"/>
      <c r="L11" s="243">
        <v>5263543</v>
      </c>
      <c r="M11" s="244">
        <f>SUM(D11:L11)</f>
        <v>6951637</v>
      </c>
      <c r="N11" s="245"/>
      <c r="O11" s="245"/>
      <c r="P11" s="249"/>
      <c r="Q11" s="250"/>
      <c r="R11" s="250"/>
      <c r="S11" s="251"/>
      <c r="T11" s="250"/>
      <c r="U11" s="250"/>
      <c r="V11" s="251"/>
      <c r="W11" s="252"/>
      <c r="X11" s="252"/>
      <c r="Y11" s="253"/>
      <c r="Z11" s="254"/>
      <c r="AA11" s="254"/>
      <c r="AB11" s="251"/>
    </row>
    <row r="12" spans="1:52" ht="20.100000000000001" customHeight="1" x14ac:dyDescent="0.2">
      <c r="A12" s="241" t="s">
        <v>18</v>
      </c>
      <c r="B12" s="100" t="s">
        <v>669</v>
      </c>
      <c r="C12" s="242" t="s">
        <v>13</v>
      </c>
      <c r="D12" s="243"/>
      <c r="E12" s="243"/>
      <c r="F12" s="243"/>
      <c r="G12" s="243"/>
      <c r="H12" s="243">
        <v>48148991</v>
      </c>
      <c r="I12" s="243"/>
      <c r="J12" s="243"/>
      <c r="K12" s="243"/>
      <c r="L12" s="243">
        <v>88310721</v>
      </c>
      <c r="M12" s="244">
        <f>SUM(D12:L12)</f>
        <v>136459712</v>
      </c>
      <c r="N12" s="245"/>
      <c r="O12" s="245"/>
      <c r="P12" s="249"/>
      <c r="Q12" s="250"/>
      <c r="R12" s="250"/>
      <c r="S12" s="251"/>
      <c r="T12" s="250"/>
      <c r="U12" s="250"/>
      <c r="V12" s="251"/>
      <c r="W12" s="252"/>
      <c r="X12" s="252"/>
      <c r="Y12" s="253"/>
      <c r="Z12" s="254"/>
      <c r="AA12" s="254"/>
      <c r="AB12" s="251"/>
    </row>
    <row r="13" spans="1:52" s="234" customFormat="1" ht="20.100000000000001" customHeight="1" x14ac:dyDescent="0.3">
      <c r="A13" s="262" t="s">
        <v>197</v>
      </c>
      <c r="B13" s="263" t="s">
        <v>20</v>
      </c>
      <c r="C13" s="264"/>
      <c r="D13" s="265">
        <f t="shared" ref="D13:L13" si="0">SUM(D7:D12)</f>
        <v>12221616</v>
      </c>
      <c r="E13" s="265">
        <f t="shared" si="0"/>
        <v>1965984</v>
      </c>
      <c r="F13" s="265">
        <f t="shared" si="0"/>
        <v>8803743</v>
      </c>
      <c r="G13" s="265">
        <f t="shared" si="0"/>
        <v>0</v>
      </c>
      <c r="H13" s="265">
        <f t="shared" si="0"/>
        <v>49837085</v>
      </c>
      <c r="I13" s="265">
        <f t="shared" si="0"/>
        <v>1326380</v>
      </c>
      <c r="J13" s="265">
        <f t="shared" si="0"/>
        <v>4758234</v>
      </c>
      <c r="K13" s="265">
        <f t="shared" si="0"/>
        <v>0</v>
      </c>
      <c r="L13" s="265">
        <f t="shared" si="0"/>
        <v>93574264</v>
      </c>
      <c r="M13" s="265">
        <f>SUM(M7:M12)</f>
        <v>172487306</v>
      </c>
      <c r="N13" s="266"/>
      <c r="O13" s="266"/>
      <c r="P13" s="267"/>
      <c r="Q13" s="268"/>
      <c r="R13" s="268"/>
      <c r="S13" s="269"/>
      <c r="T13" s="268"/>
      <c r="U13" s="268"/>
      <c r="V13" s="269"/>
      <c r="W13" s="270"/>
      <c r="X13" s="270"/>
      <c r="Y13" s="271"/>
      <c r="Z13" s="272"/>
      <c r="AA13" s="272"/>
      <c r="AB13" s="269"/>
    </row>
    <row r="14" spans="1:52" ht="9" customHeight="1" x14ac:dyDescent="0.2">
      <c r="A14" s="241"/>
      <c r="B14" s="248"/>
      <c r="C14" s="248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5"/>
      <c r="O14" s="245"/>
      <c r="P14" s="249"/>
      <c r="Q14" s="250"/>
      <c r="R14" s="250"/>
      <c r="S14" s="251"/>
      <c r="T14" s="250"/>
      <c r="U14" s="250"/>
      <c r="V14" s="251"/>
      <c r="W14" s="252"/>
      <c r="X14" s="252"/>
      <c r="Y14" s="253"/>
      <c r="Z14" s="254"/>
      <c r="AA14" s="254"/>
      <c r="AB14" s="251"/>
    </row>
    <row r="15" spans="1:52" ht="18" customHeight="1" x14ac:dyDescent="0.2">
      <c r="A15" s="1109" t="s">
        <v>899</v>
      </c>
      <c r="B15" s="100" t="s">
        <v>900</v>
      </c>
      <c r="C15" s="248" t="s">
        <v>13</v>
      </c>
      <c r="D15" s="243">
        <v>80502</v>
      </c>
      <c r="E15" s="243">
        <v>12478</v>
      </c>
      <c r="F15" s="244"/>
      <c r="G15" s="244"/>
      <c r="H15" s="244"/>
      <c r="I15" s="244"/>
      <c r="J15" s="244"/>
      <c r="K15" s="244"/>
      <c r="L15" s="244"/>
      <c r="M15" s="244"/>
      <c r="N15" s="245"/>
      <c r="O15" s="245"/>
      <c r="P15" s="249"/>
      <c r="Q15" s="250"/>
      <c r="R15" s="250"/>
      <c r="S15" s="251"/>
      <c r="T15" s="250"/>
      <c r="U15" s="250"/>
      <c r="V15" s="251"/>
      <c r="W15" s="252"/>
      <c r="X15" s="252"/>
      <c r="Y15" s="253"/>
      <c r="Z15" s="254"/>
      <c r="AA15" s="254"/>
      <c r="AB15" s="251"/>
    </row>
    <row r="16" spans="1:52" ht="20.100000000000001" customHeight="1" x14ac:dyDescent="0.2">
      <c r="A16" s="255" t="s">
        <v>21</v>
      </c>
      <c r="B16" s="484" t="s">
        <v>22</v>
      </c>
      <c r="C16" s="242" t="s">
        <v>13</v>
      </c>
      <c r="D16" s="243">
        <v>4774692</v>
      </c>
      <c r="E16" s="243">
        <v>493976</v>
      </c>
      <c r="F16" s="243">
        <v>222708</v>
      </c>
      <c r="G16" s="243"/>
      <c r="H16" s="243"/>
      <c r="I16" s="243"/>
      <c r="J16" s="243"/>
      <c r="K16" s="243"/>
      <c r="L16" s="243"/>
      <c r="M16" s="244">
        <f>SUM(D16:K16)</f>
        <v>5491376</v>
      </c>
      <c r="N16" s="273"/>
      <c r="O16" s="273"/>
      <c r="P16" s="245"/>
      <c r="Q16" s="240"/>
      <c r="R16" s="240"/>
      <c r="S16" s="251"/>
      <c r="T16" s="247"/>
      <c r="U16" s="247"/>
      <c r="V16" s="251"/>
      <c r="W16" s="247"/>
      <c r="X16" s="252"/>
      <c r="Y16" s="251"/>
      <c r="Z16" s="247"/>
      <c r="AA16" s="247"/>
      <c r="AB16" s="251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</row>
    <row r="17" spans="1:52" ht="20.100000000000001" customHeight="1" x14ac:dyDescent="0.2">
      <c r="A17" s="241" t="s">
        <v>515</v>
      </c>
      <c r="B17" s="73" t="s">
        <v>23</v>
      </c>
      <c r="C17" s="242" t="s">
        <v>13</v>
      </c>
      <c r="D17" s="243"/>
      <c r="E17" s="243"/>
      <c r="F17" s="243">
        <v>10644</v>
      </c>
      <c r="G17" s="243"/>
      <c r="H17" s="243"/>
      <c r="I17" s="243"/>
      <c r="J17" s="243"/>
      <c r="K17" s="243"/>
      <c r="L17" s="243"/>
      <c r="M17" s="244">
        <f>SUM(D17:K17)</f>
        <v>10644</v>
      </c>
      <c r="N17" s="273"/>
      <c r="O17" s="273"/>
      <c r="P17" s="245"/>
      <c r="Q17" s="240"/>
      <c r="R17" s="240"/>
      <c r="S17" s="251"/>
      <c r="T17" s="247"/>
      <c r="U17" s="247"/>
      <c r="V17" s="251"/>
      <c r="W17" s="247"/>
      <c r="X17" s="274"/>
      <c r="Y17" s="251"/>
      <c r="Z17" s="247"/>
      <c r="AA17" s="247"/>
      <c r="AB17" s="251"/>
    </row>
    <row r="18" spans="1:52" ht="20.100000000000001" customHeight="1" x14ac:dyDescent="0.2">
      <c r="A18" s="241" t="s">
        <v>697</v>
      </c>
      <c r="B18" s="73" t="s">
        <v>698</v>
      </c>
      <c r="C18" s="242" t="s">
        <v>13</v>
      </c>
      <c r="D18" s="243">
        <v>263206</v>
      </c>
      <c r="E18" s="243">
        <v>52455</v>
      </c>
      <c r="F18" s="243">
        <v>4398220</v>
      </c>
      <c r="G18" s="243"/>
      <c r="H18" s="243"/>
      <c r="I18" s="243"/>
      <c r="J18" s="243"/>
      <c r="K18" s="243"/>
      <c r="L18" s="243"/>
      <c r="M18" s="244">
        <f>SUM(D18:K18)</f>
        <v>4713881</v>
      </c>
      <c r="N18" s="273"/>
      <c r="O18" s="273"/>
      <c r="P18" s="245"/>
      <c r="Q18" s="240"/>
      <c r="R18" s="240"/>
      <c r="S18" s="251"/>
      <c r="T18" s="247"/>
      <c r="U18" s="247"/>
      <c r="V18" s="251"/>
      <c r="W18" s="247"/>
      <c r="X18" s="274"/>
      <c r="Y18" s="251"/>
      <c r="Z18" s="247"/>
      <c r="AA18" s="247"/>
      <c r="AB18" s="251"/>
    </row>
    <row r="19" spans="1:52" s="234" customFormat="1" ht="20.100000000000001" customHeight="1" x14ac:dyDescent="0.25">
      <c r="A19" s="263" t="s">
        <v>200</v>
      </c>
      <c r="B19" s="263" t="s">
        <v>24</v>
      </c>
      <c r="C19" s="264"/>
      <c r="D19" s="265">
        <f>SUM(D15:D18)</f>
        <v>5118400</v>
      </c>
      <c r="E19" s="265">
        <f>SUM(E15:E18)</f>
        <v>558909</v>
      </c>
      <c r="F19" s="265">
        <f>SUM(F15:F18)</f>
        <v>4631572</v>
      </c>
      <c r="G19" s="265">
        <f t="shared" ref="G19:L19" si="1">SUM(G16:G18)</f>
        <v>0</v>
      </c>
      <c r="H19" s="265">
        <f t="shared" si="1"/>
        <v>0</v>
      </c>
      <c r="I19" s="265">
        <f t="shared" si="1"/>
        <v>0</v>
      </c>
      <c r="J19" s="265">
        <f t="shared" si="1"/>
        <v>0</v>
      </c>
      <c r="K19" s="265">
        <f t="shared" si="1"/>
        <v>0</v>
      </c>
      <c r="L19" s="265">
        <f t="shared" si="1"/>
        <v>0</v>
      </c>
      <c r="M19" s="265">
        <f>SUM(M16:M18)</f>
        <v>10215901</v>
      </c>
      <c r="N19" s="275"/>
      <c r="O19" s="275"/>
      <c r="P19" s="276"/>
      <c r="Q19" s="277"/>
      <c r="R19" s="277"/>
      <c r="S19" s="269"/>
      <c r="T19" s="277"/>
      <c r="U19" s="277"/>
      <c r="V19" s="269"/>
      <c r="W19" s="278"/>
      <c r="X19" s="278"/>
      <c r="Y19" s="269"/>
      <c r="Z19" s="277"/>
      <c r="AA19" s="277"/>
      <c r="AB19" s="269"/>
    </row>
    <row r="20" spans="1:52" ht="11.25" customHeight="1" x14ac:dyDescent="0.2">
      <c r="A20" s="241"/>
      <c r="B20" s="242"/>
      <c r="C20" s="242"/>
      <c r="D20" s="243"/>
      <c r="E20" s="243"/>
      <c r="F20" s="243"/>
      <c r="G20" s="243"/>
      <c r="H20" s="243"/>
      <c r="I20" s="243"/>
      <c r="J20" s="243"/>
      <c r="K20" s="243"/>
      <c r="L20" s="243"/>
      <c r="M20" s="244"/>
      <c r="N20" s="273"/>
      <c r="O20" s="273"/>
      <c r="P20" s="246"/>
      <c r="Q20" s="240"/>
      <c r="R20" s="240"/>
      <c r="S20" s="251"/>
      <c r="T20" s="240"/>
      <c r="U20" s="240"/>
      <c r="V20" s="251"/>
      <c r="W20" s="247"/>
      <c r="X20" s="247"/>
      <c r="Y20" s="251"/>
      <c r="Z20" s="240"/>
      <c r="AA20" s="240"/>
      <c r="AB20" s="251"/>
    </row>
    <row r="21" spans="1:52" s="261" customFormat="1" ht="20.100000000000001" customHeight="1" x14ac:dyDescent="0.2">
      <c r="A21" s="255" t="s">
        <v>525</v>
      </c>
      <c r="B21" s="484" t="s">
        <v>25</v>
      </c>
      <c r="C21" s="256" t="s">
        <v>13</v>
      </c>
      <c r="D21" s="257"/>
      <c r="E21" s="257"/>
      <c r="F21" s="257">
        <v>25800</v>
      </c>
      <c r="G21" s="257"/>
      <c r="H21" s="257"/>
      <c r="I21" s="257"/>
      <c r="J21" s="257">
        <v>3666394</v>
      </c>
      <c r="K21" s="257"/>
      <c r="L21" s="257"/>
      <c r="M21" s="279">
        <f>SUM(D21:K21)</f>
        <v>3692194</v>
      </c>
      <c r="N21" s="280"/>
      <c r="O21" s="280"/>
      <c r="P21" s="258"/>
      <c r="Q21" s="259"/>
      <c r="R21" s="259"/>
      <c r="S21" s="281"/>
      <c r="T21" s="260"/>
      <c r="U21" s="260"/>
      <c r="V21" s="281"/>
      <c r="W21" s="260"/>
      <c r="X21" s="282"/>
      <c r="Y21" s="281"/>
      <c r="Z21" s="260"/>
      <c r="AA21" s="260"/>
      <c r="AB21" s="281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</row>
    <row r="22" spans="1:52" s="261" customFormat="1" ht="20.100000000000001" customHeight="1" x14ac:dyDescent="0.2">
      <c r="A22" s="284" t="s">
        <v>201</v>
      </c>
      <c r="B22" s="285" t="s">
        <v>26</v>
      </c>
      <c r="C22" s="256"/>
      <c r="D22" s="279">
        <f t="shared" ref="D22:K22" si="2">SUM(D21:D21)</f>
        <v>0</v>
      </c>
      <c r="E22" s="279">
        <f t="shared" si="2"/>
        <v>0</v>
      </c>
      <c r="F22" s="279">
        <f t="shared" si="2"/>
        <v>25800</v>
      </c>
      <c r="G22" s="279">
        <f t="shared" si="2"/>
        <v>0</v>
      </c>
      <c r="H22" s="279">
        <f t="shared" si="2"/>
        <v>0</v>
      </c>
      <c r="I22" s="279">
        <f t="shared" si="2"/>
        <v>0</v>
      </c>
      <c r="J22" s="279">
        <f t="shared" si="2"/>
        <v>3666394</v>
      </c>
      <c r="K22" s="279">
        <f t="shared" si="2"/>
        <v>0</v>
      </c>
      <c r="L22" s="279">
        <f>SUM(L21:L21)</f>
        <v>0</v>
      </c>
      <c r="M22" s="331">
        <f>SUM(M21:M21)</f>
        <v>3692194</v>
      </c>
      <c r="N22" s="280"/>
      <c r="O22" s="280"/>
      <c r="P22" s="258"/>
      <c r="Q22" s="259"/>
      <c r="R22" s="259"/>
      <c r="S22" s="281"/>
      <c r="T22" s="260"/>
      <c r="U22" s="260"/>
      <c r="V22" s="281"/>
      <c r="W22" s="260"/>
      <c r="X22" s="282"/>
      <c r="Y22" s="281"/>
      <c r="Z22" s="260"/>
      <c r="AA22" s="260"/>
      <c r="AB22" s="281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</row>
    <row r="23" spans="1:52" ht="12.75" customHeight="1" x14ac:dyDescent="0.25">
      <c r="A23" s="241"/>
      <c r="B23" s="242"/>
      <c r="C23" s="242"/>
      <c r="D23" s="244"/>
      <c r="E23" s="244"/>
      <c r="F23" s="243"/>
      <c r="G23" s="243"/>
      <c r="H23" s="243"/>
      <c r="I23" s="244"/>
      <c r="J23" s="244"/>
      <c r="K23" s="244"/>
      <c r="L23" s="244"/>
      <c r="M23" s="244"/>
      <c r="N23" s="249"/>
      <c r="O23" s="249"/>
      <c r="P23" s="286"/>
      <c r="Q23" s="250"/>
      <c r="R23" s="250"/>
      <c r="S23" s="251"/>
      <c r="T23" s="250"/>
      <c r="U23" s="250"/>
      <c r="V23" s="251"/>
      <c r="W23" s="252"/>
      <c r="X23" s="252"/>
      <c r="Y23" s="253"/>
      <c r="Z23" s="250"/>
      <c r="AA23" s="250"/>
      <c r="AB23" s="251"/>
    </row>
    <row r="24" spans="1:52" ht="16.899999999999999" customHeight="1" x14ac:dyDescent="0.25">
      <c r="A24" s="1109" t="s">
        <v>901</v>
      </c>
      <c r="B24" s="73" t="s">
        <v>902</v>
      </c>
      <c r="C24" s="242" t="s">
        <v>13</v>
      </c>
      <c r="D24" s="244"/>
      <c r="E24" s="244"/>
      <c r="F24" s="243"/>
      <c r="G24" s="243"/>
      <c r="H24" s="243"/>
      <c r="I24" s="243">
        <v>1384300</v>
      </c>
      <c r="J24" s="244"/>
      <c r="K24" s="244"/>
      <c r="L24" s="244"/>
      <c r="M24" s="244">
        <f>SUM(D24:L24)</f>
        <v>1384300</v>
      </c>
      <c r="N24" s="249"/>
      <c r="O24" s="249"/>
      <c r="P24" s="286"/>
      <c r="Q24" s="250"/>
      <c r="R24" s="250"/>
      <c r="S24" s="251"/>
      <c r="T24" s="250"/>
      <c r="U24" s="250"/>
      <c r="V24" s="251"/>
      <c r="W24" s="252"/>
      <c r="X24" s="252"/>
      <c r="Y24" s="253"/>
      <c r="Z24" s="250"/>
      <c r="AA24" s="250"/>
      <c r="AB24" s="251"/>
    </row>
    <row r="25" spans="1:52" ht="20.100000000000001" customHeight="1" x14ac:dyDescent="0.2">
      <c r="A25" s="241" t="s">
        <v>27</v>
      </c>
      <c r="B25" s="73" t="s">
        <v>28</v>
      </c>
      <c r="C25" s="242" t="s">
        <v>13</v>
      </c>
      <c r="D25" s="243"/>
      <c r="E25" s="243"/>
      <c r="F25" s="243">
        <v>2762879</v>
      </c>
      <c r="G25" s="243"/>
      <c r="H25" s="243"/>
      <c r="I25" s="243"/>
      <c r="J25" s="243"/>
      <c r="K25" s="243"/>
      <c r="L25" s="243"/>
      <c r="M25" s="244">
        <f>SUM(D25:K25)</f>
        <v>2762879</v>
      </c>
      <c r="N25" s="273"/>
      <c r="O25" s="273"/>
      <c r="P25" s="246"/>
      <c r="Q25" s="240"/>
      <c r="R25" s="240"/>
      <c r="S25" s="251"/>
      <c r="T25" s="247"/>
      <c r="U25" s="247"/>
      <c r="V25" s="251"/>
      <c r="W25" s="247"/>
      <c r="X25" s="247"/>
      <c r="Y25" s="251"/>
      <c r="Z25" s="247"/>
      <c r="AA25" s="247"/>
      <c r="AB25" s="251"/>
    </row>
    <row r="26" spans="1:52" ht="20.100000000000001" customHeight="1" x14ac:dyDescent="0.2">
      <c r="A26" s="241" t="s">
        <v>29</v>
      </c>
      <c r="B26" s="73" t="s">
        <v>30</v>
      </c>
      <c r="C26" s="242" t="s">
        <v>13</v>
      </c>
      <c r="D26" s="243">
        <v>2733484</v>
      </c>
      <c r="E26" s="243">
        <v>486051</v>
      </c>
      <c r="F26" s="243">
        <v>1201089</v>
      </c>
      <c r="G26" s="243"/>
      <c r="H26" s="243"/>
      <c r="I26" s="243"/>
      <c r="J26" s="243"/>
      <c r="K26" s="243"/>
      <c r="L26" s="243"/>
      <c r="M26" s="244">
        <f>SUM(D26:K26)</f>
        <v>4420624</v>
      </c>
      <c r="N26" s="273"/>
      <c r="O26" s="273"/>
      <c r="P26" s="245"/>
      <c r="Q26" s="240"/>
      <c r="R26" s="240"/>
      <c r="S26" s="251"/>
      <c r="T26" s="247"/>
      <c r="U26" s="247"/>
      <c r="V26" s="251"/>
      <c r="W26" s="247"/>
      <c r="X26" s="252"/>
      <c r="Y26" s="251"/>
      <c r="Z26" s="247"/>
      <c r="AA26" s="247"/>
      <c r="AB26" s="251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</row>
    <row r="27" spans="1:52" ht="19.5" customHeight="1" x14ac:dyDescent="0.2">
      <c r="A27" s="241" t="s">
        <v>520</v>
      </c>
      <c r="B27" s="73" t="s">
        <v>31</v>
      </c>
      <c r="C27" s="242" t="s">
        <v>13</v>
      </c>
      <c r="D27" s="243">
        <v>7502432</v>
      </c>
      <c r="E27" s="243">
        <v>907839</v>
      </c>
      <c r="F27" s="243">
        <v>2954017</v>
      </c>
      <c r="G27" s="243"/>
      <c r="H27" s="243">
        <v>500000</v>
      </c>
      <c r="I27" s="243">
        <v>795975</v>
      </c>
      <c r="J27" s="243">
        <v>1181651</v>
      </c>
      <c r="K27" s="243"/>
      <c r="L27" s="243"/>
      <c r="M27" s="244">
        <f>SUM(D27:K27)</f>
        <v>13841914</v>
      </c>
      <c r="N27" s="273"/>
      <c r="O27" s="273"/>
      <c r="P27" s="245"/>
      <c r="Q27" s="240"/>
      <c r="R27" s="240"/>
      <c r="S27" s="251"/>
      <c r="T27" s="247"/>
      <c r="U27" s="247"/>
      <c r="V27" s="251"/>
      <c r="W27" s="247"/>
      <c r="X27" s="274"/>
      <c r="Y27" s="251"/>
      <c r="Z27" s="247"/>
      <c r="AA27" s="247"/>
      <c r="AB27" s="251"/>
    </row>
    <row r="28" spans="1:52" s="234" customFormat="1" ht="19.5" customHeight="1" x14ac:dyDescent="0.25">
      <c r="A28" s="287" t="s">
        <v>202</v>
      </c>
      <c r="B28" s="263" t="s">
        <v>32</v>
      </c>
      <c r="C28" s="264"/>
      <c r="D28" s="265">
        <f t="shared" ref="D28:K28" si="3">SUM(D25:D27)</f>
        <v>10235916</v>
      </c>
      <c r="E28" s="265">
        <f t="shared" si="3"/>
        <v>1393890</v>
      </c>
      <c r="F28" s="265">
        <f>SUM(F25:F27)</f>
        <v>6917985</v>
      </c>
      <c r="G28" s="265">
        <f t="shared" si="3"/>
        <v>0</v>
      </c>
      <c r="H28" s="265">
        <f t="shared" si="3"/>
        <v>500000</v>
      </c>
      <c r="I28" s="265">
        <f>SUM(I24:I27)</f>
        <v>2180275</v>
      </c>
      <c r="J28" s="265">
        <f t="shared" si="3"/>
        <v>1181651</v>
      </c>
      <c r="K28" s="265">
        <f t="shared" si="3"/>
        <v>0</v>
      </c>
      <c r="L28" s="265">
        <f>SUM(L25:L27)</f>
        <v>0</v>
      </c>
      <c r="M28" s="265">
        <f>SUM(M24:M27)</f>
        <v>22409717</v>
      </c>
      <c r="N28" s="275"/>
      <c r="O28" s="275"/>
      <c r="P28" s="266"/>
      <c r="Q28" s="277"/>
      <c r="R28" s="277"/>
      <c r="S28" s="269"/>
      <c r="T28" s="278"/>
      <c r="U28" s="278"/>
      <c r="V28" s="269"/>
      <c r="W28" s="278"/>
      <c r="X28" s="288"/>
      <c r="Y28" s="269"/>
      <c r="Z28" s="278"/>
      <c r="AA28" s="278"/>
      <c r="AB28" s="269"/>
    </row>
    <row r="29" spans="1:52" ht="8.25" customHeight="1" x14ac:dyDescent="0.2">
      <c r="A29" s="241"/>
      <c r="B29" s="242"/>
      <c r="C29" s="242"/>
      <c r="D29" s="243"/>
      <c r="E29" s="243"/>
      <c r="F29" s="243"/>
      <c r="G29" s="243"/>
      <c r="H29" s="243"/>
      <c r="I29" s="243"/>
      <c r="J29" s="243"/>
      <c r="K29" s="243"/>
      <c r="L29" s="243"/>
      <c r="M29" s="244"/>
      <c r="N29" s="273"/>
      <c r="O29" s="273"/>
      <c r="P29" s="245"/>
      <c r="Q29" s="240"/>
      <c r="R29" s="240"/>
      <c r="S29" s="251"/>
      <c r="T29" s="247"/>
      <c r="U29" s="247"/>
      <c r="V29" s="251"/>
      <c r="W29" s="247"/>
      <c r="X29" s="274"/>
      <c r="Y29" s="251"/>
      <c r="Z29" s="247"/>
      <c r="AA29" s="247"/>
      <c r="AB29" s="251"/>
    </row>
    <row r="30" spans="1:52" ht="20.100000000000001" customHeight="1" x14ac:dyDescent="0.2">
      <c r="A30" s="241" t="s">
        <v>33</v>
      </c>
      <c r="B30" s="73" t="s">
        <v>34</v>
      </c>
      <c r="C30" s="242" t="s">
        <v>13</v>
      </c>
      <c r="D30" s="243">
        <v>20372729</v>
      </c>
      <c r="E30" s="243">
        <v>2611738</v>
      </c>
      <c r="F30" s="243">
        <v>3632819</v>
      </c>
      <c r="G30" s="243"/>
      <c r="H30" s="243"/>
      <c r="I30" s="243">
        <v>40640</v>
      </c>
      <c r="J30" s="243"/>
      <c r="K30" s="243"/>
      <c r="L30" s="243"/>
      <c r="M30" s="244">
        <f>SUM(D30:K30)</f>
        <v>26657926</v>
      </c>
      <c r="N30" s="273"/>
      <c r="O30" s="273"/>
      <c r="P30" s="245"/>
      <c r="Q30" s="247"/>
      <c r="R30" s="247"/>
      <c r="S30" s="251"/>
      <c r="T30" s="247"/>
      <c r="U30" s="247"/>
      <c r="V30" s="251"/>
      <c r="W30" s="247"/>
      <c r="X30" s="274"/>
      <c r="Y30" s="251"/>
      <c r="Z30" s="247"/>
      <c r="AA30" s="247"/>
      <c r="AB30" s="251"/>
    </row>
    <row r="31" spans="1:52" ht="20.100000000000001" customHeight="1" x14ac:dyDescent="0.2">
      <c r="A31" s="241" t="s">
        <v>35</v>
      </c>
      <c r="B31" s="73" t="s">
        <v>36</v>
      </c>
      <c r="C31" s="242" t="s">
        <v>13</v>
      </c>
      <c r="D31" s="243"/>
      <c r="E31" s="243"/>
      <c r="F31" s="243">
        <v>7435172</v>
      </c>
      <c r="G31" s="243"/>
      <c r="H31" s="243"/>
      <c r="I31" s="243">
        <v>59250</v>
      </c>
      <c r="J31" s="243"/>
      <c r="K31" s="243"/>
      <c r="L31" s="243"/>
      <c r="M31" s="244">
        <f>SUM(D31:K31)</f>
        <v>7494422</v>
      </c>
      <c r="N31" s="273"/>
      <c r="O31" s="273"/>
      <c r="P31" s="245"/>
      <c r="Q31" s="247"/>
      <c r="R31" s="247"/>
      <c r="S31" s="251"/>
      <c r="T31" s="247"/>
      <c r="U31" s="247"/>
      <c r="V31" s="251"/>
      <c r="W31" s="247"/>
      <c r="X31" s="274"/>
      <c r="Y31" s="251"/>
      <c r="Z31" s="247"/>
      <c r="AA31" s="247"/>
      <c r="AB31" s="251"/>
    </row>
    <row r="32" spans="1:52" ht="20.100000000000001" customHeight="1" x14ac:dyDescent="0.2">
      <c r="A32" s="241" t="s">
        <v>37</v>
      </c>
      <c r="B32" s="73" t="s">
        <v>38</v>
      </c>
      <c r="C32" s="242" t="s">
        <v>13</v>
      </c>
      <c r="D32" s="243">
        <v>5840013</v>
      </c>
      <c r="E32" s="243">
        <v>1038858</v>
      </c>
      <c r="F32" s="243">
        <v>369624</v>
      </c>
      <c r="G32" s="243"/>
      <c r="H32" s="243"/>
      <c r="I32" s="243">
        <v>483440</v>
      </c>
      <c r="J32" s="243"/>
      <c r="K32" s="243"/>
      <c r="L32" s="243"/>
      <c r="M32" s="244">
        <f>SUM(D32:K32)</f>
        <v>7731935</v>
      </c>
      <c r="N32" s="273"/>
      <c r="O32" s="273"/>
      <c r="P32" s="245"/>
      <c r="Q32" s="247"/>
      <c r="R32" s="247"/>
      <c r="S32" s="251"/>
      <c r="T32" s="247"/>
      <c r="U32" s="247"/>
      <c r="V32" s="251"/>
      <c r="W32" s="247"/>
      <c r="X32" s="274"/>
      <c r="Y32" s="251"/>
      <c r="Z32" s="247"/>
      <c r="AA32" s="247"/>
      <c r="AB32" s="251"/>
    </row>
    <row r="33" spans="1:28" ht="20.100000000000001" customHeight="1" x14ac:dyDescent="0.2">
      <c r="A33" s="1109" t="s">
        <v>897</v>
      </c>
      <c r="B33" s="73" t="s">
        <v>898</v>
      </c>
      <c r="C33" s="242" t="s">
        <v>13</v>
      </c>
      <c r="D33" s="243"/>
      <c r="E33" s="243"/>
      <c r="F33" s="243">
        <v>533016</v>
      </c>
      <c r="G33" s="243"/>
      <c r="H33" s="243"/>
      <c r="I33" s="243"/>
      <c r="J33" s="243"/>
      <c r="K33" s="243"/>
      <c r="L33" s="243"/>
      <c r="M33" s="244">
        <f>SUM(D33:K33)</f>
        <v>533016</v>
      </c>
      <c r="N33" s="273"/>
      <c r="O33" s="273"/>
      <c r="P33" s="245"/>
      <c r="Q33" s="247"/>
      <c r="R33" s="247"/>
      <c r="S33" s="251"/>
      <c r="T33" s="247"/>
      <c r="U33" s="247"/>
      <c r="V33" s="251"/>
      <c r="W33" s="247"/>
      <c r="X33" s="274"/>
      <c r="Y33" s="251"/>
      <c r="Z33" s="247"/>
      <c r="AA33" s="247"/>
      <c r="AB33" s="251"/>
    </row>
    <row r="34" spans="1:28" s="234" customFormat="1" ht="20.100000000000001" customHeight="1" x14ac:dyDescent="0.25">
      <c r="A34" s="287" t="s">
        <v>203</v>
      </c>
      <c r="B34" s="263" t="s">
        <v>39</v>
      </c>
      <c r="C34" s="264"/>
      <c r="D34" s="265">
        <f t="shared" ref="D34:L34" si="4">SUM(D30:D32)</f>
        <v>26212742</v>
      </c>
      <c r="E34" s="265">
        <f t="shared" si="4"/>
        <v>3650596</v>
      </c>
      <c r="F34" s="265">
        <f>SUM(F30:F33)</f>
        <v>11970631</v>
      </c>
      <c r="G34" s="265">
        <f t="shared" si="4"/>
        <v>0</v>
      </c>
      <c r="H34" s="265">
        <f t="shared" si="4"/>
        <v>0</v>
      </c>
      <c r="I34" s="265">
        <f t="shared" si="4"/>
        <v>583330</v>
      </c>
      <c r="J34" s="265">
        <f t="shared" si="4"/>
        <v>0</v>
      </c>
      <c r="K34" s="265">
        <f t="shared" si="4"/>
        <v>0</v>
      </c>
      <c r="L34" s="265">
        <f t="shared" si="4"/>
        <v>0</v>
      </c>
      <c r="M34" s="265">
        <f>SUM(M30:M33)</f>
        <v>42417299</v>
      </c>
      <c r="N34" s="266"/>
      <c r="O34" s="266"/>
      <c r="P34" s="266"/>
      <c r="Q34" s="278"/>
      <c r="R34" s="278"/>
      <c r="S34" s="269"/>
      <c r="T34" s="278"/>
      <c r="U34" s="278"/>
      <c r="V34" s="269"/>
      <c r="W34" s="278"/>
      <c r="X34" s="288"/>
      <c r="Y34" s="269"/>
      <c r="Z34" s="278"/>
      <c r="AA34" s="278"/>
      <c r="AB34" s="269"/>
    </row>
    <row r="35" spans="1:28" ht="11.25" customHeight="1" x14ac:dyDescent="0.2">
      <c r="A35" s="241"/>
      <c r="B35" s="242"/>
      <c r="C35" s="242"/>
      <c r="D35" s="243"/>
      <c r="E35" s="243"/>
      <c r="F35" s="243"/>
      <c r="G35" s="243"/>
      <c r="H35" s="243"/>
      <c r="I35" s="243"/>
      <c r="J35" s="243"/>
      <c r="K35" s="243"/>
      <c r="L35" s="243"/>
      <c r="M35" s="244"/>
      <c r="N35" s="245"/>
      <c r="O35" s="245"/>
      <c r="P35" s="245"/>
      <c r="Q35" s="247"/>
      <c r="R35" s="247"/>
      <c r="S35" s="251"/>
      <c r="T35" s="247"/>
      <c r="U35" s="247"/>
      <c r="V35" s="251"/>
      <c r="W35" s="247"/>
      <c r="X35" s="274"/>
      <c r="Y35" s="251"/>
      <c r="Z35" s="247"/>
      <c r="AA35" s="247"/>
      <c r="AB35" s="251"/>
    </row>
    <row r="36" spans="1:28" ht="19.5" customHeight="1" x14ac:dyDescent="0.2">
      <c r="A36" s="241" t="s">
        <v>524</v>
      </c>
      <c r="B36" s="73" t="s">
        <v>40</v>
      </c>
      <c r="C36" s="242" t="s">
        <v>13</v>
      </c>
      <c r="D36" s="243">
        <v>1726327</v>
      </c>
      <c r="E36" s="243">
        <v>247689</v>
      </c>
      <c r="F36" s="243">
        <v>944033</v>
      </c>
      <c r="G36" s="243"/>
      <c r="H36" s="243"/>
      <c r="I36" s="243"/>
      <c r="J36" s="243"/>
      <c r="K36" s="243"/>
      <c r="L36" s="243"/>
      <c r="M36" s="244">
        <f t="shared" ref="M36:M42" si="5">SUM(D36:K36)</f>
        <v>2918049</v>
      </c>
      <c r="N36" s="273"/>
      <c r="O36" s="273"/>
      <c r="P36" s="245"/>
      <c r="Q36" s="240"/>
      <c r="R36" s="240"/>
      <c r="S36" s="251"/>
      <c r="T36" s="247"/>
      <c r="U36" s="247"/>
      <c r="V36" s="251"/>
      <c r="W36" s="247"/>
      <c r="X36" s="274"/>
      <c r="Y36" s="251"/>
      <c r="Z36" s="247"/>
      <c r="AA36" s="247"/>
      <c r="AB36" s="251"/>
    </row>
    <row r="37" spans="1:28" ht="19.5" customHeight="1" x14ac:dyDescent="0.2">
      <c r="A37" s="241" t="s">
        <v>560</v>
      </c>
      <c r="B37" s="73" t="s">
        <v>561</v>
      </c>
      <c r="C37" s="242" t="s">
        <v>13</v>
      </c>
      <c r="D37" s="243"/>
      <c r="E37" s="243"/>
      <c r="F37" s="243">
        <v>1587648</v>
      </c>
      <c r="G37" s="243"/>
      <c r="H37" s="243"/>
      <c r="I37" s="243">
        <v>158318</v>
      </c>
      <c r="J37" s="243">
        <v>900995</v>
      </c>
      <c r="K37" s="243"/>
      <c r="L37" s="243"/>
      <c r="M37" s="244">
        <f t="shared" si="5"/>
        <v>2646961</v>
      </c>
      <c r="N37" s="273"/>
      <c r="O37" s="273"/>
      <c r="P37" s="245"/>
      <c r="Q37" s="240"/>
      <c r="R37" s="240"/>
      <c r="S37" s="251"/>
      <c r="T37" s="247"/>
      <c r="U37" s="247"/>
      <c r="V37" s="251"/>
      <c r="W37" s="247"/>
      <c r="X37" s="274"/>
      <c r="Y37" s="251"/>
      <c r="Z37" s="247"/>
      <c r="AA37" s="247"/>
      <c r="AB37" s="251"/>
    </row>
    <row r="38" spans="1:28" ht="19.5" customHeight="1" x14ac:dyDescent="0.2">
      <c r="A38" s="241" t="s">
        <v>41</v>
      </c>
      <c r="B38" s="73" t="s">
        <v>42</v>
      </c>
      <c r="C38" s="242" t="s">
        <v>13</v>
      </c>
      <c r="D38" s="243"/>
      <c r="E38" s="243"/>
      <c r="F38" s="243">
        <v>252543</v>
      </c>
      <c r="G38" s="243"/>
      <c r="H38" s="243"/>
      <c r="I38" s="243">
        <v>100586</v>
      </c>
      <c r="J38" s="243"/>
      <c r="K38" s="243"/>
      <c r="L38" s="243"/>
      <c r="M38" s="244">
        <f t="shared" si="5"/>
        <v>353129</v>
      </c>
      <c r="N38" s="273"/>
      <c r="O38" s="273"/>
      <c r="P38" s="245"/>
      <c r="Q38" s="240"/>
      <c r="R38" s="240"/>
      <c r="S38" s="251"/>
      <c r="T38" s="247"/>
      <c r="U38" s="247"/>
      <c r="V38" s="251"/>
      <c r="W38" s="247"/>
      <c r="X38" s="274"/>
      <c r="Y38" s="251"/>
      <c r="Z38" s="247"/>
      <c r="AA38" s="247"/>
      <c r="AB38" s="251"/>
    </row>
    <row r="39" spans="1:28" ht="19.5" customHeight="1" x14ac:dyDescent="0.2">
      <c r="A39" s="241" t="s">
        <v>43</v>
      </c>
      <c r="B39" s="73" t="s">
        <v>44</v>
      </c>
      <c r="C39" s="242" t="s">
        <v>13</v>
      </c>
      <c r="D39" s="243"/>
      <c r="E39" s="243"/>
      <c r="F39" s="243">
        <v>168619</v>
      </c>
      <c r="G39" s="243"/>
      <c r="H39" s="243"/>
      <c r="I39" s="243"/>
      <c r="J39" s="243"/>
      <c r="K39" s="243"/>
      <c r="L39" s="243"/>
      <c r="M39" s="244">
        <f t="shared" si="5"/>
        <v>168619</v>
      </c>
      <c r="N39" s="273"/>
      <c r="O39" s="273"/>
      <c r="P39" s="245"/>
      <c r="Q39" s="240"/>
      <c r="R39" s="240"/>
      <c r="S39" s="251"/>
      <c r="T39" s="247"/>
      <c r="U39" s="247"/>
      <c r="V39" s="251"/>
      <c r="W39" s="247"/>
      <c r="X39" s="274"/>
      <c r="Y39" s="251"/>
      <c r="Z39" s="247"/>
      <c r="AA39" s="247"/>
      <c r="AB39" s="251"/>
    </row>
    <row r="40" spans="1:28" ht="19.5" customHeight="1" x14ac:dyDescent="0.2">
      <c r="A40" s="241" t="s">
        <v>522</v>
      </c>
      <c r="B40" s="73" t="s">
        <v>45</v>
      </c>
      <c r="C40" s="242" t="s">
        <v>13</v>
      </c>
      <c r="D40" s="243">
        <v>3951691</v>
      </c>
      <c r="E40" s="243">
        <v>592004</v>
      </c>
      <c r="F40" s="243">
        <v>4541012</v>
      </c>
      <c r="G40" s="243"/>
      <c r="H40" s="243"/>
      <c r="I40" s="243"/>
      <c r="J40" s="243">
        <v>748494</v>
      </c>
      <c r="K40" s="243"/>
      <c r="L40" s="243"/>
      <c r="M40" s="244">
        <f t="shared" si="5"/>
        <v>9833201</v>
      </c>
      <c r="N40" s="273"/>
      <c r="O40" s="273"/>
      <c r="P40" s="245"/>
      <c r="Q40" s="240"/>
      <c r="R40" s="240"/>
      <c r="S40" s="251"/>
      <c r="T40" s="247"/>
      <c r="U40" s="247"/>
      <c r="V40" s="251"/>
      <c r="W40" s="247"/>
      <c r="X40" s="274"/>
      <c r="Y40" s="251"/>
      <c r="Z40" s="247"/>
      <c r="AA40" s="247"/>
      <c r="AB40" s="251"/>
    </row>
    <row r="41" spans="1:28" ht="19.5" customHeight="1" x14ac:dyDescent="0.2">
      <c r="A41" s="241" t="s">
        <v>562</v>
      </c>
      <c r="B41" s="73" t="s">
        <v>563</v>
      </c>
      <c r="C41" s="242" t="s">
        <v>564</v>
      </c>
      <c r="D41" s="243"/>
      <c r="E41" s="243"/>
      <c r="F41" s="243"/>
      <c r="G41" s="243"/>
      <c r="H41" s="243">
        <v>2948865</v>
      </c>
      <c r="I41" s="243"/>
      <c r="J41" s="243"/>
      <c r="K41" s="243"/>
      <c r="L41" s="243"/>
      <c r="M41" s="244">
        <f t="shared" si="5"/>
        <v>2948865</v>
      </c>
      <c r="N41" s="273"/>
      <c r="O41" s="273"/>
      <c r="P41" s="245"/>
      <c r="Q41" s="240"/>
      <c r="R41" s="240"/>
      <c r="S41" s="251"/>
      <c r="T41" s="247"/>
      <c r="U41" s="247"/>
      <c r="V41" s="251"/>
      <c r="W41" s="247"/>
      <c r="X41" s="274"/>
      <c r="Y41" s="251"/>
      <c r="Z41" s="247"/>
      <c r="AA41" s="247"/>
      <c r="AB41" s="251"/>
    </row>
    <row r="42" spans="1:28" ht="19.5" customHeight="1" x14ac:dyDescent="0.2">
      <c r="A42" s="1109" t="s">
        <v>903</v>
      </c>
      <c r="B42" s="73" t="s">
        <v>904</v>
      </c>
      <c r="C42" s="242" t="s">
        <v>13</v>
      </c>
      <c r="D42" s="243"/>
      <c r="E42" s="243"/>
      <c r="F42" s="243"/>
      <c r="G42" s="243"/>
      <c r="H42" s="243">
        <v>30000</v>
      </c>
      <c r="I42" s="243"/>
      <c r="J42" s="243"/>
      <c r="K42" s="243"/>
      <c r="L42" s="243"/>
      <c r="M42" s="244">
        <f t="shared" si="5"/>
        <v>30000</v>
      </c>
      <c r="N42" s="273"/>
      <c r="O42" s="273"/>
      <c r="P42" s="245"/>
      <c r="Q42" s="240"/>
      <c r="R42" s="240"/>
      <c r="S42" s="251"/>
      <c r="T42" s="247"/>
      <c r="U42" s="247"/>
      <c r="V42" s="251"/>
      <c r="W42" s="247"/>
      <c r="X42" s="274"/>
      <c r="Y42" s="251"/>
      <c r="Z42" s="247"/>
      <c r="AA42" s="247"/>
      <c r="AB42" s="251"/>
    </row>
    <row r="43" spans="1:28" s="234" customFormat="1" ht="19.5" customHeight="1" x14ac:dyDescent="0.25">
      <c r="A43" s="287" t="s">
        <v>204</v>
      </c>
      <c r="B43" s="263" t="s">
        <v>46</v>
      </c>
      <c r="C43" s="264"/>
      <c r="D43" s="265">
        <f t="shared" ref="D43:L43" si="6">SUM(D36:D41)</f>
        <v>5678018</v>
      </c>
      <c r="E43" s="265">
        <f t="shared" si="6"/>
        <v>839693</v>
      </c>
      <c r="F43" s="265">
        <f t="shared" si="6"/>
        <v>7493855</v>
      </c>
      <c r="G43" s="265">
        <f t="shared" si="6"/>
        <v>0</v>
      </c>
      <c r="H43" s="265">
        <f t="shared" si="6"/>
        <v>2948865</v>
      </c>
      <c r="I43" s="265">
        <f t="shared" si="6"/>
        <v>258904</v>
      </c>
      <c r="J43" s="265">
        <f t="shared" si="6"/>
        <v>1649489</v>
      </c>
      <c r="K43" s="265">
        <f t="shared" si="6"/>
        <v>0</v>
      </c>
      <c r="L43" s="265">
        <f t="shared" si="6"/>
        <v>0</v>
      </c>
      <c r="M43" s="265">
        <f>SUM(M36:M42)</f>
        <v>18898824</v>
      </c>
      <c r="N43" s="275"/>
      <c r="O43" s="275"/>
      <c r="P43" s="267"/>
      <c r="Q43" s="268"/>
      <c r="R43" s="268"/>
      <c r="S43" s="269"/>
      <c r="T43" s="268"/>
      <c r="U43" s="268"/>
      <c r="V43" s="269"/>
      <c r="W43" s="270"/>
      <c r="X43" s="270"/>
      <c r="Y43" s="269"/>
      <c r="Z43" s="272"/>
      <c r="AA43" s="272"/>
      <c r="AB43" s="269"/>
    </row>
    <row r="44" spans="1:28" ht="12.75" customHeight="1" x14ac:dyDescent="0.2">
      <c r="A44" s="289"/>
      <c r="B44" s="290"/>
      <c r="C44" s="290"/>
      <c r="D44" s="243"/>
      <c r="E44" s="243"/>
      <c r="F44" s="243"/>
      <c r="G44" s="243"/>
      <c r="H44" s="243"/>
      <c r="I44" s="243"/>
      <c r="J44" s="243"/>
      <c r="K44" s="243"/>
      <c r="L44" s="243"/>
      <c r="M44" s="244"/>
      <c r="N44" s="273"/>
      <c r="O44" s="273"/>
      <c r="P44" s="245"/>
      <c r="Q44" s="240"/>
      <c r="R44" s="240"/>
      <c r="S44" s="251"/>
      <c r="T44" s="247"/>
      <c r="U44" s="247"/>
      <c r="V44" s="251"/>
      <c r="W44" s="247"/>
      <c r="X44" s="274"/>
      <c r="Y44" s="251"/>
      <c r="Z44" s="247"/>
      <c r="AA44" s="247"/>
      <c r="AB44" s="251"/>
    </row>
    <row r="45" spans="1:28" ht="20.100000000000001" customHeight="1" x14ac:dyDescent="0.2">
      <c r="A45" s="241" t="s">
        <v>779</v>
      </c>
      <c r="B45" s="73" t="s">
        <v>780</v>
      </c>
      <c r="C45" s="242" t="s">
        <v>13</v>
      </c>
      <c r="D45" s="243">
        <v>1022694</v>
      </c>
      <c r="E45" s="243">
        <v>194005</v>
      </c>
      <c r="F45" s="243">
        <v>1725789</v>
      </c>
      <c r="G45" s="243"/>
      <c r="H45" s="243"/>
      <c r="I45" s="243"/>
      <c r="J45" s="243"/>
      <c r="K45" s="243"/>
      <c r="L45" s="243"/>
      <c r="M45" s="244">
        <f>SUM(D45:K45)</f>
        <v>2942488</v>
      </c>
      <c r="N45" s="273"/>
      <c r="O45" s="273"/>
      <c r="P45" s="245"/>
      <c r="Q45" s="240"/>
      <c r="R45" s="240"/>
      <c r="S45" s="251"/>
      <c r="T45" s="247"/>
      <c r="U45" s="247"/>
      <c r="V45" s="251"/>
      <c r="W45" s="247"/>
      <c r="X45" s="274"/>
      <c r="Y45" s="251"/>
      <c r="Z45" s="247"/>
      <c r="AA45" s="247"/>
      <c r="AB45" s="251"/>
    </row>
    <row r="46" spans="1:28" ht="20.100000000000001" customHeight="1" x14ac:dyDescent="0.2">
      <c r="A46" s="1109" t="s">
        <v>905</v>
      </c>
      <c r="B46" s="73" t="s">
        <v>906</v>
      </c>
      <c r="C46" s="242" t="s">
        <v>13</v>
      </c>
      <c r="D46" s="243">
        <v>160000</v>
      </c>
      <c r="E46" s="243"/>
      <c r="F46" s="243">
        <v>456849</v>
      </c>
      <c r="G46" s="243"/>
      <c r="H46" s="243"/>
      <c r="I46" s="243"/>
      <c r="J46" s="243"/>
      <c r="K46" s="243"/>
      <c r="L46" s="243"/>
      <c r="M46" s="244">
        <f>SUM(D46:K46)</f>
        <v>616849</v>
      </c>
      <c r="N46" s="273"/>
      <c r="O46" s="273"/>
      <c r="P46" s="245"/>
      <c r="Q46" s="240"/>
      <c r="R46" s="240"/>
      <c r="S46" s="251"/>
      <c r="T46" s="247"/>
      <c r="U46" s="247"/>
      <c r="V46" s="251"/>
      <c r="W46" s="247"/>
      <c r="X46" s="274"/>
      <c r="Y46" s="251"/>
      <c r="Z46" s="247"/>
      <c r="AA46" s="247"/>
      <c r="AB46" s="251"/>
    </row>
    <row r="47" spans="1:28" ht="20.100000000000001" customHeight="1" x14ac:dyDescent="0.2">
      <c r="A47" s="241" t="s">
        <v>565</v>
      </c>
      <c r="B47" s="73" t="s">
        <v>566</v>
      </c>
      <c r="C47" s="242" t="s">
        <v>13</v>
      </c>
      <c r="D47" s="243">
        <v>1009766</v>
      </c>
      <c r="E47" s="243">
        <v>117660</v>
      </c>
      <c r="F47" s="243">
        <v>122838</v>
      </c>
      <c r="G47" s="243"/>
      <c r="H47" s="243"/>
      <c r="I47" s="243"/>
      <c r="J47" s="243"/>
      <c r="K47" s="243"/>
      <c r="L47" s="243"/>
      <c r="M47" s="244">
        <f>SUM(D47:K47)</f>
        <v>1250264</v>
      </c>
      <c r="N47" s="273"/>
      <c r="O47" s="273"/>
      <c r="P47" s="245"/>
      <c r="Q47" s="240"/>
      <c r="R47" s="240"/>
      <c r="S47" s="251"/>
      <c r="T47" s="247"/>
      <c r="U47" s="247"/>
      <c r="V47" s="251"/>
      <c r="W47" s="247"/>
      <c r="X47" s="274"/>
      <c r="Y47" s="251"/>
      <c r="Z47" s="247"/>
      <c r="AA47" s="247"/>
      <c r="AB47" s="251"/>
    </row>
    <row r="48" spans="1:28" s="234" customFormat="1" ht="19.5" customHeight="1" x14ac:dyDescent="0.25">
      <c r="A48" s="287" t="s">
        <v>205</v>
      </c>
      <c r="B48" s="263" t="s">
        <v>47</v>
      </c>
      <c r="C48" s="264"/>
      <c r="D48" s="265">
        <f t="shared" ref="D48:M48" si="7">SUM(D45:D47)</f>
        <v>2192460</v>
      </c>
      <c r="E48" s="265">
        <f t="shared" si="7"/>
        <v>311665</v>
      </c>
      <c r="F48" s="265">
        <f t="shared" si="7"/>
        <v>2305476</v>
      </c>
      <c r="G48" s="265">
        <f t="shared" si="7"/>
        <v>0</v>
      </c>
      <c r="H48" s="265">
        <f t="shared" si="7"/>
        <v>0</v>
      </c>
      <c r="I48" s="265">
        <f t="shared" si="7"/>
        <v>0</v>
      </c>
      <c r="J48" s="265">
        <f t="shared" si="7"/>
        <v>0</v>
      </c>
      <c r="K48" s="265">
        <f t="shared" si="7"/>
        <v>0</v>
      </c>
      <c r="L48" s="265">
        <f>SUM(L45:L47)</f>
        <v>0</v>
      </c>
      <c r="M48" s="265">
        <f t="shared" si="7"/>
        <v>4809601</v>
      </c>
      <c r="N48" s="275"/>
      <c r="O48" s="275"/>
      <c r="P48" s="267"/>
      <c r="Q48" s="268"/>
      <c r="R48" s="268"/>
      <c r="S48" s="269"/>
      <c r="T48" s="268"/>
      <c r="U48" s="268"/>
      <c r="V48" s="269"/>
      <c r="W48" s="270"/>
      <c r="X48" s="270"/>
      <c r="Y48" s="269"/>
      <c r="Z48" s="272"/>
      <c r="AA48" s="272"/>
      <c r="AB48" s="269"/>
    </row>
    <row r="49" spans="1:28" ht="14.25" customHeight="1" x14ac:dyDescent="0.2">
      <c r="A49" s="241"/>
      <c r="B49" s="242"/>
      <c r="C49" s="242"/>
      <c r="D49" s="243"/>
      <c r="E49" s="243"/>
      <c r="F49" s="243"/>
      <c r="G49" s="243"/>
      <c r="H49" s="243"/>
      <c r="I49" s="243"/>
      <c r="J49" s="243"/>
      <c r="K49" s="243"/>
      <c r="L49" s="243"/>
      <c r="M49" s="244"/>
      <c r="N49" s="273"/>
      <c r="O49" s="273"/>
      <c r="P49" s="245"/>
      <c r="Q49" s="240"/>
      <c r="R49" s="240"/>
      <c r="S49" s="251"/>
      <c r="T49" s="247"/>
      <c r="U49" s="247"/>
      <c r="V49" s="251"/>
      <c r="W49" s="247"/>
      <c r="X49" s="274"/>
      <c r="Y49" s="251"/>
      <c r="Z49" s="247"/>
      <c r="AA49" s="247"/>
      <c r="AB49" s="251"/>
    </row>
    <row r="50" spans="1:28" ht="20.100000000000001" customHeight="1" x14ac:dyDescent="0.2">
      <c r="A50" s="241" t="s">
        <v>781</v>
      </c>
      <c r="B50" s="73" t="s">
        <v>782</v>
      </c>
      <c r="C50" s="242" t="s">
        <v>13</v>
      </c>
      <c r="D50" s="243">
        <v>124200</v>
      </c>
      <c r="E50" s="243"/>
      <c r="F50" s="243">
        <v>325244</v>
      </c>
      <c r="G50" s="243"/>
      <c r="H50" s="243"/>
      <c r="I50" s="243"/>
      <c r="J50" s="243"/>
      <c r="K50" s="243"/>
      <c r="L50" s="243"/>
      <c r="M50" s="244">
        <f t="shared" ref="M50:M55" si="8">SUM(D50:K50)</f>
        <v>449444</v>
      </c>
      <c r="N50" s="273"/>
      <c r="O50" s="273"/>
      <c r="P50" s="245"/>
      <c r="Q50" s="240"/>
      <c r="R50" s="240"/>
      <c r="S50" s="251"/>
      <c r="T50" s="247"/>
      <c r="U50" s="247"/>
      <c r="V50" s="251"/>
      <c r="W50" s="247"/>
      <c r="X50" s="274"/>
      <c r="Y50" s="251"/>
      <c r="Z50" s="247"/>
      <c r="AA50" s="247"/>
      <c r="AB50" s="251"/>
    </row>
    <row r="51" spans="1:28" ht="20.100000000000001" customHeight="1" x14ac:dyDescent="0.2">
      <c r="A51" s="241" t="s">
        <v>671</v>
      </c>
      <c r="B51" s="73" t="s">
        <v>672</v>
      </c>
      <c r="C51" s="242" t="s">
        <v>13</v>
      </c>
      <c r="D51" s="243"/>
      <c r="E51" s="243"/>
      <c r="F51" s="243">
        <v>135680</v>
      </c>
      <c r="G51" s="243"/>
      <c r="H51" s="243"/>
      <c r="I51" s="243"/>
      <c r="J51" s="243"/>
      <c r="K51" s="243"/>
      <c r="L51" s="243"/>
      <c r="M51" s="244">
        <f t="shared" si="8"/>
        <v>135680</v>
      </c>
      <c r="N51" s="273"/>
      <c r="O51" s="273"/>
      <c r="P51" s="245"/>
      <c r="Q51" s="240"/>
      <c r="R51" s="240"/>
      <c r="S51" s="251"/>
      <c r="T51" s="247"/>
      <c r="U51" s="247"/>
      <c r="V51" s="251"/>
      <c r="W51" s="247"/>
      <c r="X51" s="274"/>
      <c r="Y51" s="251"/>
      <c r="Z51" s="247"/>
      <c r="AA51" s="247"/>
      <c r="AB51" s="251"/>
    </row>
    <row r="52" spans="1:28" ht="20.100000000000001" customHeight="1" x14ac:dyDescent="0.2">
      <c r="A52" s="241" t="s">
        <v>673</v>
      </c>
      <c r="B52" s="73" t="s">
        <v>674</v>
      </c>
      <c r="C52" s="242" t="s">
        <v>13</v>
      </c>
      <c r="D52" s="243">
        <v>7379167</v>
      </c>
      <c r="E52" s="243">
        <v>1233133</v>
      </c>
      <c r="F52" s="243">
        <v>328551</v>
      </c>
      <c r="G52" s="243"/>
      <c r="H52" s="243"/>
      <c r="I52" s="243"/>
      <c r="J52" s="243"/>
      <c r="K52" s="243"/>
      <c r="L52" s="243"/>
      <c r="M52" s="244">
        <f t="shared" si="8"/>
        <v>8940851</v>
      </c>
      <c r="N52" s="273"/>
      <c r="O52" s="273"/>
      <c r="P52" s="245"/>
      <c r="Q52" s="240"/>
      <c r="R52" s="240"/>
      <c r="S52" s="251"/>
      <c r="T52" s="247"/>
      <c r="U52" s="247"/>
      <c r="V52" s="251"/>
      <c r="W52" s="247"/>
      <c r="X52" s="274"/>
      <c r="Y52" s="251"/>
      <c r="Z52" s="247"/>
      <c r="AA52" s="247"/>
      <c r="AB52" s="251"/>
    </row>
    <row r="53" spans="1:28" ht="20.100000000000001" customHeight="1" x14ac:dyDescent="0.2">
      <c r="A53" s="291">
        <v>107051</v>
      </c>
      <c r="B53" s="73" t="s">
        <v>907</v>
      </c>
      <c r="C53" s="242" t="s">
        <v>13</v>
      </c>
      <c r="D53" s="243"/>
      <c r="E53" s="243"/>
      <c r="F53" s="243">
        <v>150970</v>
      </c>
      <c r="G53" s="243"/>
      <c r="H53" s="243"/>
      <c r="I53" s="243"/>
      <c r="J53" s="243"/>
      <c r="K53" s="243"/>
      <c r="L53" s="243"/>
      <c r="M53" s="244">
        <f t="shared" si="8"/>
        <v>150970</v>
      </c>
      <c r="N53" s="273"/>
      <c r="O53" s="273"/>
      <c r="P53" s="245"/>
      <c r="Q53" s="247"/>
      <c r="R53" s="247"/>
      <c r="S53" s="251"/>
      <c r="T53" s="247"/>
      <c r="U53" s="247"/>
      <c r="V53" s="251"/>
      <c r="W53" s="247"/>
      <c r="X53" s="274"/>
      <c r="Y53" s="251"/>
      <c r="Z53" s="251"/>
      <c r="AA53" s="251"/>
      <c r="AB53" s="251"/>
    </row>
    <row r="54" spans="1:28" s="261" customFormat="1" ht="20.100000000000001" customHeight="1" x14ac:dyDescent="0.25">
      <c r="A54" s="292">
        <v>107060</v>
      </c>
      <c r="B54" s="73" t="s">
        <v>784</v>
      </c>
      <c r="C54" s="256" t="s">
        <v>13</v>
      </c>
      <c r="D54" s="257"/>
      <c r="E54" s="257"/>
      <c r="F54" s="257">
        <v>1280160</v>
      </c>
      <c r="G54" s="257">
        <v>3982750</v>
      </c>
      <c r="H54" s="257"/>
      <c r="I54" s="257"/>
      <c r="J54" s="257"/>
      <c r="K54" s="257"/>
      <c r="L54" s="257"/>
      <c r="M54" s="244">
        <f t="shared" si="8"/>
        <v>5262910</v>
      </c>
      <c r="N54" s="258"/>
      <c r="O54" s="258"/>
      <c r="P54" s="258"/>
      <c r="Q54" s="260"/>
      <c r="R54" s="260"/>
      <c r="S54" s="281"/>
      <c r="T54" s="260"/>
      <c r="U54" s="260"/>
      <c r="V54" s="281"/>
      <c r="W54" s="260"/>
      <c r="X54" s="293"/>
      <c r="Y54" s="281"/>
      <c r="Z54" s="260"/>
      <c r="AA54" s="260"/>
      <c r="AB54" s="281"/>
    </row>
    <row r="55" spans="1:28" s="261" customFormat="1" ht="20.100000000000001" customHeight="1" x14ac:dyDescent="0.25">
      <c r="A55" s="292">
        <v>109010</v>
      </c>
      <c r="B55" s="73" t="s">
        <v>783</v>
      </c>
      <c r="C55" s="256" t="s">
        <v>13</v>
      </c>
      <c r="D55" s="257">
        <v>1418370</v>
      </c>
      <c r="E55" s="257">
        <v>216538</v>
      </c>
      <c r="F55" s="257">
        <v>826867</v>
      </c>
      <c r="G55" s="257"/>
      <c r="H55" s="257"/>
      <c r="I55" s="257"/>
      <c r="J55" s="257"/>
      <c r="K55" s="257"/>
      <c r="L55" s="257"/>
      <c r="M55" s="244">
        <f t="shared" si="8"/>
        <v>2461775</v>
      </c>
      <c r="N55" s="258"/>
      <c r="O55" s="258"/>
      <c r="P55" s="258"/>
      <c r="Q55" s="260"/>
      <c r="R55" s="260"/>
      <c r="S55" s="281"/>
      <c r="T55" s="260"/>
      <c r="U55" s="260"/>
      <c r="V55" s="281"/>
      <c r="W55" s="260"/>
      <c r="X55" s="293"/>
      <c r="Y55" s="281"/>
      <c r="Z55" s="260"/>
      <c r="AA55" s="260"/>
      <c r="AB55" s="281"/>
    </row>
    <row r="56" spans="1:28" s="234" customFormat="1" ht="20.100000000000001" customHeight="1" x14ac:dyDescent="0.25">
      <c r="A56" s="287" t="s">
        <v>206</v>
      </c>
      <c r="B56" s="263" t="s">
        <v>49</v>
      </c>
      <c r="C56" s="264"/>
      <c r="D56" s="265">
        <f t="shared" ref="D56:M56" si="9">SUM(D50:D55)</f>
        <v>8921737</v>
      </c>
      <c r="E56" s="265">
        <f t="shared" si="9"/>
        <v>1449671</v>
      </c>
      <c r="F56" s="265">
        <f t="shared" si="9"/>
        <v>3047472</v>
      </c>
      <c r="G56" s="265">
        <f t="shared" si="9"/>
        <v>3982750</v>
      </c>
      <c r="H56" s="265">
        <f t="shared" si="9"/>
        <v>0</v>
      </c>
      <c r="I56" s="265">
        <f t="shared" si="9"/>
        <v>0</v>
      </c>
      <c r="J56" s="265">
        <f t="shared" si="9"/>
        <v>0</v>
      </c>
      <c r="K56" s="265">
        <f t="shared" si="9"/>
        <v>0</v>
      </c>
      <c r="L56" s="265">
        <f t="shared" si="9"/>
        <v>0</v>
      </c>
      <c r="M56" s="265">
        <f t="shared" si="9"/>
        <v>17401630</v>
      </c>
      <c r="N56" s="266"/>
      <c r="O56" s="266"/>
      <c r="P56" s="266"/>
      <c r="Q56" s="278"/>
      <c r="R56" s="278"/>
      <c r="S56" s="269"/>
      <c r="T56" s="278"/>
      <c r="U56" s="278"/>
      <c r="V56" s="269"/>
      <c r="W56" s="278"/>
      <c r="X56" s="288"/>
      <c r="Y56" s="269"/>
      <c r="Z56" s="278"/>
      <c r="AA56" s="278"/>
      <c r="AB56" s="269"/>
    </row>
    <row r="57" spans="1:28" s="234" customFormat="1" ht="20.100000000000001" customHeight="1" x14ac:dyDescent="0.25">
      <c r="A57" s="1111"/>
      <c r="B57" s="1112"/>
      <c r="C57" s="264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66"/>
      <c r="O57" s="266"/>
      <c r="P57" s="266"/>
      <c r="Q57" s="278"/>
      <c r="R57" s="278"/>
      <c r="S57" s="269"/>
      <c r="T57" s="278"/>
      <c r="U57" s="278"/>
      <c r="V57" s="269"/>
      <c r="W57" s="278"/>
      <c r="X57" s="288"/>
      <c r="Y57" s="269"/>
      <c r="Z57" s="278"/>
      <c r="AA57" s="278"/>
      <c r="AB57" s="269"/>
    </row>
    <row r="58" spans="1:28" s="234" customFormat="1" ht="20.100000000000001" customHeight="1" x14ac:dyDescent="0.25">
      <c r="A58" s="1110" t="s">
        <v>823</v>
      </c>
      <c r="B58" s="1112" t="s">
        <v>824</v>
      </c>
      <c r="C58" s="264" t="s">
        <v>13</v>
      </c>
      <c r="D58" s="265"/>
      <c r="E58" s="265"/>
      <c r="F58" s="265"/>
      <c r="G58" s="265"/>
      <c r="H58" s="265"/>
      <c r="I58" s="265"/>
      <c r="J58" s="265"/>
      <c r="K58" s="265"/>
      <c r="L58" s="1113">
        <v>3568000</v>
      </c>
      <c r="M58" s="265">
        <f>SUM(L58)</f>
        <v>3568000</v>
      </c>
      <c r="N58" s="266"/>
      <c r="O58" s="266"/>
      <c r="P58" s="266"/>
      <c r="Q58" s="278"/>
      <c r="R58" s="278"/>
      <c r="S58" s="269"/>
      <c r="T58" s="278"/>
      <c r="U58" s="278"/>
      <c r="V58" s="269"/>
      <c r="W58" s="278"/>
      <c r="X58" s="288"/>
      <c r="Y58" s="269"/>
      <c r="Z58" s="278"/>
      <c r="AA58" s="278"/>
      <c r="AB58" s="269"/>
    </row>
    <row r="59" spans="1:28" s="234" customFormat="1" ht="20.100000000000001" customHeight="1" x14ac:dyDescent="0.25">
      <c r="A59" s="287" t="s">
        <v>266</v>
      </c>
      <c r="B59" s="263" t="s">
        <v>170</v>
      </c>
      <c r="C59" s="264"/>
      <c r="D59" s="265">
        <f>D58</f>
        <v>0</v>
      </c>
      <c r="E59" s="265">
        <f t="shared" ref="E59:L59" si="10">E58</f>
        <v>0</v>
      </c>
      <c r="F59" s="265">
        <f t="shared" si="10"/>
        <v>0</v>
      </c>
      <c r="G59" s="265">
        <f t="shared" si="10"/>
        <v>0</v>
      </c>
      <c r="H59" s="265">
        <f t="shared" si="10"/>
        <v>0</v>
      </c>
      <c r="I59" s="265">
        <f t="shared" si="10"/>
        <v>0</v>
      </c>
      <c r="J59" s="265">
        <f t="shared" si="10"/>
        <v>0</v>
      </c>
      <c r="K59" s="265">
        <f t="shared" si="10"/>
        <v>0</v>
      </c>
      <c r="L59" s="265">
        <f t="shared" si="10"/>
        <v>3568000</v>
      </c>
      <c r="M59" s="265">
        <f>M58</f>
        <v>3568000</v>
      </c>
      <c r="N59" s="266"/>
      <c r="O59" s="266"/>
      <c r="P59" s="266"/>
      <c r="Q59" s="278"/>
      <c r="R59" s="278"/>
      <c r="S59" s="269"/>
      <c r="T59" s="278"/>
      <c r="U59" s="278"/>
      <c r="V59" s="269"/>
      <c r="W59" s="278"/>
      <c r="X59" s="288"/>
      <c r="Y59" s="269"/>
      <c r="Z59" s="278"/>
      <c r="AA59" s="278"/>
      <c r="AB59" s="269"/>
    </row>
    <row r="60" spans="1:28" s="234" customFormat="1" ht="20.100000000000001" customHeight="1" x14ac:dyDescent="0.25">
      <c r="A60" s="287"/>
      <c r="B60" s="263"/>
      <c r="C60" s="264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6"/>
      <c r="O60" s="266"/>
      <c r="P60" s="266"/>
      <c r="Q60" s="278"/>
      <c r="R60" s="278"/>
      <c r="S60" s="269"/>
      <c r="T60" s="278"/>
      <c r="U60" s="278"/>
      <c r="V60" s="269"/>
      <c r="W60" s="278"/>
      <c r="X60" s="288"/>
      <c r="Y60" s="269"/>
      <c r="Z60" s="278"/>
      <c r="AA60" s="278"/>
      <c r="AB60" s="269"/>
    </row>
    <row r="61" spans="1:28" s="234" customFormat="1" ht="19.5" customHeight="1" x14ac:dyDescent="0.25">
      <c r="A61" s="294"/>
      <c r="B61" s="328" t="s">
        <v>793</v>
      </c>
      <c r="C61" s="263"/>
      <c r="D61" s="643">
        <f t="shared" ref="D61:M61" si="11">D13+D19+D22+D28+D34+D43+D48+D56</f>
        <v>70580889</v>
      </c>
      <c r="E61" s="643">
        <f t="shared" si="11"/>
        <v>10170408</v>
      </c>
      <c r="F61" s="643">
        <f t="shared" si="11"/>
        <v>45196534</v>
      </c>
      <c r="G61" s="643">
        <f t="shared" si="11"/>
        <v>3982750</v>
      </c>
      <c r="H61" s="643">
        <f t="shared" si="11"/>
        <v>53285950</v>
      </c>
      <c r="I61" s="643">
        <f t="shared" si="11"/>
        <v>4348889</v>
      </c>
      <c r="J61" s="643">
        <f t="shared" si="11"/>
        <v>11255768</v>
      </c>
      <c r="K61" s="643">
        <f t="shared" si="11"/>
        <v>0</v>
      </c>
      <c r="L61" s="643">
        <f t="shared" si="11"/>
        <v>93574264</v>
      </c>
      <c r="M61" s="643">
        <f t="shared" si="11"/>
        <v>292332472</v>
      </c>
      <c r="N61" s="266"/>
      <c r="O61" s="266"/>
      <c r="P61" s="276"/>
      <c r="Q61" s="277"/>
      <c r="R61" s="277"/>
      <c r="S61" s="277"/>
      <c r="T61" s="278"/>
      <c r="U61" s="278"/>
      <c r="V61" s="278"/>
      <c r="W61" s="278"/>
      <c r="X61" s="278"/>
      <c r="Y61" s="278"/>
      <c r="Z61" s="278"/>
      <c r="AA61" s="278"/>
      <c r="AB61" s="278"/>
    </row>
    <row r="62" spans="1:28" ht="13.5" customHeight="1" x14ac:dyDescent="0.2">
      <c r="A62" s="235"/>
      <c r="B62" s="290"/>
      <c r="C62" s="290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5"/>
      <c r="O62" s="245"/>
      <c r="P62" s="246"/>
      <c r="Q62" s="240"/>
      <c r="R62" s="240"/>
      <c r="S62" s="240"/>
      <c r="T62" s="247"/>
      <c r="U62" s="247"/>
      <c r="V62" s="247"/>
      <c r="W62" s="247"/>
      <c r="X62" s="247"/>
      <c r="Y62" s="247"/>
      <c r="Z62" s="247"/>
      <c r="AA62" s="247"/>
      <c r="AB62" s="247"/>
    </row>
    <row r="63" spans="1:28" ht="20.100000000000001" customHeight="1" x14ac:dyDescent="0.2">
      <c r="A63" s="235"/>
      <c r="B63" s="80" t="s">
        <v>789</v>
      </c>
      <c r="C63" s="295"/>
      <c r="D63" s="244"/>
      <c r="E63" s="244"/>
      <c r="F63" s="244"/>
      <c r="G63" s="243"/>
      <c r="H63" s="243"/>
      <c r="I63" s="244"/>
      <c r="J63" s="244"/>
      <c r="K63" s="244"/>
      <c r="L63" s="244"/>
      <c r="M63" s="244"/>
      <c r="N63" s="245"/>
      <c r="O63" s="245"/>
      <c r="P63" s="246"/>
      <c r="Q63" s="240"/>
      <c r="R63" s="240"/>
      <c r="S63" s="240"/>
      <c r="T63" s="247"/>
      <c r="U63" s="247"/>
      <c r="V63" s="247"/>
      <c r="W63" s="247"/>
      <c r="X63" s="247"/>
      <c r="Y63" s="247"/>
      <c r="Z63" s="247"/>
      <c r="AA63" s="247"/>
      <c r="AB63" s="247"/>
    </row>
    <row r="64" spans="1:28" ht="20.100000000000001" customHeight="1" x14ac:dyDescent="0.2">
      <c r="A64" s="241" t="s">
        <v>11</v>
      </c>
      <c r="B64" s="73" t="s">
        <v>12</v>
      </c>
      <c r="C64" s="242" t="s">
        <v>13</v>
      </c>
      <c r="D64" s="243">
        <v>44281192</v>
      </c>
      <c r="E64" s="243">
        <v>7180747</v>
      </c>
      <c r="F64" s="243">
        <v>7119203</v>
      </c>
      <c r="G64" s="243"/>
      <c r="H64" s="243"/>
      <c r="I64" s="243">
        <v>656872</v>
      </c>
      <c r="J64" s="243"/>
      <c r="K64" s="243"/>
      <c r="L64" s="243"/>
      <c r="M64" s="244">
        <f>SUM(D64:K64)</f>
        <v>59238014</v>
      </c>
      <c r="N64" s="245"/>
      <c r="O64" s="245"/>
      <c r="P64" s="246"/>
      <c r="Q64" s="240"/>
      <c r="R64" s="240"/>
      <c r="S64" s="240"/>
      <c r="T64" s="247"/>
      <c r="U64" s="247"/>
      <c r="V64" s="247"/>
      <c r="W64" s="247"/>
      <c r="X64" s="247"/>
      <c r="Y64" s="247"/>
      <c r="Z64" s="247"/>
      <c r="AA64" s="247"/>
      <c r="AB64" s="247"/>
    </row>
    <row r="65" spans="1:28" ht="20.100000000000001" customHeight="1" x14ac:dyDescent="0.2">
      <c r="A65" s="241" t="s">
        <v>558</v>
      </c>
      <c r="B65" s="73" t="s">
        <v>699</v>
      </c>
      <c r="C65" s="242" t="s">
        <v>13</v>
      </c>
      <c r="D65" s="243"/>
      <c r="E65" s="243"/>
      <c r="F65" s="243">
        <v>7245759</v>
      </c>
      <c r="G65" s="243"/>
      <c r="H65" s="243"/>
      <c r="I65" s="243"/>
      <c r="J65" s="243"/>
      <c r="K65" s="243"/>
      <c r="L65" s="243"/>
      <c r="M65" s="244">
        <f>SUM(D65:K65)</f>
        <v>7245759</v>
      </c>
      <c r="N65" s="245"/>
      <c r="O65" s="245"/>
      <c r="P65" s="246"/>
      <c r="Q65" s="240"/>
      <c r="R65" s="240"/>
      <c r="S65" s="240"/>
      <c r="T65" s="247"/>
      <c r="U65" s="247"/>
      <c r="V65" s="247"/>
      <c r="W65" s="247"/>
      <c r="X65" s="247"/>
      <c r="Y65" s="247"/>
      <c r="Z65" s="247"/>
      <c r="AA65" s="247"/>
      <c r="AB65" s="247"/>
    </row>
    <row r="66" spans="1:28" ht="31.9" customHeight="1" x14ac:dyDescent="0.2">
      <c r="A66" s="1109" t="s">
        <v>897</v>
      </c>
      <c r="B66" s="970" t="s">
        <v>898</v>
      </c>
      <c r="C66" s="242" t="s">
        <v>13</v>
      </c>
      <c r="D66" s="243"/>
      <c r="E66" s="243"/>
      <c r="F66" s="243">
        <v>156505</v>
      </c>
      <c r="G66" s="243"/>
      <c r="H66" s="243"/>
      <c r="I66" s="243"/>
      <c r="J66" s="243"/>
      <c r="K66" s="243"/>
      <c r="L66" s="243"/>
      <c r="M66" s="244">
        <f>SUM(D66:K66)</f>
        <v>156505</v>
      </c>
      <c r="N66" s="245"/>
      <c r="O66" s="245"/>
      <c r="P66" s="246"/>
      <c r="Q66" s="240"/>
      <c r="R66" s="240"/>
      <c r="S66" s="240"/>
      <c r="T66" s="247"/>
      <c r="U66" s="247"/>
      <c r="V66" s="247"/>
      <c r="W66" s="247"/>
      <c r="X66" s="247"/>
      <c r="Y66" s="247"/>
      <c r="Z66" s="247"/>
      <c r="AA66" s="247"/>
      <c r="AB66" s="247"/>
    </row>
    <row r="67" spans="1:28" ht="20.100000000000001" customHeight="1" x14ac:dyDescent="0.2">
      <c r="A67" s="241" t="s">
        <v>565</v>
      </c>
      <c r="B67" s="73" t="s">
        <v>700</v>
      </c>
      <c r="C67" s="242" t="s">
        <v>13</v>
      </c>
      <c r="D67" s="243">
        <v>14877952</v>
      </c>
      <c r="E67" s="243">
        <v>2406325</v>
      </c>
      <c r="F67" s="243">
        <v>15725024</v>
      </c>
      <c r="G67" s="243"/>
      <c r="H67" s="243"/>
      <c r="I67" s="243">
        <v>44991</v>
      </c>
      <c r="J67" s="243"/>
      <c r="K67" s="243"/>
      <c r="L67" s="243"/>
      <c r="M67" s="244">
        <f>SUM(D67:K67)</f>
        <v>33054292</v>
      </c>
      <c r="N67" s="245"/>
      <c r="O67" s="245"/>
      <c r="P67" s="246"/>
      <c r="Q67" s="240"/>
      <c r="R67" s="240"/>
      <c r="S67" s="240"/>
      <c r="T67" s="247"/>
      <c r="U67" s="247"/>
      <c r="V67" s="247"/>
      <c r="W67" s="247"/>
      <c r="X67" s="247"/>
      <c r="Y67" s="247"/>
      <c r="Z67" s="247"/>
      <c r="AA67" s="247"/>
      <c r="AB67" s="247"/>
    </row>
    <row r="68" spans="1:28" s="234" customFormat="1" ht="20.100000000000001" customHeight="1" x14ac:dyDescent="0.25">
      <c r="A68" s="294"/>
      <c r="B68" s="328" t="s">
        <v>791</v>
      </c>
      <c r="C68" s="263"/>
      <c r="D68" s="265">
        <f t="shared" ref="D68:M68" si="12">SUM(D64:D67)</f>
        <v>59159144</v>
      </c>
      <c r="E68" s="265">
        <f t="shared" si="12"/>
        <v>9587072</v>
      </c>
      <c r="F68" s="265">
        <f t="shared" si="12"/>
        <v>30246491</v>
      </c>
      <c r="G68" s="265">
        <f t="shared" si="12"/>
        <v>0</v>
      </c>
      <c r="H68" s="265">
        <f t="shared" si="12"/>
        <v>0</v>
      </c>
      <c r="I68" s="265">
        <f t="shared" si="12"/>
        <v>701863</v>
      </c>
      <c r="J68" s="265">
        <f t="shared" si="12"/>
        <v>0</v>
      </c>
      <c r="K68" s="265">
        <f t="shared" si="12"/>
        <v>0</v>
      </c>
      <c r="L68" s="265">
        <f t="shared" si="12"/>
        <v>0</v>
      </c>
      <c r="M68" s="265">
        <f t="shared" si="12"/>
        <v>99694570</v>
      </c>
      <c r="N68" s="266"/>
      <c r="O68" s="266"/>
      <c r="P68" s="276"/>
      <c r="Q68" s="277"/>
      <c r="R68" s="277"/>
      <c r="S68" s="277"/>
      <c r="T68" s="278"/>
      <c r="U68" s="278"/>
      <c r="V68" s="278"/>
      <c r="W68" s="278"/>
      <c r="X68" s="278"/>
      <c r="Y68" s="278"/>
      <c r="Z68" s="278"/>
      <c r="AA68" s="278"/>
      <c r="AB68" s="278"/>
    </row>
    <row r="69" spans="1:28" ht="15" customHeight="1" x14ac:dyDescent="0.2">
      <c r="A69" s="235"/>
      <c r="B69" s="290"/>
      <c r="C69" s="290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5"/>
      <c r="O69" s="245"/>
      <c r="P69" s="246"/>
      <c r="Q69" s="240"/>
      <c r="R69" s="240"/>
      <c r="S69" s="240"/>
      <c r="T69" s="247"/>
      <c r="U69" s="247"/>
      <c r="V69" s="247"/>
      <c r="W69" s="247"/>
      <c r="X69" s="247"/>
      <c r="Y69" s="247"/>
      <c r="Z69" s="247"/>
      <c r="AA69" s="247"/>
      <c r="AB69" s="247"/>
    </row>
    <row r="70" spans="1:28" ht="20.100000000000001" customHeight="1" x14ac:dyDescent="0.2">
      <c r="A70" s="235"/>
      <c r="B70" s="80" t="s">
        <v>787</v>
      </c>
      <c r="C70" s="295"/>
      <c r="D70" s="244"/>
      <c r="E70" s="244"/>
      <c r="F70" s="244"/>
      <c r="G70" s="243"/>
      <c r="H70" s="243"/>
      <c r="I70" s="244"/>
      <c r="J70" s="244"/>
      <c r="K70" s="244"/>
      <c r="L70" s="244"/>
      <c r="M70" s="244"/>
      <c r="N70" s="245"/>
      <c r="O70" s="245"/>
      <c r="P70" s="246"/>
      <c r="Q70" s="240"/>
      <c r="R70" s="240"/>
      <c r="S70" s="240"/>
      <c r="T70" s="247"/>
      <c r="U70" s="247"/>
      <c r="V70" s="247"/>
      <c r="W70" s="247"/>
      <c r="X70" s="247"/>
      <c r="Y70" s="247"/>
      <c r="Z70" s="247"/>
      <c r="AA70" s="247"/>
      <c r="AB70" s="247"/>
    </row>
    <row r="71" spans="1:28" ht="20.100000000000001" customHeight="1" x14ac:dyDescent="0.25">
      <c r="A71" s="1108" t="s">
        <v>18</v>
      </c>
      <c r="B71" s="73" t="s">
        <v>669</v>
      </c>
      <c r="C71" s="295" t="s">
        <v>13</v>
      </c>
      <c r="D71" s="244"/>
      <c r="E71" s="244"/>
      <c r="F71" s="244"/>
      <c r="G71" s="243"/>
      <c r="H71" s="243">
        <v>193615</v>
      </c>
      <c r="I71" s="244"/>
      <c r="J71" s="244"/>
      <c r="K71" s="244"/>
      <c r="L71" s="244"/>
      <c r="M71" s="244">
        <f>H71</f>
        <v>193615</v>
      </c>
      <c r="N71" s="245"/>
      <c r="O71" s="245"/>
      <c r="P71" s="246"/>
      <c r="Q71" s="240"/>
      <c r="R71" s="240"/>
      <c r="S71" s="240"/>
      <c r="T71" s="247"/>
      <c r="U71" s="247"/>
      <c r="V71" s="247"/>
      <c r="W71" s="247"/>
      <c r="X71" s="247"/>
      <c r="Y71" s="247"/>
      <c r="Z71" s="247"/>
      <c r="AA71" s="247"/>
      <c r="AB71" s="247"/>
    </row>
    <row r="72" spans="1:28" ht="20.100000000000001" customHeight="1" x14ac:dyDescent="0.25">
      <c r="A72" s="1108" t="s">
        <v>897</v>
      </c>
      <c r="B72" s="73" t="s">
        <v>898</v>
      </c>
      <c r="C72" s="295" t="s">
        <v>13</v>
      </c>
      <c r="D72" s="244"/>
      <c r="E72" s="244"/>
      <c r="F72" s="243">
        <v>9040</v>
      </c>
      <c r="G72" s="243"/>
      <c r="H72" s="243"/>
      <c r="I72" s="244"/>
      <c r="J72" s="244"/>
      <c r="K72" s="244"/>
      <c r="L72" s="244"/>
      <c r="M72" s="244">
        <f>F72</f>
        <v>9040</v>
      </c>
      <c r="N72" s="245"/>
      <c r="O72" s="245"/>
      <c r="P72" s="246"/>
      <c r="Q72" s="240"/>
      <c r="R72" s="240"/>
      <c r="S72" s="240"/>
      <c r="T72" s="247"/>
      <c r="U72" s="247"/>
      <c r="V72" s="247"/>
      <c r="W72" s="247"/>
      <c r="X72" s="247"/>
      <c r="Y72" s="247"/>
      <c r="Z72" s="247"/>
      <c r="AA72" s="247"/>
      <c r="AB72" s="247"/>
    </row>
    <row r="73" spans="1:28" ht="20.100000000000001" customHeight="1" x14ac:dyDescent="0.2">
      <c r="A73" s="241" t="s">
        <v>781</v>
      </c>
      <c r="B73" s="73" t="s">
        <v>782</v>
      </c>
      <c r="C73" s="242" t="s">
        <v>13</v>
      </c>
      <c r="D73" s="243">
        <v>7978077</v>
      </c>
      <c r="E73" s="243">
        <v>1370554</v>
      </c>
      <c r="F73" s="243">
        <v>1142770</v>
      </c>
      <c r="G73" s="243"/>
      <c r="H73" s="243"/>
      <c r="I73" s="243"/>
      <c r="J73" s="243"/>
      <c r="K73" s="243"/>
      <c r="L73" s="243"/>
      <c r="M73" s="244">
        <f>SUM(D73:K73)</f>
        <v>10491401</v>
      </c>
      <c r="N73" s="245"/>
      <c r="O73" s="245"/>
      <c r="P73" s="246"/>
      <c r="Q73" s="240"/>
      <c r="R73" s="240"/>
      <c r="S73" s="240"/>
      <c r="T73" s="247"/>
      <c r="U73" s="247"/>
      <c r="V73" s="247"/>
      <c r="W73" s="247"/>
      <c r="X73" s="247"/>
      <c r="Y73" s="247"/>
      <c r="Z73" s="247"/>
      <c r="AA73" s="247"/>
      <c r="AB73" s="247"/>
    </row>
    <row r="74" spans="1:28" s="234" customFormat="1" ht="20.100000000000001" customHeight="1" x14ac:dyDescent="0.25">
      <c r="A74" s="294"/>
      <c r="B74" s="328" t="s">
        <v>788</v>
      </c>
      <c r="C74" s="263"/>
      <c r="D74" s="265">
        <f t="shared" ref="D74:L74" si="13">SUM(D73:D73)</f>
        <v>7978077</v>
      </c>
      <c r="E74" s="265">
        <f t="shared" si="13"/>
        <v>1370554</v>
      </c>
      <c r="F74" s="265">
        <f>SUM(F72:F73)</f>
        <v>1151810</v>
      </c>
      <c r="G74" s="265">
        <f t="shared" si="13"/>
        <v>0</v>
      </c>
      <c r="H74" s="265">
        <f>SUM(H71:H73)</f>
        <v>193615</v>
      </c>
      <c r="I74" s="265">
        <f t="shared" si="13"/>
        <v>0</v>
      </c>
      <c r="J74" s="265">
        <f t="shared" si="13"/>
        <v>0</v>
      </c>
      <c r="K74" s="265">
        <f t="shared" si="13"/>
        <v>0</v>
      </c>
      <c r="L74" s="265">
        <f t="shared" si="13"/>
        <v>0</v>
      </c>
      <c r="M74" s="265">
        <f>SUM(M71:M73)</f>
        <v>10694056</v>
      </c>
      <c r="N74" s="266"/>
      <c r="O74" s="266"/>
      <c r="P74" s="276"/>
      <c r="Q74" s="277"/>
      <c r="R74" s="277"/>
      <c r="S74" s="277"/>
      <c r="T74" s="278"/>
      <c r="U74" s="278"/>
      <c r="V74" s="278"/>
      <c r="W74" s="278"/>
      <c r="X74" s="278"/>
      <c r="Y74" s="278"/>
      <c r="Z74" s="278"/>
      <c r="AA74" s="278"/>
      <c r="AB74" s="278"/>
    </row>
    <row r="75" spans="1:28" s="234" customFormat="1" ht="20.100000000000001" customHeight="1" x14ac:dyDescent="0.25">
      <c r="A75" s="294"/>
      <c r="B75" s="485"/>
      <c r="C75" s="263"/>
      <c r="D75" s="265"/>
      <c r="E75" s="265"/>
      <c r="F75" s="265"/>
      <c r="G75" s="265"/>
      <c r="H75" s="265"/>
      <c r="I75" s="265"/>
      <c r="J75" s="265"/>
      <c r="K75" s="265"/>
      <c r="L75" s="265"/>
      <c r="M75" s="265"/>
      <c r="N75" s="266"/>
      <c r="O75" s="266"/>
      <c r="P75" s="276"/>
      <c r="Q75" s="277"/>
      <c r="R75" s="277"/>
      <c r="S75" s="277"/>
      <c r="T75" s="278"/>
      <c r="U75" s="278"/>
      <c r="V75" s="278"/>
      <c r="W75" s="278"/>
      <c r="X75" s="278"/>
      <c r="Y75" s="278"/>
      <c r="Z75" s="278"/>
      <c r="AA75" s="278"/>
      <c r="AB75" s="278"/>
    </row>
    <row r="76" spans="1:28" s="234" customFormat="1" ht="24.95" customHeight="1" x14ac:dyDescent="0.25">
      <c r="A76" s="296"/>
      <c r="B76" s="486" t="s">
        <v>50</v>
      </c>
      <c r="C76" s="263"/>
      <c r="D76" s="643">
        <f t="shared" ref="D76:M76" si="14">D61+D68+D74</f>
        <v>137718110</v>
      </c>
      <c r="E76" s="643">
        <f t="shared" si="14"/>
        <v>21128034</v>
      </c>
      <c r="F76" s="643">
        <f t="shared" si="14"/>
        <v>76594835</v>
      </c>
      <c r="G76" s="643">
        <f t="shared" si="14"/>
        <v>3982750</v>
      </c>
      <c r="H76" s="643">
        <f t="shared" si="14"/>
        <v>53479565</v>
      </c>
      <c r="I76" s="643">
        <f t="shared" si="14"/>
        <v>5050752</v>
      </c>
      <c r="J76" s="643">
        <f t="shared" si="14"/>
        <v>11255768</v>
      </c>
      <c r="K76" s="643">
        <f t="shared" si="14"/>
        <v>0</v>
      </c>
      <c r="L76" s="643">
        <f t="shared" si="14"/>
        <v>93574264</v>
      </c>
      <c r="M76" s="969">
        <f t="shared" si="14"/>
        <v>402721098</v>
      </c>
      <c r="N76" s="297"/>
      <c r="O76" s="297"/>
      <c r="P76" s="298"/>
      <c r="Q76" s="270"/>
      <c r="R76" s="270"/>
      <c r="S76" s="271"/>
      <c r="T76" s="270"/>
      <c r="U76" s="270"/>
      <c r="V76" s="271"/>
      <c r="W76" s="270"/>
      <c r="X76" s="270"/>
      <c r="Y76" s="271"/>
      <c r="Z76" s="271"/>
      <c r="AA76" s="270"/>
      <c r="AB76" s="271"/>
    </row>
    <row r="77" spans="1:28" ht="14.1" customHeight="1" x14ac:dyDescent="0.2"/>
    <row r="78" spans="1:28" ht="14.1" customHeight="1" x14ac:dyDescent="0.2"/>
    <row r="79" spans="1:28" ht="14.1" customHeight="1" x14ac:dyDescent="0.2"/>
  </sheetData>
  <mergeCells count="17">
    <mergeCell ref="A1:M1"/>
    <mergeCell ref="A4:A5"/>
    <mergeCell ref="B4:B5"/>
    <mergeCell ref="D4:D5"/>
    <mergeCell ref="E4:E5"/>
    <mergeCell ref="F4:F5"/>
    <mergeCell ref="G4:G5"/>
    <mergeCell ref="H4:H5"/>
    <mergeCell ref="I4:I5"/>
    <mergeCell ref="Z4:AB4"/>
    <mergeCell ref="J4:J5"/>
    <mergeCell ref="K4:K5"/>
    <mergeCell ref="M4:M5"/>
    <mergeCell ref="Q4:S4"/>
    <mergeCell ref="T4:V4"/>
    <mergeCell ref="W4:Y4"/>
    <mergeCell ref="L4:L5"/>
  </mergeCells>
  <printOptions horizontalCentered="1" verticalCentered="1"/>
  <pageMargins left="7.874015748031496E-2" right="7.874015748031496E-2" top="0" bottom="0" header="0" footer="0"/>
  <pageSetup paperSize="9" scale="40" orientation="landscape" r:id="rId1"/>
  <headerFooter alignWithMargins="0"/>
  <rowBreaks count="1" manualBreakCount="1">
    <brk id="48" max="19" man="1"/>
  </rowBreaks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pageSetUpPr fitToPage="1"/>
  </sheetPr>
  <dimension ref="A1:BU68"/>
  <sheetViews>
    <sheetView zoomScale="70" zoomScaleNormal="70" zoomScaleSheetLayoutView="71" workbookViewId="0">
      <selection activeCell="A3" sqref="A3"/>
    </sheetView>
  </sheetViews>
  <sheetFormatPr defaultColWidth="10.6640625" defaultRowHeight="12.75" x14ac:dyDescent="0.2"/>
  <cols>
    <col min="1" max="1" width="6.83203125" style="58" customWidth="1"/>
    <col min="2" max="2" width="13.6640625" style="58" customWidth="1"/>
    <col min="3" max="3" width="0.1640625" style="58" hidden="1" customWidth="1"/>
    <col min="4" max="4" width="76.83203125" style="58" customWidth="1"/>
    <col min="5" max="5" width="22" style="58" customWidth="1"/>
    <col min="6" max="6" width="20.5" style="58" customWidth="1"/>
    <col min="7" max="7" width="17.83203125" style="58" customWidth="1"/>
    <col min="8" max="8" width="17.5" style="58" bestFit="1" customWidth="1"/>
    <col min="9" max="9" width="15.1640625" style="58" customWidth="1"/>
    <col min="10" max="10" width="17" style="58" customWidth="1"/>
    <col min="11" max="11" width="16.5" style="58" customWidth="1"/>
    <col min="12" max="12" width="17.6640625" style="58" customWidth="1"/>
    <col min="13" max="13" width="17.33203125" style="58" customWidth="1"/>
    <col min="14" max="14" width="21" style="58" customWidth="1"/>
    <col min="15" max="16384" width="10.6640625" style="58"/>
  </cols>
  <sheetData>
    <row r="1" spans="1:18" s="230" customFormat="1" ht="19.5" x14ac:dyDescent="0.3">
      <c r="A1" s="1217" t="s">
        <v>909</v>
      </c>
      <c r="B1" s="1217"/>
      <c r="C1" s="1217"/>
      <c r="D1" s="1217"/>
      <c r="E1" s="1217"/>
      <c r="F1" s="1217"/>
      <c r="G1" s="1217"/>
      <c r="H1" s="1217"/>
      <c r="I1" s="1217"/>
      <c r="J1" s="1217"/>
      <c r="K1" s="1217"/>
      <c r="L1" s="1217"/>
      <c r="M1" s="1217"/>
      <c r="N1" s="1217"/>
      <c r="O1" s="1217"/>
      <c r="P1" s="1217"/>
      <c r="Q1" s="1217"/>
      <c r="R1" s="1217"/>
    </row>
    <row r="2" spans="1:18" s="230" customFormat="1" ht="14.25" x14ac:dyDescent="0.2">
      <c r="C2" s="231"/>
      <c r="D2" s="231"/>
      <c r="N2" s="232"/>
    </row>
    <row r="3" spans="1:18" s="230" customFormat="1" x14ac:dyDescent="0.2">
      <c r="A3" s="883" t="s">
        <v>936</v>
      </c>
      <c r="C3" s="231"/>
      <c r="D3" s="231"/>
      <c r="M3" s="1220" t="s">
        <v>611</v>
      </c>
      <c r="N3" s="1220"/>
    </row>
    <row r="4" spans="1:18" s="302" customFormat="1" ht="40.5" customHeight="1" x14ac:dyDescent="0.2">
      <c r="A4" s="1214" t="s">
        <v>51</v>
      </c>
      <c r="B4" s="1214" t="s">
        <v>1</v>
      </c>
      <c r="C4" s="1214" t="s">
        <v>52</v>
      </c>
      <c r="D4" s="1225" t="s">
        <v>257</v>
      </c>
      <c r="E4" s="1223" t="s">
        <v>171</v>
      </c>
      <c r="F4" s="1224"/>
      <c r="G4" s="1214" t="s">
        <v>53</v>
      </c>
      <c r="H4" s="1214" t="s">
        <v>54</v>
      </c>
      <c r="I4" s="1214" t="s">
        <v>55</v>
      </c>
      <c r="J4" s="1214" t="s">
        <v>56</v>
      </c>
      <c r="K4" s="1214" t="s">
        <v>57</v>
      </c>
      <c r="L4" s="1214" t="s">
        <v>58</v>
      </c>
      <c r="M4" s="1214" t="s">
        <v>173</v>
      </c>
      <c r="N4" s="1221" t="s">
        <v>59</v>
      </c>
    </row>
    <row r="5" spans="1:18" s="302" customFormat="1" ht="57" customHeight="1" x14ac:dyDescent="0.2">
      <c r="A5" s="1215"/>
      <c r="B5" s="1215"/>
      <c r="C5" s="1215"/>
      <c r="D5" s="1226"/>
      <c r="E5" s="300" t="s">
        <v>60</v>
      </c>
      <c r="F5" s="301" t="s">
        <v>61</v>
      </c>
      <c r="G5" s="1215"/>
      <c r="H5" s="1215"/>
      <c r="I5" s="1215"/>
      <c r="J5" s="1215"/>
      <c r="K5" s="1215"/>
      <c r="L5" s="1215"/>
      <c r="M5" s="1215"/>
      <c r="N5" s="1222"/>
    </row>
    <row r="6" spans="1:18" ht="24.95" customHeight="1" x14ac:dyDescent="0.2">
      <c r="A6" s="303"/>
      <c r="B6" s="304"/>
      <c r="C6" s="305"/>
      <c r="D6" s="306" t="s">
        <v>10</v>
      </c>
      <c r="E6" s="307"/>
      <c r="F6" s="308"/>
      <c r="G6" s="308"/>
      <c r="H6" s="309"/>
      <c r="I6" s="309"/>
      <c r="J6" s="308"/>
      <c r="K6" s="309"/>
      <c r="L6" s="309"/>
      <c r="M6" s="308"/>
      <c r="N6" s="308"/>
    </row>
    <row r="7" spans="1:18" ht="21.95" customHeight="1" x14ac:dyDescent="0.25">
      <c r="A7" s="310"/>
      <c r="B7" s="311" t="s">
        <v>11</v>
      </c>
      <c r="C7" s="312"/>
      <c r="D7" s="489" t="s">
        <v>12</v>
      </c>
      <c r="E7" s="257"/>
      <c r="F7" s="257">
        <v>510512</v>
      </c>
      <c r="G7" s="257"/>
      <c r="H7" s="257"/>
      <c r="I7" s="257">
        <v>742890</v>
      </c>
      <c r="J7" s="257"/>
      <c r="K7" s="257"/>
      <c r="L7" s="257"/>
      <c r="M7" s="257"/>
      <c r="N7" s="279">
        <f>SUM(E7:M7)</f>
        <v>1253402</v>
      </c>
    </row>
    <row r="8" spans="1:18" ht="21.95" customHeight="1" x14ac:dyDescent="0.25">
      <c r="A8" s="310"/>
      <c r="B8" s="313" t="s">
        <v>14</v>
      </c>
      <c r="C8" s="256">
        <v>960302</v>
      </c>
      <c r="D8" s="489" t="s">
        <v>112</v>
      </c>
      <c r="E8" s="257"/>
      <c r="F8" s="257"/>
      <c r="G8" s="257"/>
      <c r="H8" s="257"/>
      <c r="I8" s="257">
        <v>110000</v>
      </c>
      <c r="J8" s="257"/>
      <c r="K8" s="257"/>
      <c r="L8" s="257"/>
      <c r="M8" s="257"/>
      <c r="N8" s="279">
        <f>SUM(E8:M8)</f>
        <v>110000</v>
      </c>
    </row>
    <row r="9" spans="1:18" ht="21.95" customHeight="1" x14ac:dyDescent="0.25">
      <c r="A9" s="310"/>
      <c r="B9" s="314" t="s">
        <v>519</v>
      </c>
      <c r="C9" s="256"/>
      <c r="D9" s="484" t="s">
        <v>16</v>
      </c>
      <c r="E9" s="257"/>
      <c r="F9" s="257"/>
      <c r="G9" s="257"/>
      <c r="H9" s="257"/>
      <c r="I9" s="257">
        <v>635450</v>
      </c>
      <c r="J9" s="257"/>
      <c r="K9" s="257"/>
      <c r="L9" s="257"/>
      <c r="M9" s="257"/>
      <c r="N9" s="279">
        <f>SUM(E9:M9)</f>
        <v>635450</v>
      </c>
    </row>
    <row r="10" spans="1:18" ht="21.95" customHeight="1" x14ac:dyDescent="0.2">
      <c r="A10" s="315"/>
      <c r="B10" s="311" t="s">
        <v>17</v>
      </c>
      <c r="C10" s="312"/>
      <c r="D10" s="489" t="s">
        <v>559</v>
      </c>
      <c r="E10" s="257">
        <v>148138419</v>
      </c>
      <c r="F10" s="257"/>
      <c r="G10" s="257"/>
      <c r="H10" s="279"/>
      <c r="I10" s="279"/>
      <c r="J10" s="279"/>
      <c r="K10" s="279"/>
      <c r="L10" s="279"/>
      <c r="M10" s="257">
        <v>6646837</v>
      </c>
      <c r="N10" s="279">
        <f>SUM(E10:M10)</f>
        <v>154785256</v>
      </c>
    </row>
    <row r="11" spans="1:18" ht="21.95" customHeight="1" x14ac:dyDescent="0.2">
      <c r="A11" s="315"/>
      <c r="B11" s="316" t="s">
        <v>18</v>
      </c>
      <c r="C11" s="312"/>
      <c r="D11" s="489" t="s">
        <v>19</v>
      </c>
      <c r="E11" s="257"/>
      <c r="F11" s="257">
        <v>696340</v>
      </c>
      <c r="G11" s="279"/>
      <c r="H11" s="279"/>
      <c r="I11" s="257"/>
      <c r="J11" s="279"/>
      <c r="K11" s="279"/>
      <c r="L11" s="279"/>
      <c r="M11" s="257">
        <v>30679762</v>
      </c>
      <c r="N11" s="279">
        <f>SUM(E11:M11)</f>
        <v>31376102</v>
      </c>
    </row>
    <row r="12" spans="1:18" s="322" customFormat="1" ht="21.95" customHeight="1" x14ac:dyDescent="0.25">
      <c r="A12" s="317" t="s">
        <v>197</v>
      </c>
      <c r="B12" s="318"/>
      <c r="C12" s="319"/>
      <c r="D12" s="320" t="s">
        <v>20</v>
      </c>
      <c r="E12" s="321">
        <f t="shared" ref="E12:N12" si="0">SUM(E7:E11)</f>
        <v>148138419</v>
      </c>
      <c r="F12" s="321">
        <f t="shared" si="0"/>
        <v>1206852</v>
      </c>
      <c r="G12" s="321">
        <f t="shared" si="0"/>
        <v>0</v>
      </c>
      <c r="H12" s="321">
        <f t="shared" si="0"/>
        <v>0</v>
      </c>
      <c r="I12" s="321">
        <f t="shared" si="0"/>
        <v>1488340</v>
      </c>
      <c r="J12" s="321">
        <f t="shared" si="0"/>
        <v>0</v>
      </c>
      <c r="K12" s="321">
        <f t="shared" si="0"/>
        <v>0</v>
      </c>
      <c r="L12" s="321">
        <f t="shared" si="0"/>
        <v>0</v>
      </c>
      <c r="M12" s="321">
        <f t="shared" si="0"/>
        <v>37326599</v>
      </c>
      <c r="N12" s="321">
        <f t="shared" si="0"/>
        <v>188160210</v>
      </c>
    </row>
    <row r="13" spans="1:18" ht="13.5" customHeight="1" x14ac:dyDescent="0.25">
      <c r="A13" s="310"/>
      <c r="B13" s="323"/>
      <c r="C13" s="324"/>
      <c r="D13" s="325"/>
      <c r="E13" s="326"/>
      <c r="F13" s="326"/>
      <c r="G13" s="326"/>
      <c r="H13" s="326"/>
      <c r="I13" s="326"/>
      <c r="J13" s="326"/>
      <c r="K13" s="326"/>
      <c r="L13" s="326"/>
      <c r="M13" s="326"/>
      <c r="N13" s="326"/>
    </row>
    <row r="14" spans="1:18" ht="18.600000000000001" customHeight="1" x14ac:dyDescent="0.25">
      <c r="A14" s="310"/>
      <c r="B14" s="1114" t="s">
        <v>899</v>
      </c>
      <c r="C14" s="324"/>
      <c r="D14" s="1115" t="s">
        <v>908</v>
      </c>
      <c r="E14" s="326"/>
      <c r="F14" s="1116">
        <v>198975</v>
      </c>
      <c r="G14" s="326"/>
      <c r="H14" s="326"/>
      <c r="I14" s="326"/>
      <c r="J14" s="326"/>
      <c r="K14" s="326"/>
      <c r="L14" s="326"/>
      <c r="M14" s="326"/>
      <c r="N14" s="326">
        <f>SUM(E14:M14)</f>
        <v>198975</v>
      </c>
    </row>
    <row r="15" spans="1:18" ht="21.95" customHeight="1" x14ac:dyDescent="0.2">
      <c r="A15" s="327"/>
      <c r="B15" s="311" t="s">
        <v>21</v>
      </c>
      <c r="C15" s="312"/>
      <c r="D15" s="489" t="s">
        <v>22</v>
      </c>
      <c r="E15" s="257"/>
      <c r="F15" s="257">
        <v>4040587</v>
      </c>
      <c r="G15" s="257"/>
      <c r="H15" s="257"/>
      <c r="I15" s="257">
        <v>3</v>
      </c>
      <c r="J15" s="257"/>
      <c r="K15" s="257"/>
      <c r="L15" s="257"/>
      <c r="M15" s="257"/>
      <c r="N15" s="279">
        <f>SUM(E15:M15)</f>
        <v>4040590</v>
      </c>
    </row>
    <row r="16" spans="1:18" s="322" customFormat="1" ht="21.95" customHeight="1" x14ac:dyDescent="0.2">
      <c r="A16" s="328" t="s">
        <v>200</v>
      </c>
      <c r="B16" s="329"/>
      <c r="C16" s="330"/>
      <c r="D16" s="328" t="s">
        <v>24</v>
      </c>
      <c r="E16" s="331">
        <f>SUM(E15:E15)</f>
        <v>0</v>
      </c>
      <c r="F16" s="331">
        <f>SUM(F14:F15)</f>
        <v>4239562</v>
      </c>
      <c r="G16" s="331">
        <f>G15</f>
        <v>0</v>
      </c>
      <c r="H16" s="331">
        <f t="shared" ref="H16:M16" si="1">SUM(H15:H15)</f>
        <v>0</v>
      </c>
      <c r="I16" s="331">
        <f t="shared" si="1"/>
        <v>3</v>
      </c>
      <c r="J16" s="331">
        <f t="shared" si="1"/>
        <v>0</v>
      </c>
      <c r="K16" s="331">
        <f t="shared" si="1"/>
        <v>0</v>
      </c>
      <c r="L16" s="331">
        <f t="shared" si="1"/>
        <v>0</v>
      </c>
      <c r="M16" s="331">
        <f t="shared" si="1"/>
        <v>0</v>
      </c>
      <c r="N16" s="331">
        <f>SUM(N14:N15)</f>
        <v>4239565</v>
      </c>
    </row>
    <row r="17" spans="1:73" ht="12" customHeight="1" x14ac:dyDescent="0.2">
      <c r="A17" s="327"/>
      <c r="B17" s="311"/>
      <c r="C17" s="332"/>
      <c r="D17" s="312"/>
      <c r="E17" s="257"/>
      <c r="F17" s="257"/>
      <c r="G17" s="257"/>
      <c r="H17" s="257"/>
      <c r="I17" s="257"/>
      <c r="J17" s="257"/>
      <c r="K17" s="257"/>
      <c r="L17" s="257"/>
      <c r="M17" s="257"/>
      <c r="N17" s="279"/>
    </row>
    <row r="18" spans="1:73" ht="18" customHeight="1" x14ac:dyDescent="0.2">
      <c r="A18" s="285"/>
      <c r="B18" s="312"/>
      <c r="C18" s="334"/>
      <c r="D18" s="335"/>
      <c r="E18" s="279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1:73" ht="18" customHeight="1" x14ac:dyDescent="0.2">
      <c r="A19" s="285"/>
      <c r="B19" s="1070" t="s">
        <v>901</v>
      </c>
      <c r="C19" s="334"/>
      <c r="D19" s="489" t="s">
        <v>902</v>
      </c>
      <c r="E19" s="279"/>
      <c r="F19" s="279"/>
      <c r="G19" s="257">
        <v>48610582</v>
      </c>
      <c r="H19" s="279"/>
      <c r="I19" s="279"/>
      <c r="J19" s="279"/>
      <c r="K19" s="279"/>
      <c r="L19" s="279"/>
      <c r="M19" s="279"/>
      <c r="N19" s="279">
        <f>G19</f>
        <v>48610582</v>
      </c>
    </row>
    <row r="20" spans="1:73" ht="21.95" customHeight="1" x14ac:dyDescent="0.2">
      <c r="A20" s="327"/>
      <c r="B20" s="311" t="s">
        <v>29</v>
      </c>
      <c r="C20" s="312"/>
      <c r="D20" s="489" t="s">
        <v>172</v>
      </c>
      <c r="E20" s="257"/>
      <c r="F20" s="257"/>
      <c r="G20" s="257"/>
      <c r="H20" s="257"/>
      <c r="I20" s="257">
        <v>6650</v>
      </c>
      <c r="J20" s="257"/>
      <c r="K20" s="257"/>
      <c r="L20" s="257"/>
      <c r="M20" s="257"/>
      <c r="N20" s="279">
        <f>SUM(E20:M20)</f>
        <v>6650</v>
      </c>
    </row>
    <row r="21" spans="1:73" ht="21.95" customHeight="1" x14ac:dyDescent="0.2">
      <c r="A21" s="327"/>
      <c r="B21" s="311" t="s">
        <v>520</v>
      </c>
      <c r="C21" s="312"/>
      <c r="D21" s="489" t="s">
        <v>31</v>
      </c>
      <c r="E21" s="257"/>
      <c r="F21" s="257"/>
      <c r="G21" s="257"/>
      <c r="H21" s="257"/>
      <c r="I21" s="257">
        <v>3586393</v>
      </c>
      <c r="J21" s="257">
        <v>45850</v>
      </c>
      <c r="K21" s="257"/>
      <c r="L21" s="257"/>
      <c r="M21" s="257"/>
      <c r="N21" s="279">
        <f>SUM(E21:M21)</f>
        <v>3632243</v>
      </c>
    </row>
    <row r="22" spans="1:73" s="322" customFormat="1" ht="21.95" customHeight="1" x14ac:dyDescent="0.2">
      <c r="A22" s="336" t="s">
        <v>202</v>
      </c>
      <c r="B22" s="329"/>
      <c r="C22" s="330"/>
      <c r="D22" s="328" t="s">
        <v>32</v>
      </c>
      <c r="E22" s="331">
        <f>SUM(E21:E21)</f>
        <v>0</v>
      </c>
      <c r="F22" s="331">
        <f>F21</f>
        <v>0</v>
      </c>
      <c r="G22" s="331">
        <f>G19</f>
        <v>48610582</v>
      </c>
      <c r="H22" s="331">
        <f t="shared" ref="H22:M22" si="2">SUM(H20:H21)</f>
        <v>0</v>
      </c>
      <c r="I22" s="331">
        <f>SUM(I20:I21)</f>
        <v>3593043</v>
      </c>
      <c r="J22" s="331">
        <f t="shared" si="2"/>
        <v>45850</v>
      </c>
      <c r="K22" s="331">
        <f t="shared" si="2"/>
        <v>0</v>
      </c>
      <c r="L22" s="331">
        <f t="shared" si="2"/>
        <v>0</v>
      </c>
      <c r="M22" s="331">
        <f t="shared" si="2"/>
        <v>0</v>
      </c>
      <c r="N22" s="331">
        <f>SUM(N19:N21)</f>
        <v>52249475</v>
      </c>
    </row>
    <row r="23" spans="1:73" ht="12" customHeight="1" x14ac:dyDescent="0.2">
      <c r="A23" s="284"/>
      <c r="B23" s="256"/>
      <c r="C23" s="337"/>
      <c r="D23" s="285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73" ht="21.95" customHeight="1" x14ac:dyDescent="0.2">
      <c r="A24" s="284"/>
      <c r="B24" s="311" t="s">
        <v>33</v>
      </c>
      <c r="C24" s="337"/>
      <c r="D24" s="489" t="s">
        <v>34</v>
      </c>
      <c r="E24" s="257"/>
      <c r="F24" s="257">
        <v>27989400</v>
      </c>
      <c r="G24" s="257"/>
      <c r="H24" s="257"/>
      <c r="I24" s="257">
        <v>608464</v>
      </c>
      <c r="J24" s="257"/>
      <c r="K24" s="257"/>
      <c r="L24" s="257"/>
      <c r="M24" s="257"/>
      <c r="N24" s="279">
        <f>SUM(E24:M24)</f>
        <v>28597864</v>
      </c>
    </row>
    <row r="25" spans="1:73" ht="21.95" customHeight="1" x14ac:dyDescent="0.2">
      <c r="A25" s="327"/>
      <c r="B25" s="311" t="s">
        <v>35</v>
      </c>
      <c r="C25" s="312"/>
      <c r="D25" s="489" t="s">
        <v>36</v>
      </c>
      <c r="E25" s="257"/>
      <c r="F25" s="257">
        <v>7075500</v>
      </c>
      <c r="G25" s="257"/>
      <c r="H25" s="257"/>
      <c r="I25" s="257"/>
      <c r="J25" s="257"/>
      <c r="K25" s="257"/>
      <c r="L25" s="257"/>
      <c r="M25" s="257"/>
      <c r="N25" s="279">
        <f>SUM(E25:M25)</f>
        <v>7075500</v>
      </c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</row>
    <row r="26" spans="1:73" ht="21.95" customHeight="1" x14ac:dyDescent="0.2">
      <c r="A26" s="327"/>
      <c r="B26" s="311" t="s">
        <v>37</v>
      </c>
      <c r="C26" s="312"/>
      <c r="D26" s="489" t="s">
        <v>38</v>
      </c>
      <c r="E26" s="257"/>
      <c r="F26" s="257">
        <v>6665420</v>
      </c>
      <c r="G26" s="257"/>
      <c r="H26" s="257"/>
      <c r="I26" s="257">
        <v>9380</v>
      </c>
      <c r="J26" s="257"/>
      <c r="K26" s="257"/>
      <c r="L26" s="257"/>
      <c r="M26" s="257"/>
      <c r="N26" s="279">
        <f>SUM(E26:M26)</f>
        <v>6674800</v>
      </c>
    </row>
    <row r="27" spans="1:73" ht="21.95" customHeight="1" x14ac:dyDescent="0.2">
      <c r="A27" s="327"/>
      <c r="B27" s="1117" t="s">
        <v>897</v>
      </c>
      <c r="C27" s="332"/>
      <c r="D27" s="489" t="s">
        <v>898</v>
      </c>
      <c r="E27" s="257"/>
      <c r="F27" s="257"/>
      <c r="G27" s="257"/>
      <c r="H27" s="257"/>
      <c r="I27" s="257">
        <v>1</v>
      </c>
      <c r="J27" s="257"/>
      <c r="K27" s="257"/>
      <c r="L27" s="257"/>
      <c r="M27" s="257"/>
      <c r="N27" s="279">
        <f>SUM(E27:M27)</f>
        <v>1</v>
      </c>
    </row>
    <row r="28" spans="1:73" s="322" customFormat="1" ht="21.95" customHeight="1" x14ac:dyDescent="0.2">
      <c r="A28" s="336" t="s">
        <v>203</v>
      </c>
      <c r="B28" s="329"/>
      <c r="C28" s="330"/>
      <c r="D28" s="328" t="s">
        <v>39</v>
      </c>
      <c r="E28" s="331">
        <f t="shared" ref="E28:M28" si="3">SUM(E24:E26)</f>
        <v>0</v>
      </c>
      <c r="F28" s="331">
        <f>SUM(F24:F26)</f>
        <v>41730320</v>
      </c>
      <c r="G28" s="331">
        <f t="shared" si="3"/>
        <v>0</v>
      </c>
      <c r="H28" s="331">
        <f t="shared" si="3"/>
        <v>0</v>
      </c>
      <c r="I28" s="331">
        <f>SUM(I24:I27)</f>
        <v>617845</v>
      </c>
      <c r="J28" s="331">
        <f t="shared" si="3"/>
        <v>0</v>
      </c>
      <c r="K28" s="331">
        <f t="shared" si="3"/>
        <v>0</v>
      </c>
      <c r="L28" s="331">
        <f t="shared" si="3"/>
        <v>0</v>
      </c>
      <c r="M28" s="331">
        <f t="shared" si="3"/>
        <v>0</v>
      </c>
      <c r="N28" s="331">
        <f>SUM(N24:N27)</f>
        <v>42348165</v>
      </c>
    </row>
    <row r="29" spans="1:73" ht="15" customHeight="1" x14ac:dyDescent="0.2">
      <c r="A29" s="284"/>
      <c r="B29" s="256"/>
      <c r="C29" s="337"/>
      <c r="D29" s="285"/>
      <c r="E29" s="279"/>
      <c r="F29" s="279"/>
      <c r="G29" s="279"/>
      <c r="H29" s="279"/>
      <c r="I29" s="279"/>
      <c r="J29" s="279"/>
      <c r="K29" s="279"/>
      <c r="L29" s="279"/>
      <c r="M29" s="279"/>
      <c r="N29" s="331"/>
    </row>
    <row r="30" spans="1:73" ht="15" customHeight="1" x14ac:dyDescent="0.2">
      <c r="A30" s="284"/>
      <c r="B30" s="1070" t="s">
        <v>560</v>
      </c>
      <c r="C30" s="337"/>
      <c r="D30" s="489" t="s">
        <v>822</v>
      </c>
      <c r="E30" s="279"/>
      <c r="F30" s="279"/>
      <c r="G30" s="279"/>
      <c r="H30" s="279"/>
      <c r="I30" s="257">
        <v>975174</v>
      </c>
      <c r="J30" s="279"/>
      <c r="K30" s="279"/>
      <c r="L30" s="279"/>
      <c r="M30" s="279"/>
      <c r="N30" s="279">
        <f>I30</f>
        <v>975174</v>
      </c>
    </row>
    <row r="31" spans="1:73" ht="24.75" customHeight="1" x14ac:dyDescent="0.2">
      <c r="A31" s="327"/>
      <c r="B31" s="311" t="s">
        <v>41</v>
      </c>
      <c r="C31" s="312">
        <v>910110</v>
      </c>
      <c r="D31" s="490" t="s">
        <v>42</v>
      </c>
      <c r="E31" s="257"/>
      <c r="F31" s="257"/>
      <c r="G31" s="257"/>
      <c r="H31" s="257"/>
      <c r="I31" s="257">
        <v>14520</v>
      </c>
      <c r="J31" s="257"/>
      <c r="K31" s="257"/>
      <c r="L31" s="257"/>
      <c r="M31" s="257"/>
      <c r="N31" s="279">
        <f>SUM(E31:M31)</f>
        <v>14520</v>
      </c>
    </row>
    <row r="32" spans="1:73" ht="21" customHeight="1" x14ac:dyDescent="0.2">
      <c r="A32" s="327"/>
      <c r="B32" s="311" t="s">
        <v>522</v>
      </c>
      <c r="C32" s="312">
        <v>910110</v>
      </c>
      <c r="D32" s="490" t="s">
        <v>113</v>
      </c>
      <c r="E32" s="257"/>
      <c r="F32" s="257">
        <v>700000</v>
      </c>
      <c r="G32" s="257"/>
      <c r="H32" s="257"/>
      <c r="I32" s="257">
        <v>498884</v>
      </c>
      <c r="J32" s="257"/>
      <c r="K32" s="257"/>
      <c r="L32" s="257"/>
      <c r="M32" s="257"/>
      <c r="N32" s="279">
        <f>SUM(E32:M32)</f>
        <v>1198884</v>
      </c>
    </row>
    <row r="33" spans="1:28" s="322" customFormat="1" ht="21.95" customHeight="1" x14ac:dyDescent="0.2">
      <c r="A33" s="336" t="s">
        <v>204</v>
      </c>
      <c r="B33" s="329"/>
      <c r="C33" s="330"/>
      <c r="D33" s="328" t="s">
        <v>46</v>
      </c>
      <c r="E33" s="331">
        <f t="shared" ref="E33:N33" si="4">SUM(E31:E32)</f>
        <v>0</v>
      </c>
      <c r="F33" s="331">
        <f t="shared" si="4"/>
        <v>700000</v>
      </c>
      <c r="G33" s="331">
        <f t="shared" si="4"/>
        <v>0</v>
      </c>
      <c r="H33" s="331">
        <f t="shared" si="4"/>
        <v>0</v>
      </c>
      <c r="I33" s="331">
        <f t="shared" si="4"/>
        <v>513404</v>
      </c>
      <c r="J33" s="331">
        <f t="shared" si="4"/>
        <v>0</v>
      </c>
      <c r="K33" s="331">
        <f t="shared" si="4"/>
        <v>0</v>
      </c>
      <c r="L33" s="331">
        <f t="shared" si="4"/>
        <v>0</v>
      </c>
      <c r="M33" s="331">
        <f t="shared" si="4"/>
        <v>0</v>
      </c>
      <c r="N33" s="331">
        <f t="shared" si="4"/>
        <v>1213404</v>
      </c>
    </row>
    <row r="34" spans="1:28" ht="10.5" customHeight="1" x14ac:dyDescent="0.2">
      <c r="A34" s="284"/>
      <c r="B34" s="312"/>
      <c r="C34" s="337"/>
      <c r="D34" s="285"/>
      <c r="E34" s="279"/>
      <c r="F34" s="279"/>
      <c r="G34" s="279"/>
      <c r="H34" s="279"/>
      <c r="I34" s="279"/>
      <c r="J34" s="279"/>
      <c r="K34" s="279"/>
      <c r="L34" s="279"/>
      <c r="M34" s="279"/>
      <c r="N34" s="279"/>
    </row>
    <row r="35" spans="1:28" ht="21.95" customHeight="1" x14ac:dyDescent="0.2">
      <c r="A35" s="315"/>
      <c r="B35" s="311" t="s">
        <v>779</v>
      </c>
      <c r="C35" s="332"/>
      <c r="D35" s="484" t="s">
        <v>780</v>
      </c>
      <c r="E35" s="257"/>
      <c r="F35" s="257">
        <v>544143</v>
      </c>
      <c r="G35" s="279"/>
      <c r="H35" s="279"/>
      <c r="I35" s="257"/>
      <c r="J35" s="257"/>
      <c r="K35" s="279"/>
      <c r="L35" s="279"/>
      <c r="M35" s="279"/>
      <c r="N35" s="279">
        <f>SUM(E35:M35)</f>
        <v>544143</v>
      </c>
    </row>
    <row r="36" spans="1:28" ht="21.95" customHeight="1" x14ac:dyDescent="0.2">
      <c r="A36" s="315"/>
      <c r="B36" s="311" t="s">
        <v>565</v>
      </c>
      <c r="C36" s="332"/>
      <c r="D36" s="484" t="s">
        <v>574</v>
      </c>
      <c r="E36" s="257"/>
      <c r="F36" s="257"/>
      <c r="G36" s="257">
        <v>866081</v>
      </c>
      <c r="H36" s="257"/>
      <c r="I36" s="257">
        <v>14475</v>
      </c>
      <c r="J36" s="257"/>
      <c r="K36" s="257"/>
      <c r="L36" s="257"/>
      <c r="M36" s="257"/>
      <c r="N36" s="279">
        <f>SUM(E36:M36)</f>
        <v>880556</v>
      </c>
    </row>
    <row r="37" spans="1:28" s="322" customFormat="1" ht="21.95" customHeight="1" x14ac:dyDescent="0.2">
      <c r="A37" s="336" t="s">
        <v>205</v>
      </c>
      <c r="B37" s="338"/>
      <c r="C37" s="339"/>
      <c r="D37" s="328" t="s">
        <v>47</v>
      </c>
      <c r="E37" s="331">
        <f>SUM(E36:E36)</f>
        <v>0</v>
      </c>
      <c r="F37" s="331">
        <f>SUM(F35:F36)</f>
        <v>544143</v>
      </c>
      <c r="G37" s="331">
        <f t="shared" ref="G37:N37" si="5">SUM(G35:G36)</f>
        <v>866081</v>
      </c>
      <c r="H37" s="331">
        <f t="shared" si="5"/>
        <v>0</v>
      </c>
      <c r="I37" s="331">
        <f t="shared" si="5"/>
        <v>14475</v>
      </c>
      <c r="J37" s="331">
        <f t="shared" si="5"/>
        <v>0</v>
      </c>
      <c r="K37" s="331">
        <f t="shared" si="5"/>
        <v>0</v>
      </c>
      <c r="L37" s="331">
        <f t="shared" si="5"/>
        <v>0</v>
      </c>
      <c r="M37" s="331">
        <f t="shared" si="5"/>
        <v>0</v>
      </c>
      <c r="N37" s="331">
        <f t="shared" si="5"/>
        <v>1424699</v>
      </c>
    </row>
    <row r="38" spans="1:28" ht="10.5" customHeight="1" x14ac:dyDescent="0.2">
      <c r="A38" s="284"/>
      <c r="B38" s="311"/>
      <c r="C38" s="332"/>
      <c r="D38" s="285"/>
      <c r="E38" s="279"/>
      <c r="F38" s="279"/>
      <c r="G38" s="279"/>
      <c r="H38" s="279"/>
      <c r="I38" s="279"/>
      <c r="J38" s="279"/>
      <c r="K38" s="279"/>
      <c r="L38" s="279"/>
      <c r="M38" s="279"/>
      <c r="N38" s="279"/>
    </row>
    <row r="39" spans="1:28" ht="21.95" customHeight="1" x14ac:dyDescent="0.2">
      <c r="A39" s="284"/>
      <c r="B39" s="311" t="s">
        <v>673</v>
      </c>
      <c r="C39" s="312">
        <v>889921</v>
      </c>
      <c r="D39" s="489" t="s">
        <v>674</v>
      </c>
      <c r="E39" s="257"/>
      <c r="F39" s="257"/>
      <c r="G39" s="257"/>
      <c r="H39" s="257"/>
      <c r="I39" s="257">
        <v>6805</v>
      </c>
      <c r="J39" s="257"/>
      <c r="K39" s="257"/>
      <c r="L39" s="257"/>
      <c r="M39" s="257"/>
      <c r="N39" s="279">
        <f>SUM(E39:M39)</f>
        <v>6805</v>
      </c>
    </row>
    <row r="40" spans="1:28" ht="21.95" customHeight="1" x14ac:dyDescent="0.2">
      <c r="A40" s="284"/>
      <c r="B40" s="311" t="s">
        <v>114</v>
      </c>
      <c r="C40" s="312">
        <v>889921</v>
      </c>
      <c r="D40" s="489" t="s">
        <v>48</v>
      </c>
      <c r="E40" s="257"/>
      <c r="F40" s="257"/>
      <c r="G40" s="257"/>
      <c r="H40" s="257"/>
      <c r="I40" s="257">
        <v>117600</v>
      </c>
      <c r="J40" s="257"/>
      <c r="K40" s="257"/>
      <c r="L40" s="257"/>
      <c r="M40" s="257"/>
      <c r="N40" s="279">
        <f>SUM(E40:M40)</f>
        <v>117600</v>
      </c>
    </row>
    <row r="41" spans="1:28" ht="21.95" customHeight="1" x14ac:dyDescent="0.2">
      <c r="A41" s="327"/>
      <c r="B41" s="311" t="s">
        <v>785</v>
      </c>
      <c r="C41" s="312">
        <v>889921</v>
      </c>
      <c r="D41" s="489" t="s">
        <v>783</v>
      </c>
      <c r="E41" s="257"/>
      <c r="F41" s="257">
        <v>1671355</v>
      </c>
      <c r="G41" s="257"/>
      <c r="H41" s="257"/>
      <c r="I41" s="257"/>
      <c r="J41" s="257"/>
      <c r="K41" s="257"/>
      <c r="L41" s="257"/>
      <c r="M41" s="257"/>
      <c r="N41" s="279">
        <f>SUM(E41:M41)</f>
        <v>1671355</v>
      </c>
    </row>
    <row r="42" spans="1:28" s="322" customFormat="1" ht="21.95" customHeight="1" x14ac:dyDescent="0.2">
      <c r="A42" s="336" t="s">
        <v>206</v>
      </c>
      <c r="B42" s="329"/>
      <c r="C42" s="330"/>
      <c r="D42" s="328" t="s">
        <v>115</v>
      </c>
      <c r="E42" s="331">
        <f>SUM(E39:E40)</f>
        <v>0</v>
      </c>
      <c r="F42" s="331">
        <f t="shared" ref="F42:N42" si="6">SUM(F39:F41)</f>
        <v>1671355</v>
      </c>
      <c r="G42" s="331">
        <f t="shared" si="6"/>
        <v>0</v>
      </c>
      <c r="H42" s="331">
        <f t="shared" si="6"/>
        <v>0</v>
      </c>
      <c r="I42" s="331">
        <f t="shared" si="6"/>
        <v>124405</v>
      </c>
      <c r="J42" s="331">
        <f t="shared" si="6"/>
        <v>0</v>
      </c>
      <c r="K42" s="331">
        <f t="shared" si="6"/>
        <v>0</v>
      </c>
      <c r="L42" s="331">
        <f t="shared" si="6"/>
        <v>0</v>
      </c>
      <c r="M42" s="331">
        <f t="shared" si="6"/>
        <v>0</v>
      </c>
      <c r="N42" s="331">
        <f t="shared" si="6"/>
        <v>1795760</v>
      </c>
    </row>
    <row r="43" spans="1:28" ht="10.5" customHeight="1" x14ac:dyDescent="0.2">
      <c r="A43" s="284"/>
      <c r="B43" s="311"/>
      <c r="C43" s="332"/>
      <c r="D43" s="285"/>
      <c r="E43" s="279"/>
      <c r="F43" s="279"/>
      <c r="G43" s="279"/>
      <c r="H43" s="279"/>
      <c r="I43" s="279"/>
      <c r="J43" s="279"/>
      <c r="K43" s="279"/>
      <c r="L43" s="279"/>
      <c r="M43" s="279"/>
      <c r="N43" s="279"/>
    </row>
    <row r="44" spans="1:28" ht="21.95" customHeight="1" x14ac:dyDescent="0.2">
      <c r="A44" s="315"/>
      <c r="B44" s="311" t="s">
        <v>116</v>
      </c>
      <c r="C44" s="312"/>
      <c r="D44" s="489" t="s">
        <v>117</v>
      </c>
      <c r="E44" s="279"/>
      <c r="F44" s="279"/>
      <c r="G44" s="279"/>
      <c r="H44" s="257">
        <v>86313596</v>
      </c>
      <c r="I44" s="257"/>
      <c r="J44" s="279"/>
      <c r="K44" s="279"/>
      <c r="L44" s="279"/>
      <c r="M44" s="279"/>
      <c r="N44" s="279">
        <f>SUM(E44:M44)</f>
        <v>86313596</v>
      </c>
    </row>
    <row r="45" spans="1:28" ht="21.95" customHeight="1" x14ac:dyDescent="0.2">
      <c r="A45" s="315"/>
      <c r="B45" s="311" t="s">
        <v>823</v>
      </c>
      <c r="C45" s="312"/>
      <c r="D45" s="489" t="s">
        <v>824</v>
      </c>
      <c r="E45" s="279"/>
      <c r="F45" s="279"/>
      <c r="G45" s="279"/>
      <c r="H45" s="257"/>
      <c r="I45" s="257">
        <v>7709223</v>
      </c>
      <c r="J45" s="279"/>
      <c r="K45" s="279"/>
      <c r="L45" s="279"/>
      <c r="M45" s="279">
        <v>104427819</v>
      </c>
      <c r="N45" s="279">
        <f>SUM(E45:M45)</f>
        <v>112137042</v>
      </c>
    </row>
    <row r="46" spans="1:28" s="234" customFormat="1" ht="20.100000000000001" customHeight="1" x14ac:dyDescent="0.25">
      <c r="A46" s="287" t="s">
        <v>169</v>
      </c>
      <c r="B46" s="263"/>
      <c r="C46" s="264"/>
      <c r="D46" s="263" t="s">
        <v>170</v>
      </c>
      <c r="E46" s="265">
        <f t="shared" ref="E46:M46" si="7">SUM(E44:E44)</f>
        <v>0</v>
      </c>
      <c r="F46" s="265">
        <f t="shared" si="7"/>
        <v>0</v>
      </c>
      <c r="G46" s="265">
        <f t="shared" si="7"/>
        <v>0</v>
      </c>
      <c r="H46" s="265">
        <f t="shared" si="7"/>
        <v>86313596</v>
      </c>
      <c r="I46" s="265">
        <f t="shared" si="7"/>
        <v>0</v>
      </c>
      <c r="J46" s="265">
        <f t="shared" si="7"/>
        <v>0</v>
      </c>
      <c r="K46" s="265">
        <f t="shared" si="7"/>
        <v>0</v>
      </c>
      <c r="L46" s="265">
        <f t="shared" si="7"/>
        <v>0</v>
      </c>
      <c r="M46" s="265">
        <f t="shared" si="7"/>
        <v>0</v>
      </c>
      <c r="N46" s="265">
        <f>SUM(N44:N45)</f>
        <v>198450638</v>
      </c>
      <c r="O46" s="266"/>
      <c r="P46" s="266"/>
      <c r="Q46" s="278"/>
      <c r="R46" s="278"/>
      <c r="S46" s="269"/>
      <c r="T46" s="278"/>
      <c r="U46" s="278"/>
      <c r="V46" s="269"/>
      <c r="W46" s="278"/>
      <c r="X46" s="288"/>
      <c r="Y46" s="269"/>
      <c r="Z46" s="278"/>
      <c r="AA46" s="278"/>
      <c r="AB46" s="269"/>
    </row>
    <row r="47" spans="1:28" s="234" customFormat="1" ht="20.100000000000001" customHeight="1" x14ac:dyDescent="0.25">
      <c r="A47" s="287"/>
      <c r="B47" s="491"/>
      <c r="C47" s="345"/>
      <c r="D47" s="491"/>
      <c r="E47" s="265"/>
      <c r="F47" s="265"/>
      <c r="G47" s="265"/>
      <c r="H47" s="265"/>
      <c r="I47" s="265"/>
      <c r="J47" s="265"/>
      <c r="K47" s="265"/>
      <c r="L47" s="265"/>
      <c r="M47" s="265"/>
      <c r="N47" s="492"/>
      <c r="O47" s="266"/>
      <c r="P47" s="266"/>
      <c r="Q47" s="278"/>
      <c r="R47" s="278"/>
      <c r="S47" s="269"/>
      <c r="T47" s="278"/>
      <c r="U47" s="278"/>
      <c r="V47" s="269"/>
      <c r="W47" s="278"/>
      <c r="X47" s="288"/>
      <c r="Y47" s="269"/>
      <c r="Z47" s="278"/>
      <c r="AA47" s="278"/>
      <c r="AB47" s="269"/>
    </row>
    <row r="48" spans="1:28" s="341" customFormat="1" ht="21.95" customHeight="1" x14ac:dyDescent="0.25">
      <c r="A48" s="317"/>
      <c r="B48" s="338"/>
      <c r="C48" s="333"/>
      <c r="D48" s="340" t="s">
        <v>792</v>
      </c>
      <c r="E48" s="674">
        <f>SUM(E12,E16,E22,E28,E33,E42,E37,E46)</f>
        <v>148138419</v>
      </c>
      <c r="F48" s="674">
        <f t="shared" ref="F48:N48" si="8">SUM(F12,F16,F22,F28,F33,F42,F37,F46)</f>
        <v>50092232</v>
      </c>
      <c r="G48" s="674">
        <f t="shared" si="8"/>
        <v>49476663</v>
      </c>
      <c r="H48" s="674">
        <f t="shared" si="8"/>
        <v>86313596</v>
      </c>
      <c r="I48" s="674">
        <f t="shared" si="8"/>
        <v>6351515</v>
      </c>
      <c r="J48" s="674">
        <f t="shared" si="8"/>
        <v>45850</v>
      </c>
      <c r="K48" s="674">
        <f t="shared" si="8"/>
        <v>0</v>
      </c>
      <c r="L48" s="674">
        <f t="shared" si="8"/>
        <v>0</v>
      </c>
      <c r="M48" s="674">
        <f t="shared" si="8"/>
        <v>37326599</v>
      </c>
      <c r="N48" s="674">
        <f t="shared" si="8"/>
        <v>489881916</v>
      </c>
    </row>
    <row r="49" spans="1:28" s="342" customFormat="1" ht="17.25" customHeight="1" x14ac:dyDescent="0.2">
      <c r="A49" s="315"/>
      <c r="B49" s="311"/>
      <c r="C49" s="312"/>
      <c r="D49" s="335"/>
      <c r="E49" s="279"/>
      <c r="F49" s="279"/>
      <c r="G49" s="279"/>
      <c r="H49" s="673"/>
      <c r="I49" s="673"/>
      <c r="J49" s="673"/>
      <c r="K49" s="673"/>
      <c r="L49" s="673"/>
      <c r="M49" s="673"/>
      <c r="N49" s="673"/>
    </row>
    <row r="50" spans="1:28" s="342" customFormat="1" ht="21.95" customHeight="1" x14ac:dyDescent="0.25">
      <c r="A50" s="310"/>
      <c r="B50" s="311"/>
      <c r="C50" s="312"/>
      <c r="D50" s="343" t="s">
        <v>790</v>
      </c>
      <c r="E50" s="279"/>
      <c r="F50" s="279"/>
      <c r="G50" s="279"/>
      <c r="H50" s="279"/>
      <c r="I50" s="279"/>
      <c r="J50" s="279"/>
      <c r="K50" s="279"/>
      <c r="L50" s="279"/>
      <c r="M50" s="279"/>
      <c r="N50" s="279"/>
    </row>
    <row r="51" spans="1:28" s="342" customFormat="1" ht="21.95" customHeight="1" x14ac:dyDescent="0.25">
      <c r="A51" s="310"/>
      <c r="B51" s="311" t="s">
        <v>11</v>
      </c>
      <c r="C51" s="312"/>
      <c r="D51" s="489" t="s">
        <v>12</v>
      </c>
      <c r="E51" s="257"/>
      <c r="F51" s="257"/>
      <c r="G51" s="257"/>
      <c r="H51" s="257"/>
      <c r="I51" s="257">
        <v>2514287</v>
      </c>
      <c r="J51" s="257"/>
      <c r="K51" s="257"/>
      <c r="L51" s="257"/>
      <c r="M51" s="257"/>
      <c r="N51" s="279">
        <f>SUM(E51:M51)</f>
        <v>2514287</v>
      </c>
    </row>
    <row r="52" spans="1:28" ht="20.100000000000001" customHeight="1" x14ac:dyDescent="0.2">
      <c r="A52" s="241"/>
      <c r="B52" s="311" t="s">
        <v>558</v>
      </c>
      <c r="C52" s="242" t="s">
        <v>13</v>
      </c>
      <c r="D52" s="73" t="s">
        <v>699</v>
      </c>
      <c r="E52" s="243"/>
      <c r="F52" s="243"/>
      <c r="G52" s="243"/>
      <c r="H52" s="243"/>
      <c r="I52" s="243">
        <v>10715995</v>
      </c>
      <c r="J52" s="243"/>
      <c r="K52" s="243"/>
      <c r="L52" s="243"/>
      <c r="M52" s="244"/>
      <c r="N52" s="279">
        <f>SUM(E52:M52)</f>
        <v>10715995</v>
      </c>
      <c r="O52" s="245"/>
      <c r="P52" s="246"/>
      <c r="Q52" s="240"/>
      <c r="R52" s="240"/>
      <c r="S52" s="240"/>
      <c r="T52" s="247"/>
      <c r="U52" s="247"/>
      <c r="V52" s="247"/>
      <c r="W52" s="247"/>
      <c r="X52" s="247"/>
      <c r="Y52" s="247"/>
      <c r="Z52" s="247"/>
      <c r="AA52" s="247"/>
      <c r="AB52" s="247"/>
    </row>
    <row r="53" spans="1:28" ht="21.95" customHeight="1" x14ac:dyDescent="0.2">
      <c r="A53" s="315"/>
      <c r="B53" s="316" t="s">
        <v>18</v>
      </c>
      <c r="C53" s="312"/>
      <c r="D53" s="489" t="s">
        <v>19</v>
      </c>
      <c r="E53" s="257"/>
      <c r="F53" s="257">
        <v>3786795</v>
      </c>
      <c r="G53" s="279"/>
      <c r="H53" s="279"/>
      <c r="I53" s="257"/>
      <c r="J53" s="279"/>
      <c r="K53" s="279"/>
      <c r="L53" s="279"/>
      <c r="M53" s="257">
        <v>81225044</v>
      </c>
      <c r="N53" s="279">
        <f>SUM(E53:M53)</f>
        <v>85011839</v>
      </c>
    </row>
    <row r="54" spans="1:28" ht="21.95" customHeight="1" x14ac:dyDescent="0.2">
      <c r="A54" s="315"/>
      <c r="B54" s="1118" t="s">
        <v>897</v>
      </c>
      <c r="C54" s="312"/>
      <c r="D54" s="489" t="s">
        <v>898</v>
      </c>
      <c r="E54" s="257"/>
      <c r="F54" s="257"/>
      <c r="G54" s="279"/>
      <c r="H54" s="279"/>
      <c r="I54" s="257">
        <v>2</v>
      </c>
      <c r="J54" s="279"/>
      <c r="K54" s="279"/>
      <c r="L54" s="279"/>
      <c r="M54" s="257"/>
      <c r="N54" s="279">
        <f>SUM(E54:M54)</f>
        <v>2</v>
      </c>
    </row>
    <row r="55" spans="1:28" ht="21.95" customHeight="1" x14ac:dyDescent="0.2">
      <c r="A55" s="315"/>
      <c r="B55" s="316" t="s">
        <v>565</v>
      </c>
      <c r="C55" s="312"/>
      <c r="D55" s="489" t="s">
        <v>701</v>
      </c>
      <c r="E55" s="257"/>
      <c r="F55" s="257"/>
      <c r="G55" s="279"/>
      <c r="H55" s="279"/>
      <c r="I55" s="257">
        <v>6475101</v>
      </c>
      <c r="J55" s="279"/>
      <c r="K55" s="279"/>
      <c r="L55" s="279"/>
      <c r="M55" s="257"/>
      <c r="N55" s="279">
        <f>SUM(E55:M55)</f>
        <v>6475101</v>
      </c>
    </row>
    <row r="56" spans="1:28" s="341" customFormat="1" ht="21.95" customHeight="1" x14ac:dyDescent="0.25">
      <c r="A56" s="317"/>
      <c r="B56" s="338"/>
      <c r="C56" s="333"/>
      <c r="D56" s="340" t="s">
        <v>791</v>
      </c>
      <c r="E56" s="331">
        <f t="shared" ref="E56:N56" si="9">SUM(E51:E55)</f>
        <v>0</v>
      </c>
      <c r="F56" s="331">
        <f t="shared" si="9"/>
        <v>3786795</v>
      </c>
      <c r="G56" s="331">
        <f t="shared" si="9"/>
        <v>0</v>
      </c>
      <c r="H56" s="331">
        <f t="shared" si="9"/>
        <v>0</v>
      </c>
      <c r="I56" s="331">
        <f t="shared" si="9"/>
        <v>19705385</v>
      </c>
      <c r="J56" s="331">
        <f t="shared" si="9"/>
        <v>0</v>
      </c>
      <c r="K56" s="331">
        <f t="shared" si="9"/>
        <v>0</v>
      </c>
      <c r="L56" s="331">
        <f t="shared" si="9"/>
        <v>0</v>
      </c>
      <c r="M56" s="331">
        <f t="shared" si="9"/>
        <v>81225044</v>
      </c>
      <c r="N56" s="331">
        <f t="shared" si="9"/>
        <v>104717224</v>
      </c>
    </row>
    <row r="57" spans="1:28" s="344" customFormat="1" ht="22.5" customHeight="1" x14ac:dyDescent="0.25">
      <c r="A57" s="317"/>
      <c r="B57" s="338"/>
      <c r="C57" s="333"/>
      <c r="D57" s="340"/>
      <c r="E57" s="331"/>
      <c r="F57" s="331"/>
      <c r="G57" s="331"/>
      <c r="H57" s="331"/>
      <c r="I57" s="331"/>
      <c r="J57" s="331"/>
      <c r="K57" s="331"/>
      <c r="L57" s="331"/>
      <c r="M57" s="331"/>
      <c r="N57" s="331"/>
    </row>
    <row r="58" spans="1:28" s="342" customFormat="1" ht="21.95" customHeight="1" x14ac:dyDescent="0.25">
      <c r="A58" s="310"/>
      <c r="B58" s="311"/>
      <c r="C58" s="312"/>
      <c r="D58" s="343" t="s">
        <v>787</v>
      </c>
      <c r="E58" s="279"/>
      <c r="F58" s="279"/>
      <c r="G58" s="279"/>
      <c r="H58" s="279"/>
      <c r="I58" s="279"/>
      <c r="J58" s="279"/>
      <c r="K58" s="279"/>
      <c r="L58" s="279"/>
      <c r="M58" s="279"/>
      <c r="N58" s="279"/>
    </row>
    <row r="59" spans="1:28" ht="21.95" customHeight="1" x14ac:dyDescent="0.2">
      <c r="A59" s="315"/>
      <c r="B59" s="316" t="s">
        <v>18</v>
      </c>
      <c r="C59" s="312"/>
      <c r="D59" s="489" t="s">
        <v>19</v>
      </c>
      <c r="E59" s="257"/>
      <c r="F59" s="257"/>
      <c r="G59" s="279"/>
      <c r="H59" s="279"/>
      <c r="I59" s="257"/>
      <c r="J59" s="279"/>
      <c r="K59" s="279"/>
      <c r="L59" s="279"/>
      <c r="M59" s="257">
        <v>10813684</v>
      </c>
      <c r="N59" s="279">
        <f>SUM(E59:M59)</f>
        <v>10813684</v>
      </c>
    </row>
    <row r="60" spans="1:28" ht="21.95" customHeight="1" x14ac:dyDescent="0.2">
      <c r="A60" s="315"/>
      <c r="B60" s="316" t="s">
        <v>781</v>
      </c>
      <c r="C60" s="312"/>
      <c r="D60" s="489" t="s">
        <v>782</v>
      </c>
      <c r="E60" s="257"/>
      <c r="F60" s="257"/>
      <c r="G60" s="279"/>
      <c r="H60" s="279"/>
      <c r="I60" s="257">
        <v>3231</v>
      </c>
      <c r="J60" s="279"/>
      <c r="K60" s="279"/>
      <c r="L60" s="279"/>
      <c r="M60" s="257"/>
      <c r="N60" s="279">
        <f>SUM(E60:M60)</f>
        <v>3231</v>
      </c>
    </row>
    <row r="61" spans="1:28" s="341" customFormat="1" ht="21.95" customHeight="1" x14ac:dyDescent="0.25">
      <c r="A61" s="317"/>
      <c r="B61" s="338"/>
      <c r="C61" s="333"/>
      <c r="D61" s="340" t="s">
        <v>788</v>
      </c>
      <c r="E61" s="331">
        <f t="shared" ref="E61:N61" si="10">SUM(E59:E60)</f>
        <v>0</v>
      </c>
      <c r="F61" s="331">
        <f t="shared" si="10"/>
        <v>0</v>
      </c>
      <c r="G61" s="331">
        <f t="shared" si="10"/>
        <v>0</v>
      </c>
      <c r="H61" s="331">
        <f t="shared" si="10"/>
        <v>0</v>
      </c>
      <c r="I61" s="331">
        <f t="shared" si="10"/>
        <v>3231</v>
      </c>
      <c r="J61" s="331">
        <f t="shared" si="10"/>
        <v>0</v>
      </c>
      <c r="K61" s="331">
        <f t="shared" si="10"/>
        <v>0</v>
      </c>
      <c r="L61" s="331">
        <f t="shared" si="10"/>
        <v>0</v>
      </c>
      <c r="M61" s="331">
        <f t="shared" si="10"/>
        <v>10813684</v>
      </c>
      <c r="N61" s="331">
        <f t="shared" si="10"/>
        <v>10816915</v>
      </c>
    </row>
    <row r="62" spans="1:28" s="341" customFormat="1" ht="21.95" customHeight="1" x14ac:dyDescent="0.25">
      <c r="A62" s="317"/>
      <c r="B62" s="338"/>
      <c r="C62" s="333"/>
      <c r="D62" s="340"/>
      <c r="E62" s="331"/>
      <c r="F62" s="331"/>
      <c r="G62" s="331"/>
      <c r="H62" s="331"/>
      <c r="I62" s="331"/>
      <c r="J62" s="331"/>
      <c r="K62" s="331"/>
      <c r="L62" s="331"/>
      <c r="M62" s="331"/>
      <c r="N62" s="331"/>
    </row>
    <row r="63" spans="1:28" s="348" customFormat="1" ht="21" customHeight="1" x14ac:dyDescent="0.25">
      <c r="A63" s="294"/>
      <c r="B63" s="345"/>
      <c r="C63" s="345"/>
      <c r="D63" s="346" t="s">
        <v>118</v>
      </c>
      <c r="E63" s="347">
        <f t="shared" ref="E63:N63" si="11">E48+E56+E61</f>
        <v>148138419</v>
      </c>
      <c r="F63" s="347">
        <f t="shared" si="11"/>
        <v>53879027</v>
      </c>
      <c r="G63" s="347">
        <f t="shared" si="11"/>
        <v>49476663</v>
      </c>
      <c r="H63" s="347">
        <f t="shared" si="11"/>
        <v>86313596</v>
      </c>
      <c r="I63" s="347">
        <f t="shared" si="11"/>
        <v>26060131</v>
      </c>
      <c r="J63" s="347">
        <f t="shared" si="11"/>
        <v>45850</v>
      </c>
      <c r="K63" s="347">
        <f t="shared" si="11"/>
        <v>0</v>
      </c>
      <c r="L63" s="347">
        <f t="shared" si="11"/>
        <v>0</v>
      </c>
      <c r="M63" s="347">
        <f t="shared" si="11"/>
        <v>129365327</v>
      </c>
      <c r="N63" s="971">
        <f t="shared" si="11"/>
        <v>605416055</v>
      </c>
    </row>
    <row r="64" spans="1:28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</sheetData>
  <mergeCells count="15">
    <mergeCell ref="A4:A5"/>
    <mergeCell ref="B4:B5"/>
    <mergeCell ref="C4:C5"/>
    <mergeCell ref="D4:D5"/>
    <mergeCell ref="K4:K5"/>
    <mergeCell ref="L4:L5"/>
    <mergeCell ref="A1:R1"/>
    <mergeCell ref="M3:N3"/>
    <mergeCell ref="N4:N5"/>
    <mergeCell ref="M4:M5"/>
    <mergeCell ref="E4:F4"/>
    <mergeCell ref="I4:I5"/>
    <mergeCell ref="G4:G5"/>
    <mergeCell ref="H4:H5"/>
    <mergeCell ref="J4:J5"/>
  </mergeCells>
  <phoneticPr fontId="97" type="noConversion"/>
  <printOptions horizontalCentered="1" verticalCentered="1"/>
  <pageMargins left="0.85" right="0.19685039370078741" top="0.28000000000000003" bottom="0.15748031496062992" header="0.22" footer="0.17"/>
  <pageSetup paperSize="9" scale="39" orientation="landscape" r:id="rId1"/>
  <headerFooter alignWithMargins="0"/>
  <colBreaks count="1" manualBreakCount="1">
    <brk id="1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workbookViewId="0">
      <selection activeCell="A4" sqref="A4:E4"/>
    </sheetView>
  </sheetViews>
  <sheetFormatPr defaultColWidth="8.83203125" defaultRowHeight="20.25" x14ac:dyDescent="0.3"/>
  <cols>
    <col min="1" max="1" width="3.5" style="959" customWidth="1"/>
    <col min="2" max="2" width="9.5" style="959" customWidth="1"/>
    <col min="3" max="3" width="52.5" style="959" customWidth="1"/>
    <col min="4" max="4" width="12.33203125" style="959" customWidth="1"/>
    <col min="5" max="5" width="13.5" style="959" customWidth="1"/>
    <col min="6" max="6" width="11.5" style="959" customWidth="1"/>
    <col min="7" max="7" width="13.33203125" style="959" customWidth="1"/>
    <col min="8" max="8" width="12.33203125" style="959" customWidth="1"/>
    <col min="9" max="9" width="12.33203125" style="964" customWidth="1"/>
    <col min="10" max="10" width="11.6640625" style="959" customWidth="1"/>
    <col min="11" max="11" width="13.1640625" style="959" customWidth="1"/>
    <col min="12" max="16384" width="8.83203125" style="959"/>
  </cols>
  <sheetData>
    <row r="1" spans="1:11" ht="19.5" x14ac:dyDescent="0.35">
      <c r="A1" s="1227" t="s">
        <v>910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</row>
    <row r="2" spans="1:11" ht="16.5" customHeight="1" x14ac:dyDescent="0.35">
      <c r="A2" s="957"/>
      <c r="B2" s="957"/>
      <c r="C2" s="957"/>
      <c r="D2" s="957"/>
      <c r="E2" s="957"/>
      <c r="F2" s="957"/>
      <c r="G2" s="957"/>
      <c r="H2" s="957"/>
      <c r="I2" s="961"/>
      <c r="J2" s="957"/>
      <c r="K2" s="957"/>
    </row>
    <row r="3" spans="1:11" ht="15" customHeight="1" x14ac:dyDescent="0.3">
      <c r="A3" s="956"/>
      <c r="B3" s="956"/>
      <c r="C3" s="956"/>
      <c r="D3" s="956"/>
      <c r="E3" s="956"/>
      <c r="F3" s="956"/>
      <c r="G3" s="956"/>
      <c r="H3" s="956"/>
      <c r="I3" s="962"/>
      <c r="J3" s="956"/>
      <c r="K3" s="956"/>
    </row>
    <row r="4" spans="1:11" ht="15" customHeight="1" x14ac:dyDescent="0.3">
      <c r="A4" s="1228" t="s">
        <v>937</v>
      </c>
      <c r="B4" s="1228"/>
      <c r="C4" s="1228"/>
      <c r="D4" s="1228"/>
      <c r="E4" s="1228"/>
      <c r="F4" s="955"/>
      <c r="G4" s="955"/>
      <c r="H4" s="955"/>
      <c r="I4" s="963"/>
      <c r="J4" s="955"/>
      <c r="K4" s="954" t="s">
        <v>186</v>
      </c>
    </row>
    <row r="5" spans="1:11" ht="52.5" customHeight="1" x14ac:dyDescent="0.2">
      <c r="A5" s="953"/>
      <c r="B5" s="958" t="s">
        <v>749</v>
      </c>
      <c r="C5" s="958" t="s">
        <v>750</v>
      </c>
      <c r="D5" s="952" t="s">
        <v>751</v>
      </c>
      <c r="E5" s="952" t="s">
        <v>752</v>
      </c>
      <c r="F5" s="952" t="s">
        <v>753</v>
      </c>
      <c r="G5" s="951" t="s">
        <v>754</v>
      </c>
      <c r="H5" s="952" t="s">
        <v>755</v>
      </c>
      <c r="I5" s="958" t="s">
        <v>604</v>
      </c>
      <c r="J5" s="952" t="s">
        <v>756</v>
      </c>
      <c r="K5" s="958" t="s">
        <v>786</v>
      </c>
    </row>
    <row r="6" spans="1:11" s="948" customFormat="1" ht="30.75" customHeight="1" x14ac:dyDescent="0.25">
      <c r="A6" s="950" t="s">
        <v>258</v>
      </c>
      <c r="B6" s="1229" t="s">
        <v>65</v>
      </c>
      <c r="C6" s="1229"/>
      <c r="D6" s="949">
        <f t="shared" ref="D6:J6" si="0">SUM(D7:D16)</f>
        <v>4</v>
      </c>
      <c r="E6" s="949">
        <f t="shared" si="0"/>
        <v>7</v>
      </c>
      <c r="F6" s="949">
        <f t="shared" si="0"/>
        <v>0</v>
      </c>
      <c r="G6" s="949">
        <f t="shared" si="0"/>
        <v>4</v>
      </c>
      <c r="H6" s="949">
        <f t="shared" si="0"/>
        <v>5</v>
      </c>
      <c r="I6" s="965">
        <f t="shared" si="0"/>
        <v>20</v>
      </c>
      <c r="J6" s="949">
        <f t="shared" si="0"/>
        <v>3</v>
      </c>
      <c r="K6" s="965">
        <f>SUM(K7:K17)</f>
        <v>24</v>
      </c>
    </row>
    <row r="7" spans="1:11" ht="25.5" customHeight="1" x14ac:dyDescent="0.3">
      <c r="A7" s="947"/>
      <c r="B7" s="946"/>
      <c r="C7" s="946" t="s">
        <v>757</v>
      </c>
      <c r="D7" s="945">
        <v>0</v>
      </c>
      <c r="E7" s="945">
        <v>0</v>
      </c>
      <c r="F7" s="945">
        <v>0</v>
      </c>
      <c r="G7" s="945">
        <v>0</v>
      </c>
      <c r="H7" s="945">
        <v>5</v>
      </c>
      <c r="I7" s="966">
        <f>SUM(D7:H7)</f>
        <v>5</v>
      </c>
      <c r="J7" s="945">
        <v>0</v>
      </c>
      <c r="K7" s="949">
        <f>I7+J7</f>
        <v>5</v>
      </c>
    </row>
    <row r="8" spans="1:11" ht="25.5" customHeight="1" x14ac:dyDescent="0.3">
      <c r="A8" s="947"/>
      <c r="B8" s="946"/>
      <c r="C8" s="946" t="s">
        <v>758</v>
      </c>
      <c r="D8" s="945">
        <v>0</v>
      </c>
      <c r="E8" s="945">
        <v>0</v>
      </c>
      <c r="F8" s="945">
        <v>0</v>
      </c>
      <c r="G8" s="945">
        <v>0</v>
      </c>
      <c r="H8" s="945">
        <v>0</v>
      </c>
      <c r="I8" s="966">
        <f t="shared" ref="I8:I17" si="1">SUM(D8:H8)</f>
        <v>0</v>
      </c>
      <c r="J8" s="945">
        <v>1</v>
      </c>
      <c r="K8" s="949">
        <f t="shared" ref="K8:K17" si="2">I8+J8</f>
        <v>1</v>
      </c>
    </row>
    <row r="9" spans="1:11" ht="25.5" customHeight="1" x14ac:dyDescent="0.3">
      <c r="A9" s="947"/>
      <c r="B9" s="946"/>
      <c r="C9" s="946" t="s">
        <v>759</v>
      </c>
      <c r="D9" s="945">
        <v>0</v>
      </c>
      <c r="E9" s="945">
        <v>0</v>
      </c>
      <c r="F9" s="945">
        <v>0</v>
      </c>
      <c r="G9" s="945">
        <v>4</v>
      </c>
      <c r="H9" s="945">
        <v>0</v>
      </c>
      <c r="I9" s="966">
        <f t="shared" si="1"/>
        <v>4</v>
      </c>
      <c r="J9" s="945">
        <v>0</v>
      </c>
      <c r="K9" s="949">
        <f t="shared" si="2"/>
        <v>4</v>
      </c>
    </row>
    <row r="10" spans="1:11" ht="25.5" customHeight="1" x14ac:dyDescent="0.3">
      <c r="A10" s="947"/>
      <c r="B10" s="946"/>
      <c r="C10" s="946" t="s">
        <v>760</v>
      </c>
      <c r="D10" s="945">
        <v>0</v>
      </c>
      <c r="E10" s="945">
        <v>1</v>
      </c>
      <c r="F10" s="945">
        <v>0</v>
      </c>
      <c r="G10" s="945">
        <v>0</v>
      </c>
      <c r="H10" s="945">
        <v>0</v>
      </c>
      <c r="I10" s="966">
        <f t="shared" si="1"/>
        <v>1</v>
      </c>
      <c r="J10" s="945">
        <v>0</v>
      </c>
      <c r="K10" s="949">
        <f t="shared" si="2"/>
        <v>1</v>
      </c>
    </row>
    <row r="11" spans="1:11" ht="25.5" customHeight="1" x14ac:dyDescent="0.3">
      <c r="A11" s="947"/>
      <c r="B11" s="946"/>
      <c r="C11" s="946" t="s">
        <v>761</v>
      </c>
      <c r="D11" s="945">
        <v>1</v>
      </c>
      <c r="E11" s="945">
        <v>1</v>
      </c>
      <c r="F11" s="945">
        <v>0</v>
      </c>
      <c r="G11" s="945">
        <v>0</v>
      </c>
      <c r="H11" s="945">
        <v>0</v>
      </c>
      <c r="I11" s="966">
        <f t="shared" si="1"/>
        <v>2</v>
      </c>
      <c r="J11" s="945">
        <v>1</v>
      </c>
      <c r="K11" s="949">
        <f t="shared" si="2"/>
        <v>3</v>
      </c>
    </row>
    <row r="12" spans="1:11" ht="25.5" customHeight="1" x14ac:dyDescent="0.3">
      <c r="A12" s="947"/>
      <c r="B12" s="946"/>
      <c r="C12" s="946" t="s">
        <v>762</v>
      </c>
      <c r="D12" s="945">
        <v>2</v>
      </c>
      <c r="E12" s="945">
        <v>2</v>
      </c>
      <c r="F12" s="945">
        <v>0</v>
      </c>
      <c r="G12" s="945">
        <v>0</v>
      </c>
      <c r="H12" s="945">
        <v>0</v>
      </c>
      <c r="I12" s="966">
        <f t="shared" si="1"/>
        <v>4</v>
      </c>
      <c r="J12" s="945">
        <v>0</v>
      </c>
      <c r="K12" s="949">
        <f t="shared" si="2"/>
        <v>4</v>
      </c>
    </row>
    <row r="13" spans="1:11" ht="25.5" customHeight="1" x14ac:dyDescent="0.3">
      <c r="A13" s="947"/>
      <c r="B13" s="946"/>
      <c r="C13" s="946" t="s">
        <v>763</v>
      </c>
      <c r="D13" s="945">
        <v>0</v>
      </c>
      <c r="E13" s="945">
        <v>1</v>
      </c>
      <c r="F13" s="945">
        <v>0</v>
      </c>
      <c r="G13" s="945">
        <v>0</v>
      </c>
      <c r="H13" s="945">
        <v>0</v>
      </c>
      <c r="I13" s="966">
        <f t="shared" si="1"/>
        <v>1</v>
      </c>
      <c r="J13" s="945">
        <v>0</v>
      </c>
      <c r="K13" s="949">
        <f t="shared" si="2"/>
        <v>1</v>
      </c>
    </row>
    <row r="14" spans="1:11" ht="25.5" customHeight="1" x14ac:dyDescent="0.3">
      <c r="A14" s="947"/>
      <c r="B14" s="946"/>
      <c r="C14" s="946" t="s">
        <v>764</v>
      </c>
      <c r="D14" s="945">
        <v>1</v>
      </c>
      <c r="E14" s="945">
        <v>0</v>
      </c>
      <c r="F14" s="945">
        <v>0</v>
      </c>
      <c r="G14" s="945">
        <v>0</v>
      </c>
      <c r="H14" s="945">
        <v>0</v>
      </c>
      <c r="I14" s="966">
        <f t="shared" si="1"/>
        <v>1</v>
      </c>
      <c r="J14" s="945">
        <v>0</v>
      </c>
      <c r="K14" s="949">
        <f t="shared" si="2"/>
        <v>1</v>
      </c>
    </row>
    <row r="15" spans="1:11" ht="25.5" customHeight="1" x14ac:dyDescent="0.3">
      <c r="A15" s="947"/>
      <c r="B15" s="946"/>
      <c r="C15" s="946" t="s">
        <v>766</v>
      </c>
      <c r="D15" s="945">
        <v>0</v>
      </c>
      <c r="E15" s="945">
        <v>2</v>
      </c>
      <c r="F15" s="945">
        <v>0</v>
      </c>
      <c r="G15" s="945">
        <v>0</v>
      </c>
      <c r="H15" s="945">
        <v>0</v>
      </c>
      <c r="I15" s="966">
        <f t="shared" si="1"/>
        <v>2</v>
      </c>
      <c r="J15" s="945">
        <v>0</v>
      </c>
      <c r="K15" s="949">
        <f t="shared" si="2"/>
        <v>2</v>
      </c>
    </row>
    <row r="16" spans="1:11" ht="25.5" customHeight="1" x14ac:dyDescent="0.3">
      <c r="A16" s="947"/>
      <c r="B16" s="946"/>
      <c r="C16" s="946" t="s">
        <v>767</v>
      </c>
      <c r="D16" s="945">
        <v>0</v>
      </c>
      <c r="E16" s="945">
        <v>0</v>
      </c>
      <c r="F16" s="945">
        <v>0</v>
      </c>
      <c r="G16" s="945">
        <v>0</v>
      </c>
      <c r="H16" s="945">
        <v>0</v>
      </c>
      <c r="I16" s="966">
        <f t="shared" si="1"/>
        <v>0</v>
      </c>
      <c r="J16" s="945">
        <v>1</v>
      </c>
      <c r="K16" s="949">
        <f t="shared" si="2"/>
        <v>1</v>
      </c>
    </row>
    <row r="17" spans="1:11" ht="25.5" customHeight="1" x14ac:dyDescent="0.3">
      <c r="A17" s="947"/>
      <c r="B17" s="946"/>
      <c r="C17" s="946" t="s">
        <v>830</v>
      </c>
      <c r="D17" s="945">
        <v>1</v>
      </c>
      <c r="E17" s="945">
        <v>0</v>
      </c>
      <c r="F17" s="945">
        <v>0</v>
      </c>
      <c r="G17" s="945">
        <v>0</v>
      </c>
      <c r="H17" s="945">
        <v>0</v>
      </c>
      <c r="I17" s="966">
        <f t="shared" si="1"/>
        <v>1</v>
      </c>
      <c r="J17" s="945">
        <v>0</v>
      </c>
      <c r="K17" s="949">
        <f t="shared" si="2"/>
        <v>1</v>
      </c>
    </row>
    <row r="18" spans="1:11" ht="15" customHeight="1" x14ac:dyDescent="0.3">
      <c r="A18" s="947"/>
      <c r="B18" s="946"/>
      <c r="C18" s="946"/>
      <c r="D18" s="947"/>
      <c r="E18" s="947"/>
      <c r="F18" s="947"/>
      <c r="G18" s="947"/>
      <c r="H18" s="947"/>
      <c r="I18" s="966"/>
      <c r="J18" s="947"/>
      <c r="K18" s="965"/>
    </row>
    <row r="19" spans="1:11" s="948" customFormat="1" ht="30.75" customHeight="1" x14ac:dyDescent="0.25">
      <c r="A19" s="950" t="s">
        <v>259</v>
      </c>
      <c r="B19" s="1229" t="s">
        <v>145</v>
      </c>
      <c r="C19" s="1229"/>
      <c r="D19" s="949">
        <f>SUM(D20:D21)</f>
        <v>5</v>
      </c>
      <c r="E19" s="949">
        <f t="shared" ref="E19:K19" si="3">SUM(E20:E21)</f>
        <v>0</v>
      </c>
      <c r="F19" s="949">
        <f t="shared" si="3"/>
        <v>13</v>
      </c>
      <c r="G19" s="949">
        <f t="shared" si="3"/>
        <v>0</v>
      </c>
      <c r="H19" s="949">
        <f t="shared" si="3"/>
        <v>0</v>
      </c>
      <c r="I19" s="965">
        <f>SUM(D19:H19)</f>
        <v>18</v>
      </c>
      <c r="J19" s="949">
        <f t="shared" si="3"/>
        <v>0</v>
      </c>
      <c r="K19" s="965">
        <f t="shared" si="3"/>
        <v>18</v>
      </c>
    </row>
    <row r="20" spans="1:11" ht="25.5" customHeight="1" x14ac:dyDescent="0.3">
      <c r="A20" s="947"/>
      <c r="B20" s="946"/>
      <c r="C20" s="946" t="s">
        <v>757</v>
      </c>
      <c r="D20" s="945">
        <v>0</v>
      </c>
      <c r="E20" s="945">
        <v>0</v>
      </c>
      <c r="F20" s="945">
        <v>13</v>
      </c>
      <c r="G20" s="945">
        <v>0</v>
      </c>
      <c r="H20" s="945">
        <v>0</v>
      </c>
      <c r="I20" s="966">
        <v>0</v>
      </c>
      <c r="J20" s="945">
        <v>0</v>
      </c>
      <c r="K20" s="949">
        <f>SUM(D20:J20)</f>
        <v>13</v>
      </c>
    </row>
    <row r="21" spans="1:11" ht="25.5" customHeight="1" x14ac:dyDescent="0.3">
      <c r="A21" s="947"/>
      <c r="B21" s="946"/>
      <c r="C21" s="946" t="s">
        <v>765</v>
      </c>
      <c r="D21" s="945">
        <v>5</v>
      </c>
      <c r="E21" s="945">
        <v>0</v>
      </c>
      <c r="F21" s="945">
        <v>0</v>
      </c>
      <c r="G21" s="945">
        <v>0</v>
      </c>
      <c r="H21" s="945">
        <v>0</v>
      </c>
      <c r="I21" s="966">
        <v>0</v>
      </c>
      <c r="J21" s="945">
        <v>0</v>
      </c>
      <c r="K21" s="949">
        <f>SUM(D21:J21)</f>
        <v>5</v>
      </c>
    </row>
    <row r="22" spans="1:11" ht="15" customHeight="1" x14ac:dyDescent="0.3">
      <c r="A22" s="947"/>
      <c r="B22" s="946"/>
      <c r="C22" s="946"/>
      <c r="D22" s="945"/>
      <c r="E22" s="945"/>
      <c r="F22" s="945"/>
      <c r="G22" s="945"/>
      <c r="H22" s="945"/>
      <c r="I22" s="966"/>
      <c r="J22" s="945"/>
      <c r="K22" s="965"/>
    </row>
    <row r="23" spans="1:11" s="948" customFormat="1" ht="30.75" customHeight="1" x14ac:dyDescent="0.25">
      <c r="A23" s="950" t="s">
        <v>260</v>
      </c>
      <c r="B23" s="1229" t="s">
        <v>768</v>
      </c>
      <c r="C23" s="1229"/>
      <c r="D23" s="949">
        <f>SUM(D24)</f>
        <v>0</v>
      </c>
      <c r="E23" s="949">
        <f t="shared" ref="E23:K23" si="4">SUM(E24)</f>
        <v>3</v>
      </c>
      <c r="F23" s="949">
        <f t="shared" si="4"/>
        <v>0</v>
      </c>
      <c r="G23" s="949">
        <f t="shared" si="4"/>
        <v>0</v>
      </c>
      <c r="H23" s="949">
        <f t="shared" si="4"/>
        <v>0</v>
      </c>
      <c r="I23" s="965">
        <f>SUM(D23:H23)</f>
        <v>3</v>
      </c>
      <c r="J23" s="949">
        <f t="shared" si="4"/>
        <v>0</v>
      </c>
      <c r="K23" s="965">
        <f t="shared" si="4"/>
        <v>3</v>
      </c>
    </row>
    <row r="24" spans="1:11" ht="25.5" customHeight="1" x14ac:dyDescent="0.3">
      <c r="A24" s="947"/>
      <c r="B24" s="946"/>
      <c r="C24" s="946" t="s">
        <v>769</v>
      </c>
      <c r="D24" s="945">
        <v>0</v>
      </c>
      <c r="E24" s="968">
        <v>3</v>
      </c>
      <c r="F24" s="945">
        <v>0</v>
      </c>
      <c r="G24" s="945">
        <v>0</v>
      </c>
      <c r="H24" s="945">
        <v>0</v>
      </c>
      <c r="I24" s="966">
        <v>0</v>
      </c>
      <c r="J24" s="945">
        <v>0</v>
      </c>
      <c r="K24" s="949">
        <f>SUM(D24:J24)</f>
        <v>3</v>
      </c>
    </row>
    <row r="25" spans="1:11" ht="18.75" x14ac:dyDescent="0.25">
      <c r="A25" s="944"/>
      <c r="B25" s="944"/>
      <c r="C25" s="944"/>
      <c r="D25" s="944"/>
      <c r="E25" s="944"/>
      <c r="F25" s="944"/>
      <c r="G25" s="944"/>
      <c r="H25" s="944"/>
      <c r="I25" s="967"/>
      <c r="J25" s="944"/>
      <c r="K25" s="965"/>
    </row>
    <row r="26" spans="1:11" ht="16.5" customHeight="1" x14ac:dyDescent="0.2">
      <c r="A26" s="1230" t="s">
        <v>118</v>
      </c>
      <c r="B26" s="1231"/>
      <c r="C26" s="1232"/>
      <c r="D26" s="949">
        <f>D23+D19+D6</f>
        <v>9</v>
      </c>
      <c r="E26" s="949">
        <f>E23+E19+E6</f>
        <v>10</v>
      </c>
      <c r="F26" s="949">
        <f>F23+F19+F6</f>
        <v>13</v>
      </c>
      <c r="G26" s="949">
        <f>G23+G19+G6</f>
        <v>4</v>
      </c>
      <c r="H26" s="949">
        <f>H23+H19+H6</f>
        <v>5</v>
      </c>
      <c r="I26" s="965">
        <f>I6+I23+I19</f>
        <v>41</v>
      </c>
      <c r="J26" s="949">
        <f>J23+J19+J6</f>
        <v>3</v>
      </c>
      <c r="K26" s="965">
        <f>K23+K19+K6</f>
        <v>45</v>
      </c>
    </row>
  </sheetData>
  <mergeCells count="6">
    <mergeCell ref="A1:K1"/>
    <mergeCell ref="A4:E4"/>
    <mergeCell ref="B6:C6"/>
    <mergeCell ref="B19:C19"/>
    <mergeCell ref="B23:C23"/>
    <mergeCell ref="A26:C2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2:I17"/>
  <sheetViews>
    <sheetView zoomScaleNormal="100" workbookViewId="0">
      <selection activeCell="A4" sqref="A4"/>
    </sheetView>
  </sheetViews>
  <sheetFormatPr defaultRowHeight="12.75" x14ac:dyDescent="0.2"/>
  <cols>
    <col min="1" max="1" width="6.83203125" style="219" customWidth="1"/>
    <col min="2" max="2" width="49.6640625" style="218" customWidth="1"/>
    <col min="3" max="4" width="12.83203125" style="218" customWidth="1"/>
    <col min="5" max="5" width="16" style="218" bestFit="1" customWidth="1"/>
    <col min="6" max="7" width="12.83203125" style="218" customWidth="1"/>
    <col min="8" max="8" width="16" style="218" bestFit="1" customWidth="1"/>
    <col min="9" max="9" width="3.33203125" style="218" customWidth="1"/>
    <col min="10" max="16384" width="9.33203125" style="218"/>
  </cols>
  <sheetData>
    <row r="2" spans="1:9" ht="39.75" customHeight="1" x14ac:dyDescent="0.2">
      <c r="A2" s="1236" t="s">
        <v>155</v>
      </c>
      <c r="B2" s="1236"/>
      <c r="C2" s="1236"/>
      <c r="D2" s="1236"/>
      <c r="E2" s="1236"/>
      <c r="F2" s="1236"/>
      <c r="G2" s="1236"/>
      <c r="H2" s="1236"/>
    </row>
    <row r="3" spans="1:9" s="427" customFormat="1" ht="15.75" customHeight="1" x14ac:dyDescent="0.25">
      <c r="A3" s="425"/>
      <c r="B3" s="426"/>
      <c r="C3" s="1210"/>
      <c r="D3" s="1210"/>
      <c r="G3" s="1234"/>
      <c r="H3" s="1234"/>
      <c r="I3" s="428"/>
    </row>
    <row r="4" spans="1:9" s="432" customFormat="1" ht="15.75" thickBot="1" x14ac:dyDescent="0.25">
      <c r="A4" s="883" t="s">
        <v>938</v>
      </c>
      <c r="B4" s="429"/>
      <c r="C4" s="430"/>
      <c r="D4" s="431"/>
      <c r="G4" s="1233" t="s">
        <v>621</v>
      </c>
      <c r="H4" s="1233"/>
      <c r="I4" s="431"/>
    </row>
    <row r="5" spans="1:9" s="433" customFormat="1" ht="26.25" customHeight="1" x14ac:dyDescent="0.2">
      <c r="A5" s="1242" t="s">
        <v>528</v>
      </c>
      <c r="B5" s="1241" t="s">
        <v>119</v>
      </c>
      <c r="C5" s="1245" t="s">
        <v>120</v>
      </c>
      <c r="D5" s="1245" t="s">
        <v>911</v>
      </c>
      <c r="E5" s="1241" t="s">
        <v>121</v>
      </c>
      <c r="F5" s="1241"/>
      <c r="G5" s="1241"/>
      <c r="H5" s="1239" t="s">
        <v>59</v>
      </c>
    </row>
    <row r="6" spans="1:9" s="435" customFormat="1" ht="32.25" customHeight="1" x14ac:dyDescent="0.2">
      <c r="A6" s="1243"/>
      <c r="B6" s="1244"/>
      <c r="C6" s="1244"/>
      <c r="D6" s="1246"/>
      <c r="E6" s="434" t="s">
        <v>680</v>
      </c>
      <c r="F6" s="434" t="s">
        <v>808</v>
      </c>
      <c r="G6" s="434" t="s">
        <v>831</v>
      </c>
      <c r="H6" s="1240"/>
    </row>
    <row r="7" spans="1:9" s="439" customFormat="1" ht="12.95" customHeight="1" x14ac:dyDescent="0.2">
      <c r="A7" s="436" t="s">
        <v>245</v>
      </c>
      <c r="B7" s="437" t="s">
        <v>193</v>
      </c>
      <c r="C7" s="437" t="s">
        <v>194</v>
      </c>
      <c r="D7" s="437" t="s">
        <v>195</v>
      </c>
      <c r="E7" s="437" t="s">
        <v>196</v>
      </c>
      <c r="F7" s="437" t="s">
        <v>178</v>
      </c>
      <c r="G7" s="437" t="s">
        <v>179</v>
      </c>
      <c r="H7" s="438" t="s">
        <v>537</v>
      </c>
    </row>
    <row r="8" spans="1:9" ht="24.75" customHeight="1" x14ac:dyDescent="0.2">
      <c r="A8" s="436" t="s">
        <v>258</v>
      </c>
      <c r="B8" s="440" t="s">
        <v>156</v>
      </c>
      <c r="C8" s="441"/>
      <c r="D8" s="442">
        <v>0</v>
      </c>
      <c r="E8" s="442">
        <v>0</v>
      </c>
      <c r="F8" s="442">
        <v>0</v>
      </c>
      <c r="G8" s="442">
        <v>0</v>
      </c>
      <c r="H8" s="443">
        <v>0</v>
      </c>
    </row>
    <row r="9" spans="1:9" ht="26.1" customHeight="1" x14ac:dyDescent="0.2">
      <c r="A9" s="436" t="s">
        <v>259</v>
      </c>
      <c r="B9" s="440" t="s">
        <v>157</v>
      </c>
      <c r="C9" s="444" t="s">
        <v>680</v>
      </c>
      <c r="D9" s="442">
        <v>0</v>
      </c>
      <c r="E9" s="442">
        <v>3568000</v>
      </c>
      <c r="F9" s="442">
        <v>3568000</v>
      </c>
      <c r="G9" s="442">
        <v>3568000</v>
      </c>
      <c r="H9" s="443">
        <f>SUM(E9:G9)</f>
        <v>10704000</v>
      </c>
      <c r="I9" s="1235"/>
    </row>
    <row r="10" spans="1:9" ht="20.100000000000001" customHeight="1" x14ac:dyDescent="0.2">
      <c r="A10" s="436" t="s">
        <v>260</v>
      </c>
      <c r="B10" s="440" t="s">
        <v>158</v>
      </c>
      <c r="C10" s="445" t="s">
        <v>680</v>
      </c>
      <c r="D10" s="446">
        <v>0</v>
      </c>
      <c r="E10" s="446">
        <f>E11</f>
        <v>4348889</v>
      </c>
      <c r="F10" s="446">
        <v>0</v>
      </c>
      <c r="G10" s="446">
        <v>0</v>
      </c>
      <c r="H10" s="447">
        <f>E10</f>
        <v>4348889</v>
      </c>
      <c r="I10" s="1235"/>
    </row>
    <row r="11" spans="1:9" ht="20.100000000000001" customHeight="1" x14ac:dyDescent="0.2">
      <c r="A11" s="436"/>
      <c r="B11" s="1094" t="s">
        <v>833</v>
      </c>
      <c r="C11" s="1119" t="s">
        <v>680</v>
      </c>
      <c r="D11" s="450"/>
      <c r="E11" s="450">
        <v>4348889</v>
      </c>
      <c r="F11" s="1095" t="s">
        <v>530</v>
      </c>
      <c r="G11" s="1095" t="s">
        <v>530</v>
      </c>
      <c r="H11" s="451">
        <f>E11</f>
        <v>4348889</v>
      </c>
      <c r="I11" s="1235"/>
    </row>
    <row r="12" spans="1:9" ht="20.100000000000001" customHeight="1" x14ac:dyDescent="0.2">
      <c r="A12" s="436" t="s">
        <v>261</v>
      </c>
      <c r="B12" s="440" t="s">
        <v>159</v>
      </c>
      <c r="C12" s="445" t="s">
        <v>680</v>
      </c>
      <c r="D12" s="446">
        <v>0</v>
      </c>
      <c r="E12" s="446">
        <f>E13</f>
        <v>12923812</v>
      </c>
      <c r="F12" s="446">
        <v>0</v>
      </c>
      <c r="G12" s="446">
        <v>0</v>
      </c>
      <c r="H12" s="447">
        <f>E12</f>
        <v>12923812</v>
      </c>
      <c r="I12" s="1235"/>
    </row>
    <row r="13" spans="1:9" ht="20.100000000000001" customHeight="1" x14ac:dyDescent="0.2">
      <c r="A13" s="436"/>
      <c r="B13" s="1094" t="s">
        <v>833</v>
      </c>
      <c r="C13" s="1119" t="s">
        <v>680</v>
      </c>
      <c r="D13" s="450"/>
      <c r="E13" s="450">
        <v>12923812</v>
      </c>
      <c r="F13" s="1095" t="s">
        <v>530</v>
      </c>
      <c r="G13" s="1095" t="s">
        <v>530</v>
      </c>
      <c r="H13" s="1095">
        <f>E13</f>
        <v>12923812</v>
      </c>
      <c r="I13" s="1235"/>
    </row>
    <row r="14" spans="1:9" ht="20.100000000000001" customHeight="1" x14ac:dyDescent="0.2">
      <c r="A14" s="436" t="s">
        <v>262</v>
      </c>
      <c r="B14" s="448" t="s">
        <v>160</v>
      </c>
      <c r="C14" s="445"/>
      <c r="D14" s="446">
        <v>0</v>
      </c>
      <c r="E14" s="446">
        <f>E16</f>
        <v>1080000</v>
      </c>
      <c r="F14" s="446">
        <f>F16</f>
        <v>1200000</v>
      </c>
      <c r="G14" s="446">
        <f>G16</f>
        <v>1400000</v>
      </c>
      <c r="H14" s="447">
        <f>H16</f>
        <v>8620000</v>
      </c>
      <c r="I14" s="1235"/>
    </row>
    <row r="15" spans="1:9" ht="20.100000000000001" customHeight="1" x14ac:dyDescent="0.2">
      <c r="A15" s="436" t="s">
        <v>263</v>
      </c>
      <c r="B15" s="448"/>
      <c r="C15" s="445"/>
      <c r="D15" s="446"/>
      <c r="E15" s="446"/>
      <c r="F15" s="446"/>
      <c r="G15" s="446"/>
      <c r="H15" s="447"/>
      <c r="I15" s="1235"/>
    </row>
    <row r="16" spans="1:9" ht="20.100000000000001" customHeight="1" x14ac:dyDescent="0.2">
      <c r="A16" s="436" t="s">
        <v>264</v>
      </c>
      <c r="B16" s="448" t="s">
        <v>161</v>
      </c>
      <c r="C16" s="449" t="s">
        <v>122</v>
      </c>
      <c r="D16" s="450">
        <v>4940000</v>
      </c>
      <c r="E16" s="450">
        <v>1080000</v>
      </c>
      <c r="F16" s="450">
        <v>1200000</v>
      </c>
      <c r="G16" s="450">
        <v>1400000</v>
      </c>
      <c r="H16" s="451">
        <f>SUM(D16:G16)</f>
        <v>8620000</v>
      </c>
      <c r="I16" s="1235"/>
    </row>
    <row r="17" spans="1:9" s="455" customFormat="1" ht="20.100000000000001" customHeight="1" thickBot="1" x14ac:dyDescent="0.25">
      <c r="A17" s="1237"/>
      <c r="B17" s="1238"/>
      <c r="C17" s="452"/>
      <c r="D17" s="453">
        <f>+D8+D9+D10+D12+D14</f>
        <v>0</v>
      </c>
      <c r="E17" s="453">
        <f>+E8+E9+E10+E12+E14</f>
        <v>21920701</v>
      </c>
      <c r="F17" s="453">
        <f>+F8+F9+F10+F12+F14</f>
        <v>4768000</v>
      </c>
      <c r="G17" s="453">
        <f>+G8+G9+G10+G12+G14</f>
        <v>4968000</v>
      </c>
      <c r="H17" s="454">
        <f>+H8+H9+H10+H12+H14</f>
        <v>36596701</v>
      </c>
      <c r="I17" s="1235"/>
    </row>
  </sheetData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120" zoomScaleNormal="120" workbookViewId="0">
      <selection activeCell="A3" sqref="A3"/>
    </sheetView>
  </sheetViews>
  <sheetFormatPr defaultRowHeight="15" x14ac:dyDescent="0.25"/>
  <cols>
    <col min="1" max="1" width="5.6640625" style="688" customWidth="1"/>
    <col min="2" max="2" width="35.6640625" style="688" customWidth="1"/>
    <col min="3" max="3" width="13" style="688" customWidth="1"/>
    <col min="4" max="5" width="14" style="688" customWidth="1"/>
    <col min="6" max="6" width="14.6640625" style="688" customWidth="1"/>
    <col min="7" max="7" width="17.33203125" style="688" customWidth="1"/>
    <col min="8" max="16384" width="9.33203125" style="688"/>
  </cols>
  <sheetData>
    <row r="1" spans="1:10" s="675" customFormat="1" ht="48.75" customHeight="1" x14ac:dyDescent="0.25">
      <c r="A1" s="1282" t="s">
        <v>912</v>
      </c>
      <c r="B1" s="1282"/>
      <c r="C1" s="1282"/>
      <c r="D1" s="1282"/>
      <c r="E1" s="1282"/>
      <c r="F1" s="1282"/>
      <c r="G1" s="1282"/>
    </row>
    <row r="2" spans="1:10" s="679" customFormat="1" ht="15.75" customHeight="1" x14ac:dyDescent="0.25">
      <c r="A2" s="676"/>
      <c r="B2" s="677"/>
      <c r="C2" s="677"/>
      <c r="D2" s="1283"/>
      <c r="E2" s="1283"/>
      <c r="F2" s="1284"/>
      <c r="G2" s="1284"/>
      <c r="H2" s="678"/>
      <c r="J2" s="680"/>
    </row>
    <row r="3" spans="1:10" s="685" customFormat="1" ht="15.75" customHeight="1" x14ac:dyDescent="0.2">
      <c r="A3" s="883" t="s">
        <v>939</v>
      </c>
      <c r="B3" s="681"/>
      <c r="C3" s="681"/>
      <c r="D3" s="682"/>
      <c r="E3" s="683"/>
      <c r="F3" s="1285" t="s">
        <v>621</v>
      </c>
      <c r="G3" s="1285"/>
      <c r="H3" s="684"/>
      <c r="J3" s="683"/>
    </row>
    <row r="4" spans="1:10" s="685" customFormat="1" ht="15.75" customHeight="1" x14ac:dyDescent="0.2">
      <c r="A4" s="883"/>
      <c r="B4" s="681"/>
      <c r="C4" s="681"/>
      <c r="D4" s="682"/>
      <c r="E4" s="683"/>
      <c r="F4" s="783"/>
      <c r="G4" s="783"/>
      <c r="H4" s="684"/>
      <c r="J4" s="683"/>
    </row>
    <row r="5" spans="1:10" ht="15.95" customHeight="1" x14ac:dyDescent="0.25">
      <c r="A5" s="1267" t="s">
        <v>913</v>
      </c>
      <c r="B5" s="1267"/>
      <c r="C5" s="1267"/>
      <c r="D5" s="1267"/>
      <c r="E5" s="1267"/>
      <c r="F5" s="1267"/>
      <c r="G5" s="686"/>
      <c r="H5" s="687"/>
    </row>
    <row r="6" spans="1:10" ht="15.95" customHeight="1" thickBot="1" x14ac:dyDescent="0.3">
      <c r="A6" s="689"/>
      <c r="B6" s="689"/>
      <c r="C6" s="689"/>
      <c r="D6" s="690"/>
      <c r="E6" s="690"/>
      <c r="F6" s="686"/>
      <c r="G6" s="686"/>
      <c r="H6" s="687"/>
    </row>
    <row r="7" spans="1:10" ht="22.5" customHeight="1" x14ac:dyDescent="0.25">
      <c r="A7" s="691" t="s">
        <v>267</v>
      </c>
      <c r="B7" s="1286" t="s">
        <v>575</v>
      </c>
      <c r="C7" s="1286"/>
      <c r="D7" s="1286"/>
      <c r="E7" s="1286"/>
      <c r="F7" s="1287" t="s">
        <v>576</v>
      </c>
      <c r="G7" s="1288"/>
      <c r="H7" s="687"/>
    </row>
    <row r="8" spans="1:10" ht="15.95" customHeight="1" x14ac:dyDescent="0.25">
      <c r="A8" s="692" t="s">
        <v>245</v>
      </c>
      <c r="B8" s="1277" t="s">
        <v>193</v>
      </c>
      <c r="C8" s="1277"/>
      <c r="D8" s="1277"/>
      <c r="E8" s="1277"/>
      <c r="F8" s="1277" t="s">
        <v>194</v>
      </c>
      <c r="G8" s="1278"/>
      <c r="H8" s="687"/>
    </row>
    <row r="9" spans="1:10" ht="15.95" customHeight="1" x14ac:dyDescent="0.25">
      <c r="A9" s="692" t="s">
        <v>258</v>
      </c>
      <c r="B9" s="1279"/>
      <c r="C9" s="1280"/>
      <c r="D9" s="1280"/>
      <c r="E9" s="1281"/>
      <c r="F9" s="1262"/>
      <c r="G9" s="1263"/>
      <c r="H9" s="687"/>
    </row>
    <row r="10" spans="1:10" ht="15.95" customHeight="1" x14ac:dyDescent="0.25">
      <c r="A10" s="692" t="s">
        <v>259</v>
      </c>
      <c r="B10" s="1261"/>
      <c r="C10" s="1261"/>
      <c r="D10" s="1261"/>
      <c r="E10" s="1261"/>
      <c r="F10" s="1262"/>
      <c r="G10" s="1263"/>
      <c r="H10" s="687"/>
    </row>
    <row r="11" spans="1:10" ht="15.95" customHeight="1" x14ac:dyDescent="0.25">
      <c r="A11" s="692" t="s">
        <v>260</v>
      </c>
      <c r="B11" s="1261"/>
      <c r="C11" s="1261"/>
      <c r="D11" s="1261"/>
      <c r="E11" s="1261"/>
      <c r="F11" s="1262"/>
      <c r="G11" s="1263"/>
      <c r="H11" s="687"/>
    </row>
    <row r="12" spans="1:10" ht="25.5" customHeight="1" thickBot="1" x14ac:dyDescent="0.3">
      <c r="A12" s="693" t="s">
        <v>261</v>
      </c>
      <c r="B12" s="1264" t="s">
        <v>577</v>
      </c>
      <c r="C12" s="1264"/>
      <c r="D12" s="1264"/>
      <c r="E12" s="1264"/>
      <c r="F12" s="1265">
        <f>SUM(F9:F11)</f>
        <v>0</v>
      </c>
      <c r="G12" s="1266"/>
      <c r="H12" s="687"/>
    </row>
    <row r="13" spans="1:10" ht="25.5" customHeight="1" x14ac:dyDescent="0.25">
      <c r="A13" s="694"/>
      <c r="B13" s="695"/>
      <c r="C13" s="695"/>
      <c r="D13" s="695"/>
      <c r="E13" s="695"/>
      <c r="F13" s="696"/>
      <c r="G13" s="696"/>
      <c r="H13" s="687"/>
    </row>
    <row r="14" spans="1:10" ht="15.95" customHeight="1" x14ac:dyDescent="0.25">
      <c r="A14" s="1267" t="s">
        <v>578</v>
      </c>
      <c r="B14" s="1267"/>
      <c r="C14" s="1267"/>
      <c r="D14" s="1267"/>
      <c r="E14" s="1267"/>
      <c r="F14" s="1267"/>
      <c r="G14" s="1267"/>
      <c r="H14" s="687"/>
    </row>
    <row r="15" spans="1:10" ht="15.95" customHeight="1" thickBot="1" x14ac:dyDescent="0.3">
      <c r="A15" s="689"/>
      <c r="B15" s="689"/>
      <c r="C15" s="689"/>
      <c r="D15" s="690"/>
      <c r="E15" s="690"/>
      <c r="F15" s="686"/>
      <c r="G15" s="686"/>
      <c r="H15" s="687"/>
    </row>
    <row r="16" spans="1:10" ht="15" customHeight="1" x14ac:dyDescent="0.25">
      <c r="A16" s="1268" t="s">
        <v>267</v>
      </c>
      <c r="B16" s="1270" t="s">
        <v>579</v>
      </c>
      <c r="C16" s="1272" t="s">
        <v>580</v>
      </c>
      <c r="D16" s="1273"/>
      <c r="E16" s="1273"/>
      <c r="F16" s="1274"/>
      <c r="G16" s="1275" t="s">
        <v>581</v>
      </c>
    </row>
    <row r="17" spans="1:7" ht="13.5" customHeight="1" thickBot="1" x14ac:dyDescent="0.3">
      <c r="A17" s="1269"/>
      <c r="B17" s="1271"/>
      <c r="C17" s="697" t="s">
        <v>164</v>
      </c>
      <c r="D17" s="698" t="s">
        <v>808</v>
      </c>
      <c r="E17" s="698" t="s">
        <v>831</v>
      </c>
      <c r="F17" s="698" t="s">
        <v>914</v>
      </c>
      <c r="G17" s="1276"/>
    </row>
    <row r="18" spans="1:7" ht="15.75" thickBot="1" x14ac:dyDescent="0.3">
      <c r="A18" s="699" t="s">
        <v>245</v>
      </c>
      <c r="B18" s="700" t="s">
        <v>193</v>
      </c>
      <c r="C18" s="700" t="s">
        <v>194</v>
      </c>
      <c r="D18" s="700" t="s">
        <v>195</v>
      </c>
      <c r="E18" s="700" t="s">
        <v>196</v>
      </c>
      <c r="F18" s="700" t="s">
        <v>178</v>
      </c>
      <c r="G18" s="701" t="s">
        <v>179</v>
      </c>
    </row>
    <row r="19" spans="1:7" x14ac:dyDescent="0.25">
      <c r="A19" s="702" t="s">
        <v>258</v>
      </c>
      <c r="B19" s="703" t="s">
        <v>832</v>
      </c>
      <c r="C19" s="1090">
        <v>4906638</v>
      </c>
      <c r="D19" s="704">
        <v>4906638</v>
      </c>
      <c r="E19" s="704">
        <v>4906638</v>
      </c>
      <c r="F19" s="704">
        <v>4906638</v>
      </c>
      <c r="G19" s="705">
        <f>SUM(D19:F19)</f>
        <v>14719914</v>
      </c>
    </row>
    <row r="20" spans="1:7" x14ac:dyDescent="0.25">
      <c r="A20" s="706" t="s">
        <v>259</v>
      </c>
      <c r="B20" s="707"/>
      <c r="C20" s="707"/>
      <c r="D20" s="708"/>
      <c r="E20" s="708"/>
      <c r="F20" s="708"/>
      <c r="G20" s="709">
        <f>SUM(D20:F20)</f>
        <v>0</v>
      </c>
    </row>
    <row r="21" spans="1:7" ht="15.75" thickBot="1" x14ac:dyDescent="0.3">
      <c r="A21" s="706" t="s">
        <v>260</v>
      </c>
      <c r="B21" s="707"/>
      <c r="C21" s="707"/>
      <c r="D21" s="708"/>
      <c r="E21" s="708"/>
      <c r="F21" s="708"/>
      <c r="G21" s="709">
        <f>SUM(D21:F21)</f>
        <v>0</v>
      </c>
    </row>
    <row r="22" spans="1:7" s="714" customFormat="1" thickBot="1" x14ac:dyDescent="0.25">
      <c r="A22" s="710" t="s">
        <v>261</v>
      </c>
      <c r="B22" s="711" t="s">
        <v>582</v>
      </c>
      <c r="C22" s="711"/>
      <c r="D22" s="712">
        <f>SUM(D19:D21)</f>
        <v>4906638</v>
      </c>
      <c r="E22" s="712">
        <f>SUM(E19:E21)</f>
        <v>4906638</v>
      </c>
      <c r="F22" s="712">
        <f>SUM(F19:F21)</f>
        <v>4906638</v>
      </c>
      <c r="G22" s="713">
        <f>SUM(G19:G21)</f>
        <v>14719914</v>
      </c>
    </row>
    <row r="23" spans="1:7" s="714" customFormat="1" ht="14.25" x14ac:dyDescent="0.2">
      <c r="A23" s="715"/>
      <c r="B23" s="716"/>
      <c r="C23" s="716"/>
      <c r="D23" s="717"/>
      <c r="E23" s="717"/>
      <c r="F23" s="717"/>
      <c r="G23" s="717"/>
    </row>
    <row r="24" spans="1:7" s="718" customFormat="1" ht="30.75" customHeight="1" x14ac:dyDescent="0.25">
      <c r="A24" s="1252" t="s">
        <v>583</v>
      </c>
      <c r="B24" s="1252"/>
      <c r="C24" s="1252"/>
      <c r="D24" s="1252"/>
      <c r="E24" s="1252"/>
      <c r="F24" s="1252"/>
      <c r="G24" s="1252"/>
    </row>
    <row r="25" spans="1:7" ht="15.75" thickBot="1" x14ac:dyDescent="0.3"/>
    <row r="26" spans="1:7" ht="21.75" thickBot="1" x14ac:dyDescent="0.3">
      <c r="A26" s="719" t="s">
        <v>267</v>
      </c>
      <c r="B26" s="1253" t="s">
        <v>584</v>
      </c>
      <c r="C26" s="1253"/>
      <c r="D26" s="1254"/>
      <c r="E26" s="1254"/>
      <c r="F26" s="1254"/>
      <c r="G26" s="719" t="s">
        <v>915</v>
      </c>
    </row>
    <row r="27" spans="1:7" x14ac:dyDescent="0.25">
      <c r="A27" s="720" t="s">
        <v>245</v>
      </c>
      <c r="B27" s="1255" t="s">
        <v>193</v>
      </c>
      <c r="C27" s="1255"/>
      <c r="D27" s="1256"/>
      <c r="E27" s="1256"/>
      <c r="F27" s="1257"/>
      <c r="G27" s="720" t="s">
        <v>194</v>
      </c>
    </row>
    <row r="28" spans="1:7" x14ac:dyDescent="0.25">
      <c r="A28" s="721" t="s">
        <v>258</v>
      </c>
      <c r="B28" s="1258" t="s">
        <v>585</v>
      </c>
      <c r="C28" s="1259"/>
      <c r="D28" s="1259"/>
      <c r="E28" s="1259"/>
      <c r="F28" s="1260"/>
      <c r="G28" s="722">
        <v>86109750</v>
      </c>
    </row>
    <row r="29" spans="1:7" ht="23.25" customHeight="1" x14ac:dyDescent="0.25">
      <c r="A29" s="721" t="s">
        <v>259</v>
      </c>
      <c r="B29" s="1247" t="s">
        <v>586</v>
      </c>
      <c r="C29" s="1247"/>
      <c r="D29" s="1248"/>
      <c r="E29" s="1248"/>
      <c r="F29" s="1249"/>
      <c r="G29" s="722">
        <v>1734102</v>
      </c>
    </row>
    <row r="30" spans="1:7" x14ac:dyDescent="0.25">
      <c r="A30" s="721" t="s">
        <v>260</v>
      </c>
      <c r="B30" s="1247" t="s">
        <v>587</v>
      </c>
      <c r="C30" s="1247"/>
      <c r="D30" s="1248"/>
      <c r="E30" s="1248"/>
      <c r="F30" s="1249"/>
      <c r="G30" s="722">
        <v>0</v>
      </c>
    </row>
    <row r="31" spans="1:7" ht="30" customHeight="1" x14ac:dyDescent="0.25">
      <c r="A31" s="721" t="s">
        <v>261</v>
      </c>
      <c r="B31" s="1247" t="s">
        <v>588</v>
      </c>
      <c r="C31" s="1247"/>
      <c r="D31" s="1248"/>
      <c r="E31" s="1248"/>
      <c r="F31" s="1249"/>
      <c r="G31" s="722">
        <v>45850</v>
      </c>
    </row>
    <row r="32" spans="1:7" x14ac:dyDescent="0.25">
      <c r="A32" s="721" t="s">
        <v>262</v>
      </c>
      <c r="B32" s="1247" t="s">
        <v>589</v>
      </c>
      <c r="C32" s="1247"/>
      <c r="D32" s="1248"/>
      <c r="E32" s="1248"/>
      <c r="F32" s="1249"/>
      <c r="G32" s="722">
        <v>186567</v>
      </c>
    </row>
    <row r="33" spans="1:7" ht="17.25" customHeight="1" thickBot="1" x14ac:dyDescent="0.3">
      <c r="A33" s="723" t="s">
        <v>263</v>
      </c>
      <c r="B33" s="1250" t="s">
        <v>590</v>
      </c>
      <c r="C33" s="1250"/>
      <c r="D33" s="1250"/>
      <c r="E33" s="1250"/>
      <c r="F33" s="1250"/>
      <c r="G33" s="722">
        <v>0</v>
      </c>
    </row>
    <row r="34" spans="1:7" ht="29.25" customHeight="1" thickBot="1" x14ac:dyDescent="0.3">
      <c r="A34" s="724" t="s">
        <v>591</v>
      </c>
      <c r="B34" s="725"/>
      <c r="C34" s="726"/>
      <c r="D34" s="726"/>
      <c r="E34" s="726"/>
      <c r="F34" s="726"/>
      <c r="G34" s="727">
        <f>SUM(G28:G33)</f>
        <v>88076269</v>
      </c>
    </row>
    <row r="35" spans="1:7" ht="27" customHeight="1" x14ac:dyDescent="0.25">
      <c r="A35" s="1251" t="s">
        <v>592</v>
      </c>
      <c r="B35" s="1251"/>
      <c r="C35" s="1251"/>
      <c r="D35" s="1251"/>
      <c r="E35" s="1251"/>
      <c r="F35" s="1251"/>
    </row>
  </sheetData>
  <mergeCells count="32">
    <mergeCell ref="A1:G1"/>
    <mergeCell ref="D2:E2"/>
    <mergeCell ref="F2:G2"/>
    <mergeCell ref="F3:G3"/>
    <mergeCell ref="A5:F5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A14:G14"/>
    <mergeCell ref="A16:A17"/>
    <mergeCell ref="B16:B17"/>
    <mergeCell ref="C16:F16"/>
    <mergeCell ref="G16:G17"/>
    <mergeCell ref="B31:F31"/>
    <mergeCell ref="B32:F32"/>
    <mergeCell ref="B33:F33"/>
    <mergeCell ref="A35:F35"/>
    <mergeCell ref="A24:G24"/>
    <mergeCell ref="B26:F26"/>
    <mergeCell ref="B27:F27"/>
    <mergeCell ref="B28:F28"/>
    <mergeCell ref="B29:F29"/>
    <mergeCell ref="B30:F30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C13"/>
  <sheetViews>
    <sheetView zoomScaleNormal="100" workbookViewId="0">
      <selection activeCell="A5" sqref="A5"/>
    </sheetView>
  </sheetViews>
  <sheetFormatPr defaultRowHeight="12.75" x14ac:dyDescent="0.2"/>
  <cols>
    <col min="1" max="1" width="7.6640625" style="20" customWidth="1"/>
    <col min="2" max="2" width="60.83203125" style="20" customWidth="1"/>
    <col min="3" max="3" width="25.6640625" style="20" customWidth="1"/>
    <col min="4" max="16384" width="9.33203125" style="20"/>
  </cols>
  <sheetData>
    <row r="1" spans="1:3" ht="15" x14ac:dyDescent="0.25">
      <c r="C1" s="21"/>
    </row>
    <row r="2" spans="1:3" ht="27" customHeight="1" x14ac:dyDescent="0.2">
      <c r="A2" s="1290" t="s">
        <v>64</v>
      </c>
      <c r="B2" s="1290"/>
      <c r="C2" s="1290"/>
    </row>
    <row r="3" spans="1:3" ht="24" customHeight="1" x14ac:dyDescent="0.2">
      <c r="A3" s="1289" t="s">
        <v>918</v>
      </c>
      <c r="B3" s="1289"/>
      <c r="C3" s="1289"/>
    </row>
    <row r="4" spans="1:3" ht="24" customHeight="1" x14ac:dyDescent="0.2">
      <c r="A4" s="589"/>
      <c r="B4" s="589"/>
      <c r="C4" s="589"/>
    </row>
    <row r="5" spans="1:3" ht="15.75" customHeight="1" thickBot="1" x14ac:dyDescent="0.25">
      <c r="A5" s="883" t="s">
        <v>940</v>
      </c>
      <c r="B5" s="589"/>
      <c r="C5" s="618" t="s">
        <v>611</v>
      </c>
    </row>
    <row r="6" spans="1:3" s="25" customFormat="1" ht="43.5" customHeight="1" thickBot="1" x14ac:dyDescent="0.25">
      <c r="A6" s="22" t="s">
        <v>267</v>
      </c>
      <c r="B6" s="23" t="s">
        <v>257</v>
      </c>
      <c r="C6" s="24" t="s">
        <v>538</v>
      </c>
    </row>
    <row r="7" spans="1:3" ht="28.5" customHeight="1" x14ac:dyDescent="0.2">
      <c r="A7" s="26" t="s">
        <v>258</v>
      </c>
      <c r="B7" s="27" t="s">
        <v>916</v>
      </c>
      <c r="C7" s="28">
        <f>C8+C9</f>
        <v>38795949</v>
      </c>
    </row>
    <row r="8" spans="1:3" ht="18" customHeight="1" x14ac:dyDescent="0.2">
      <c r="A8" s="29" t="s">
        <v>259</v>
      </c>
      <c r="B8" s="30" t="s">
        <v>268</v>
      </c>
      <c r="C8" s="31">
        <v>38780399</v>
      </c>
    </row>
    <row r="9" spans="1:3" ht="18" customHeight="1" x14ac:dyDescent="0.2">
      <c r="A9" s="29" t="s">
        <v>260</v>
      </c>
      <c r="B9" s="30" t="s">
        <v>269</v>
      </c>
      <c r="C9" s="31">
        <v>15550</v>
      </c>
    </row>
    <row r="10" spans="1:3" ht="18" customHeight="1" thickBot="1" x14ac:dyDescent="0.25">
      <c r="A10" s="29" t="s">
        <v>261</v>
      </c>
      <c r="B10" s="32" t="s">
        <v>63</v>
      </c>
      <c r="C10" s="31">
        <f>C11-C7</f>
        <v>46047027</v>
      </c>
    </row>
    <row r="11" spans="1:3" ht="25.5" customHeight="1" x14ac:dyDescent="0.2">
      <c r="A11" s="33" t="s">
        <v>262</v>
      </c>
      <c r="B11" s="34" t="s">
        <v>917</v>
      </c>
      <c r="C11" s="35">
        <f>C12+C13</f>
        <v>84842976</v>
      </c>
    </row>
    <row r="12" spans="1:3" ht="18" customHeight="1" x14ac:dyDescent="0.2">
      <c r="A12" s="29" t="s">
        <v>263</v>
      </c>
      <c r="B12" s="30" t="s">
        <v>268</v>
      </c>
      <c r="C12" s="31">
        <v>84571076</v>
      </c>
    </row>
    <row r="13" spans="1:3" ht="18" customHeight="1" thickBot="1" x14ac:dyDescent="0.25">
      <c r="A13" s="36" t="s">
        <v>264</v>
      </c>
      <c r="B13" s="37" t="s">
        <v>269</v>
      </c>
      <c r="C13" s="38">
        <v>271900</v>
      </c>
    </row>
  </sheetData>
  <mergeCells count="2">
    <mergeCell ref="A3:C3"/>
    <mergeCell ref="A2:C2"/>
  </mergeCells>
  <phoneticPr fontId="0" type="noConversion"/>
  <conditionalFormatting sqref="C11">
    <cfRule type="cellIs" dxfId="0" priority="1" stopIfTrue="1" operator="notEqual">
      <formula>SUM(C12:C13)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H27"/>
  <sheetViews>
    <sheetView zoomScaleNormal="100" workbookViewId="0">
      <selection activeCell="A5" sqref="A5:G5"/>
    </sheetView>
  </sheetViews>
  <sheetFormatPr defaultRowHeight="12.75" x14ac:dyDescent="0.2"/>
  <cols>
    <col min="1" max="1" width="6.5" style="351" customWidth="1"/>
    <col min="2" max="2" width="54" style="353" customWidth="1"/>
    <col min="3" max="3" width="21.5" style="351" customWidth="1"/>
    <col min="4" max="4" width="14.83203125" style="351" hidden="1" customWidth="1"/>
    <col min="5" max="5" width="1" style="351" hidden="1" customWidth="1"/>
    <col min="6" max="6" width="22.1640625" style="351" customWidth="1"/>
    <col min="7" max="7" width="14" style="351" hidden="1" customWidth="1"/>
    <col min="8" max="16384" width="9.33203125" style="351"/>
  </cols>
  <sheetData>
    <row r="1" spans="1:8" s="373" customFormat="1" ht="25.5" customHeight="1" x14ac:dyDescent="0.3">
      <c r="A1" s="1291" t="s">
        <v>64</v>
      </c>
      <c r="B1" s="1291"/>
      <c r="C1" s="1291"/>
      <c r="D1" s="1291"/>
      <c r="E1" s="1291"/>
      <c r="F1" s="1291"/>
      <c r="G1" s="1291"/>
    </row>
    <row r="2" spans="1:8" s="374" customFormat="1" ht="18" customHeight="1" x14ac:dyDescent="0.25">
      <c r="A2" s="1292" t="s">
        <v>622</v>
      </c>
      <c r="B2" s="1292"/>
      <c r="C2" s="1292"/>
      <c r="D2" s="1292"/>
      <c r="E2" s="1292"/>
      <c r="F2" s="1292"/>
      <c r="G2" s="1292"/>
    </row>
    <row r="3" spans="1:8" s="373" customFormat="1" ht="16.5" customHeight="1" x14ac:dyDescent="0.3">
      <c r="A3" s="1293" t="s">
        <v>919</v>
      </c>
      <c r="B3" s="1293"/>
      <c r="C3" s="1293"/>
      <c r="D3" s="1293"/>
      <c r="E3" s="1293"/>
      <c r="F3" s="1293"/>
      <c r="G3" s="1293"/>
    </row>
    <row r="4" spans="1:8" s="373" customFormat="1" ht="16.5" customHeight="1" x14ac:dyDescent="0.3">
      <c r="A4" s="590"/>
      <c r="B4" s="590"/>
      <c r="C4" s="590"/>
      <c r="D4" s="590"/>
      <c r="E4" s="590"/>
      <c r="F4" s="619"/>
      <c r="G4" s="590"/>
    </row>
    <row r="5" spans="1:8" s="353" customFormat="1" ht="13.5" customHeight="1" thickBot="1" x14ac:dyDescent="0.25">
      <c r="A5" s="1294" t="s">
        <v>941</v>
      </c>
      <c r="B5" s="1294"/>
      <c r="C5" s="1294"/>
      <c r="D5" s="1294"/>
      <c r="E5" s="1294"/>
      <c r="F5" s="1294"/>
      <c r="G5" s="1294"/>
    </row>
    <row r="6" spans="1:8" ht="54" customHeight="1" thickBot="1" x14ac:dyDescent="0.25">
      <c r="A6" s="375" t="s">
        <v>267</v>
      </c>
      <c r="B6" s="376" t="s">
        <v>257</v>
      </c>
      <c r="C6" s="377" t="s">
        <v>174</v>
      </c>
      <c r="D6" s="377" t="s">
        <v>175</v>
      </c>
      <c r="E6" s="378" t="s">
        <v>176</v>
      </c>
      <c r="F6" s="377" t="s">
        <v>177</v>
      </c>
      <c r="G6" s="377" t="s">
        <v>175</v>
      </c>
    </row>
    <row r="7" spans="1:8" s="360" customFormat="1" ht="18" customHeight="1" x14ac:dyDescent="0.2">
      <c r="A7" s="379">
        <v>1</v>
      </c>
      <c r="B7" s="380" t="s">
        <v>70</v>
      </c>
      <c r="C7" s="527">
        <v>341072288</v>
      </c>
      <c r="D7" s="525"/>
      <c r="E7" s="526">
        <f>D7+C7</f>
        <v>341072288</v>
      </c>
      <c r="F7" s="527">
        <v>341393449</v>
      </c>
      <c r="G7" s="525"/>
    </row>
    <row r="8" spans="1:8" s="360" customFormat="1" ht="25.5" customHeight="1" thickBot="1" x14ac:dyDescent="0.25">
      <c r="A8" s="363">
        <v>2</v>
      </c>
      <c r="B8" s="515" t="s">
        <v>71</v>
      </c>
      <c r="C8" s="531">
        <v>383573440</v>
      </c>
      <c r="D8" s="529"/>
      <c r="E8" s="530">
        <f>D8+C8</f>
        <v>383573440</v>
      </c>
      <c r="F8" s="531">
        <v>200545582</v>
      </c>
      <c r="G8" s="529"/>
    </row>
    <row r="9" spans="1:8" s="352" customFormat="1" ht="18" customHeight="1" thickBot="1" x14ac:dyDescent="0.25">
      <c r="A9" s="519">
        <v>3</v>
      </c>
      <c r="B9" s="520" t="s">
        <v>66</v>
      </c>
      <c r="C9" s="532">
        <f>+C7-C8</f>
        <v>-42501152</v>
      </c>
      <c r="D9" s="532">
        <f>+D7+D8</f>
        <v>0</v>
      </c>
      <c r="E9" s="532">
        <v>20024</v>
      </c>
      <c r="F9" s="532">
        <f>+F7-F8</f>
        <v>140847867</v>
      </c>
      <c r="G9" s="532">
        <f>+G7-G8</f>
        <v>0</v>
      </c>
      <c r="H9" s="382"/>
    </row>
    <row r="10" spans="1:8" s="360" customFormat="1" ht="18" customHeight="1" x14ac:dyDescent="0.2">
      <c r="A10" s="361">
        <v>4</v>
      </c>
      <c r="B10" s="384" t="s">
        <v>72</v>
      </c>
      <c r="C10" s="536">
        <v>164105862</v>
      </c>
      <c r="D10" s="534"/>
      <c r="E10" s="535">
        <f>D10+C10</f>
        <v>164105862</v>
      </c>
      <c r="F10" s="536">
        <v>37326599</v>
      </c>
      <c r="G10" s="534"/>
      <c r="H10" s="383"/>
    </row>
    <row r="11" spans="1:8" s="360" customFormat="1" ht="18" customHeight="1" thickBot="1" x14ac:dyDescent="0.25">
      <c r="A11" s="365">
        <v>5</v>
      </c>
      <c r="B11" s="516" t="s">
        <v>73</v>
      </c>
      <c r="C11" s="540">
        <v>91767390</v>
      </c>
      <c r="D11" s="538"/>
      <c r="E11" s="539"/>
      <c r="F11" s="540">
        <v>97142264</v>
      </c>
      <c r="G11" s="538"/>
      <c r="H11" s="383"/>
    </row>
    <row r="12" spans="1:8" s="360" customFormat="1" ht="17.25" customHeight="1" thickBot="1" x14ac:dyDescent="0.25">
      <c r="A12" s="519">
        <v>6</v>
      </c>
      <c r="B12" s="520" t="s">
        <v>74</v>
      </c>
      <c r="C12" s="532">
        <f>C10-C11</f>
        <v>72338472</v>
      </c>
      <c r="D12" s="532">
        <f>+D9+D10+D11</f>
        <v>0</v>
      </c>
      <c r="E12" s="532"/>
      <c r="F12" s="532">
        <f>F10-F11</f>
        <v>-59815665</v>
      </c>
      <c r="G12" s="532">
        <f>G10-G11</f>
        <v>0</v>
      </c>
      <c r="H12" s="383"/>
    </row>
    <row r="13" spans="1:8" s="360" customFormat="1" ht="21.75" customHeight="1" x14ac:dyDescent="0.2">
      <c r="A13" s="517">
        <v>7</v>
      </c>
      <c r="B13" s="518" t="s">
        <v>75</v>
      </c>
      <c r="C13" s="541">
        <f>C9+C12</f>
        <v>29837320</v>
      </c>
      <c r="D13" s="541">
        <f>D9+D12</f>
        <v>0</v>
      </c>
      <c r="E13" s="541">
        <f>E9+E12</f>
        <v>20024</v>
      </c>
      <c r="F13" s="541">
        <f>F9+F12</f>
        <v>81032202</v>
      </c>
      <c r="G13" s="541">
        <f>G9+G12</f>
        <v>0</v>
      </c>
      <c r="H13" s="383"/>
    </row>
    <row r="14" spans="1:8" s="360" customFormat="1" ht="18.75" customHeight="1" thickBot="1" x14ac:dyDescent="0.25">
      <c r="A14" s="521">
        <v>8</v>
      </c>
      <c r="B14" s="522" t="s">
        <v>76</v>
      </c>
      <c r="C14" s="544">
        <v>0</v>
      </c>
      <c r="D14" s="542"/>
      <c r="E14" s="543"/>
      <c r="F14" s="544">
        <v>0</v>
      </c>
      <c r="G14" s="542"/>
      <c r="H14" s="383"/>
    </row>
    <row r="15" spans="1:8" s="524" customFormat="1" ht="27.75" customHeight="1" thickBot="1" x14ac:dyDescent="0.25">
      <c r="A15" s="548">
        <v>9</v>
      </c>
      <c r="B15" s="549" t="s">
        <v>67</v>
      </c>
      <c r="C15" s="550">
        <f>C13</f>
        <v>29837320</v>
      </c>
      <c r="D15" s="550">
        <f>+D12+D13+D14</f>
        <v>0</v>
      </c>
      <c r="E15" s="550">
        <f>+E12+E13+E14</f>
        <v>20024</v>
      </c>
      <c r="F15" s="550">
        <f>F13</f>
        <v>81032202</v>
      </c>
      <c r="G15" s="550">
        <f>G13</f>
        <v>0</v>
      </c>
      <c r="H15" s="523"/>
    </row>
    <row r="16" spans="1:8" s="360" customFormat="1" x14ac:dyDescent="0.2">
      <c r="A16" s="361">
        <v>10</v>
      </c>
      <c r="B16" s="384" t="s">
        <v>77</v>
      </c>
      <c r="C16" s="536"/>
      <c r="D16" s="534"/>
      <c r="E16" s="535">
        <f>D16+C16</f>
        <v>0</v>
      </c>
      <c r="F16" s="536"/>
      <c r="G16" s="534"/>
      <c r="H16" s="383"/>
    </row>
    <row r="17" spans="1:7" s="360" customFormat="1" ht="18" customHeight="1" x14ac:dyDescent="0.2">
      <c r="A17" s="363">
        <v>11</v>
      </c>
      <c r="B17" s="381" t="s">
        <v>188</v>
      </c>
      <c r="C17" s="531">
        <v>0</v>
      </c>
      <c r="D17" s="529"/>
      <c r="E17" s="530">
        <f>D17+C17</f>
        <v>0</v>
      </c>
      <c r="F17" s="531">
        <v>0</v>
      </c>
      <c r="G17" s="529"/>
    </row>
    <row r="18" spans="1:7" s="360" customFormat="1" ht="18" customHeight="1" thickBot="1" x14ac:dyDescent="0.25">
      <c r="A18" s="385">
        <v>12</v>
      </c>
      <c r="B18" s="386" t="s">
        <v>189</v>
      </c>
      <c r="C18" s="547">
        <v>29837320</v>
      </c>
      <c r="D18" s="545"/>
      <c r="E18" s="546">
        <f>D18+C18</f>
        <v>29837320</v>
      </c>
      <c r="F18" s="547">
        <v>81032202</v>
      </c>
      <c r="G18" s="545"/>
    </row>
    <row r="21" spans="1:7" x14ac:dyDescent="0.2">
      <c r="D21" s="354"/>
    </row>
    <row r="23" spans="1:7" x14ac:dyDescent="0.2">
      <c r="B23" s="351"/>
    </row>
    <row r="24" spans="1:7" ht="12.75" customHeight="1" x14ac:dyDescent="0.2">
      <c r="B24" s="351"/>
    </row>
    <row r="25" spans="1:7" x14ac:dyDescent="0.2">
      <c r="B25" s="351"/>
    </row>
    <row r="26" spans="1:7" x14ac:dyDescent="0.2">
      <c r="B26" s="351"/>
    </row>
    <row r="27" spans="1:7" x14ac:dyDescent="0.2">
      <c r="B27" s="351"/>
    </row>
  </sheetData>
  <mergeCells count="4">
    <mergeCell ref="A1:G1"/>
    <mergeCell ref="A2:G2"/>
    <mergeCell ref="A3:G3"/>
    <mergeCell ref="A5:G5"/>
  </mergeCells>
  <phoneticPr fontId="11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>
    <pageSetUpPr fitToPage="1"/>
  </sheetPr>
  <dimension ref="A1:G10"/>
  <sheetViews>
    <sheetView zoomScaleNormal="100" workbookViewId="0">
      <selection activeCell="A3" sqref="A3"/>
    </sheetView>
  </sheetViews>
  <sheetFormatPr defaultRowHeight="12.75" x14ac:dyDescent="0.2"/>
  <cols>
    <col min="1" max="1" width="7" style="493" customWidth="1"/>
    <col min="2" max="2" width="32.6640625" style="494" customWidth="1"/>
    <col min="3" max="3" width="20.33203125" style="494" customWidth="1"/>
    <col min="4" max="4" width="19" style="494" customWidth="1"/>
    <col min="5" max="5" width="14.5" style="494" customWidth="1"/>
    <col min="6" max="6" width="15.33203125" style="494" customWidth="1"/>
    <col min="7" max="7" width="13.6640625" style="494" customWidth="1"/>
    <col min="8" max="16384" width="9.33203125" style="494"/>
  </cols>
  <sheetData>
    <row r="1" spans="1:7" ht="57" customHeight="1" x14ac:dyDescent="0.2">
      <c r="A1" s="1295" t="s">
        <v>920</v>
      </c>
      <c r="B1" s="1295"/>
      <c r="C1" s="1295"/>
      <c r="D1" s="1295"/>
      <c r="E1" s="1295"/>
      <c r="F1" s="1295"/>
      <c r="G1" s="1295"/>
    </row>
    <row r="2" spans="1:7" ht="13.5" x14ac:dyDescent="0.2">
      <c r="G2" s="349"/>
    </row>
    <row r="3" spans="1:7" ht="13.5" thickBot="1" x14ac:dyDescent="0.25">
      <c r="A3" s="883" t="s">
        <v>942</v>
      </c>
      <c r="G3" s="620" t="s">
        <v>611</v>
      </c>
    </row>
    <row r="4" spans="1:7" ht="17.25" customHeight="1" thickBot="1" x14ac:dyDescent="0.25">
      <c r="A4" s="1300" t="s">
        <v>267</v>
      </c>
      <c r="B4" s="1302" t="s">
        <v>62</v>
      </c>
      <c r="C4" s="1302" t="s">
        <v>66</v>
      </c>
      <c r="D4" s="1302" t="s">
        <v>78</v>
      </c>
      <c r="E4" s="1296" t="s">
        <v>770</v>
      </c>
      <c r="F4" s="1296"/>
      <c r="G4" s="1297"/>
    </row>
    <row r="5" spans="1:7" s="496" customFormat="1" ht="57.75" customHeight="1" thickBot="1" x14ac:dyDescent="0.25">
      <c r="A5" s="1301"/>
      <c r="B5" s="1303"/>
      <c r="C5" s="1303"/>
      <c r="D5" s="1303"/>
      <c r="E5" s="495" t="s">
        <v>59</v>
      </c>
      <c r="F5" s="513" t="s">
        <v>79</v>
      </c>
      <c r="G5" s="514" t="s">
        <v>69</v>
      </c>
    </row>
    <row r="6" spans="1:7" s="500" customFormat="1" ht="15" customHeight="1" thickBot="1" x14ac:dyDescent="0.25">
      <c r="A6" s="497">
        <v>1</v>
      </c>
      <c r="B6" s="498">
        <v>2</v>
      </c>
      <c r="C6" s="498">
        <v>3</v>
      </c>
      <c r="D6" s="498">
        <v>4</v>
      </c>
      <c r="E6" s="498" t="s">
        <v>68</v>
      </c>
      <c r="F6" s="498">
        <v>6</v>
      </c>
      <c r="G6" s="499">
        <v>7</v>
      </c>
    </row>
    <row r="7" spans="1:7" ht="15" customHeight="1" x14ac:dyDescent="0.2">
      <c r="A7" s="503" t="s">
        <v>258</v>
      </c>
      <c r="B7" s="501" t="s">
        <v>65</v>
      </c>
      <c r="C7" s="505">
        <v>140847867</v>
      </c>
      <c r="D7" s="506">
        <v>-59815665</v>
      </c>
      <c r="E7" s="507">
        <f>C7+D7</f>
        <v>81032202</v>
      </c>
      <c r="F7" s="505"/>
      <c r="G7" s="508">
        <f>E7-F7</f>
        <v>81032202</v>
      </c>
    </row>
    <row r="8" spans="1:7" ht="15" customHeight="1" x14ac:dyDescent="0.2">
      <c r="A8" s="504" t="s">
        <v>259</v>
      </c>
      <c r="B8" s="502" t="s">
        <v>145</v>
      </c>
      <c r="C8" s="509">
        <v>-76202390</v>
      </c>
      <c r="D8" s="510">
        <v>81225044</v>
      </c>
      <c r="E8" s="507">
        <f>C8+D8</f>
        <v>5022654</v>
      </c>
      <c r="F8" s="509"/>
      <c r="G8" s="508">
        <f>E8-F8</f>
        <v>5022654</v>
      </c>
    </row>
    <row r="9" spans="1:7" ht="15" customHeight="1" thickBot="1" x14ac:dyDescent="0.25">
      <c r="A9" s="504" t="s">
        <v>260</v>
      </c>
      <c r="B9" s="502" t="s">
        <v>768</v>
      </c>
      <c r="C9" s="509">
        <v>-10690825</v>
      </c>
      <c r="D9" s="509">
        <v>10813684</v>
      </c>
      <c r="E9" s="507">
        <f>C9+D9</f>
        <v>122859</v>
      </c>
      <c r="F9" s="509">
        <v>0</v>
      </c>
      <c r="G9" s="508">
        <f>E9-F9</f>
        <v>122859</v>
      </c>
    </row>
    <row r="10" spans="1:7" ht="15" customHeight="1" thickBot="1" x14ac:dyDescent="0.25">
      <c r="A10" s="1298" t="s">
        <v>139</v>
      </c>
      <c r="B10" s="1299"/>
      <c r="C10" s="511">
        <f>SUM(C7:C9)</f>
        <v>53954652</v>
      </c>
      <c r="D10" s="511">
        <f>SUM(D7:D9)</f>
        <v>32223063</v>
      </c>
      <c r="E10" s="511">
        <f>SUM(E7:E9)</f>
        <v>86177715</v>
      </c>
      <c r="F10" s="511">
        <f>SUM(F7:F9)</f>
        <v>0</v>
      </c>
      <c r="G10" s="512">
        <f>SUM(G7:G9)</f>
        <v>86177715</v>
      </c>
    </row>
  </sheetData>
  <mergeCells count="7">
    <mergeCell ref="A1:G1"/>
    <mergeCell ref="E4:G4"/>
    <mergeCell ref="A10:B10"/>
    <mergeCell ref="A4:A5"/>
    <mergeCell ref="B4:B5"/>
    <mergeCell ref="C4:C5"/>
    <mergeCell ref="D4:D5"/>
  </mergeCells>
  <phoneticPr fontId="111" type="noConversion"/>
  <printOptions horizontalCentered="1"/>
  <pageMargins left="0.78740157480314965" right="0.78740157480314965" top="1.5748031496062993" bottom="0.98425196850393704" header="0.78740157480314965" footer="0.78740157480314965"/>
  <pageSetup paperSize="9" orientation="landscape" r:id="rId1"/>
  <headerFooter alignWithMargins="0">
    <oddHeader xml:space="preserve">&amp;C&amp;"Times New Roman CE,Félkövér"&amp;12
&amp;R&amp;"Times New Roman CE,Félkövér dőlt"&amp;12 15.sz. melléklet 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/>
  <dimension ref="A1:E43"/>
  <sheetViews>
    <sheetView zoomScaleNormal="100" workbookViewId="0">
      <selection activeCell="A5" sqref="A5"/>
    </sheetView>
  </sheetViews>
  <sheetFormatPr defaultRowHeight="12.75" x14ac:dyDescent="0.2"/>
  <cols>
    <col min="1" max="1" width="6.5" style="353" customWidth="1"/>
    <col min="2" max="2" width="57" style="353" customWidth="1"/>
    <col min="3" max="5" width="16" style="351" customWidth="1"/>
    <col min="6" max="16384" width="9.33203125" style="351"/>
  </cols>
  <sheetData>
    <row r="1" spans="1:5" s="350" customFormat="1" ht="29.25" customHeight="1" x14ac:dyDescent="0.2">
      <c r="A1" s="1291" t="s">
        <v>64</v>
      </c>
      <c r="B1" s="1291"/>
      <c r="C1" s="1291"/>
      <c r="D1" s="1291"/>
      <c r="E1" s="1291"/>
    </row>
    <row r="2" spans="1:5" s="350" customFormat="1" ht="21" customHeight="1" x14ac:dyDescent="0.25">
      <c r="A2" s="1292" t="s">
        <v>624</v>
      </c>
      <c r="B2" s="1292"/>
      <c r="C2" s="1292"/>
      <c r="D2" s="1292"/>
      <c r="E2" s="1292"/>
    </row>
    <row r="3" spans="1:5" s="350" customFormat="1" ht="23.25" customHeight="1" x14ac:dyDescent="0.2">
      <c r="A3" s="1293" t="s">
        <v>919</v>
      </c>
      <c r="B3" s="1293"/>
      <c r="C3" s="1293"/>
      <c r="D3" s="1293"/>
      <c r="E3" s="1293"/>
    </row>
    <row r="4" spans="1:5" s="350" customFormat="1" ht="23.25" customHeight="1" x14ac:dyDescent="0.2">
      <c r="A4" s="590"/>
      <c r="B4" s="590"/>
      <c r="C4" s="590"/>
      <c r="D4" s="590"/>
      <c r="E4" s="590"/>
    </row>
    <row r="5" spans="1:5" ht="13.5" customHeight="1" thickBot="1" x14ac:dyDescent="0.25">
      <c r="A5" s="943" t="s">
        <v>943</v>
      </c>
      <c r="B5" s="943"/>
      <c r="C5" s="943"/>
      <c r="D5" s="943"/>
      <c r="E5" s="620" t="s">
        <v>611</v>
      </c>
    </row>
    <row r="6" spans="1:5" s="356" customFormat="1" ht="28.5" customHeight="1" x14ac:dyDescent="0.2">
      <c r="A6" s="1304" t="s">
        <v>528</v>
      </c>
      <c r="B6" s="1306" t="s">
        <v>257</v>
      </c>
      <c r="C6" s="355" t="s">
        <v>181</v>
      </c>
      <c r="D6" s="355" t="s">
        <v>182</v>
      </c>
      <c r="E6" s="1308" t="s">
        <v>183</v>
      </c>
    </row>
    <row r="7" spans="1:5" s="356" customFormat="1" x14ac:dyDescent="0.2">
      <c r="A7" s="1305"/>
      <c r="B7" s="1307"/>
      <c r="C7" s="1310" t="s">
        <v>184</v>
      </c>
      <c r="D7" s="1311"/>
      <c r="E7" s="1309"/>
    </row>
    <row r="8" spans="1:5" s="360" customFormat="1" ht="15" customHeight="1" thickBot="1" x14ac:dyDescent="0.25">
      <c r="A8" s="357">
        <v>1</v>
      </c>
      <c r="B8" s="358">
        <v>2</v>
      </c>
      <c r="C8" s="358">
        <v>3</v>
      </c>
      <c r="D8" s="358">
        <v>4</v>
      </c>
      <c r="E8" s="359">
        <v>5</v>
      </c>
    </row>
    <row r="9" spans="1:5" s="360" customFormat="1" x14ac:dyDescent="0.2">
      <c r="A9" s="361">
        <v>1</v>
      </c>
      <c r="B9" s="362" t="s">
        <v>370</v>
      </c>
      <c r="C9" s="533">
        <v>65698750</v>
      </c>
      <c r="D9" s="533">
        <v>70850356</v>
      </c>
      <c r="E9" s="594">
        <v>70580889</v>
      </c>
    </row>
    <row r="10" spans="1:5" s="360" customFormat="1" x14ac:dyDescent="0.2">
      <c r="A10" s="363">
        <v>2</v>
      </c>
      <c r="B10" s="364" t="s">
        <v>772</v>
      </c>
      <c r="C10" s="528">
        <v>10188939</v>
      </c>
      <c r="D10" s="528">
        <v>11196758</v>
      </c>
      <c r="E10" s="595">
        <v>10196758</v>
      </c>
    </row>
    <row r="11" spans="1:5" s="360" customFormat="1" x14ac:dyDescent="0.2">
      <c r="A11" s="363">
        <v>3</v>
      </c>
      <c r="B11" s="364" t="s">
        <v>623</v>
      </c>
      <c r="C11" s="528">
        <v>46192020</v>
      </c>
      <c r="D11" s="528">
        <v>49883768</v>
      </c>
      <c r="E11" s="595">
        <v>45196534</v>
      </c>
    </row>
    <row r="12" spans="1:5" s="360" customFormat="1" x14ac:dyDescent="0.2">
      <c r="A12" s="363">
        <v>4</v>
      </c>
      <c r="B12" s="364" t="s">
        <v>428</v>
      </c>
      <c r="C12" s="528">
        <v>5000000</v>
      </c>
      <c r="D12" s="528">
        <v>3982750</v>
      </c>
      <c r="E12" s="595">
        <v>3982750</v>
      </c>
    </row>
    <row r="13" spans="1:5" s="360" customFormat="1" x14ac:dyDescent="0.2">
      <c r="A13" s="363">
        <v>5</v>
      </c>
      <c r="B13" s="364" t="s">
        <v>434</v>
      </c>
      <c r="C13" s="528">
        <v>58156075</v>
      </c>
      <c r="D13" s="528">
        <v>53315950</v>
      </c>
      <c r="E13" s="595">
        <v>53315950</v>
      </c>
    </row>
    <row r="14" spans="1:5" s="360" customFormat="1" x14ac:dyDescent="0.2">
      <c r="A14" s="363">
        <v>6</v>
      </c>
      <c r="B14" s="364" t="s">
        <v>443</v>
      </c>
      <c r="C14" s="528">
        <v>3186249</v>
      </c>
      <c r="D14" s="528">
        <v>52021571</v>
      </c>
      <c r="E14" s="595">
        <v>4348889</v>
      </c>
    </row>
    <row r="15" spans="1:5" s="360" customFormat="1" ht="13.5" thickBot="1" x14ac:dyDescent="0.25">
      <c r="A15" s="365">
        <v>7</v>
      </c>
      <c r="B15" s="366" t="s">
        <v>451</v>
      </c>
      <c r="C15" s="537">
        <v>31146798</v>
      </c>
      <c r="D15" s="537">
        <v>14308112</v>
      </c>
      <c r="E15" s="596">
        <v>12923812</v>
      </c>
    </row>
    <row r="16" spans="1:5" s="369" customFormat="1" ht="21.75" thickBot="1" x14ac:dyDescent="0.25">
      <c r="A16" s="1074">
        <v>8</v>
      </c>
      <c r="B16" s="368" t="s">
        <v>0</v>
      </c>
      <c r="C16" s="597">
        <f>SUM(C9:C15)</f>
        <v>219568831</v>
      </c>
      <c r="D16" s="597">
        <f>SUM(D9:D15)</f>
        <v>255559265</v>
      </c>
      <c r="E16" s="764">
        <f>SUM(E9:E15)</f>
        <v>200545582</v>
      </c>
    </row>
    <row r="17" spans="1:5" s="369" customFormat="1" ht="15" x14ac:dyDescent="0.2">
      <c r="A17" s="363">
        <v>9</v>
      </c>
      <c r="B17" s="1071" t="s">
        <v>825</v>
      </c>
      <c r="C17" s="1072">
        <v>3568000</v>
      </c>
      <c r="D17" s="1072">
        <v>3568000</v>
      </c>
      <c r="E17" s="1073">
        <v>3568000</v>
      </c>
    </row>
    <row r="18" spans="1:5" s="369" customFormat="1" ht="15" x14ac:dyDescent="0.2">
      <c r="A18" s="363">
        <v>10</v>
      </c>
      <c r="B18" s="1071" t="s">
        <v>844</v>
      </c>
      <c r="C18" s="1072">
        <v>26018519</v>
      </c>
      <c r="D18" s="1072">
        <v>26018519</v>
      </c>
      <c r="E18" s="1073">
        <v>0</v>
      </c>
    </row>
    <row r="19" spans="1:5" s="369" customFormat="1" ht="15" x14ac:dyDescent="0.2">
      <c r="A19" s="363">
        <v>11</v>
      </c>
      <c r="B19" s="366" t="s">
        <v>532</v>
      </c>
      <c r="C19" s="598">
        <v>5263543</v>
      </c>
      <c r="D19" s="598">
        <v>5263543</v>
      </c>
      <c r="E19" s="599">
        <v>5263543</v>
      </c>
    </row>
    <row r="20" spans="1:5" s="369" customFormat="1" ht="15.75" thickBot="1" x14ac:dyDescent="0.25">
      <c r="A20" s="363">
        <v>12</v>
      </c>
      <c r="B20" s="366" t="s">
        <v>471</v>
      </c>
      <c r="C20" s="598">
        <v>90261680</v>
      </c>
      <c r="D20" s="598">
        <v>88310721</v>
      </c>
      <c r="E20" s="599">
        <v>88310721</v>
      </c>
    </row>
    <row r="21" spans="1:5" s="369" customFormat="1" ht="15.75" thickBot="1" x14ac:dyDescent="0.25">
      <c r="A21" s="1075">
        <v>13</v>
      </c>
      <c r="B21" s="368" t="s">
        <v>681</v>
      </c>
      <c r="C21" s="597">
        <f>SUM(C17:C20)</f>
        <v>125111742</v>
      </c>
      <c r="D21" s="597">
        <f>SUM(D17:D20)</f>
        <v>123160783</v>
      </c>
      <c r="E21" s="597">
        <f>SUM(E17:E20)</f>
        <v>97142264</v>
      </c>
    </row>
    <row r="22" spans="1:5" s="369" customFormat="1" ht="15.75" thickBot="1" x14ac:dyDescent="0.25">
      <c r="A22" s="1075">
        <v>14</v>
      </c>
      <c r="B22" s="368" t="s">
        <v>682</v>
      </c>
      <c r="C22" s="597">
        <f>C16+C21</f>
        <v>344680573</v>
      </c>
      <c r="D22" s="597">
        <f>D16+D21</f>
        <v>378720048</v>
      </c>
      <c r="E22" s="764">
        <f>E16+E21</f>
        <v>297687846</v>
      </c>
    </row>
    <row r="23" spans="1:5" s="609" customFormat="1" ht="29.25" customHeight="1" thickBot="1" x14ac:dyDescent="0.25">
      <c r="A23" s="1076">
        <v>15</v>
      </c>
      <c r="B23" s="607" t="s">
        <v>683</v>
      </c>
      <c r="C23" s="608">
        <f>SUM(C22:C22)</f>
        <v>344680573</v>
      </c>
      <c r="D23" s="608">
        <f>SUM(D22:D22)</f>
        <v>378720048</v>
      </c>
      <c r="E23" s="765">
        <f>SUM(E22:E22)</f>
        <v>297687846</v>
      </c>
    </row>
    <row r="24" spans="1:5" s="360" customFormat="1" x14ac:dyDescent="0.2">
      <c r="A24" s="363">
        <v>16</v>
      </c>
      <c r="B24" s="362" t="s">
        <v>529</v>
      </c>
      <c r="C24" s="600">
        <v>143592032</v>
      </c>
      <c r="D24" s="600">
        <v>148138419</v>
      </c>
      <c r="E24" s="601">
        <v>148138419</v>
      </c>
    </row>
    <row r="25" spans="1:5" s="360" customFormat="1" x14ac:dyDescent="0.2">
      <c r="A25" s="361">
        <v>17</v>
      </c>
      <c r="B25" s="364" t="s">
        <v>533</v>
      </c>
      <c r="C25" s="602">
        <v>51390792</v>
      </c>
      <c r="D25" s="602">
        <v>50092232</v>
      </c>
      <c r="E25" s="603">
        <v>50092232</v>
      </c>
    </row>
    <row r="26" spans="1:5" s="360" customFormat="1" x14ac:dyDescent="0.2">
      <c r="A26" s="363">
        <v>18</v>
      </c>
      <c r="B26" s="364" t="s">
        <v>534</v>
      </c>
      <c r="C26" s="602">
        <v>26884600</v>
      </c>
      <c r="D26" s="602">
        <v>49476663</v>
      </c>
      <c r="E26" s="603">
        <v>49476663</v>
      </c>
    </row>
    <row r="27" spans="1:5" s="360" customFormat="1" x14ac:dyDescent="0.2">
      <c r="A27" s="363">
        <v>19</v>
      </c>
      <c r="B27" s="364" t="s">
        <v>326</v>
      </c>
      <c r="C27" s="602">
        <v>73100000</v>
      </c>
      <c r="D27" s="602">
        <v>86313596</v>
      </c>
      <c r="E27" s="603">
        <v>86313596</v>
      </c>
    </row>
    <row r="28" spans="1:5" s="360" customFormat="1" x14ac:dyDescent="0.2">
      <c r="A28" s="363">
        <v>20</v>
      </c>
      <c r="B28" s="364" t="s">
        <v>336</v>
      </c>
      <c r="C28" s="602">
        <v>10837200</v>
      </c>
      <c r="D28" s="602">
        <v>7326689</v>
      </c>
      <c r="E28" s="603">
        <v>7326689</v>
      </c>
    </row>
    <row r="29" spans="1:5" s="360" customFormat="1" x14ac:dyDescent="0.2">
      <c r="A29" s="363">
        <v>21</v>
      </c>
      <c r="B29" s="364" t="s">
        <v>351</v>
      </c>
      <c r="C29" s="602">
        <v>0</v>
      </c>
      <c r="D29" s="602">
        <v>45850</v>
      </c>
      <c r="E29" s="603">
        <v>45850</v>
      </c>
    </row>
    <row r="30" spans="1:5" s="360" customFormat="1" x14ac:dyDescent="0.2">
      <c r="A30" s="363">
        <v>22</v>
      </c>
      <c r="B30" s="364" t="s">
        <v>355</v>
      </c>
      <c r="C30" s="602">
        <v>80000</v>
      </c>
      <c r="D30" s="602">
        <v>0</v>
      </c>
      <c r="E30" s="603">
        <v>0</v>
      </c>
    </row>
    <row r="31" spans="1:5" s="360" customFormat="1" ht="13.5" thickBot="1" x14ac:dyDescent="0.25">
      <c r="A31" s="365">
        <v>23</v>
      </c>
      <c r="B31" s="364" t="s">
        <v>357</v>
      </c>
      <c r="C31" s="598">
        <v>0</v>
      </c>
      <c r="D31" s="598">
        <v>0</v>
      </c>
      <c r="E31" s="599">
        <v>0</v>
      </c>
    </row>
    <row r="32" spans="1:5" s="360" customFormat="1" ht="21.75" thickBot="1" x14ac:dyDescent="0.25">
      <c r="A32" s="1075">
        <v>24</v>
      </c>
      <c r="B32" s="368" t="s">
        <v>684</v>
      </c>
      <c r="C32" s="604">
        <f>C24+C25+C26+C27+C28+C30+C31</f>
        <v>305884624</v>
      </c>
      <c r="D32" s="604">
        <f>D24+D25+D26+D27+D28+D30+D31+D29</f>
        <v>341393449</v>
      </c>
      <c r="E32" s="766">
        <f>E24+E25+E26+E27+E28+E30+E31+E29</f>
        <v>341393449</v>
      </c>
    </row>
    <row r="33" spans="1:5" s="360" customFormat="1" x14ac:dyDescent="0.2">
      <c r="A33" s="363">
        <v>27</v>
      </c>
      <c r="B33" s="744" t="s">
        <v>774</v>
      </c>
      <c r="C33" s="745">
        <v>38795949</v>
      </c>
      <c r="D33" s="745">
        <v>30679762</v>
      </c>
      <c r="E33" s="746">
        <v>30679762</v>
      </c>
    </row>
    <row r="34" spans="1:5" s="360" customFormat="1" ht="13.5" thickBot="1" x14ac:dyDescent="0.25">
      <c r="A34" s="363">
        <v>28</v>
      </c>
      <c r="B34" s="364" t="s">
        <v>365</v>
      </c>
      <c r="C34" s="602">
        <v>0</v>
      </c>
      <c r="D34" s="602">
        <v>6646837</v>
      </c>
      <c r="E34" s="603">
        <v>6646837</v>
      </c>
    </row>
    <row r="35" spans="1:5" s="360" customFormat="1" ht="13.5" thickBot="1" x14ac:dyDescent="0.25">
      <c r="A35" s="1075">
        <v>29</v>
      </c>
      <c r="B35" s="368" t="s">
        <v>686</v>
      </c>
      <c r="C35" s="604">
        <f>SUM(,C33:C34)</f>
        <v>38795949</v>
      </c>
      <c r="D35" s="604">
        <f>SUM(,D33:D34)</f>
        <v>37326599</v>
      </c>
      <c r="E35" s="604">
        <f>SUM(,E33:E34)</f>
        <v>37326599</v>
      </c>
    </row>
    <row r="36" spans="1:5" s="369" customFormat="1" ht="15.75" thickBot="1" x14ac:dyDescent="0.25">
      <c r="A36" s="1075">
        <v>30</v>
      </c>
      <c r="B36" s="371" t="s">
        <v>687</v>
      </c>
      <c r="C36" s="605">
        <f>C32+C35</f>
        <v>344680573</v>
      </c>
      <c r="D36" s="605">
        <f>D32+D35</f>
        <v>378720048</v>
      </c>
      <c r="E36" s="767">
        <f>E32+E35</f>
        <v>378720048</v>
      </c>
    </row>
    <row r="37" spans="1:5" s="360" customFormat="1" ht="27" customHeight="1" thickBot="1" x14ac:dyDescent="0.25">
      <c r="A37" s="1076">
        <v>31</v>
      </c>
      <c r="B37" s="611" t="s">
        <v>688</v>
      </c>
      <c r="C37" s="612">
        <f>C36</f>
        <v>344680573</v>
      </c>
      <c r="D37" s="612">
        <f>D36</f>
        <v>378720048</v>
      </c>
      <c r="E37" s="768">
        <f>E36</f>
        <v>378720048</v>
      </c>
    </row>
    <row r="38" spans="1:5" s="360" customFormat="1" ht="27" customHeight="1" thickBot="1" x14ac:dyDescent="0.25">
      <c r="A38" s="1075">
        <v>32</v>
      </c>
      <c r="B38" s="368" t="s">
        <v>685</v>
      </c>
      <c r="C38" s="604">
        <f>C32-C16</f>
        <v>86315793</v>
      </c>
      <c r="D38" s="604">
        <f>D32-D16</f>
        <v>85834184</v>
      </c>
      <c r="E38" s="766">
        <f>E32-E16</f>
        <v>140847867</v>
      </c>
    </row>
    <row r="39" spans="1:5" s="360" customFormat="1" ht="27" customHeight="1" thickBot="1" x14ac:dyDescent="0.25">
      <c r="A39" s="1074">
        <v>33</v>
      </c>
      <c r="B39" s="368" t="s">
        <v>689</v>
      </c>
      <c r="C39" s="604">
        <f>C35-C21</f>
        <v>-86315793</v>
      </c>
      <c r="D39" s="604">
        <f>D35-D21</f>
        <v>-85834184</v>
      </c>
      <c r="E39" s="766">
        <f>E35-E21</f>
        <v>-59815665</v>
      </c>
    </row>
    <row r="40" spans="1:5" s="615" customFormat="1" ht="27" customHeight="1" thickBot="1" x14ac:dyDescent="0.25">
      <c r="A40" s="1075">
        <v>34</v>
      </c>
      <c r="B40" s="614" t="s">
        <v>690</v>
      </c>
      <c r="C40" s="616"/>
      <c r="D40" s="616"/>
      <c r="E40" s="769">
        <f>E38+E39</f>
        <v>81032202</v>
      </c>
    </row>
    <row r="43" spans="1:5" x14ac:dyDescent="0.2">
      <c r="C43" s="354"/>
    </row>
  </sheetData>
  <mergeCells count="7">
    <mergeCell ref="A6:A7"/>
    <mergeCell ref="B6:B7"/>
    <mergeCell ref="E6:E7"/>
    <mergeCell ref="C7:D7"/>
    <mergeCell ref="A1:E1"/>
    <mergeCell ref="A2:E2"/>
    <mergeCell ref="A3:E3"/>
  </mergeCells>
  <phoneticPr fontId="11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zoomScaleNormal="100" zoomScaleSheetLayoutView="100" workbookViewId="0">
      <selection sqref="A1:H1"/>
    </sheetView>
  </sheetViews>
  <sheetFormatPr defaultColWidth="10.6640625" defaultRowHeight="12.75" x14ac:dyDescent="0.2"/>
  <cols>
    <col min="1" max="1" width="7.1640625" style="115" customWidth="1"/>
    <col min="2" max="2" width="55.5" style="115" customWidth="1"/>
    <col min="3" max="3" width="16.5" style="115" customWidth="1"/>
    <col min="4" max="4" width="15.33203125" style="115" customWidth="1"/>
    <col min="5" max="5" width="14.5" style="115" customWidth="1"/>
    <col min="6" max="6" width="14.6640625" style="115" bestFit="1" customWidth="1"/>
    <col min="7" max="7" width="11.1640625" style="115" customWidth="1"/>
    <col min="8" max="8" width="10.6640625" style="115" customWidth="1"/>
    <col min="9" max="16384" width="10.6640625" style="115"/>
  </cols>
  <sheetData>
    <row r="1" spans="1:8" ht="30" customHeight="1" x14ac:dyDescent="0.3">
      <c r="A1" s="1160" t="s">
        <v>309</v>
      </c>
      <c r="B1" s="1160"/>
      <c r="C1" s="1160"/>
      <c r="D1" s="1160"/>
      <c r="E1" s="1160"/>
      <c r="F1" s="1160"/>
      <c r="G1" s="1160"/>
      <c r="H1" s="1160"/>
    </row>
    <row r="2" spans="1:8" ht="18" customHeight="1" x14ac:dyDescent="0.2">
      <c r="A2" s="1161" t="s">
        <v>680</v>
      </c>
      <c r="B2" s="1161"/>
      <c r="C2" s="1161"/>
      <c r="D2" s="1161"/>
      <c r="E2" s="1161"/>
      <c r="F2" s="1161"/>
      <c r="G2" s="1161"/>
      <c r="H2" s="1161"/>
    </row>
    <row r="3" spans="1:8" ht="17.25" customHeight="1" x14ac:dyDescent="0.25">
      <c r="A3" s="117"/>
      <c r="B3" s="118"/>
      <c r="C3" s="116"/>
      <c r="D3" s="1162"/>
      <c r="E3" s="1162"/>
      <c r="F3" s="116"/>
      <c r="G3" s="1162"/>
      <c r="H3" s="1162"/>
    </row>
    <row r="4" spans="1:8" ht="15.75" thickBot="1" x14ac:dyDescent="0.3">
      <c r="A4" s="1148" t="s">
        <v>926</v>
      </c>
      <c r="B4" s="1148"/>
      <c r="C4" s="119"/>
      <c r="D4" s="1163"/>
      <c r="E4" s="1163"/>
      <c r="F4" s="119"/>
      <c r="G4" s="1163" t="s">
        <v>611</v>
      </c>
      <c r="H4" s="1163"/>
    </row>
    <row r="5" spans="1:8" ht="14.25" thickTop="1" thickBot="1" x14ac:dyDescent="0.25">
      <c r="A5" s="1152" t="s">
        <v>542</v>
      </c>
      <c r="B5" s="1154" t="s">
        <v>311</v>
      </c>
      <c r="C5" s="1156" t="s">
        <v>835</v>
      </c>
      <c r="D5" s="1156" t="s">
        <v>836</v>
      </c>
      <c r="E5" s="1156" t="s">
        <v>837</v>
      </c>
      <c r="F5" s="1158" t="s">
        <v>840</v>
      </c>
      <c r="G5" s="1158"/>
      <c r="H5" s="1159"/>
    </row>
    <row r="6" spans="1:8" ht="29.45" customHeight="1" thickTop="1" thickBot="1" x14ac:dyDescent="0.25">
      <c r="A6" s="1153"/>
      <c r="B6" s="1155"/>
      <c r="C6" s="1157"/>
      <c r="D6" s="1157"/>
      <c r="E6" s="1157"/>
      <c r="F6" s="993" t="s">
        <v>799</v>
      </c>
      <c r="G6" s="993" t="s">
        <v>800</v>
      </c>
      <c r="H6" s="994" t="s">
        <v>801</v>
      </c>
    </row>
    <row r="7" spans="1:8" ht="12.75" customHeight="1" thickTop="1" x14ac:dyDescent="0.2">
      <c r="A7" s="120" t="s">
        <v>245</v>
      </c>
      <c r="B7" s="121" t="s">
        <v>193</v>
      </c>
      <c r="C7" s="121" t="s">
        <v>194</v>
      </c>
      <c r="D7" s="121" t="s">
        <v>195</v>
      </c>
      <c r="E7" s="121" t="s">
        <v>196</v>
      </c>
      <c r="F7" s="121" t="s">
        <v>178</v>
      </c>
      <c r="G7" s="121" t="s">
        <v>179</v>
      </c>
      <c r="H7" s="121" t="s">
        <v>180</v>
      </c>
    </row>
    <row r="8" spans="1:8" ht="21.95" customHeight="1" x14ac:dyDescent="0.2">
      <c r="A8" s="122" t="s">
        <v>312</v>
      </c>
      <c r="B8" s="123" t="s">
        <v>313</v>
      </c>
      <c r="C8" s="624">
        <f t="shared" ref="C8:H8" si="0">C9+C15</f>
        <v>194982824</v>
      </c>
      <c r="D8" s="624">
        <f t="shared" si="0"/>
        <v>198230651</v>
      </c>
      <c r="E8" s="624">
        <f t="shared" si="0"/>
        <v>198230651</v>
      </c>
      <c r="F8" s="624">
        <f>F9+F15</f>
        <v>198230651</v>
      </c>
      <c r="G8" s="978">
        <f t="shared" si="0"/>
        <v>0</v>
      </c>
      <c r="H8" s="978">
        <f t="shared" si="0"/>
        <v>0</v>
      </c>
    </row>
    <row r="9" spans="1:8" s="135" customFormat="1" ht="21.95" customHeight="1" x14ac:dyDescent="0.2">
      <c r="A9" s="127" t="s">
        <v>314</v>
      </c>
      <c r="B9" s="128" t="s">
        <v>315</v>
      </c>
      <c r="C9" s="625">
        <v>143592032</v>
      </c>
      <c r="D9" s="625">
        <v>148138419</v>
      </c>
      <c r="E9" s="625">
        <v>148138419</v>
      </c>
      <c r="F9" s="625">
        <v>148138419</v>
      </c>
      <c r="G9" s="980">
        <f>SUM(G10:G14)</f>
        <v>0</v>
      </c>
      <c r="H9" s="980">
        <f>SUM(H10:H14)</f>
        <v>0</v>
      </c>
    </row>
    <row r="10" spans="1:8" s="135" customFormat="1" ht="21.95" hidden="1" customHeight="1" x14ac:dyDescent="0.2">
      <c r="A10" s="127" t="s">
        <v>316</v>
      </c>
      <c r="B10" s="128" t="s">
        <v>317</v>
      </c>
      <c r="C10" s="625">
        <v>44635962</v>
      </c>
      <c r="D10" s="129">
        <v>44805664</v>
      </c>
      <c r="E10" s="625">
        <v>44805664</v>
      </c>
      <c r="F10" s="625">
        <v>44805664</v>
      </c>
      <c r="G10" s="981">
        <v>0</v>
      </c>
      <c r="H10" s="980">
        <v>0</v>
      </c>
    </row>
    <row r="11" spans="1:8" s="135" customFormat="1" ht="21.95" hidden="1" customHeight="1" x14ac:dyDescent="0.2">
      <c r="A11" s="127" t="s">
        <v>318</v>
      </c>
      <c r="B11" s="128" t="s">
        <v>802</v>
      </c>
      <c r="C11" s="625">
        <v>42304768</v>
      </c>
      <c r="D11" s="129">
        <v>44145468</v>
      </c>
      <c r="E11" s="625">
        <v>44145468</v>
      </c>
      <c r="F11" s="625">
        <v>44145468</v>
      </c>
      <c r="G11" s="981">
        <v>0</v>
      </c>
      <c r="H11" s="980">
        <v>0</v>
      </c>
    </row>
    <row r="12" spans="1:8" s="135" customFormat="1" ht="21.95" hidden="1" customHeight="1" x14ac:dyDescent="0.2">
      <c r="A12" s="127" t="s">
        <v>319</v>
      </c>
      <c r="B12" s="128" t="s">
        <v>803</v>
      </c>
      <c r="C12" s="625">
        <v>32891974</v>
      </c>
      <c r="D12" s="129">
        <v>36303477</v>
      </c>
      <c r="E12" s="625">
        <v>36303477</v>
      </c>
      <c r="F12" s="625">
        <v>36303477</v>
      </c>
      <c r="G12" s="981">
        <v>0</v>
      </c>
      <c r="H12" s="980">
        <v>0</v>
      </c>
    </row>
    <row r="13" spans="1:8" s="135" customFormat="1" ht="21.95" hidden="1" customHeight="1" x14ac:dyDescent="0.2">
      <c r="A13" s="127" t="s">
        <v>320</v>
      </c>
      <c r="B13" s="128" t="s">
        <v>804</v>
      </c>
      <c r="C13" s="625">
        <v>1800000</v>
      </c>
      <c r="D13" s="129">
        <v>1800000</v>
      </c>
      <c r="E13" s="625">
        <v>1800000</v>
      </c>
      <c r="F13" s="625">
        <v>1800000</v>
      </c>
      <c r="G13" s="981">
        <v>0</v>
      </c>
      <c r="H13" s="980">
        <v>0</v>
      </c>
    </row>
    <row r="14" spans="1:8" s="135" customFormat="1" ht="23.45" hidden="1" customHeight="1" x14ac:dyDescent="0.2">
      <c r="A14" s="127" t="s">
        <v>321</v>
      </c>
      <c r="B14" s="130" t="s">
        <v>543</v>
      </c>
      <c r="C14" s="626">
        <v>1792979</v>
      </c>
      <c r="D14" s="131">
        <v>4102615</v>
      </c>
      <c r="E14" s="625">
        <v>4102615</v>
      </c>
      <c r="F14" s="625">
        <v>4102615</v>
      </c>
      <c r="G14" s="995">
        <v>0</v>
      </c>
      <c r="H14" s="980">
        <v>0</v>
      </c>
    </row>
    <row r="15" spans="1:8" s="135" customFormat="1" ht="21.95" customHeight="1" x14ac:dyDescent="0.2">
      <c r="A15" s="127" t="s">
        <v>322</v>
      </c>
      <c r="B15" s="128" t="s">
        <v>805</v>
      </c>
      <c r="C15" s="625">
        <v>51390792</v>
      </c>
      <c r="D15" s="625">
        <v>50092232</v>
      </c>
      <c r="E15" s="625">
        <v>50092232</v>
      </c>
      <c r="F15" s="625">
        <v>50092232</v>
      </c>
      <c r="G15" s="980">
        <v>0</v>
      </c>
      <c r="H15" s="980">
        <v>0</v>
      </c>
    </row>
    <row r="16" spans="1:8" ht="21.95" customHeight="1" x14ac:dyDescent="0.2">
      <c r="A16" s="132" t="s">
        <v>323</v>
      </c>
      <c r="B16" s="133" t="s">
        <v>324</v>
      </c>
      <c r="C16" s="627">
        <f t="shared" ref="C16:H16" si="1">SUM(C17:C17)</f>
        <v>26884600</v>
      </c>
      <c r="D16" s="627">
        <f>SUM(D17:D17)</f>
        <v>49476663</v>
      </c>
      <c r="E16" s="627">
        <f t="shared" si="1"/>
        <v>49476663</v>
      </c>
      <c r="F16" s="627">
        <f t="shared" si="1"/>
        <v>49476663</v>
      </c>
      <c r="G16" s="982">
        <f t="shared" si="1"/>
        <v>0</v>
      </c>
      <c r="H16" s="982">
        <f t="shared" si="1"/>
        <v>0</v>
      </c>
    </row>
    <row r="17" spans="1:8" ht="27" customHeight="1" x14ac:dyDescent="0.2">
      <c r="A17" s="127" t="s">
        <v>675</v>
      </c>
      <c r="B17" s="130" t="s">
        <v>676</v>
      </c>
      <c r="C17" s="626">
        <v>26884600</v>
      </c>
      <c r="D17" s="131">
        <v>49476663</v>
      </c>
      <c r="E17" s="625">
        <v>49476663</v>
      </c>
      <c r="F17" s="625">
        <v>49476663</v>
      </c>
      <c r="G17" s="995">
        <v>0</v>
      </c>
      <c r="H17" s="980">
        <v>0</v>
      </c>
    </row>
    <row r="18" spans="1:8" ht="21.95" customHeight="1" x14ac:dyDescent="0.2">
      <c r="A18" s="132" t="s">
        <v>325</v>
      </c>
      <c r="B18" s="133" t="s">
        <v>326</v>
      </c>
      <c r="C18" s="627">
        <f t="shared" ref="C18:H18" si="2">C19+C23</f>
        <v>73100000</v>
      </c>
      <c r="D18" s="627">
        <f t="shared" si="2"/>
        <v>86313596</v>
      </c>
      <c r="E18" s="627">
        <f t="shared" si="2"/>
        <v>86313596</v>
      </c>
      <c r="F18" s="627">
        <f>F19+F23</f>
        <v>86313596</v>
      </c>
      <c r="G18" s="982">
        <f t="shared" si="2"/>
        <v>0</v>
      </c>
      <c r="H18" s="982">
        <f t="shared" si="2"/>
        <v>0</v>
      </c>
    </row>
    <row r="19" spans="1:8" s="135" customFormat="1" ht="23.25" customHeight="1" x14ac:dyDescent="0.2">
      <c r="A19" s="127" t="s">
        <v>327</v>
      </c>
      <c r="B19" s="128" t="s">
        <v>328</v>
      </c>
      <c r="C19" s="625">
        <f t="shared" ref="C19:H19" si="3">C20+C22</f>
        <v>73000000</v>
      </c>
      <c r="D19" s="625">
        <f t="shared" si="3"/>
        <v>86127029</v>
      </c>
      <c r="E19" s="625">
        <f t="shared" si="3"/>
        <v>86127029</v>
      </c>
      <c r="F19" s="625">
        <f>F20+F22</f>
        <v>86127029</v>
      </c>
      <c r="G19" s="625">
        <f t="shared" si="3"/>
        <v>0</v>
      </c>
      <c r="H19" s="625">
        <f t="shared" si="3"/>
        <v>0</v>
      </c>
    </row>
    <row r="20" spans="1:8" s="135" customFormat="1" ht="21.95" customHeight="1" x14ac:dyDescent="0.2">
      <c r="A20" s="127" t="s">
        <v>329</v>
      </c>
      <c r="B20" s="128" t="s">
        <v>544</v>
      </c>
      <c r="C20" s="728">
        <f>C21</f>
        <v>70000000</v>
      </c>
      <c r="D20" s="728">
        <f>D21</f>
        <v>86109750</v>
      </c>
      <c r="E20" s="728">
        <f>E21</f>
        <v>86109750</v>
      </c>
      <c r="F20" s="728">
        <f>F21</f>
        <v>86109750</v>
      </c>
      <c r="G20" s="980">
        <v>0</v>
      </c>
      <c r="H20" s="980">
        <f>H21</f>
        <v>0</v>
      </c>
    </row>
    <row r="21" spans="1:8" s="636" customFormat="1" ht="21.95" customHeight="1" x14ac:dyDescent="0.2">
      <c r="A21" s="634"/>
      <c r="B21" s="635" t="s">
        <v>330</v>
      </c>
      <c r="C21" s="730">
        <v>70000000</v>
      </c>
      <c r="D21" s="731">
        <v>86109750</v>
      </c>
      <c r="E21" s="730">
        <v>86109750</v>
      </c>
      <c r="F21" s="730">
        <v>86109750</v>
      </c>
      <c r="G21" s="997">
        <v>0</v>
      </c>
      <c r="H21" s="996">
        <v>0</v>
      </c>
    </row>
    <row r="22" spans="1:8" s="135" customFormat="1" ht="21.95" customHeight="1" x14ac:dyDescent="0.2">
      <c r="A22" s="127" t="s">
        <v>331</v>
      </c>
      <c r="B22" s="128" t="s">
        <v>332</v>
      </c>
      <c r="C22" s="728">
        <v>3000000</v>
      </c>
      <c r="D22" s="729">
        <v>17279</v>
      </c>
      <c r="E22" s="728">
        <v>17279</v>
      </c>
      <c r="F22" s="728">
        <v>17279</v>
      </c>
      <c r="G22" s="981">
        <v>0</v>
      </c>
      <c r="H22" s="980">
        <v>0</v>
      </c>
    </row>
    <row r="23" spans="1:8" s="135" customFormat="1" ht="21.95" customHeight="1" x14ac:dyDescent="0.2">
      <c r="A23" s="127" t="s">
        <v>333</v>
      </c>
      <c r="B23" s="128" t="s">
        <v>334</v>
      </c>
      <c r="C23" s="625">
        <v>100000</v>
      </c>
      <c r="D23" s="129">
        <v>186567</v>
      </c>
      <c r="E23" s="625">
        <v>186567</v>
      </c>
      <c r="F23" s="625">
        <v>186567</v>
      </c>
      <c r="G23" s="981">
        <v>0</v>
      </c>
      <c r="H23" s="980">
        <v>0</v>
      </c>
    </row>
    <row r="24" spans="1:8" ht="21.95" customHeight="1" x14ac:dyDescent="0.2">
      <c r="A24" s="132" t="s">
        <v>335</v>
      </c>
      <c r="B24" s="133" t="s">
        <v>336</v>
      </c>
      <c r="C24" s="627">
        <f>SUM(C25:C32)</f>
        <v>10837200</v>
      </c>
      <c r="D24" s="627">
        <f>SUM(D25:D31)</f>
        <v>7326689</v>
      </c>
      <c r="E24" s="627">
        <f>SUM(E25:E31)</f>
        <v>7326689</v>
      </c>
      <c r="F24" s="627">
        <f>SUM(F25:F31)</f>
        <v>7326689</v>
      </c>
      <c r="G24" s="982">
        <f>SUM(G25:G31)</f>
        <v>0</v>
      </c>
      <c r="H24" s="982">
        <f>SUM(H25:H31)</f>
        <v>0</v>
      </c>
    </row>
    <row r="25" spans="1:8" ht="21.95" customHeight="1" x14ac:dyDescent="0.2">
      <c r="A25" s="127" t="s">
        <v>337</v>
      </c>
      <c r="B25" s="128" t="s">
        <v>338</v>
      </c>
      <c r="C25" s="129">
        <v>3787200</v>
      </c>
      <c r="D25" s="129">
        <v>2954140</v>
      </c>
      <c r="E25" s="625">
        <v>2954140</v>
      </c>
      <c r="F25" s="625">
        <v>2954140</v>
      </c>
      <c r="G25" s="981">
        <v>0</v>
      </c>
      <c r="H25" s="980">
        <v>0</v>
      </c>
    </row>
    <row r="26" spans="1:8" ht="21.95" customHeight="1" x14ac:dyDescent="0.2">
      <c r="A26" s="127" t="s">
        <v>339</v>
      </c>
      <c r="B26" s="128" t="s">
        <v>340</v>
      </c>
      <c r="C26" s="625">
        <v>1062000</v>
      </c>
      <c r="D26" s="129">
        <v>890298</v>
      </c>
      <c r="E26" s="625">
        <v>890298</v>
      </c>
      <c r="F26" s="625">
        <v>890298</v>
      </c>
      <c r="G26" s="981">
        <v>0</v>
      </c>
      <c r="H26" s="980">
        <v>0</v>
      </c>
    </row>
    <row r="27" spans="1:8" ht="21.95" customHeight="1" x14ac:dyDescent="0.2">
      <c r="A27" s="127" t="s">
        <v>341</v>
      </c>
      <c r="B27" s="128" t="s">
        <v>342</v>
      </c>
      <c r="C27" s="625">
        <v>5500000</v>
      </c>
      <c r="D27" s="129">
        <v>1734102</v>
      </c>
      <c r="E27" s="625">
        <v>1734102</v>
      </c>
      <c r="F27" s="625">
        <v>1734102</v>
      </c>
      <c r="G27" s="981">
        <v>0</v>
      </c>
      <c r="H27" s="980">
        <v>0</v>
      </c>
    </row>
    <row r="28" spans="1:8" ht="18.75" customHeight="1" x14ac:dyDescent="0.2">
      <c r="A28" s="127" t="s">
        <v>343</v>
      </c>
      <c r="B28" s="128" t="s">
        <v>344</v>
      </c>
      <c r="C28" s="625">
        <v>432000</v>
      </c>
      <c r="D28" s="129">
        <v>117600</v>
      </c>
      <c r="E28" s="625">
        <v>117600</v>
      </c>
      <c r="F28" s="625">
        <v>117600</v>
      </c>
      <c r="G28" s="981">
        <v>0</v>
      </c>
      <c r="H28" s="980">
        <v>0</v>
      </c>
    </row>
    <row r="29" spans="1:8" ht="21.95" customHeight="1" x14ac:dyDescent="0.2">
      <c r="A29" s="127" t="s">
        <v>346</v>
      </c>
      <c r="B29" s="128" t="s">
        <v>347</v>
      </c>
      <c r="C29" s="625">
        <v>1000</v>
      </c>
      <c r="D29" s="625">
        <v>53</v>
      </c>
      <c r="E29" s="625">
        <v>53</v>
      </c>
      <c r="F29" s="625">
        <v>53</v>
      </c>
      <c r="G29" s="980">
        <v>0</v>
      </c>
      <c r="H29" s="980">
        <v>0</v>
      </c>
    </row>
    <row r="30" spans="1:8" ht="21.95" customHeight="1" x14ac:dyDescent="0.2">
      <c r="A30" s="127" t="s">
        <v>348</v>
      </c>
      <c r="B30" s="128" t="s">
        <v>541</v>
      </c>
      <c r="C30" s="625">
        <v>0</v>
      </c>
      <c r="D30" s="625">
        <v>530245</v>
      </c>
      <c r="E30" s="625">
        <v>530245</v>
      </c>
      <c r="F30" s="625">
        <v>530245</v>
      </c>
      <c r="G30" s="980">
        <v>0</v>
      </c>
      <c r="H30" s="980">
        <v>0</v>
      </c>
    </row>
    <row r="31" spans="1:8" ht="21.95" customHeight="1" x14ac:dyDescent="0.2">
      <c r="A31" s="127" t="s">
        <v>721</v>
      </c>
      <c r="B31" s="128" t="s">
        <v>349</v>
      </c>
      <c r="C31" s="625">
        <v>55000</v>
      </c>
      <c r="D31" s="625">
        <v>1100251</v>
      </c>
      <c r="E31" s="625">
        <v>1100251</v>
      </c>
      <c r="F31" s="625">
        <v>1100251</v>
      </c>
      <c r="G31" s="980">
        <v>0</v>
      </c>
      <c r="H31" s="980">
        <v>0</v>
      </c>
    </row>
    <row r="32" spans="1:8" ht="21.95" customHeight="1" x14ac:dyDescent="0.2">
      <c r="A32" s="132" t="s">
        <v>350</v>
      </c>
      <c r="B32" s="133" t="s">
        <v>351</v>
      </c>
      <c r="C32" s="630">
        <f t="shared" ref="C32:H32" si="4">SUM(C33:C33)</f>
        <v>0</v>
      </c>
      <c r="D32" s="627">
        <v>45850</v>
      </c>
      <c r="E32" s="627">
        <v>45850</v>
      </c>
      <c r="F32" s="627">
        <v>45850</v>
      </c>
      <c r="G32" s="982">
        <f t="shared" si="4"/>
        <v>0</v>
      </c>
      <c r="H32" s="982">
        <f t="shared" si="4"/>
        <v>0</v>
      </c>
    </row>
    <row r="33" spans="1:8" ht="21.95" hidden="1" customHeight="1" x14ac:dyDescent="0.2">
      <c r="A33" s="127" t="s">
        <v>352</v>
      </c>
      <c r="B33" s="128" t="s">
        <v>353</v>
      </c>
      <c r="C33" s="629">
        <v>0</v>
      </c>
      <c r="D33" s="625">
        <v>11000</v>
      </c>
      <c r="E33" s="625">
        <v>11000</v>
      </c>
      <c r="F33" s="625">
        <v>11000</v>
      </c>
      <c r="G33" s="980">
        <v>0</v>
      </c>
      <c r="H33" s="980">
        <v>0</v>
      </c>
    </row>
    <row r="34" spans="1:8" ht="21.95" customHeight="1" x14ac:dyDescent="0.2">
      <c r="A34" s="132" t="s">
        <v>354</v>
      </c>
      <c r="B34" s="133" t="s">
        <v>355</v>
      </c>
      <c r="C34" s="627">
        <v>80000</v>
      </c>
      <c r="D34" s="627">
        <v>0</v>
      </c>
      <c r="E34" s="627">
        <v>0</v>
      </c>
      <c r="F34" s="627">
        <v>0</v>
      </c>
      <c r="G34" s="982">
        <f>SUM(G35:G35)</f>
        <v>0</v>
      </c>
      <c r="H34" s="982">
        <f>SUM(H35:H35)</f>
        <v>0</v>
      </c>
    </row>
    <row r="35" spans="1:8" ht="21.95" hidden="1" customHeight="1" x14ac:dyDescent="0.2">
      <c r="A35" s="127" t="s">
        <v>356</v>
      </c>
      <c r="B35" s="128" t="s">
        <v>806</v>
      </c>
      <c r="C35" s="625">
        <v>50000</v>
      </c>
      <c r="D35" s="129">
        <v>10000</v>
      </c>
      <c r="E35" s="625">
        <v>10000</v>
      </c>
      <c r="F35" s="625">
        <v>10000</v>
      </c>
      <c r="G35" s="981">
        <v>0</v>
      </c>
      <c r="H35" s="980">
        <v>0</v>
      </c>
    </row>
    <row r="36" spans="1:8" ht="30" customHeight="1" x14ac:dyDescent="0.25">
      <c r="A36" s="137" t="s">
        <v>358</v>
      </c>
      <c r="B36" s="138" t="s">
        <v>359</v>
      </c>
      <c r="C36" s="631">
        <f t="shared" ref="C36:H36" si="5">C8+C16+C18+C24+C32+C34</f>
        <v>305884624</v>
      </c>
      <c r="D36" s="631">
        <f t="shared" si="5"/>
        <v>341393449</v>
      </c>
      <c r="E36" s="631">
        <f t="shared" si="5"/>
        <v>341393449</v>
      </c>
      <c r="F36" s="631">
        <f>F8+F16+F18+F24+F32+F34</f>
        <v>341393449</v>
      </c>
      <c r="G36" s="982">
        <f t="shared" si="5"/>
        <v>0</v>
      </c>
      <c r="H36" s="982">
        <f t="shared" si="5"/>
        <v>0</v>
      </c>
    </row>
    <row r="37" spans="1:8" ht="21.95" customHeight="1" x14ac:dyDescent="0.2">
      <c r="A37" s="132" t="s">
        <v>360</v>
      </c>
      <c r="B37" s="133" t="s">
        <v>361</v>
      </c>
      <c r="C37" s="627">
        <f t="shared" ref="C37:H37" si="6">SUM(C38:C39)</f>
        <v>38795949</v>
      </c>
      <c r="D37" s="627">
        <f t="shared" si="6"/>
        <v>37326599</v>
      </c>
      <c r="E37" s="627">
        <f t="shared" si="6"/>
        <v>37326599</v>
      </c>
      <c r="F37" s="627">
        <f t="shared" si="6"/>
        <v>37326599</v>
      </c>
      <c r="G37" s="982">
        <f t="shared" si="6"/>
        <v>0</v>
      </c>
      <c r="H37" s="982">
        <f t="shared" si="6"/>
        <v>0</v>
      </c>
    </row>
    <row r="38" spans="1:8" ht="21.95" customHeight="1" x14ac:dyDescent="0.2">
      <c r="A38" s="127" t="s">
        <v>362</v>
      </c>
      <c r="B38" s="128" t="s">
        <v>363</v>
      </c>
      <c r="C38" s="625">
        <v>38795949</v>
      </c>
      <c r="D38" s="129">
        <v>30679762</v>
      </c>
      <c r="E38" s="625">
        <v>30679762</v>
      </c>
      <c r="F38" s="625">
        <v>30679762</v>
      </c>
      <c r="G38" s="981">
        <v>0</v>
      </c>
      <c r="H38" s="980">
        <v>0</v>
      </c>
    </row>
    <row r="39" spans="1:8" ht="21.95" customHeight="1" x14ac:dyDescent="0.2">
      <c r="A39" s="127" t="s">
        <v>364</v>
      </c>
      <c r="B39" s="128" t="s">
        <v>365</v>
      </c>
      <c r="C39" s="625">
        <v>0</v>
      </c>
      <c r="D39" s="633">
        <v>6646837</v>
      </c>
      <c r="E39" s="625">
        <v>6646837</v>
      </c>
      <c r="F39" s="625">
        <v>6646837</v>
      </c>
      <c r="G39" s="998">
        <v>0</v>
      </c>
      <c r="H39" s="980">
        <v>0</v>
      </c>
    </row>
    <row r="40" spans="1:8" s="142" customFormat="1" ht="37.5" customHeight="1" thickBot="1" x14ac:dyDescent="0.3">
      <c r="A40" s="140" t="s">
        <v>366</v>
      </c>
      <c r="B40" s="141" t="s">
        <v>367</v>
      </c>
      <c r="C40" s="632">
        <f t="shared" ref="C40:H40" si="7">C36+C37</f>
        <v>344680573</v>
      </c>
      <c r="D40" s="632">
        <f t="shared" si="7"/>
        <v>378720048</v>
      </c>
      <c r="E40" s="632">
        <f t="shared" si="7"/>
        <v>378720048</v>
      </c>
      <c r="F40" s="632">
        <f>F36+F37</f>
        <v>378720048</v>
      </c>
      <c r="G40" s="999">
        <f t="shared" si="7"/>
        <v>0</v>
      </c>
      <c r="H40" s="999">
        <f t="shared" si="7"/>
        <v>0</v>
      </c>
    </row>
    <row r="41" spans="1:8" ht="16.5" thickTop="1" x14ac:dyDescent="0.25">
      <c r="A41" s="143"/>
      <c r="B41" s="143"/>
      <c r="C41" s="1000"/>
      <c r="D41" s="1001"/>
      <c r="E41" s="1001"/>
      <c r="F41" s="1000"/>
      <c r="G41" s="143"/>
      <c r="H41" s="143"/>
    </row>
  </sheetData>
  <mergeCells count="13">
    <mergeCell ref="A1:H1"/>
    <mergeCell ref="A2:H2"/>
    <mergeCell ref="D3:E3"/>
    <mergeCell ref="G3:H3"/>
    <mergeCell ref="A4:B4"/>
    <mergeCell ref="D4:E4"/>
    <mergeCell ref="G4:H4"/>
    <mergeCell ref="A5:A6"/>
    <mergeCell ref="B5:B6"/>
    <mergeCell ref="C5:C6"/>
    <mergeCell ref="D5:D6"/>
    <mergeCell ref="E5:E6"/>
    <mergeCell ref="F5:H5"/>
  </mergeCells>
  <pageMargins left="0.67" right="0.74803149606299213" top="0.63" bottom="0.55000000000000004" header="0.51181102362204722" footer="0.51181102362204722"/>
  <pageSetup paperSize="9" scale="67" orientation="portrait" r:id="rId1"/>
  <headerFooter alignWithMargins="0"/>
  <rowBreaks count="1" manualBreakCount="1">
    <brk id="40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selection activeCell="A5" sqref="A5"/>
    </sheetView>
  </sheetViews>
  <sheetFormatPr defaultRowHeight="12.75" x14ac:dyDescent="0.2"/>
  <cols>
    <col min="1" max="1" width="6.5" style="353" customWidth="1"/>
    <col min="2" max="2" width="57" style="353" customWidth="1"/>
    <col min="3" max="5" width="16" style="351" customWidth="1"/>
    <col min="6" max="16384" width="9.33203125" style="351"/>
  </cols>
  <sheetData>
    <row r="1" spans="1:5" s="350" customFormat="1" ht="29.25" customHeight="1" x14ac:dyDescent="0.2">
      <c r="A1" s="1291" t="s">
        <v>625</v>
      </c>
      <c r="B1" s="1291"/>
      <c r="C1" s="1291"/>
      <c r="D1" s="1291"/>
      <c r="E1" s="1291"/>
    </row>
    <row r="2" spans="1:5" s="350" customFormat="1" ht="21" customHeight="1" x14ac:dyDescent="0.25">
      <c r="A2" s="1292" t="s">
        <v>624</v>
      </c>
      <c r="B2" s="1292"/>
      <c r="C2" s="1292"/>
      <c r="D2" s="1292"/>
      <c r="E2" s="1292"/>
    </row>
    <row r="3" spans="1:5" s="350" customFormat="1" ht="23.25" customHeight="1" x14ac:dyDescent="0.2">
      <c r="A3" s="1293" t="s">
        <v>919</v>
      </c>
      <c r="B3" s="1293"/>
      <c r="C3" s="1293"/>
      <c r="D3" s="1293"/>
      <c r="E3" s="1293"/>
    </row>
    <row r="4" spans="1:5" s="350" customFormat="1" ht="23.25" customHeight="1" x14ac:dyDescent="0.2">
      <c r="A4" s="590"/>
      <c r="B4" s="590"/>
      <c r="C4" s="590"/>
      <c r="D4" s="590"/>
      <c r="E4" s="590"/>
    </row>
    <row r="5" spans="1:5" ht="13.5" customHeight="1" thickBot="1" x14ac:dyDescent="0.25">
      <c r="A5" s="943" t="s">
        <v>944</v>
      </c>
      <c r="B5" s="943"/>
      <c r="C5" s="943"/>
      <c r="D5" s="943"/>
      <c r="E5" s="620" t="s">
        <v>611</v>
      </c>
    </row>
    <row r="6" spans="1:5" s="356" customFormat="1" ht="28.5" customHeight="1" x14ac:dyDescent="0.2">
      <c r="A6" s="1304" t="s">
        <v>528</v>
      </c>
      <c r="B6" s="1306" t="s">
        <v>257</v>
      </c>
      <c r="C6" s="355" t="s">
        <v>181</v>
      </c>
      <c r="D6" s="355" t="s">
        <v>182</v>
      </c>
      <c r="E6" s="1308" t="s">
        <v>183</v>
      </c>
    </row>
    <row r="7" spans="1:5" s="356" customFormat="1" x14ac:dyDescent="0.2">
      <c r="A7" s="1305"/>
      <c r="B7" s="1307"/>
      <c r="C7" s="1310" t="s">
        <v>184</v>
      </c>
      <c r="D7" s="1311"/>
      <c r="E7" s="1309"/>
    </row>
    <row r="8" spans="1:5" s="360" customFormat="1" ht="15" customHeight="1" thickBot="1" x14ac:dyDescent="0.25">
      <c r="A8" s="357">
        <v>1</v>
      </c>
      <c r="B8" s="358">
        <v>2</v>
      </c>
      <c r="C8" s="358">
        <v>3</v>
      </c>
      <c r="D8" s="358">
        <v>4</v>
      </c>
      <c r="E8" s="359">
        <v>5</v>
      </c>
    </row>
    <row r="9" spans="1:5" s="360" customFormat="1" x14ac:dyDescent="0.2">
      <c r="A9" s="361">
        <v>1</v>
      </c>
      <c r="B9" s="362" t="s">
        <v>370</v>
      </c>
      <c r="C9" s="533">
        <v>61054671</v>
      </c>
      <c r="D9" s="533">
        <v>60903664</v>
      </c>
      <c r="E9" s="594">
        <v>59159144</v>
      </c>
    </row>
    <row r="10" spans="1:5" s="360" customFormat="1" x14ac:dyDescent="0.2">
      <c r="A10" s="363">
        <v>2</v>
      </c>
      <c r="B10" s="364" t="s">
        <v>772</v>
      </c>
      <c r="C10" s="528">
        <v>10684567</v>
      </c>
      <c r="D10" s="528">
        <v>10061802</v>
      </c>
      <c r="E10" s="595">
        <v>9587072</v>
      </c>
    </row>
    <row r="11" spans="1:5" s="360" customFormat="1" x14ac:dyDescent="0.2">
      <c r="A11" s="363">
        <v>3</v>
      </c>
      <c r="B11" s="364" t="s">
        <v>623</v>
      </c>
      <c r="C11" s="528">
        <v>40652081</v>
      </c>
      <c r="D11" s="528">
        <v>33035051</v>
      </c>
      <c r="E11" s="595">
        <v>30246491</v>
      </c>
    </row>
    <row r="12" spans="1:5" s="360" customFormat="1" x14ac:dyDescent="0.2">
      <c r="A12" s="363">
        <v>4</v>
      </c>
      <c r="B12" s="364" t="s">
        <v>428</v>
      </c>
      <c r="C12" s="528">
        <v>0</v>
      </c>
      <c r="D12" s="528">
        <v>0</v>
      </c>
      <c r="E12" s="595">
        <v>0</v>
      </c>
    </row>
    <row r="13" spans="1:5" s="360" customFormat="1" x14ac:dyDescent="0.2">
      <c r="A13" s="363">
        <v>5</v>
      </c>
      <c r="B13" s="364" t="s">
        <v>434</v>
      </c>
      <c r="C13" s="528">
        <v>0</v>
      </c>
      <c r="D13" s="528">
        <v>0</v>
      </c>
      <c r="E13" s="595">
        <v>0</v>
      </c>
    </row>
    <row r="14" spans="1:5" s="360" customFormat="1" x14ac:dyDescent="0.2">
      <c r="A14" s="363">
        <v>6</v>
      </c>
      <c r="B14" s="364" t="s">
        <v>443</v>
      </c>
      <c r="C14" s="528">
        <v>520700</v>
      </c>
      <c r="D14" s="528">
        <v>716707</v>
      </c>
      <c r="E14" s="595">
        <v>701863</v>
      </c>
    </row>
    <row r="15" spans="1:5" s="360" customFormat="1" x14ac:dyDescent="0.2">
      <c r="A15" s="365">
        <v>7</v>
      </c>
      <c r="B15" s="366" t="s">
        <v>451</v>
      </c>
      <c r="C15" s="537">
        <v>0</v>
      </c>
      <c r="D15" s="537">
        <v>0</v>
      </c>
      <c r="E15" s="596">
        <v>0</v>
      </c>
    </row>
    <row r="16" spans="1:5" s="360" customFormat="1" ht="13.5" thickBot="1" x14ac:dyDescent="0.25">
      <c r="A16" s="363">
        <v>8</v>
      </c>
      <c r="B16" s="364" t="s">
        <v>456</v>
      </c>
      <c r="C16" s="528">
        <v>0</v>
      </c>
      <c r="D16" s="528">
        <v>0</v>
      </c>
      <c r="E16" s="595">
        <v>0</v>
      </c>
    </row>
    <row r="17" spans="1:5" s="369" customFormat="1" ht="21.75" thickBot="1" x14ac:dyDescent="0.25">
      <c r="A17" s="367">
        <v>9</v>
      </c>
      <c r="B17" s="368" t="s">
        <v>0</v>
      </c>
      <c r="C17" s="597">
        <f>SUM(C9:C16)</f>
        <v>112912019</v>
      </c>
      <c r="D17" s="597">
        <f>SUM(D9:D16)</f>
        <v>104717224</v>
      </c>
      <c r="E17" s="764">
        <f>SUM(E9:E16)</f>
        <v>99694570</v>
      </c>
    </row>
    <row r="18" spans="1:5" s="369" customFormat="1" ht="15" x14ac:dyDescent="0.2">
      <c r="A18" s="365">
        <v>10</v>
      </c>
      <c r="B18" s="366" t="s">
        <v>532</v>
      </c>
      <c r="C18" s="598">
        <v>0</v>
      </c>
      <c r="D18" s="598">
        <v>0</v>
      </c>
      <c r="E18" s="599">
        <v>0</v>
      </c>
    </row>
    <row r="19" spans="1:5" s="369" customFormat="1" ht="15.75" thickBot="1" x14ac:dyDescent="0.25">
      <c r="A19" s="365">
        <v>11</v>
      </c>
      <c r="B19" s="366" t="s">
        <v>471</v>
      </c>
      <c r="C19" s="598">
        <v>0</v>
      </c>
      <c r="D19" s="598">
        <v>0</v>
      </c>
      <c r="E19" s="599">
        <v>0</v>
      </c>
    </row>
    <row r="20" spans="1:5" s="369" customFormat="1" ht="15.75" thickBot="1" x14ac:dyDescent="0.25">
      <c r="A20" s="367">
        <v>12</v>
      </c>
      <c r="B20" s="368" t="s">
        <v>681</v>
      </c>
      <c r="C20" s="597">
        <f>SUM(C18:C19)</f>
        <v>0</v>
      </c>
      <c r="D20" s="597">
        <f>SUM(D18:D19)</f>
        <v>0</v>
      </c>
      <c r="E20" s="764">
        <f>SUM(E18:E19)</f>
        <v>0</v>
      </c>
    </row>
    <row r="21" spans="1:5" s="369" customFormat="1" ht="15.75" thickBot="1" x14ac:dyDescent="0.25">
      <c r="A21" s="367">
        <v>13</v>
      </c>
      <c r="B21" s="368" t="s">
        <v>682</v>
      </c>
      <c r="C21" s="597">
        <f>C17+C20</f>
        <v>112912019</v>
      </c>
      <c r="D21" s="597">
        <f>D17+D20</f>
        <v>104717224</v>
      </c>
      <c r="E21" s="764">
        <f>E17+E20</f>
        <v>99694570</v>
      </c>
    </row>
    <row r="22" spans="1:5" s="609" customFormat="1" ht="29.25" customHeight="1" thickBot="1" x14ac:dyDescent="0.25">
      <c r="A22" s="606">
        <v>14</v>
      </c>
      <c r="B22" s="607" t="s">
        <v>683</v>
      </c>
      <c r="C22" s="608">
        <f>SUM(C21:C21)</f>
        <v>112912019</v>
      </c>
      <c r="D22" s="608">
        <f>SUM(D21:D21)</f>
        <v>104717224</v>
      </c>
      <c r="E22" s="765">
        <f>SUM(E21:E21)</f>
        <v>99694570</v>
      </c>
    </row>
    <row r="23" spans="1:5" s="360" customFormat="1" x14ac:dyDescent="0.2">
      <c r="A23" s="361">
        <v>15</v>
      </c>
      <c r="B23" s="362" t="s">
        <v>529</v>
      </c>
      <c r="C23" s="600">
        <v>0</v>
      </c>
      <c r="D23" s="600">
        <v>0</v>
      </c>
      <c r="E23" s="601">
        <v>0</v>
      </c>
    </row>
    <row r="24" spans="1:5" s="360" customFormat="1" x14ac:dyDescent="0.2">
      <c r="A24" s="363">
        <v>16</v>
      </c>
      <c r="B24" s="364" t="s">
        <v>533</v>
      </c>
      <c r="C24" s="602">
        <v>7554880</v>
      </c>
      <c r="D24" s="602">
        <v>3786795</v>
      </c>
      <c r="E24" s="603">
        <v>3786795</v>
      </c>
    </row>
    <row r="25" spans="1:5" s="360" customFormat="1" x14ac:dyDescent="0.2">
      <c r="A25" s="361">
        <v>17</v>
      </c>
      <c r="B25" s="364" t="s">
        <v>534</v>
      </c>
      <c r="C25" s="602">
        <v>0</v>
      </c>
      <c r="D25" s="602">
        <v>0</v>
      </c>
      <c r="E25" s="603">
        <v>0</v>
      </c>
    </row>
    <row r="26" spans="1:5" s="360" customFormat="1" x14ac:dyDescent="0.2">
      <c r="A26" s="363">
        <v>18</v>
      </c>
      <c r="B26" s="364" t="s">
        <v>326</v>
      </c>
      <c r="C26" s="602">
        <v>0</v>
      </c>
      <c r="D26" s="602">
        <v>0</v>
      </c>
      <c r="E26" s="603">
        <v>0</v>
      </c>
    </row>
    <row r="27" spans="1:5" s="360" customFormat="1" x14ac:dyDescent="0.2">
      <c r="A27" s="361">
        <v>19</v>
      </c>
      <c r="B27" s="364" t="s">
        <v>336</v>
      </c>
      <c r="C27" s="602">
        <v>22242800</v>
      </c>
      <c r="D27" s="602">
        <v>19705385</v>
      </c>
      <c r="E27" s="603">
        <v>19705385</v>
      </c>
    </row>
    <row r="28" spans="1:5" s="360" customFormat="1" x14ac:dyDescent="0.2">
      <c r="A28" s="363">
        <v>20</v>
      </c>
      <c r="B28" s="364" t="s">
        <v>351</v>
      </c>
      <c r="C28" s="602">
        <v>0</v>
      </c>
      <c r="D28" s="602">
        <v>0</v>
      </c>
      <c r="E28" s="603">
        <v>0</v>
      </c>
    </row>
    <row r="29" spans="1:5" s="360" customFormat="1" x14ac:dyDescent="0.2">
      <c r="A29" s="361">
        <v>21</v>
      </c>
      <c r="B29" s="364" t="s">
        <v>355</v>
      </c>
      <c r="C29" s="602">
        <v>0</v>
      </c>
      <c r="D29" s="602">
        <v>0</v>
      </c>
      <c r="E29" s="603">
        <v>0</v>
      </c>
    </row>
    <row r="30" spans="1:5" s="360" customFormat="1" ht="13.5" thickBot="1" x14ac:dyDescent="0.25">
      <c r="A30" s="363">
        <v>22</v>
      </c>
      <c r="B30" s="364" t="s">
        <v>357</v>
      </c>
      <c r="C30" s="598">
        <v>0</v>
      </c>
      <c r="D30" s="598">
        <v>0</v>
      </c>
      <c r="E30" s="599">
        <v>0</v>
      </c>
    </row>
    <row r="31" spans="1:5" s="360" customFormat="1" ht="21.75" thickBot="1" x14ac:dyDescent="0.25">
      <c r="A31" s="367">
        <v>23</v>
      </c>
      <c r="B31" s="368" t="s">
        <v>684</v>
      </c>
      <c r="C31" s="604">
        <f>C23+C24+C25+C26+C27+C29+C30+C28</f>
        <v>29797680</v>
      </c>
      <c r="D31" s="604">
        <f>D23+D24+D25+D26+D27+D29+D30+D28</f>
        <v>23492180</v>
      </c>
      <c r="E31" s="766">
        <f>E23+E24+E25+E26+E27+E29+E30+E28</f>
        <v>23492180</v>
      </c>
    </row>
    <row r="32" spans="1:5" s="360" customFormat="1" x14ac:dyDescent="0.2">
      <c r="A32" s="379">
        <v>24</v>
      </c>
      <c r="B32" s="744" t="s">
        <v>773</v>
      </c>
      <c r="C32" s="745">
        <v>3668972</v>
      </c>
      <c r="D32" s="745">
        <v>3647004</v>
      </c>
      <c r="E32" s="746">
        <v>3647004</v>
      </c>
    </row>
    <row r="33" spans="1:5" s="360" customFormat="1" ht="13.5" thickBot="1" x14ac:dyDescent="0.25">
      <c r="A33" s="363">
        <v>25</v>
      </c>
      <c r="B33" s="364" t="s">
        <v>471</v>
      </c>
      <c r="C33" s="602">
        <v>79445367</v>
      </c>
      <c r="D33" s="602">
        <v>77578040</v>
      </c>
      <c r="E33" s="603">
        <v>77578040</v>
      </c>
    </row>
    <row r="34" spans="1:5" s="360" customFormat="1" ht="13.5" thickBot="1" x14ac:dyDescent="0.25">
      <c r="A34" s="367">
        <v>26</v>
      </c>
      <c r="B34" s="368" t="s">
        <v>686</v>
      </c>
      <c r="C34" s="604">
        <f>SUM(,C32:C33)</f>
        <v>83114339</v>
      </c>
      <c r="D34" s="604">
        <f>SUM(,D32:D33)</f>
        <v>81225044</v>
      </c>
      <c r="E34" s="766">
        <f>SUM(,E32:E33)</f>
        <v>81225044</v>
      </c>
    </row>
    <row r="35" spans="1:5" s="369" customFormat="1" ht="15.75" thickBot="1" x14ac:dyDescent="0.25">
      <c r="A35" s="370">
        <v>27</v>
      </c>
      <c r="B35" s="371" t="s">
        <v>687</v>
      </c>
      <c r="C35" s="605">
        <f>C31+C34</f>
        <v>112912019</v>
      </c>
      <c r="D35" s="605">
        <f>D31+D34</f>
        <v>104717224</v>
      </c>
      <c r="E35" s="767">
        <f>E31+E34</f>
        <v>104717224</v>
      </c>
    </row>
    <row r="36" spans="1:5" s="360" customFormat="1" ht="27" customHeight="1" thickBot="1" x14ac:dyDescent="0.25">
      <c r="A36" s="610">
        <v>28</v>
      </c>
      <c r="B36" s="611" t="s">
        <v>688</v>
      </c>
      <c r="C36" s="612">
        <f>C35</f>
        <v>112912019</v>
      </c>
      <c r="D36" s="612">
        <f>D35</f>
        <v>104717224</v>
      </c>
      <c r="E36" s="768">
        <f>E35</f>
        <v>104717224</v>
      </c>
    </row>
    <row r="37" spans="1:5" s="360" customFormat="1" ht="27" customHeight="1" thickBot="1" x14ac:dyDescent="0.25">
      <c r="A37" s="372">
        <v>29</v>
      </c>
      <c r="B37" s="368" t="s">
        <v>685</v>
      </c>
      <c r="C37" s="604">
        <f>C31-C17</f>
        <v>-83114339</v>
      </c>
      <c r="D37" s="604">
        <f>D31-D17</f>
        <v>-81225044</v>
      </c>
      <c r="E37" s="766">
        <f>E31-E17</f>
        <v>-76202390</v>
      </c>
    </row>
    <row r="38" spans="1:5" s="360" customFormat="1" ht="27" customHeight="1" thickBot="1" x14ac:dyDescent="0.25">
      <c r="A38" s="372">
        <v>30</v>
      </c>
      <c r="B38" s="368" t="s">
        <v>689</v>
      </c>
      <c r="C38" s="604">
        <f>C34-C20</f>
        <v>83114339</v>
      </c>
      <c r="D38" s="604">
        <f>D34-D20</f>
        <v>81225044</v>
      </c>
      <c r="E38" s="766">
        <f>E34-E20</f>
        <v>81225044</v>
      </c>
    </row>
    <row r="39" spans="1:5" s="615" customFormat="1" ht="27" customHeight="1" thickBot="1" x14ac:dyDescent="0.25">
      <c r="A39" s="613">
        <v>31</v>
      </c>
      <c r="B39" s="614" t="s">
        <v>690</v>
      </c>
      <c r="C39" s="616"/>
      <c r="D39" s="616"/>
      <c r="E39" s="769">
        <f>E37+E38</f>
        <v>5022654</v>
      </c>
    </row>
    <row r="42" spans="1:5" x14ac:dyDescent="0.2">
      <c r="C42" s="354"/>
    </row>
  </sheetData>
  <mergeCells count="7">
    <mergeCell ref="A1:E1"/>
    <mergeCell ref="A2:E2"/>
    <mergeCell ref="A3:E3"/>
    <mergeCell ref="A6:A7"/>
    <mergeCell ref="B6:B7"/>
    <mergeCell ref="E6:E7"/>
    <mergeCell ref="C7:D7"/>
  </mergeCells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0" zoomScaleNormal="100" workbookViewId="0">
      <selection activeCell="A5" sqref="A5"/>
    </sheetView>
  </sheetViews>
  <sheetFormatPr defaultRowHeight="12.75" x14ac:dyDescent="0.2"/>
  <cols>
    <col min="1" max="1" width="6.5" style="353" customWidth="1"/>
    <col min="2" max="2" width="57" style="353" customWidth="1"/>
    <col min="3" max="3" width="15.83203125" style="353" customWidth="1"/>
    <col min="4" max="5" width="16" style="351" customWidth="1"/>
    <col min="6" max="16384" width="9.33203125" style="351"/>
  </cols>
  <sheetData>
    <row r="1" spans="1:5" s="350" customFormat="1" ht="29.25" customHeight="1" x14ac:dyDescent="0.2">
      <c r="A1" s="1291" t="s">
        <v>771</v>
      </c>
      <c r="B1" s="1291"/>
      <c r="C1" s="1291"/>
      <c r="D1" s="1291"/>
      <c r="E1" s="1291"/>
    </row>
    <row r="2" spans="1:5" s="350" customFormat="1" ht="21" customHeight="1" x14ac:dyDescent="0.25">
      <c r="A2" s="1292" t="s">
        <v>624</v>
      </c>
      <c r="B2" s="1292"/>
      <c r="C2" s="1292"/>
      <c r="D2" s="1292"/>
      <c r="E2" s="1292"/>
    </row>
    <row r="3" spans="1:5" s="350" customFormat="1" ht="23.25" customHeight="1" x14ac:dyDescent="0.2">
      <c r="A3" s="1293" t="s">
        <v>919</v>
      </c>
      <c r="B3" s="1293"/>
      <c r="C3" s="1293"/>
      <c r="D3" s="1293"/>
      <c r="E3" s="1293"/>
    </row>
    <row r="4" spans="1:5" s="350" customFormat="1" ht="23.25" customHeight="1" x14ac:dyDescent="0.2">
      <c r="A4" s="590"/>
      <c r="B4" s="590"/>
      <c r="C4" s="590"/>
      <c r="D4" s="590"/>
      <c r="E4" s="590"/>
    </row>
    <row r="5" spans="1:5" ht="13.5" customHeight="1" thickBot="1" x14ac:dyDescent="0.25">
      <c r="A5" s="943" t="s">
        <v>945</v>
      </c>
      <c r="B5" s="943"/>
      <c r="C5" s="943"/>
      <c r="D5" s="943"/>
      <c r="E5" s="620" t="s">
        <v>611</v>
      </c>
    </row>
    <row r="6" spans="1:5" s="356" customFormat="1" ht="28.5" customHeight="1" x14ac:dyDescent="0.2">
      <c r="A6" s="1304" t="s">
        <v>528</v>
      </c>
      <c r="B6" s="1306" t="s">
        <v>257</v>
      </c>
      <c r="C6" s="1045" t="s">
        <v>181</v>
      </c>
      <c r="D6" s="355" t="s">
        <v>182</v>
      </c>
      <c r="E6" s="1308" t="s">
        <v>183</v>
      </c>
    </row>
    <row r="7" spans="1:5" s="356" customFormat="1" x14ac:dyDescent="0.2">
      <c r="A7" s="1305"/>
      <c r="B7" s="1307"/>
      <c r="C7" s="1312" t="s">
        <v>184</v>
      </c>
      <c r="D7" s="1313"/>
      <c r="E7" s="1309"/>
    </row>
    <row r="8" spans="1:5" s="360" customFormat="1" ht="15" customHeight="1" thickBot="1" x14ac:dyDescent="0.25">
      <c r="A8" s="357">
        <v>1</v>
      </c>
      <c r="B8" s="358">
        <v>2</v>
      </c>
      <c r="C8" s="358">
        <v>3</v>
      </c>
      <c r="D8" s="358">
        <v>4</v>
      </c>
      <c r="E8" s="359">
        <v>5</v>
      </c>
    </row>
    <row r="9" spans="1:5" s="360" customFormat="1" x14ac:dyDescent="0.2">
      <c r="A9" s="361">
        <v>1</v>
      </c>
      <c r="B9" s="362" t="s">
        <v>370</v>
      </c>
      <c r="C9" s="1077">
        <v>7985177</v>
      </c>
      <c r="D9" s="533">
        <v>8005423</v>
      </c>
      <c r="E9" s="594">
        <v>7978077</v>
      </c>
    </row>
    <row r="10" spans="1:5" s="360" customFormat="1" x14ac:dyDescent="0.2">
      <c r="A10" s="363">
        <v>2</v>
      </c>
      <c r="B10" s="364" t="s">
        <v>772</v>
      </c>
      <c r="C10" s="1078">
        <v>1476707</v>
      </c>
      <c r="D10" s="528">
        <v>1392955</v>
      </c>
      <c r="E10" s="595">
        <v>1370554</v>
      </c>
    </row>
    <row r="11" spans="1:5" s="360" customFormat="1" x14ac:dyDescent="0.2">
      <c r="A11" s="363">
        <v>3</v>
      </c>
      <c r="B11" s="364" t="s">
        <v>623</v>
      </c>
      <c r="C11" s="1078">
        <v>1171000</v>
      </c>
      <c r="D11" s="528">
        <v>1212105</v>
      </c>
      <c r="E11" s="595">
        <v>1151810</v>
      </c>
    </row>
    <row r="12" spans="1:5" s="360" customFormat="1" x14ac:dyDescent="0.2">
      <c r="A12" s="363">
        <v>4</v>
      </c>
      <c r="B12" s="364" t="s">
        <v>428</v>
      </c>
      <c r="C12" s="1078"/>
      <c r="D12" s="528">
        <v>0</v>
      </c>
      <c r="E12" s="595">
        <v>0</v>
      </c>
    </row>
    <row r="13" spans="1:5" s="360" customFormat="1" x14ac:dyDescent="0.2">
      <c r="A13" s="363">
        <v>5</v>
      </c>
      <c r="B13" s="364" t="s">
        <v>434</v>
      </c>
      <c r="C13" s="1078">
        <v>206432</v>
      </c>
      <c r="D13" s="528">
        <v>206432</v>
      </c>
      <c r="E13" s="595">
        <v>193615</v>
      </c>
    </row>
    <row r="14" spans="1:5" s="360" customFormat="1" x14ac:dyDescent="0.2">
      <c r="A14" s="363">
        <v>6</v>
      </c>
      <c r="B14" s="364" t="s">
        <v>443</v>
      </c>
      <c r="C14" s="1078">
        <v>64000</v>
      </c>
      <c r="D14" s="528">
        <v>0</v>
      </c>
      <c r="E14" s="595">
        <v>0</v>
      </c>
    </row>
    <row r="15" spans="1:5" s="360" customFormat="1" x14ac:dyDescent="0.2">
      <c r="A15" s="365">
        <v>7</v>
      </c>
      <c r="B15" s="366" t="s">
        <v>451</v>
      </c>
      <c r="C15" s="1079">
        <v>0</v>
      </c>
      <c r="D15" s="537">
        <v>0</v>
      </c>
      <c r="E15" s="596">
        <v>0</v>
      </c>
    </row>
    <row r="16" spans="1:5" s="360" customFormat="1" ht="13.5" thickBot="1" x14ac:dyDescent="0.25">
      <c r="A16" s="363">
        <v>8</v>
      </c>
      <c r="B16" s="364" t="s">
        <v>456</v>
      </c>
      <c r="C16" s="1078">
        <v>0</v>
      </c>
      <c r="D16" s="528">
        <v>0</v>
      </c>
      <c r="E16" s="595">
        <v>0</v>
      </c>
    </row>
    <row r="17" spans="1:5" s="369" customFormat="1" ht="21.75" thickBot="1" x14ac:dyDescent="0.25">
      <c r="A17" s="367">
        <v>9</v>
      </c>
      <c r="B17" s="368" t="s">
        <v>0</v>
      </c>
      <c r="C17" s="1080">
        <f>SUM(C9:C16)</f>
        <v>10903316</v>
      </c>
      <c r="D17" s="597">
        <f>SUM(D9:D16)</f>
        <v>10816915</v>
      </c>
      <c r="E17" s="764">
        <f>SUM(E9:E16)</f>
        <v>10694056</v>
      </c>
    </row>
    <row r="18" spans="1:5" s="369" customFormat="1" ht="15" x14ac:dyDescent="0.2">
      <c r="A18" s="365">
        <v>10</v>
      </c>
      <c r="B18" s="366" t="s">
        <v>532</v>
      </c>
      <c r="C18" s="1079">
        <v>0</v>
      </c>
      <c r="D18" s="598">
        <v>0</v>
      </c>
      <c r="E18" s="599">
        <v>0</v>
      </c>
    </row>
    <row r="19" spans="1:5" s="369" customFormat="1" ht="15.75" thickBot="1" x14ac:dyDescent="0.25">
      <c r="A19" s="365">
        <v>11</v>
      </c>
      <c r="B19" s="366" t="s">
        <v>471</v>
      </c>
      <c r="C19" s="1079">
        <v>0</v>
      </c>
      <c r="D19" s="598">
        <v>0</v>
      </c>
      <c r="E19" s="599">
        <v>0</v>
      </c>
    </row>
    <row r="20" spans="1:5" s="369" customFormat="1" ht="15.75" thickBot="1" x14ac:dyDescent="0.25">
      <c r="A20" s="367">
        <v>12</v>
      </c>
      <c r="B20" s="368" t="s">
        <v>681</v>
      </c>
      <c r="C20" s="1080">
        <f>SUM(C18:C19)</f>
        <v>0</v>
      </c>
      <c r="D20" s="597">
        <f>SUM(D18:D19)</f>
        <v>0</v>
      </c>
      <c r="E20" s="764">
        <f>SUM(E18:E19)</f>
        <v>0</v>
      </c>
    </row>
    <row r="21" spans="1:5" s="369" customFormat="1" ht="15.75" thickBot="1" x14ac:dyDescent="0.25">
      <c r="A21" s="367">
        <v>13</v>
      </c>
      <c r="B21" s="368" t="s">
        <v>682</v>
      </c>
      <c r="C21" s="1080">
        <f>C17-C20</f>
        <v>10903316</v>
      </c>
      <c r="D21" s="597">
        <f>D17+D20</f>
        <v>10816915</v>
      </c>
      <c r="E21" s="764">
        <f>E17+E20</f>
        <v>10694056</v>
      </c>
    </row>
    <row r="22" spans="1:5" s="609" customFormat="1" ht="29.25" customHeight="1" thickBot="1" x14ac:dyDescent="0.25">
      <c r="A22" s="606">
        <v>14</v>
      </c>
      <c r="B22" s="607" t="s">
        <v>683</v>
      </c>
      <c r="C22" s="1081">
        <f>C21</f>
        <v>10903316</v>
      </c>
      <c r="D22" s="608">
        <f>SUM(D21:D21)</f>
        <v>10816915</v>
      </c>
      <c r="E22" s="765">
        <f>SUM(E21:E21)</f>
        <v>10694056</v>
      </c>
    </row>
    <row r="23" spans="1:5" s="360" customFormat="1" x14ac:dyDescent="0.2">
      <c r="A23" s="361">
        <v>15</v>
      </c>
      <c r="B23" s="362" t="s">
        <v>529</v>
      </c>
      <c r="C23" s="1077">
        <v>0</v>
      </c>
      <c r="D23" s="600">
        <v>0</v>
      </c>
      <c r="E23" s="601">
        <v>0</v>
      </c>
    </row>
    <row r="24" spans="1:5" s="360" customFormat="1" x14ac:dyDescent="0.2">
      <c r="A24" s="363">
        <v>16</v>
      </c>
      <c r="B24" s="364" t="s">
        <v>533</v>
      </c>
      <c r="C24" s="1078">
        <v>0</v>
      </c>
      <c r="D24" s="602">
        <v>0</v>
      </c>
      <c r="E24" s="603">
        <v>0</v>
      </c>
    </row>
    <row r="25" spans="1:5" s="360" customFormat="1" x14ac:dyDescent="0.2">
      <c r="A25" s="361">
        <v>17</v>
      </c>
      <c r="B25" s="364" t="s">
        <v>534</v>
      </c>
      <c r="C25" s="1078">
        <v>0</v>
      </c>
      <c r="D25" s="602">
        <v>0</v>
      </c>
      <c r="E25" s="603">
        <v>0</v>
      </c>
    </row>
    <row r="26" spans="1:5" s="360" customFormat="1" x14ac:dyDescent="0.2">
      <c r="A26" s="363">
        <v>18</v>
      </c>
      <c r="B26" s="364" t="s">
        <v>326</v>
      </c>
      <c r="C26" s="1078">
        <v>0</v>
      </c>
      <c r="D26" s="602">
        <v>0</v>
      </c>
      <c r="E26" s="603">
        <v>0</v>
      </c>
    </row>
    <row r="27" spans="1:5" s="360" customFormat="1" x14ac:dyDescent="0.2">
      <c r="A27" s="361">
        <v>19</v>
      </c>
      <c r="B27" s="364" t="s">
        <v>336</v>
      </c>
      <c r="C27" s="1078">
        <v>6000</v>
      </c>
      <c r="D27" s="602">
        <v>3231</v>
      </c>
      <c r="E27" s="603">
        <v>3231</v>
      </c>
    </row>
    <row r="28" spans="1:5" s="360" customFormat="1" x14ac:dyDescent="0.2">
      <c r="A28" s="363">
        <v>20</v>
      </c>
      <c r="B28" s="364" t="s">
        <v>351</v>
      </c>
      <c r="C28" s="1078">
        <v>0</v>
      </c>
      <c r="D28" s="602">
        <v>0</v>
      </c>
      <c r="E28" s="603">
        <v>0</v>
      </c>
    </row>
    <row r="29" spans="1:5" s="360" customFormat="1" x14ac:dyDescent="0.2">
      <c r="A29" s="361">
        <v>21</v>
      </c>
      <c r="B29" s="364" t="s">
        <v>355</v>
      </c>
      <c r="C29" s="1078">
        <v>0</v>
      </c>
      <c r="D29" s="602">
        <v>0</v>
      </c>
      <c r="E29" s="603">
        <v>0</v>
      </c>
    </row>
    <row r="30" spans="1:5" s="360" customFormat="1" ht="13.5" thickBot="1" x14ac:dyDescent="0.25">
      <c r="A30" s="363">
        <v>22</v>
      </c>
      <c r="B30" s="364" t="s">
        <v>357</v>
      </c>
      <c r="C30" s="1079">
        <v>0</v>
      </c>
      <c r="D30" s="598">
        <v>0</v>
      </c>
      <c r="E30" s="599">
        <v>0</v>
      </c>
    </row>
    <row r="31" spans="1:5" s="360" customFormat="1" ht="21.75" thickBot="1" x14ac:dyDescent="0.25">
      <c r="A31" s="367">
        <v>23</v>
      </c>
      <c r="B31" s="368" t="s">
        <v>684</v>
      </c>
      <c r="C31" s="1080">
        <f>SUM(C23:C30)</f>
        <v>6000</v>
      </c>
      <c r="D31" s="604">
        <f>D23+D24+D25+D26+D27+D29+D30+D28</f>
        <v>3231</v>
      </c>
      <c r="E31" s="766">
        <f>E23+E24+E25+E26+E27+E29+E30+E28</f>
        <v>3231</v>
      </c>
    </row>
    <row r="32" spans="1:5" s="360" customFormat="1" x14ac:dyDescent="0.2">
      <c r="A32" s="379">
        <v>24</v>
      </c>
      <c r="B32" s="744" t="s">
        <v>773</v>
      </c>
      <c r="C32" s="1082">
        <v>81003</v>
      </c>
      <c r="D32" s="745">
        <v>81003</v>
      </c>
      <c r="E32" s="746">
        <v>81003</v>
      </c>
    </row>
    <row r="33" spans="1:5" s="360" customFormat="1" ht="13.5" thickBot="1" x14ac:dyDescent="0.25">
      <c r="A33" s="363">
        <v>25</v>
      </c>
      <c r="B33" s="364" t="s">
        <v>471</v>
      </c>
      <c r="C33" s="1078">
        <v>10816313</v>
      </c>
      <c r="D33" s="602">
        <v>10732681</v>
      </c>
      <c r="E33" s="603">
        <v>10732681</v>
      </c>
    </row>
    <row r="34" spans="1:5" s="360" customFormat="1" ht="13.5" thickBot="1" x14ac:dyDescent="0.25">
      <c r="A34" s="367">
        <v>26</v>
      </c>
      <c r="B34" s="368" t="s">
        <v>686</v>
      </c>
      <c r="C34" s="1080">
        <f>SUM(C32:C33)</f>
        <v>10897316</v>
      </c>
      <c r="D34" s="604">
        <f>SUM(,D32:D33)</f>
        <v>10813684</v>
      </c>
      <c r="E34" s="766">
        <f>SUM(,E32:E33)</f>
        <v>10813684</v>
      </c>
    </row>
    <row r="35" spans="1:5" s="369" customFormat="1" ht="15.75" thickBot="1" x14ac:dyDescent="0.25">
      <c r="A35" s="370">
        <v>27</v>
      </c>
      <c r="B35" s="371" t="s">
        <v>687</v>
      </c>
      <c r="C35" s="1083">
        <f>C31+C34</f>
        <v>10903316</v>
      </c>
      <c r="D35" s="605">
        <f>D31+D34</f>
        <v>10816915</v>
      </c>
      <c r="E35" s="767">
        <f>E31+E34</f>
        <v>10816915</v>
      </c>
    </row>
    <row r="36" spans="1:5" s="360" customFormat="1" ht="27" customHeight="1" thickBot="1" x14ac:dyDescent="0.25">
      <c r="A36" s="610">
        <v>28</v>
      </c>
      <c r="B36" s="611" t="s">
        <v>688</v>
      </c>
      <c r="C36" s="1084">
        <f>C35</f>
        <v>10903316</v>
      </c>
      <c r="D36" s="612">
        <f>D35</f>
        <v>10816915</v>
      </c>
      <c r="E36" s="768">
        <f>E35</f>
        <v>10816915</v>
      </c>
    </row>
    <row r="37" spans="1:5" s="360" customFormat="1" ht="27" customHeight="1" thickBot="1" x14ac:dyDescent="0.25">
      <c r="A37" s="372">
        <v>29</v>
      </c>
      <c r="B37" s="368" t="s">
        <v>685</v>
      </c>
      <c r="C37" s="1080">
        <f>C31-C17</f>
        <v>-10897316</v>
      </c>
      <c r="D37" s="604">
        <f>D31-D17</f>
        <v>-10813684</v>
      </c>
      <c r="E37" s="766">
        <f>E31-E17</f>
        <v>-10690825</v>
      </c>
    </row>
    <row r="38" spans="1:5" s="360" customFormat="1" ht="27" customHeight="1" thickBot="1" x14ac:dyDescent="0.25">
      <c r="A38" s="372">
        <v>30</v>
      </c>
      <c r="B38" s="368" t="s">
        <v>689</v>
      </c>
      <c r="C38" s="1080">
        <f>C34-C20</f>
        <v>10897316</v>
      </c>
      <c r="D38" s="604">
        <f>D34-D20</f>
        <v>10813684</v>
      </c>
      <c r="E38" s="766">
        <f>E34-E20</f>
        <v>10813684</v>
      </c>
    </row>
    <row r="39" spans="1:5" s="615" customFormat="1" ht="27" customHeight="1" thickBot="1" x14ac:dyDescent="0.25">
      <c r="A39" s="613">
        <v>31</v>
      </c>
      <c r="B39" s="614" t="s">
        <v>690</v>
      </c>
      <c r="C39" s="1085"/>
      <c r="D39" s="616"/>
      <c r="E39" s="769">
        <f>E37+E38</f>
        <v>122859</v>
      </c>
    </row>
  </sheetData>
  <mergeCells count="7">
    <mergeCell ref="A1:E1"/>
    <mergeCell ref="A2:E2"/>
    <mergeCell ref="A3:E3"/>
    <mergeCell ref="A6:A7"/>
    <mergeCell ref="B6:B7"/>
    <mergeCell ref="E6:E7"/>
    <mergeCell ref="C7:D7"/>
  </mergeCells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selection activeCell="A5" sqref="A5"/>
    </sheetView>
  </sheetViews>
  <sheetFormatPr defaultRowHeight="12.75" x14ac:dyDescent="0.2"/>
  <cols>
    <col min="1" max="1" width="6.5" style="353" customWidth="1"/>
    <col min="2" max="2" width="60" style="353" customWidth="1"/>
    <col min="3" max="4" width="16" style="351" hidden="1" customWidth="1"/>
    <col min="5" max="5" width="36.83203125" style="351" customWidth="1"/>
    <col min="6" max="16384" width="9.33203125" style="351"/>
  </cols>
  <sheetData>
    <row r="1" spans="1:5" s="350" customFormat="1" ht="29.25" customHeight="1" x14ac:dyDescent="0.2">
      <c r="A1" s="1291" t="s">
        <v>626</v>
      </c>
      <c r="B1" s="1291"/>
      <c r="C1" s="1291"/>
      <c r="D1" s="1291"/>
      <c r="E1" s="1291"/>
    </row>
    <row r="2" spans="1:5" s="350" customFormat="1" ht="21" customHeight="1" x14ac:dyDescent="0.25">
      <c r="A2" s="1292" t="s">
        <v>627</v>
      </c>
      <c r="B2" s="1292"/>
      <c r="C2" s="1292"/>
      <c r="D2" s="1292"/>
      <c r="E2" s="1292"/>
    </row>
    <row r="3" spans="1:5" s="350" customFormat="1" ht="23.25" customHeight="1" x14ac:dyDescent="0.2">
      <c r="A3" s="1293" t="s">
        <v>919</v>
      </c>
      <c r="B3" s="1293"/>
      <c r="C3" s="1293"/>
      <c r="D3" s="1293"/>
      <c r="E3" s="1293"/>
    </row>
    <row r="4" spans="1:5" s="350" customFormat="1" ht="23.25" customHeight="1" x14ac:dyDescent="0.2">
      <c r="A4" s="590"/>
      <c r="B4" s="590"/>
      <c r="C4" s="590"/>
      <c r="D4" s="590"/>
      <c r="E4" s="590"/>
    </row>
    <row r="5" spans="1:5" ht="13.5" customHeight="1" thickBot="1" x14ac:dyDescent="0.25">
      <c r="A5" s="943" t="s">
        <v>946</v>
      </c>
      <c r="B5" s="943"/>
      <c r="C5" s="943"/>
      <c r="D5" s="943"/>
      <c r="E5" s="620" t="s">
        <v>611</v>
      </c>
    </row>
    <row r="6" spans="1:5" s="356" customFormat="1" ht="28.5" customHeight="1" x14ac:dyDescent="0.2">
      <c r="A6" s="1304" t="s">
        <v>528</v>
      </c>
      <c r="B6" s="1306" t="s">
        <v>257</v>
      </c>
      <c r="C6" s="355" t="s">
        <v>181</v>
      </c>
      <c r="D6" s="355" t="s">
        <v>182</v>
      </c>
      <c r="E6" s="1308" t="s">
        <v>183</v>
      </c>
    </row>
    <row r="7" spans="1:5" s="356" customFormat="1" x14ac:dyDescent="0.2">
      <c r="A7" s="1305"/>
      <c r="B7" s="1307"/>
      <c r="C7" s="1310" t="s">
        <v>184</v>
      </c>
      <c r="D7" s="1311"/>
      <c r="E7" s="1309"/>
    </row>
    <row r="8" spans="1:5" s="360" customFormat="1" ht="15" customHeight="1" thickBot="1" x14ac:dyDescent="0.25">
      <c r="A8" s="357">
        <v>1</v>
      </c>
      <c r="B8" s="358">
        <v>2</v>
      </c>
      <c r="C8" s="358">
        <v>3</v>
      </c>
      <c r="D8" s="358">
        <v>4</v>
      </c>
      <c r="E8" s="359">
        <v>5</v>
      </c>
    </row>
    <row r="9" spans="1:5" s="360" customFormat="1" x14ac:dyDescent="0.2">
      <c r="A9" s="361">
        <v>1</v>
      </c>
      <c r="B9" s="362" t="s">
        <v>370</v>
      </c>
      <c r="C9" s="533">
        <v>56062080</v>
      </c>
      <c r="D9" s="533">
        <v>60587537</v>
      </c>
      <c r="E9" s="594">
        <v>137718110</v>
      </c>
    </row>
    <row r="10" spans="1:5" s="360" customFormat="1" x14ac:dyDescent="0.2">
      <c r="A10" s="363">
        <v>2</v>
      </c>
      <c r="B10" s="364" t="s">
        <v>185</v>
      </c>
      <c r="C10" s="528">
        <v>14800000</v>
      </c>
      <c r="D10" s="528">
        <v>15419077</v>
      </c>
      <c r="E10" s="595">
        <v>21154384</v>
      </c>
    </row>
    <row r="11" spans="1:5" s="360" customFormat="1" x14ac:dyDescent="0.2">
      <c r="A11" s="363">
        <v>3</v>
      </c>
      <c r="B11" s="364" t="s">
        <v>623</v>
      </c>
      <c r="C11" s="528">
        <v>66766700</v>
      </c>
      <c r="D11" s="528">
        <v>69857800</v>
      </c>
      <c r="E11" s="595">
        <v>76594835</v>
      </c>
    </row>
    <row r="12" spans="1:5" s="360" customFormat="1" x14ac:dyDescent="0.2">
      <c r="A12" s="363">
        <v>4</v>
      </c>
      <c r="B12" s="364" t="s">
        <v>428</v>
      </c>
      <c r="C12" s="528">
        <v>5300000</v>
      </c>
      <c r="D12" s="528">
        <v>7413780</v>
      </c>
      <c r="E12" s="595">
        <v>3982750</v>
      </c>
    </row>
    <row r="13" spans="1:5" s="360" customFormat="1" x14ac:dyDescent="0.2">
      <c r="A13" s="363">
        <v>5</v>
      </c>
      <c r="B13" s="364" t="s">
        <v>434</v>
      </c>
      <c r="C13" s="528">
        <v>59615946</v>
      </c>
      <c r="D13" s="528">
        <v>55485098</v>
      </c>
      <c r="E13" s="595">
        <v>53509565</v>
      </c>
    </row>
    <row r="14" spans="1:5" s="360" customFormat="1" x14ac:dyDescent="0.2">
      <c r="A14" s="363">
        <v>6</v>
      </c>
      <c r="B14" s="364" t="s">
        <v>443</v>
      </c>
      <c r="C14" s="528">
        <v>26458831</v>
      </c>
      <c r="D14" s="528">
        <v>25239061</v>
      </c>
      <c r="E14" s="595">
        <v>5050752</v>
      </c>
    </row>
    <row r="15" spans="1:5" s="360" customFormat="1" ht="13.5" thickBot="1" x14ac:dyDescent="0.25">
      <c r="A15" s="365">
        <v>7</v>
      </c>
      <c r="B15" s="366" t="s">
        <v>451</v>
      </c>
      <c r="C15" s="537">
        <v>5307800</v>
      </c>
      <c r="D15" s="537">
        <v>12307625</v>
      </c>
      <c r="E15" s="596">
        <v>12923812</v>
      </c>
    </row>
    <row r="16" spans="1:5" s="369" customFormat="1" ht="21.75" thickBot="1" x14ac:dyDescent="0.25">
      <c r="A16" s="1074">
        <v>9</v>
      </c>
      <c r="B16" s="368" t="s">
        <v>0</v>
      </c>
      <c r="C16" s="597">
        <f>SUM(C9:C15)</f>
        <v>234311357</v>
      </c>
      <c r="D16" s="597">
        <f>SUM(D9:D15)</f>
        <v>246309978</v>
      </c>
      <c r="E16" s="764">
        <f>SUM(E9:E15)</f>
        <v>310934208</v>
      </c>
    </row>
    <row r="17" spans="1:5" s="369" customFormat="1" ht="15" x14ac:dyDescent="0.2">
      <c r="A17" s="363">
        <v>10</v>
      </c>
      <c r="B17" s="366" t="s">
        <v>923</v>
      </c>
      <c r="C17" s="598">
        <v>0</v>
      </c>
      <c r="D17" s="598">
        <v>5000000</v>
      </c>
      <c r="E17" s="599">
        <v>3568000</v>
      </c>
    </row>
    <row r="18" spans="1:5" s="369" customFormat="1" ht="15" x14ac:dyDescent="0.2">
      <c r="A18" s="363">
        <v>11</v>
      </c>
      <c r="B18" s="366" t="s">
        <v>532</v>
      </c>
      <c r="C18" s="598">
        <v>4110757</v>
      </c>
      <c r="D18" s="598">
        <v>4110757</v>
      </c>
      <c r="E18" s="599">
        <v>5263543</v>
      </c>
    </row>
    <row r="19" spans="1:5" s="369" customFormat="1" ht="15" x14ac:dyDescent="0.2">
      <c r="A19" s="363">
        <v>12</v>
      </c>
      <c r="B19" s="366" t="s">
        <v>471</v>
      </c>
      <c r="C19" s="598">
        <v>45365338</v>
      </c>
      <c r="D19" s="598">
        <v>45348860</v>
      </c>
      <c r="E19" s="599">
        <v>0</v>
      </c>
    </row>
    <row r="20" spans="1:5" s="369" customFormat="1" ht="15.75" thickBot="1" x14ac:dyDescent="0.25">
      <c r="A20" s="363">
        <v>13</v>
      </c>
      <c r="B20" s="366" t="s">
        <v>593</v>
      </c>
      <c r="C20" s="598">
        <v>0</v>
      </c>
      <c r="D20" s="598">
        <v>0</v>
      </c>
      <c r="E20" s="599">
        <v>0</v>
      </c>
    </row>
    <row r="21" spans="1:5" s="369" customFormat="1" ht="15.75" thickBot="1" x14ac:dyDescent="0.25">
      <c r="A21" s="1075">
        <v>14</v>
      </c>
      <c r="B21" s="368" t="s">
        <v>594</v>
      </c>
      <c r="C21" s="597">
        <f>SUM(C17:C20)</f>
        <v>49476095</v>
      </c>
      <c r="D21" s="597">
        <f>SUM(D17:D20)</f>
        <v>54459617</v>
      </c>
      <c r="E21" s="764">
        <f>SUM(E17:E20)</f>
        <v>8831543</v>
      </c>
    </row>
    <row r="22" spans="1:5" s="369" customFormat="1" ht="15.75" thickBot="1" x14ac:dyDescent="0.25">
      <c r="A22" s="1076">
        <v>15</v>
      </c>
      <c r="B22" s="368" t="s">
        <v>595</v>
      </c>
      <c r="C22" s="597">
        <f>C16+C21</f>
        <v>283787452</v>
      </c>
      <c r="D22" s="597">
        <f>D16+D21</f>
        <v>300769595</v>
      </c>
      <c r="E22" s="764">
        <f>E16+E21</f>
        <v>319765751</v>
      </c>
    </row>
    <row r="23" spans="1:5" s="609" customFormat="1" ht="29.25" customHeight="1" thickBot="1" x14ac:dyDescent="0.25">
      <c r="A23" s="1075">
        <v>16</v>
      </c>
      <c r="B23" s="607" t="s">
        <v>596</v>
      </c>
      <c r="C23" s="608">
        <f>SUM(C22:C22)</f>
        <v>283787452</v>
      </c>
      <c r="D23" s="608">
        <f>SUM(D22:D22)</f>
        <v>300769595</v>
      </c>
      <c r="E23" s="765">
        <f>SUM(E22:E22)</f>
        <v>319765751</v>
      </c>
    </row>
    <row r="24" spans="1:5" s="360" customFormat="1" x14ac:dyDescent="0.2">
      <c r="A24" s="361">
        <v>17</v>
      </c>
      <c r="B24" s="362" t="s">
        <v>529</v>
      </c>
      <c r="C24" s="600">
        <v>120646534</v>
      </c>
      <c r="D24" s="600">
        <v>120696567</v>
      </c>
      <c r="E24" s="601">
        <v>148138419</v>
      </c>
    </row>
    <row r="25" spans="1:5" s="360" customFormat="1" x14ac:dyDescent="0.2">
      <c r="A25" s="363">
        <v>18</v>
      </c>
      <c r="B25" s="364" t="s">
        <v>533</v>
      </c>
      <c r="C25" s="602">
        <v>40131024</v>
      </c>
      <c r="D25" s="602">
        <v>44505977</v>
      </c>
      <c r="E25" s="603">
        <v>53879027</v>
      </c>
    </row>
    <row r="26" spans="1:5" s="360" customFormat="1" x14ac:dyDescent="0.2">
      <c r="A26" s="363">
        <v>19</v>
      </c>
      <c r="B26" s="364" t="s">
        <v>776</v>
      </c>
      <c r="C26" s="602">
        <v>0</v>
      </c>
      <c r="D26" s="602">
        <v>191000</v>
      </c>
      <c r="E26" s="603">
        <v>49476663</v>
      </c>
    </row>
    <row r="27" spans="1:5" s="360" customFormat="1" x14ac:dyDescent="0.2">
      <c r="A27" s="363">
        <v>20</v>
      </c>
      <c r="B27" s="364" t="s">
        <v>326</v>
      </c>
      <c r="C27" s="602">
        <v>81460000</v>
      </c>
      <c r="D27" s="602">
        <v>83434897</v>
      </c>
      <c r="E27" s="603">
        <v>86313596</v>
      </c>
    </row>
    <row r="28" spans="1:5" s="360" customFormat="1" x14ac:dyDescent="0.2">
      <c r="A28" s="363">
        <v>21</v>
      </c>
      <c r="B28" s="364" t="s">
        <v>336</v>
      </c>
      <c r="C28" s="602">
        <v>28888730</v>
      </c>
      <c r="D28" s="602">
        <v>30531046</v>
      </c>
      <c r="E28" s="603">
        <v>27035305</v>
      </c>
    </row>
    <row r="29" spans="1:5" s="360" customFormat="1" x14ac:dyDescent="0.2">
      <c r="A29" s="363">
        <v>22</v>
      </c>
      <c r="B29" s="364" t="s">
        <v>351</v>
      </c>
      <c r="C29" s="602">
        <v>0</v>
      </c>
      <c r="D29" s="602">
        <v>2908000</v>
      </c>
      <c r="E29" s="603">
        <v>45850</v>
      </c>
    </row>
    <row r="30" spans="1:5" s="360" customFormat="1" x14ac:dyDescent="0.2">
      <c r="A30" s="365">
        <v>23</v>
      </c>
      <c r="B30" s="364" t="s">
        <v>355</v>
      </c>
      <c r="C30" s="602">
        <v>50000</v>
      </c>
      <c r="D30" s="602">
        <v>1400000</v>
      </c>
      <c r="E30" s="603">
        <v>0</v>
      </c>
    </row>
    <row r="31" spans="1:5" s="360" customFormat="1" ht="13.5" thickBot="1" x14ac:dyDescent="0.25">
      <c r="A31" s="363">
        <v>24</v>
      </c>
      <c r="B31" s="364" t="s">
        <v>357</v>
      </c>
      <c r="C31" s="598">
        <v>0</v>
      </c>
      <c r="D31" s="598">
        <v>0</v>
      </c>
      <c r="E31" s="599">
        <v>0</v>
      </c>
    </row>
    <row r="32" spans="1:5" s="360" customFormat="1" ht="21.75" thickBot="1" x14ac:dyDescent="0.25">
      <c r="A32" s="1074">
        <v>25</v>
      </c>
      <c r="B32" s="368" t="s">
        <v>597</v>
      </c>
      <c r="C32" s="604">
        <f>C24+C25+C26+C27+C28+C30+C31</f>
        <v>271176288</v>
      </c>
      <c r="D32" s="604">
        <f>D24+D25+D26+D27+D28+D30+D31+D29</f>
        <v>283667487</v>
      </c>
      <c r="E32" s="766">
        <f>E24+E25+E26+E27+E28+E30+E31+E29</f>
        <v>364888860</v>
      </c>
    </row>
    <row r="33" spans="1:5" s="360" customFormat="1" x14ac:dyDescent="0.2">
      <c r="A33" s="363">
        <v>28</v>
      </c>
      <c r="B33" s="744" t="s">
        <v>535</v>
      </c>
      <c r="C33" s="745">
        <v>12611164</v>
      </c>
      <c r="D33" s="745">
        <v>12613000</v>
      </c>
      <c r="E33" s="746">
        <v>34407769</v>
      </c>
    </row>
    <row r="34" spans="1:5" s="360" customFormat="1" ht="13.5" thickBot="1" x14ac:dyDescent="0.25">
      <c r="A34" s="363">
        <v>29</v>
      </c>
      <c r="B34" s="364" t="s">
        <v>365</v>
      </c>
      <c r="C34" s="602">
        <v>0</v>
      </c>
      <c r="D34" s="602">
        <v>3789108</v>
      </c>
      <c r="E34" s="603">
        <v>6646837</v>
      </c>
    </row>
    <row r="35" spans="1:5" s="360" customFormat="1" ht="13.5" thickBot="1" x14ac:dyDescent="0.25">
      <c r="A35" s="1075">
        <v>30</v>
      </c>
      <c r="B35" s="368" t="s">
        <v>598</v>
      </c>
      <c r="C35" s="604">
        <f>SUM(,C33:C34)</f>
        <v>12611164</v>
      </c>
      <c r="D35" s="604">
        <f>SUM(,D33:D34)</f>
        <v>16402108</v>
      </c>
      <c r="E35" s="766">
        <f>SUM(,E33:E34)</f>
        <v>41054606</v>
      </c>
    </row>
    <row r="36" spans="1:5" s="369" customFormat="1" ht="15.75" thickBot="1" x14ac:dyDescent="0.25">
      <c r="A36" s="1076">
        <v>31</v>
      </c>
      <c r="B36" s="371" t="s">
        <v>599</v>
      </c>
      <c r="C36" s="605">
        <f>C32+C35</f>
        <v>283787452</v>
      </c>
      <c r="D36" s="605">
        <f>D32+D35</f>
        <v>300069595</v>
      </c>
      <c r="E36" s="767">
        <f>E32+E35</f>
        <v>405943466</v>
      </c>
    </row>
    <row r="37" spans="1:5" s="360" customFormat="1" ht="27" customHeight="1" thickBot="1" x14ac:dyDescent="0.25">
      <c r="A37" s="1075">
        <v>32</v>
      </c>
      <c r="B37" s="611" t="s">
        <v>600</v>
      </c>
      <c r="C37" s="612">
        <f>C36</f>
        <v>283787452</v>
      </c>
      <c r="D37" s="612">
        <f>D36</f>
        <v>300069595</v>
      </c>
      <c r="E37" s="768">
        <f>E36</f>
        <v>405943466</v>
      </c>
    </row>
    <row r="38" spans="1:5" s="360" customFormat="1" ht="27" customHeight="1" thickBot="1" x14ac:dyDescent="0.25">
      <c r="A38" s="1074">
        <v>33</v>
      </c>
      <c r="B38" s="368" t="s">
        <v>601</v>
      </c>
      <c r="C38" s="604">
        <f>C32-C16</f>
        <v>36864931</v>
      </c>
      <c r="D38" s="604">
        <f>D32-D16</f>
        <v>37357509</v>
      </c>
      <c r="E38" s="766">
        <f>E32-E16</f>
        <v>53954652</v>
      </c>
    </row>
    <row r="39" spans="1:5" s="360" customFormat="1" ht="27" customHeight="1" thickBot="1" x14ac:dyDescent="0.25">
      <c r="A39" s="1075">
        <v>34</v>
      </c>
      <c r="B39" s="368" t="s">
        <v>602</v>
      </c>
      <c r="C39" s="604">
        <f>C35-C21</f>
        <v>-36864931</v>
      </c>
      <c r="D39" s="604">
        <f>D35-D21</f>
        <v>-38057509</v>
      </c>
      <c r="E39" s="766">
        <f>E35-E21</f>
        <v>32223063</v>
      </c>
    </row>
    <row r="40" spans="1:5" s="615" customFormat="1" ht="27" customHeight="1" thickBot="1" x14ac:dyDescent="0.25">
      <c r="A40" s="1075">
        <v>35</v>
      </c>
      <c r="B40" s="614" t="s">
        <v>603</v>
      </c>
      <c r="C40" s="616"/>
      <c r="D40" s="616"/>
      <c r="E40" s="769">
        <f>E38+E39</f>
        <v>86177715</v>
      </c>
    </row>
    <row r="43" spans="1:5" x14ac:dyDescent="0.2">
      <c r="C43" s="354"/>
    </row>
  </sheetData>
  <mergeCells count="7">
    <mergeCell ref="A1:E1"/>
    <mergeCell ref="A2:E2"/>
    <mergeCell ref="A3:E3"/>
    <mergeCell ref="A6:A7"/>
    <mergeCell ref="B6:B7"/>
    <mergeCell ref="E6:E7"/>
    <mergeCell ref="C7:D7"/>
  </mergeCells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D68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0.33203125" style="1" customWidth="1"/>
    <col min="2" max="2" width="6.1640625" style="2" customWidth="1"/>
    <col min="3" max="3" width="18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318" t="s">
        <v>629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65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947</v>
      </c>
      <c r="C5" s="1323" t="s">
        <v>611</v>
      </c>
      <c r="D5" s="1323"/>
    </row>
    <row r="6" spans="1:4" ht="15.75" customHeight="1" x14ac:dyDescent="0.25">
      <c r="A6" s="1324" t="s">
        <v>190</v>
      </c>
      <c r="B6" s="1326" t="s">
        <v>150</v>
      </c>
      <c r="C6" s="1328" t="s">
        <v>81</v>
      </c>
      <c r="D6" s="1330" t="s">
        <v>539</v>
      </c>
    </row>
    <row r="7" spans="1:4" ht="11.25" customHeight="1" x14ac:dyDescent="0.25">
      <c r="A7" s="1325"/>
      <c r="B7" s="1327"/>
      <c r="C7" s="1329"/>
      <c r="D7" s="1331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770" t="s">
        <v>195</v>
      </c>
    </row>
    <row r="9" spans="1:4" s="8" customFormat="1" x14ac:dyDescent="0.2">
      <c r="A9" s="6" t="s">
        <v>105</v>
      </c>
      <c r="B9" s="7" t="s">
        <v>197</v>
      </c>
      <c r="C9" s="771">
        <f>SUM(C10:C12)</f>
        <v>322752</v>
      </c>
      <c r="D9" s="771">
        <f>SUM(D10:D12)</f>
        <v>50141252</v>
      </c>
    </row>
    <row r="10" spans="1:4" s="8" customFormat="1" x14ac:dyDescent="0.2">
      <c r="A10" s="551" t="s">
        <v>82</v>
      </c>
      <c r="B10" s="18" t="s">
        <v>198</v>
      </c>
      <c r="C10" s="772">
        <v>0</v>
      </c>
      <c r="D10" s="772">
        <v>50000000</v>
      </c>
    </row>
    <row r="11" spans="1:4" s="8" customFormat="1" x14ac:dyDescent="0.2">
      <c r="A11" s="551" t="s">
        <v>83</v>
      </c>
      <c r="B11" s="18" t="s">
        <v>199</v>
      </c>
      <c r="C11" s="772">
        <v>322752</v>
      </c>
      <c r="D11" s="772">
        <v>141252</v>
      </c>
    </row>
    <row r="12" spans="1:4" s="8" customFormat="1" x14ac:dyDescent="0.2">
      <c r="A12" s="551" t="s">
        <v>84</v>
      </c>
      <c r="B12" s="18" t="s">
        <v>200</v>
      </c>
      <c r="C12" s="772">
        <v>0</v>
      </c>
      <c r="D12" s="772">
        <v>0</v>
      </c>
    </row>
    <row r="13" spans="1:4" s="8" customFormat="1" x14ac:dyDescent="0.2">
      <c r="A13" s="9" t="s">
        <v>106</v>
      </c>
      <c r="B13" s="18" t="s">
        <v>201</v>
      </c>
      <c r="C13" s="773">
        <f>+C14+C15+C16+C17+C18</f>
        <v>1185235780</v>
      </c>
      <c r="D13" s="773">
        <f>+D14+D15+D16+D17+D18</f>
        <v>1160603459</v>
      </c>
    </row>
    <row r="14" spans="1:4" s="8" customFormat="1" x14ac:dyDescent="0.2">
      <c r="A14" s="552" t="s">
        <v>85</v>
      </c>
      <c r="B14" s="18" t="s">
        <v>202</v>
      </c>
      <c r="C14" s="774">
        <v>1006319230</v>
      </c>
      <c r="D14" s="774">
        <v>1119079925</v>
      </c>
    </row>
    <row r="15" spans="1:4" s="8" customFormat="1" x14ac:dyDescent="0.2">
      <c r="A15" s="552" t="s">
        <v>86</v>
      </c>
      <c r="B15" s="18" t="s">
        <v>203</v>
      </c>
      <c r="C15" s="775">
        <v>31733305</v>
      </c>
      <c r="D15" s="775">
        <v>27768906</v>
      </c>
    </row>
    <row r="16" spans="1:4" s="8" customFormat="1" x14ac:dyDescent="0.2">
      <c r="A16" s="552" t="s">
        <v>93</v>
      </c>
      <c r="B16" s="18" t="s">
        <v>204</v>
      </c>
      <c r="C16" s="775">
        <v>0</v>
      </c>
      <c r="D16" s="775">
        <v>0</v>
      </c>
    </row>
    <row r="17" spans="1:4" s="8" customFormat="1" x14ac:dyDescent="0.2">
      <c r="A17" s="552" t="s">
        <v>94</v>
      </c>
      <c r="B17" s="18" t="s">
        <v>205</v>
      </c>
      <c r="C17" s="775">
        <v>147183245</v>
      </c>
      <c r="D17" s="775">
        <v>13754628</v>
      </c>
    </row>
    <row r="18" spans="1:4" s="8" customFormat="1" x14ac:dyDescent="0.2">
      <c r="A18" s="552" t="s">
        <v>95</v>
      </c>
      <c r="B18" s="18" t="s">
        <v>206</v>
      </c>
      <c r="C18" s="775">
        <v>0</v>
      </c>
      <c r="D18" s="775">
        <v>0</v>
      </c>
    </row>
    <row r="19" spans="1:4" s="561" customFormat="1" x14ac:dyDescent="0.2">
      <c r="A19" s="9" t="s">
        <v>107</v>
      </c>
      <c r="B19" s="563" t="s">
        <v>207</v>
      </c>
      <c r="C19" s="776">
        <f>+C20+C23+C26</f>
        <v>1700000</v>
      </c>
      <c r="D19" s="776">
        <f>+D20+D23+D26</f>
        <v>1700000</v>
      </c>
    </row>
    <row r="20" spans="1:4" s="559" customFormat="1" x14ac:dyDescent="0.2">
      <c r="A20" s="552" t="s">
        <v>91</v>
      </c>
      <c r="B20" s="18" t="s">
        <v>208</v>
      </c>
      <c r="C20" s="775">
        <v>1700000</v>
      </c>
      <c r="D20" s="775">
        <v>1700000</v>
      </c>
    </row>
    <row r="21" spans="1:4" s="8" customFormat="1" x14ac:dyDescent="0.2">
      <c r="A21" s="11" t="s">
        <v>87</v>
      </c>
      <c r="B21" s="563" t="s">
        <v>209</v>
      </c>
      <c r="C21" s="777">
        <v>0</v>
      </c>
      <c r="D21" s="777">
        <v>0</v>
      </c>
    </row>
    <row r="22" spans="1:4" s="8" customFormat="1" x14ac:dyDescent="0.2">
      <c r="A22" s="11" t="s">
        <v>88</v>
      </c>
      <c r="B22" s="18" t="s">
        <v>210</v>
      </c>
      <c r="C22" s="777">
        <v>0</v>
      </c>
      <c r="D22" s="777">
        <v>0</v>
      </c>
    </row>
    <row r="23" spans="1:4" s="8" customFormat="1" x14ac:dyDescent="0.2">
      <c r="A23" s="552" t="s">
        <v>92</v>
      </c>
      <c r="B23" s="563" t="s">
        <v>211</v>
      </c>
      <c r="C23" s="775">
        <v>0</v>
      </c>
      <c r="D23" s="775">
        <v>0</v>
      </c>
    </row>
    <row r="24" spans="1:4" s="8" customFormat="1" x14ac:dyDescent="0.2">
      <c r="A24" s="11" t="s">
        <v>89</v>
      </c>
      <c r="B24" s="18" t="s">
        <v>212</v>
      </c>
      <c r="C24" s="777">
        <v>0</v>
      </c>
      <c r="D24" s="777">
        <v>0</v>
      </c>
    </row>
    <row r="25" spans="1:4" s="8" customFormat="1" x14ac:dyDescent="0.2">
      <c r="A25" s="11" t="s">
        <v>90</v>
      </c>
      <c r="B25" s="563" t="s">
        <v>213</v>
      </c>
      <c r="C25" s="777">
        <v>0</v>
      </c>
      <c r="D25" s="777">
        <v>0</v>
      </c>
    </row>
    <row r="26" spans="1:4" s="559" customFormat="1" x14ac:dyDescent="0.2">
      <c r="A26" s="552" t="s">
        <v>99</v>
      </c>
      <c r="B26" s="18" t="s">
        <v>214</v>
      </c>
      <c r="C26" s="775">
        <v>0</v>
      </c>
      <c r="D26" s="775">
        <v>0</v>
      </c>
    </row>
    <row r="27" spans="1:4" s="561" customFormat="1" x14ac:dyDescent="0.2">
      <c r="A27" s="9" t="s">
        <v>98</v>
      </c>
      <c r="B27" s="563" t="s">
        <v>215</v>
      </c>
      <c r="C27" s="778">
        <f>SUM(C28:C29)</f>
        <v>123445768</v>
      </c>
      <c r="D27" s="778">
        <f>SUM(D28:D29)</f>
        <v>120594889</v>
      </c>
    </row>
    <row r="28" spans="1:4" s="8" customFormat="1" x14ac:dyDescent="0.2">
      <c r="A28" s="551" t="s">
        <v>96</v>
      </c>
      <c r="B28" s="18" t="s">
        <v>216</v>
      </c>
      <c r="C28" s="772">
        <v>123445768</v>
      </c>
      <c r="D28" s="772">
        <v>120594889</v>
      </c>
    </row>
    <row r="29" spans="1:4" s="8" customFormat="1" x14ac:dyDescent="0.2">
      <c r="A29" s="551" t="s">
        <v>97</v>
      </c>
      <c r="B29" s="563" t="s">
        <v>217</v>
      </c>
      <c r="C29" s="772">
        <v>0</v>
      </c>
      <c r="D29" s="772">
        <v>0</v>
      </c>
    </row>
    <row r="30" spans="1:4" s="566" customFormat="1" ht="21.75" customHeight="1" x14ac:dyDescent="0.2">
      <c r="A30" s="564" t="s">
        <v>100</v>
      </c>
      <c r="B30" s="18" t="s">
        <v>218</v>
      </c>
      <c r="C30" s="779">
        <f>C9+C13+C19+C27</f>
        <v>1310704300</v>
      </c>
      <c r="D30" s="779">
        <f>D9+D13+D19+D27</f>
        <v>1333039600</v>
      </c>
    </row>
    <row r="31" spans="1:4" s="8" customFormat="1" x14ac:dyDescent="0.2">
      <c r="A31" s="9" t="s">
        <v>235</v>
      </c>
      <c r="B31" s="563" t="s">
        <v>219</v>
      </c>
      <c r="C31" s="777">
        <v>0</v>
      </c>
      <c r="D31" s="777">
        <v>0</v>
      </c>
    </row>
    <row r="32" spans="1:4" s="8" customFormat="1" x14ac:dyDescent="0.2">
      <c r="A32" s="9" t="s">
        <v>236</v>
      </c>
      <c r="B32" s="18" t="s">
        <v>220</v>
      </c>
      <c r="C32" s="777">
        <v>0</v>
      </c>
      <c r="D32" s="777">
        <v>0</v>
      </c>
    </row>
    <row r="33" spans="1:4" s="566" customFormat="1" ht="17.25" customHeight="1" x14ac:dyDescent="0.2">
      <c r="A33" s="564" t="s">
        <v>101</v>
      </c>
      <c r="B33" s="563" t="s">
        <v>221</v>
      </c>
      <c r="C33" s="779">
        <f>+C31+C32</f>
        <v>0</v>
      </c>
      <c r="D33" s="779">
        <f>+D31+D32</f>
        <v>0</v>
      </c>
    </row>
    <row r="34" spans="1:4" s="8" customFormat="1" x14ac:dyDescent="0.2">
      <c r="A34" s="9" t="s">
        <v>102</v>
      </c>
      <c r="B34" s="18" t="s">
        <v>222</v>
      </c>
      <c r="C34" s="777">
        <v>0</v>
      </c>
      <c r="D34" s="777">
        <v>0</v>
      </c>
    </row>
    <row r="35" spans="1:4" s="8" customFormat="1" x14ac:dyDescent="0.2">
      <c r="A35" s="9" t="s">
        <v>237</v>
      </c>
      <c r="B35" s="563" t="s">
        <v>223</v>
      </c>
      <c r="C35" s="777">
        <v>15550</v>
      </c>
      <c r="D35" s="777">
        <v>271900</v>
      </c>
    </row>
    <row r="36" spans="1:4" s="8" customFormat="1" x14ac:dyDescent="0.2">
      <c r="A36" s="9" t="s">
        <v>238</v>
      </c>
      <c r="B36" s="18" t="s">
        <v>224</v>
      </c>
      <c r="C36" s="777">
        <v>34820925</v>
      </c>
      <c r="D36" s="777">
        <v>80781553</v>
      </c>
    </row>
    <row r="37" spans="1:4" s="8" customFormat="1" x14ac:dyDescent="0.2">
      <c r="A37" s="9" t="s">
        <v>239</v>
      </c>
      <c r="B37" s="563" t="s">
        <v>225</v>
      </c>
      <c r="C37" s="777">
        <v>3959474</v>
      </c>
      <c r="D37" s="777">
        <v>3789523</v>
      </c>
    </row>
    <row r="38" spans="1:4" s="8" customFormat="1" x14ac:dyDescent="0.2">
      <c r="A38" s="9" t="s">
        <v>103</v>
      </c>
      <c r="B38" s="18" t="s">
        <v>226</v>
      </c>
      <c r="C38" s="777">
        <v>0</v>
      </c>
      <c r="D38" s="777">
        <v>0</v>
      </c>
    </row>
    <row r="39" spans="1:4" s="566" customFormat="1" ht="17.25" customHeight="1" x14ac:dyDescent="0.2">
      <c r="A39" s="564" t="s">
        <v>104</v>
      </c>
      <c r="B39" s="563" t="s">
        <v>227</v>
      </c>
      <c r="C39" s="779">
        <f>+C34+C35+C36+C37</f>
        <v>38795949</v>
      </c>
      <c r="D39" s="779">
        <f>+D34+D35+D36+D37</f>
        <v>84842976</v>
      </c>
    </row>
    <row r="40" spans="1:4" s="8" customFormat="1" x14ac:dyDescent="0.2">
      <c r="A40" s="9" t="s">
        <v>240</v>
      </c>
      <c r="B40" s="18" t="s">
        <v>228</v>
      </c>
      <c r="C40" s="777">
        <v>2230689</v>
      </c>
      <c r="D40" s="777">
        <v>7023782</v>
      </c>
    </row>
    <row r="41" spans="1:4" s="8" customFormat="1" x14ac:dyDescent="0.2">
      <c r="A41" s="9" t="s">
        <v>241</v>
      </c>
      <c r="B41" s="563" t="s">
        <v>229</v>
      </c>
      <c r="C41" s="777">
        <v>0</v>
      </c>
      <c r="D41" s="777">
        <v>0</v>
      </c>
    </row>
    <row r="42" spans="1:4" s="8" customFormat="1" x14ac:dyDescent="0.2">
      <c r="A42" s="9" t="s">
        <v>242</v>
      </c>
      <c r="B42" s="18" t="s">
        <v>230</v>
      </c>
      <c r="C42" s="777">
        <v>121000</v>
      </c>
      <c r="D42" s="777">
        <v>142000</v>
      </c>
    </row>
    <row r="43" spans="1:4" s="8" customFormat="1" x14ac:dyDescent="0.2">
      <c r="A43" s="564" t="s">
        <v>108</v>
      </c>
      <c r="B43" s="563" t="s">
        <v>231</v>
      </c>
      <c r="C43" s="779">
        <f>+C40+C41+C42</f>
        <v>2351689</v>
      </c>
      <c r="D43" s="779">
        <f>+D40+D41+D42</f>
        <v>7165782</v>
      </c>
    </row>
    <row r="44" spans="1:4" s="566" customFormat="1" ht="17.25" customHeight="1" x14ac:dyDescent="0.2">
      <c r="A44" s="564" t="s">
        <v>109</v>
      </c>
      <c r="B44" s="18" t="s">
        <v>232</v>
      </c>
      <c r="C44" s="779">
        <v>0</v>
      </c>
      <c r="D44" s="779">
        <v>0</v>
      </c>
    </row>
    <row r="45" spans="1:4" s="566" customFormat="1" ht="12" x14ac:dyDescent="0.2">
      <c r="A45" s="564" t="s">
        <v>243</v>
      </c>
      <c r="B45" s="572" t="s">
        <v>233</v>
      </c>
      <c r="C45" s="780">
        <v>0</v>
      </c>
      <c r="D45" s="780">
        <v>0</v>
      </c>
    </row>
    <row r="46" spans="1:4" s="571" customFormat="1" ht="23.25" customHeight="1" thickBot="1" x14ac:dyDescent="0.25">
      <c r="A46" s="568" t="s">
        <v>110</v>
      </c>
      <c r="B46" s="569" t="s">
        <v>234</v>
      </c>
      <c r="C46" s="781">
        <f>+C30+C33+C39+C43+C44+C45</f>
        <v>1351851938</v>
      </c>
      <c r="D46" s="781">
        <f>+D30+D33+D39+D43+D44+D45</f>
        <v>1425048358</v>
      </c>
    </row>
    <row r="47" spans="1:4" s="16" customFormat="1" ht="31.5" customHeight="1" x14ac:dyDescent="0.2">
      <c r="A47" s="1320" t="s">
        <v>244</v>
      </c>
      <c r="B47" s="1314" t="s">
        <v>150</v>
      </c>
      <c r="C47" s="1316" t="s">
        <v>81</v>
      </c>
      <c r="D47" s="1316" t="s">
        <v>539</v>
      </c>
    </row>
    <row r="48" spans="1:4" s="16" customFormat="1" ht="12.75" customHeight="1" x14ac:dyDescent="0.2">
      <c r="A48" s="1321"/>
      <c r="B48" s="1315"/>
      <c r="C48" s="1317"/>
      <c r="D48" s="1317"/>
    </row>
    <row r="49" spans="1:4" s="17" customFormat="1" ht="12.75" x14ac:dyDescent="0.2">
      <c r="A49" s="574" t="s">
        <v>245</v>
      </c>
      <c r="B49" s="575" t="s">
        <v>193</v>
      </c>
      <c r="C49" s="576" t="s">
        <v>194</v>
      </c>
      <c r="D49" s="576" t="s">
        <v>195</v>
      </c>
    </row>
    <row r="50" spans="1:4" s="15" customFormat="1" ht="15.75" customHeight="1" x14ac:dyDescent="0.2">
      <c r="A50" s="9" t="s">
        <v>246</v>
      </c>
      <c r="B50" s="10" t="s">
        <v>197</v>
      </c>
      <c r="C50" s="580">
        <v>1172779874</v>
      </c>
      <c r="D50" s="580">
        <v>1172779874</v>
      </c>
    </row>
    <row r="51" spans="1:4" s="15" customFormat="1" ht="15.75" customHeight="1" x14ac:dyDescent="0.2">
      <c r="A51" s="9" t="s">
        <v>247</v>
      </c>
      <c r="B51" s="10" t="s">
        <v>198</v>
      </c>
      <c r="C51" s="580">
        <v>0</v>
      </c>
      <c r="D51" s="580">
        <v>0</v>
      </c>
    </row>
    <row r="52" spans="1:4" s="15" customFormat="1" ht="15.75" customHeight="1" x14ac:dyDescent="0.2">
      <c r="A52" s="9" t="s">
        <v>628</v>
      </c>
      <c r="B52" s="10" t="s">
        <v>199</v>
      </c>
      <c r="C52" s="580">
        <v>16128422</v>
      </c>
      <c r="D52" s="580">
        <v>16128422</v>
      </c>
    </row>
    <row r="53" spans="1:4" s="15" customFormat="1" ht="15.75" customHeight="1" x14ac:dyDescent="0.2">
      <c r="A53" s="9" t="s">
        <v>248</v>
      </c>
      <c r="B53" s="10" t="s">
        <v>200</v>
      </c>
      <c r="C53" s="580">
        <v>-11362500</v>
      </c>
      <c r="D53" s="580">
        <v>-14656135</v>
      </c>
    </row>
    <row r="54" spans="1:4" s="15" customFormat="1" ht="15.75" customHeight="1" x14ac:dyDescent="0.2">
      <c r="A54" s="9" t="s">
        <v>249</v>
      </c>
      <c r="B54" s="10" t="s">
        <v>201</v>
      </c>
      <c r="C54" s="580">
        <v>0</v>
      </c>
      <c r="D54" s="580">
        <v>0</v>
      </c>
    </row>
    <row r="55" spans="1:4" s="15" customFormat="1" ht="15.75" customHeight="1" x14ac:dyDescent="0.2">
      <c r="A55" s="9" t="s">
        <v>250</v>
      </c>
      <c r="B55" s="10" t="s">
        <v>202</v>
      </c>
      <c r="C55" s="580">
        <v>-3293635</v>
      </c>
      <c r="D55" s="580">
        <v>-15227314</v>
      </c>
    </row>
    <row r="56" spans="1:4" s="578" customFormat="1" ht="15.75" customHeight="1" x14ac:dyDescent="0.2">
      <c r="A56" s="564" t="s">
        <v>111</v>
      </c>
      <c r="B56" s="577" t="s">
        <v>203</v>
      </c>
      <c r="C56" s="582">
        <f>+C50+C51+C52+C53+C54+C55</f>
        <v>1174252161</v>
      </c>
      <c r="D56" s="582">
        <f>+D50+D51+D52+D53+D54+D55</f>
        <v>1159024847</v>
      </c>
    </row>
    <row r="57" spans="1:4" s="15" customFormat="1" ht="15.75" customHeight="1" x14ac:dyDescent="0.2">
      <c r="A57" s="9" t="s">
        <v>251</v>
      </c>
      <c r="B57" s="10" t="s">
        <v>204</v>
      </c>
      <c r="C57" s="584">
        <v>0</v>
      </c>
      <c r="D57" s="584">
        <v>0</v>
      </c>
    </row>
    <row r="58" spans="1:4" s="15" customFormat="1" ht="15.75" customHeight="1" x14ac:dyDescent="0.2">
      <c r="A58" s="9" t="s">
        <v>252</v>
      </c>
      <c r="B58" s="10" t="s">
        <v>205</v>
      </c>
      <c r="C58" s="584">
        <v>5263543</v>
      </c>
      <c r="D58" s="584">
        <v>53078837</v>
      </c>
    </row>
    <row r="59" spans="1:4" s="15" customFormat="1" ht="15.75" customHeight="1" x14ac:dyDescent="0.2">
      <c r="A59" s="9" t="s">
        <v>253</v>
      </c>
      <c r="B59" s="10" t="s">
        <v>206</v>
      </c>
      <c r="C59" s="584">
        <v>8237187</v>
      </c>
      <c r="D59" s="584">
        <v>3952774</v>
      </c>
    </row>
    <row r="60" spans="1:4" s="578" customFormat="1" ht="15.75" customHeight="1" x14ac:dyDescent="0.2">
      <c r="A60" s="564" t="s">
        <v>254</v>
      </c>
      <c r="B60" s="577" t="s">
        <v>207</v>
      </c>
      <c r="C60" s="582">
        <f>+C57+C58+C59</f>
        <v>13500730</v>
      </c>
      <c r="D60" s="582">
        <f>+D57+D58+D59</f>
        <v>57031611</v>
      </c>
    </row>
    <row r="61" spans="1:4" s="578" customFormat="1" ht="15.75" customHeight="1" x14ac:dyDescent="0.2">
      <c r="A61" s="564" t="s">
        <v>255</v>
      </c>
      <c r="B61" s="577" t="s">
        <v>208</v>
      </c>
      <c r="C61" s="586">
        <v>0</v>
      </c>
      <c r="D61" s="586">
        <v>0</v>
      </c>
    </row>
    <row r="62" spans="1:4" s="578" customFormat="1" ht="15.75" customHeight="1" x14ac:dyDescent="0.2">
      <c r="A62" s="564" t="s">
        <v>549</v>
      </c>
      <c r="B62" s="577" t="s">
        <v>209</v>
      </c>
      <c r="C62" s="588">
        <v>164099047</v>
      </c>
      <c r="D62" s="588">
        <v>208991900</v>
      </c>
    </row>
    <row r="63" spans="1:4" s="19" customFormat="1" ht="21.75" customHeight="1" thickBot="1" x14ac:dyDescent="0.25">
      <c r="A63" s="568" t="s">
        <v>256</v>
      </c>
      <c r="B63" s="567" t="s">
        <v>210</v>
      </c>
      <c r="C63" s="781">
        <f>+C56+C60+C62</f>
        <v>1351851938</v>
      </c>
      <c r="D63" s="781">
        <f>+D56+D60+D62</f>
        <v>1425048358</v>
      </c>
    </row>
    <row r="64" spans="1:4" x14ac:dyDescent="0.25">
      <c r="A64" s="12"/>
      <c r="C64" s="13"/>
      <c r="D64" s="13"/>
    </row>
    <row r="65" spans="1:4" x14ac:dyDescent="0.25">
      <c r="A65" s="12"/>
      <c r="C65" s="13"/>
      <c r="D65" s="13"/>
    </row>
    <row r="66" spans="1:4" x14ac:dyDescent="0.25">
      <c r="A66" s="14"/>
      <c r="C66" s="13"/>
      <c r="D66" s="13"/>
    </row>
    <row r="67" spans="1:4" x14ac:dyDescent="0.25">
      <c r="A67" s="1319"/>
      <c r="B67" s="1319"/>
      <c r="C67" s="1319"/>
      <c r="D67" s="1319"/>
    </row>
    <row r="68" spans="1:4" x14ac:dyDescent="0.25">
      <c r="A68" s="1319"/>
      <c r="B68" s="1319"/>
      <c r="C68" s="1319"/>
      <c r="D68" s="1319"/>
    </row>
  </sheetData>
  <mergeCells count="14">
    <mergeCell ref="A1:D1"/>
    <mergeCell ref="C5:D5"/>
    <mergeCell ref="A6:A7"/>
    <mergeCell ref="B6:B7"/>
    <mergeCell ref="C6:C7"/>
    <mergeCell ref="D6:D7"/>
    <mergeCell ref="A2:D2"/>
    <mergeCell ref="B47:B48"/>
    <mergeCell ref="C47:C48"/>
    <mergeCell ref="D47:D48"/>
    <mergeCell ref="A3:D3"/>
    <mergeCell ref="A67:D67"/>
    <mergeCell ref="A68:D68"/>
    <mergeCell ref="A47:A48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63" orientation="portrait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1" style="1" customWidth="1"/>
    <col min="2" max="2" width="6.1640625" style="2" customWidth="1"/>
    <col min="3" max="3" width="18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318" t="s">
        <v>629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145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948</v>
      </c>
      <c r="C5" s="1323" t="s">
        <v>611</v>
      </c>
      <c r="D5" s="1323"/>
    </row>
    <row r="6" spans="1:4" ht="15.75" customHeight="1" x14ac:dyDescent="0.25">
      <c r="A6" s="1324" t="s">
        <v>190</v>
      </c>
      <c r="B6" s="1326" t="s">
        <v>150</v>
      </c>
      <c r="C6" s="1328" t="s">
        <v>81</v>
      </c>
      <c r="D6" s="1328" t="s">
        <v>539</v>
      </c>
    </row>
    <row r="7" spans="1:4" ht="11.25" customHeight="1" x14ac:dyDescent="0.25">
      <c r="A7" s="1325"/>
      <c r="B7" s="1327"/>
      <c r="C7" s="1329"/>
      <c r="D7" s="1329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4" t="s">
        <v>195</v>
      </c>
    </row>
    <row r="9" spans="1:4" s="8" customFormat="1" x14ac:dyDescent="0.2">
      <c r="A9" s="6" t="s">
        <v>105</v>
      </c>
      <c r="B9" s="7" t="s">
        <v>197</v>
      </c>
      <c r="C9" s="553">
        <f>SUM(C10:C12)</f>
        <v>0</v>
      </c>
      <c r="D9" s="553">
        <f>SUM(D10:D12)</f>
        <v>0</v>
      </c>
    </row>
    <row r="10" spans="1:4" s="8" customFormat="1" x14ac:dyDescent="0.2">
      <c r="A10" s="551" t="s">
        <v>82</v>
      </c>
      <c r="B10" s="18" t="s">
        <v>198</v>
      </c>
      <c r="C10" s="554">
        <v>0</v>
      </c>
      <c r="D10" s="554">
        <v>0</v>
      </c>
    </row>
    <row r="11" spans="1:4" s="8" customFormat="1" x14ac:dyDescent="0.2">
      <c r="A11" s="551" t="s">
        <v>83</v>
      </c>
      <c r="B11" s="18" t="s">
        <v>199</v>
      </c>
      <c r="C11" s="554">
        <v>0</v>
      </c>
      <c r="D11" s="554">
        <v>0</v>
      </c>
    </row>
    <row r="12" spans="1:4" s="8" customFormat="1" x14ac:dyDescent="0.2">
      <c r="A12" s="551" t="s">
        <v>84</v>
      </c>
      <c r="B12" s="18" t="s">
        <v>200</v>
      </c>
      <c r="C12" s="554">
        <v>0</v>
      </c>
      <c r="D12" s="554">
        <v>0</v>
      </c>
    </row>
    <row r="13" spans="1:4" s="8" customFormat="1" x14ac:dyDescent="0.2">
      <c r="A13" s="9" t="s">
        <v>106</v>
      </c>
      <c r="B13" s="18" t="s">
        <v>201</v>
      </c>
      <c r="C13" s="555">
        <f>+C14+C15+C16+C17+C18</f>
        <v>25341</v>
      </c>
      <c r="D13" s="555">
        <f>+D14+D15+D16+D17+D18</f>
        <v>0</v>
      </c>
    </row>
    <row r="14" spans="1:4" s="8" customFormat="1" x14ac:dyDescent="0.2">
      <c r="A14" s="552" t="s">
        <v>85</v>
      </c>
      <c r="B14" s="18" t="s">
        <v>202</v>
      </c>
      <c r="C14" s="556">
        <v>0</v>
      </c>
      <c r="D14" s="556">
        <v>0</v>
      </c>
    </row>
    <row r="15" spans="1:4" s="8" customFormat="1" x14ac:dyDescent="0.2">
      <c r="A15" s="552" t="s">
        <v>86</v>
      </c>
      <c r="B15" s="18" t="s">
        <v>203</v>
      </c>
      <c r="C15" s="557">
        <v>25341</v>
      </c>
      <c r="D15" s="557">
        <v>0</v>
      </c>
    </row>
    <row r="16" spans="1:4" s="8" customFormat="1" x14ac:dyDescent="0.2">
      <c r="A16" s="552" t="s">
        <v>93</v>
      </c>
      <c r="B16" s="18" t="s">
        <v>204</v>
      </c>
      <c r="C16" s="557">
        <v>0</v>
      </c>
      <c r="D16" s="557">
        <v>0</v>
      </c>
    </row>
    <row r="17" spans="1:4" s="8" customFormat="1" x14ac:dyDescent="0.2">
      <c r="A17" s="552" t="s">
        <v>94</v>
      </c>
      <c r="B17" s="18" t="s">
        <v>205</v>
      </c>
      <c r="C17" s="557">
        <v>0</v>
      </c>
      <c r="D17" s="557">
        <v>0</v>
      </c>
    </row>
    <row r="18" spans="1:4" s="8" customFormat="1" x14ac:dyDescent="0.2">
      <c r="A18" s="552" t="s">
        <v>95</v>
      </c>
      <c r="B18" s="18" t="s">
        <v>206</v>
      </c>
      <c r="C18" s="557">
        <v>0</v>
      </c>
      <c r="D18" s="557">
        <v>0</v>
      </c>
    </row>
    <row r="19" spans="1:4" s="561" customFormat="1" x14ac:dyDescent="0.2">
      <c r="A19" s="9" t="s">
        <v>107</v>
      </c>
      <c r="B19" s="563" t="s">
        <v>207</v>
      </c>
      <c r="C19" s="562">
        <f>+C20+C23+C26</f>
        <v>0</v>
      </c>
      <c r="D19" s="562">
        <f>+D20+D23+D26</f>
        <v>0</v>
      </c>
    </row>
    <row r="20" spans="1:4" s="559" customFormat="1" x14ac:dyDescent="0.2">
      <c r="A20" s="552" t="s">
        <v>91</v>
      </c>
      <c r="B20" s="18" t="s">
        <v>208</v>
      </c>
      <c r="C20" s="557">
        <v>0</v>
      </c>
      <c r="D20" s="557">
        <v>0</v>
      </c>
    </row>
    <row r="21" spans="1:4" s="8" customFormat="1" x14ac:dyDescent="0.2">
      <c r="A21" s="11" t="s">
        <v>87</v>
      </c>
      <c r="B21" s="563" t="s">
        <v>209</v>
      </c>
      <c r="C21" s="558">
        <v>0</v>
      </c>
      <c r="D21" s="558">
        <v>0</v>
      </c>
    </row>
    <row r="22" spans="1:4" s="8" customFormat="1" x14ac:dyDescent="0.2">
      <c r="A22" s="11" t="s">
        <v>88</v>
      </c>
      <c r="B22" s="18" t="s">
        <v>210</v>
      </c>
      <c r="C22" s="558">
        <v>0</v>
      </c>
      <c r="D22" s="558">
        <v>0</v>
      </c>
    </row>
    <row r="23" spans="1:4" s="8" customFormat="1" x14ac:dyDescent="0.2">
      <c r="A23" s="552" t="s">
        <v>92</v>
      </c>
      <c r="B23" s="563" t="s">
        <v>211</v>
      </c>
      <c r="C23" s="557">
        <v>0</v>
      </c>
      <c r="D23" s="557">
        <v>0</v>
      </c>
    </row>
    <row r="24" spans="1:4" s="8" customFormat="1" x14ac:dyDescent="0.2">
      <c r="A24" s="11" t="s">
        <v>89</v>
      </c>
      <c r="B24" s="18" t="s">
        <v>212</v>
      </c>
      <c r="C24" s="558">
        <v>0</v>
      </c>
      <c r="D24" s="558">
        <v>0</v>
      </c>
    </row>
    <row r="25" spans="1:4" s="8" customFormat="1" x14ac:dyDescent="0.2">
      <c r="A25" s="11" t="s">
        <v>90</v>
      </c>
      <c r="B25" s="563" t="s">
        <v>213</v>
      </c>
      <c r="C25" s="558">
        <v>0</v>
      </c>
      <c r="D25" s="558">
        <v>0</v>
      </c>
    </row>
    <row r="26" spans="1:4" s="559" customFormat="1" x14ac:dyDescent="0.2">
      <c r="A26" s="552" t="s">
        <v>99</v>
      </c>
      <c r="B26" s="18" t="s">
        <v>214</v>
      </c>
      <c r="C26" s="557">
        <v>0</v>
      </c>
      <c r="D26" s="557">
        <v>0</v>
      </c>
    </row>
    <row r="27" spans="1:4" s="561" customFormat="1" x14ac:dyDescent="0.2">
      <c r="A27" s="9" t="s">
        <v>98</v>
      </c>
      <c r="B27" s="563" t="s">
        <v>215</v>
      </c>
      <c r="C27" s="560">
        <f>SUM(C28:C29)</f>
        <v>0</v>
      </c>
      <c r="D27" s="560">
        <f>SUM(D28:D29)</f>
        <v>0</v>
      </c>
    </row>
    <row r="28" spans="1:4" s="8" customFormat="1" x14ac:dyDescent="0.2">
      <c r="A28" s="551" t="s">
        <v>96</v>
      </c>
      <c r="B28" s="18" t="s">
        <v>216</v>
      </c>
      <c r="C28" s="554">
        <v>0</v>
      </c>
      <c r="D28" s="554">
        <v>0</v>
      </c>
    </row>
    <row r="29" spans="1:4" s="8" customFormat="1" x14ac:dyDescent="0.2">
      <c r="A29" s="551" t="s">
        <v>97</v>
      </c>
      <c r="B29" s="563" t="s">
        <v>217</v>
      </c>
      <c r="C29" s="554">
        <v>0</v>
      </c>
      <c r="D29" s="554">
        <v>0</v>
      </c>
    </row>
    <row r="30" spans="1:4" s="566" customFormat="1" ht="21.75" customHeight="1" x14ac:dyDescent="0.2">
      <c r="A30" s="564" t="s">
        <v>100</v>
      </c>
      <c r="B30" s="18" t="s">
        <v>218</v>
      </c>
      <c r="C30" s="565">
        <f>C9+C13+C19+C27</f>
        <v>25341</v>
      </c>
      <c r="D30" s="565">
        <f>D9+D13+D19+D27</f>
        <v>0</v>
      </c>
    </row>
    <row r="31" spans="1:4" s="8" customFormat="1" x14ac:dyDescent="0.2">
      <c r="A31" s="9" t="s">
        <v>235</v>
      </c>
      <c r="B31" s="563" t="s">
        <v>219</v>
      </c>
      <c r="C31" s="558">
        <v>206938</v>
      </c>
      <c r="D31" s="558">
        <v>420476</v>
      </c>
    </row>
    <row r="32" spans="1:4" s="8" customFormat="1" x14ac:dyDescent="0.2">
      <c r="A32" s="9" t="s">
        <v>236</v>
      </c>
      <c r="B32" s="18" t="s">
        <v>220</v>
      </c>
      <c r="C32" s="558">
        <v>0</v>
      </c>
      <c r="D32" s="558">
        <v>0</v>
      </c>
    </row>
    <row r="33" spans="1:4" s="566" customFormat="1" ht="17.25" customHeight="1" x14ac:dyDescent="0.2">
      <c r="A33" s="564" t="s">
        <v>101</v>
      </c>
      <c r="B33" s="563" t="s">
        <v>221</v>
      </c>
      <c r="C33" s="565">
        <f>+C31+C32</f>
        <v>206938</v>
      </c>
      <c r="D33" s="565">
        <f>+D31+D32</f>
        <v>420476</v>
      </c>
    </row>
    <row r="34" spans="1:4" s="8" customFormat="1" x14ac:dyDescent="0.2">
      <c r="A34" s="9" t="s">
        <v>102</v>
      </c>
      <c r="B34" s="18" t="s">
        <v>222</v>
      </c>
      <c r="C34" s="558">
        <v>0</v>
      </c>
      <c r="D34" s="558">
        <v>0</v>
      </c>
    </row>
    <row r="35" spans="1:4" s="8" customFormat="1" x14ac:dyDescent="0.2">
      <c r="A35" s="9" t="s">
        <v>237</v>
      </c>
      <c r="B35" s="563" t="s">
        <v>223</v>
      </c>
      <c r="C35" s="558">
        <v>209545</v>
      </c>
      <c r="D35" s="558">
        <v>477635</v>
      </c>
    </row>
    <row r="36" spans="1:4" s="8" customFormat="1" x14ac:dyDescent="0.2">
      <c r="A36" s="9" t="s">
        <v>238</v>
      </c>
      <c r="B36" s="18" t="s">
        <v>224</v>
      </c>
      <c r="C36" s="558">
        <v>3437459</v>
      </c>
      <c r="D36" s="558">
        <v>4545019</v>
      </c>
    </row>
    <row r="37" spans="1:4" s="8" customFormat="1" x14ac:dyDescent="0.2">
      <c r="A37" s="9" t="s">
        <v>239</v>
      </c>
      <c r="B37" s="563" t="s">
        <v>225</v>
      </c>
      <c r="C37" s="558">
        <v>0</v>
      </c>
      <c r="D37" s="558">
        <v>0</v>
      </c>
    </row>
    <row r="38" spans="1:4" s="8" customFormat="1" x14ac:dyDescent="0.2">
      <c r="A38" s="9" t="s">
        <v>103</v>
      </c>
      <c r="B38" s="18" t="s">
        <v>226</v>
      </c>
      <c r="C38" s="558">
        <v>0</v>
      </c>
      <c r="D38" s="558">
        <v>0</v>
      </c>
    </row>
    <row r="39" spans="1:4" s="566" customFormat="1" ht="17.25" customHeight="1" x14ac:dyDescent="0.2">
      <c r="A39" s="564" t="s">
        <v>104</v>
      </c>
      <c r="B39" s="563" t="s">
        <v>227</v>
      </c>
      <c r="C39" s="565">
        <f>+C34+C35+C36+C37</f>
        <v>3647004</v>
      </c>
      <c r="D39" s="565">
        <f>+D34+D35+D36+D37</f>
        <v>5022654</v>
      </c>
    </row>
    <row r="40" spans="1:4" s="8" customFormat="1" x14ac:dyDescent="0.2">
      <c r="A40" s="9" t="s">
        <v>240</v>
      </c>
      <c r="B40" s="18" t="s">
        <v>228</v>
      </c>
      <c r="C40" s="558">
        <v>55900</v>
      </c>
      <c r="D40" s="558">
        <v>66860</v>
      </c>
    </row>
    <row r="41" spans="1:4" s="8" customFormat="1" x14ac:dyDescent="0.2">
      <c r="A41" s="9" t="s">
        <v>241</v>
      </c>
      <c r="B41" s="563" t="s">
        <v>229</v>
      </c>
      <c r="C41" s="558">
        <v>0</v>
      </c>
      <c r="D41" s="558">
        <v>0</v>
      </c>
    </row>
    <row r="42" spans="1:4" s="8" customFormat="1" x14ac:dyDescent="0.2">
      <c r="A42" s="9" t="s">
        <v>242</v>
      </c>
      <c r="B42" s="18" t="s">
        <v>230</v>
      </c>
      <c r="C42" s="558">
        <v>0</v>
      </c>
      <c r="D42" s="558">
        <v>0</v>
      </c>
    </row>
    <row r="43" spans="1:4" s="8" customFormat="1" x14ac:dyDescent="0.2">
      <c r="A43" s="564" t="s">
        <v>108</v>
      </c>
      <c r="B43" s="563" t="s">
        <v>231</v>
      </c>
      <c r="C43" s="565">
        <f>+C40+C41+C42</f>
        <v>55900</v>
      </c>
      <c r="D43" s="565">
        <f>+D40+D41+D42</f>
        <v>66860</v>
      </c>
    </row>
    <row r="44" spans="1:4" s="566" customFormat="1" ht="17.25" customHeight="1" x14ac:dyDescent="0.2">
      <c r="A44" s="564" t="s">
        <v>109</v>
      </c>
      <c r="B44" s="18" t="s">
        <v>232</v>
      </c>
      <c r="C44" s="565">
        <v>-2128645</v>
      </c>
      <c r="D44" s="565">
        <v>-1328631</v>
      </c>
    </row>
    <row r="45" spans="1:4" s="566" customFormat="1" ht="12" x14ac:dyDescent="0.2">
      <c r="A45" s="564" t="s">
        <v>243</v>
      </c>
      <c r="B45" s="572" t="s">
        <v>233</v>
      </c>
      <c r="C45" s="573">
        <v>0</v>
      </c>
      <c r="D45" s="573">
        <v>0</v>
      </c>
    </row>
    <row r="46" spans="1:4" s="571" customFormat="1" ht="23.25" customHeight="1" thickBot="1" x14ac:dyDescent="0.25">
      <c r="A46" s="568" t="s">
        <v>110</v>
      </c>
      <c r="B46" s="569" t="s">
        <v>234</v>
      </c>
      <c r="C46" s="570">
        <f>+C30+C33+C39+C43+C44+C45</f>
        <v>1806538</v>
      </c>
      <c r="D46" s="570">
        <f>+D30+D33+D39+D43+D44+D45</f>
        <v>4181359</v>
      </c>
    </row>
    <row r="47" spans="1:4" s="16" customFormat="1" ht="31.5" customHeight="1" x14ac:dyDescent="0.2">
      <c r="A47" s="1320" t="s">
        <v>244</v>
      </c>
      <c r="B47" s="1314" t="s">
        <v>150</v>
      </c>
      <c r="C47" s="1316" t="s">
        <v>81</v>
      </c>
      <c r="D47" s="1316" t="s">
        <v>539</v>
      </c>
    </row>
    <row r="48" spans="1:4" s="16" customFormat="1" ht="12.75" customHeight="1" x14ac:dyDescent="0.2">
      <c r="A48" s="1321"/>
      <c r="B48" s="1315"/>
      <c r="C48" s="1317"/>
      <c r="D48" s="1317"/>
    </row>
    <row r="49" spans="1:4" s="17" customFormat="1" ht="12.75" x14ac:dyDescent="0.2">
      <c r="A49" s="574" t="s">
        <v>245</v>
      </c>
      <c r="B49" s="575" t="s">
        <v>193</v>
      </c>
      <c r="C49" s="576" t="s">
        <v>194</v>
      </c>
      <c r="D49" s="576" t="s">
        <v>195</v>
      </c>
    </row>
    <row r="50" spans="1:4" s="15" customFormat="1" ht="15.75" customHeight="1" x14ac:dyDescent="0.2">
      <c r="A50" s="9" t="s">
        <v>246</v>
      </c>
      <c r="B50" s="10" t="s">
        <v>197</v>
      </c>
      <c r="C50" s="580">
        <v>634816</v>
      </c>
      <c r="D50" s="580">
        <v>634816</v>
      </c>
    </row>
    <row r="51" spans="1:4" s="15" customFormat="1" ht="15.75" customHeight="1" x14ac:dyDescent="0.2">
      <c r="A51" s="9" t="s">
        <v>247</v>
      </c>
      <c r="B51" s="10" t="s">
        <v>198</v>
      </c>
      <c r="C51" s="580">
        <v>0</v>
      </c>
      <c r="D51" s="580">
        <v>0</v>
      </c>
    </row>
    <row r="52" spans="1:4" s="15" customFormat="1" ht="15.75" customHeight="1" x14ac:dyDescent="0.2">
      <c r="A52" s="9" t="s">
        <v>628</v>
      </c>
      <c r="B52" s="10" t="s">
        <v>199</v>
      </c>
      <c r="C52" s="580">
        <v>355781</v>
      </c>
      <c r="D52" s="580">
        <v>355781</v>
      </c>
    </row>
    <row r="53" spans="1:4" s="15" customFormat="1" ht="15.75" customHeight="1" x14ac:dyDescent="0.2">
      <c r="A53" s="9" t="s">
        <v>248</v>
      </c>
      <c r="B53" s="10" t="s">
        <v>200</v>
      </c>
      <c r="C53" s="580">
        <v>-4589921</v>
      </c>
      <c r="D53" s="580">
        <v>-7218670</v>
      </c>
    </row>
    <row r="54" spans="1:4" s="15" customFormat="1" ht="15.75" customHeight="1" x14ac:dyDescent="0.2">
      <c r="A54" s="9" t="s">
        <v>249</v>
      </c>
      <c r="B54" s="10" t="s">
        <v>201</v>
      </c>
      <c r="C54" s="580">
        <v>0</v>
      </c>
      <c r="D54" s="580">
        <v>0</v>
      </c>
    </row>
    <row r="55" spans="1:4" s="15" customFormat="1" ht="15.75" customHeight="1" x14ac:dyDescent="0.2">
      <c r="A55" s="9" t="s">
        <v>250</v>
      </c>
      <c r="B55" s="10" t="s">
        <v>202</v>
      </c>
      <c r="C55" s="580">
        <v>-2628749</v>
      </c>
      <c r="D55" s="580">
        <v>1833033</v>
      </c>
    </row>
    <row r="56" spans="1:4" s="578" customFormat="1" ht="15.75" customHeight="1" x14ac:dyDescent="0.2">
      <c r="A56" s="564" t="s">
        <v>111</v>
      </c>
      <c r="B56" s="577" t="s">
        <v>203</v>
      </c>
      <c r="C56" s="582">
        <f>+C50+C51+C52+C53+C54+C55</f>
        <v>-6228073</v>
      </c>
      <c r="D56" s="582">
        <f>+D50+D51+D52+D53+D54+D55</f>
        <v>-4395040</v>
      </c>
    </row>
    <row r="57" spans="1:4" s="15" customFormat="1" ht="15.75" customHeight="1" x14ac:dyDescent="0.2">
      <c r="A57" s="9" t="s">
        <v>251</v>
      </c>
      <c r="B57" s="10" t="s">
        <v>204</v>
      </c>
      <c r="C57" s="584">
        <v>0</v>
      </c>
      <c r="D57" s="584">
        <v>0</v>
      </c>
    </row>
    <row r="58" spans="1:4" s="15" customFormat="1" ht="15.75" customHeight="1" x14ac:dyDescent="0.2">
      <c r="A58" s="9" t="s">
        <v>252</v>
      </c>
      <c r="B58" s="10" t="s">
        <v>205</v>
      </c>
      <c r="C58" s="584">
        <v>0</v>
      </c>
      <c r="D58" s="584">
        <v>0</v>
      </c>
    </row>
    <row r="59" spans="1:4" s="15" customFormat="1" ht="15.75" customHeight="1" x14ac:dyDescent="0.2">
      <c r="A59" s="9" t="s">
        <v>253</v>
      </c>
      <c r="B59" s="10" t="s">
        <v>206</v>
      </c>
      <c r="C59" s="584">
        <v>0</v>
      </c>
      <c r="D59" s="584">
        <v>0</v>
      </c>
    </row>
    <row r="60" spans="1:4" s="578" customFormat="1" ht="15.75" customHeight="1" x14ac:dyDescent="0.2">
      <c r="A60" s="564" t="s">
        <v>254</v>
      </c>
      <c r="B60" s="577" t="s">
        <v>207</v>
      </c>
      <c r="C60" s="582">
        <f>+C57+C58+C59</f>
        <v>0</v>
      </c>
      <c r="D60" s="582">
        <f>+D57+D58+D59</f>
        <v>0</v>
      </c>
    </row>
    <row r="61" spans="1:4" s="578" customFormat="1" ht="15.75" customHeight="1" x14ac:dyDescent="0.2">
      <c r="A61" s="564" t="s">
        <v>255</v>
      </c>
      <c r="B61" s="577" t="s">
        <v>208</v>
      </c>
      <c r="C61" s="586">
        <v>0</v>
      </c>
      <c r="D61" s="586">
        <v>0</v>
      </c>
    </row>
    <row r="62" spans="1:4" s="578" customFormat="1" ht="15.75" customHeight="1" x14ac:dyDescent="0.2">
      <c r="A62" s="564" t="s">
        <v>549</v>
      </c>
      <c r="B62" s="577" t="s">
        <v>209</v>
      </c>
      <c r="C62" s="588">
        <v>8034611</v>
      </c>
      <c r="D62" s="588">
        <v>8576399</v>
      </c>
    </row>
    <row r="63" spans="1:4" s="19" customFormat="1" ht="21.75" customHeight="1" thickBot="1" x14ac:dyDescent="0.25">
      <c r="A63" s="568" t="s">
        <v>256</v>
      </c>
      <c r="B63" s="567" t="s">
        <v>210</v>
      </c>
      <c r="C63" s="570">
        <f>+C56+C60+C62</f>
        <v>1806538</v>
      </c>
      <c r="D63" s="570">
        <f>+D56+D60+D62</f>
        <v>4181359</v>
      </c>
    </row>
    <row r="64" spans="1:4" x14ac:dyDescent="0.25">
      <c r="A64" s="12"/>
      <c r="C64" s="13"/>
      <c r="D64" s="13"/>
    </row>
    <row r="65" spans="1:4" x14ac:dyDescent="0.25">
      <c r="A65" s="12"/>
      <c r="C65" s="13"/>
      <c r="D65" s="13"/>
    </row>
    <row r="66" spans="1:4" x14ac:dyDescent="0.25">
      <c r="A66" s="14"/>
      <c r="C66" s="13"/>
      <c r="D66" s="13"/>
    </row>
    <row r="67" spans="1:4" x14ac:dyDescent="0.25">
      <c r="A67" s="1319"/>
      <c r="B67" s="1319"/>
      <c r="C67" s="1319"/>
      <c r="D67" s="1319"/>
    </row>
    <row r="68" spans="1:4" x14ac:dyDescent="0.25">
      <c r="A68" s="1319"/>
      <c r="B68" s="1319"/>
      <c r="C68" s="1319"/>
      <c r="D68" s="1319"/>
    </row>
  </sheetData>
  <mergeCells count="14">
    <mergeCell ref="A1:D1"/>
    <mergeCell ref="A2:D2"/>
    <mergeCell ref="A3:D3"/>
    <mergeCell ref="C5:D5"/>
    <mergeCell ref="A6:A7"/>
    <mergeCell ref="B6:B7"/>
    <mergeCell ref="C6:C7"/>
    <mergeCell ref="D6:D7"/>
    <mergeCell ref="A47:A48"/>
    <mergeCell ref="B47:B48"/>
    <mergeCell ref="C47:C48"/>
    <mergeCell ref="D47:D48"/>
    <mergeCell ref="A67:D67"/>
    <mergeCell ref="A68:D68"/>
  </mergeCells>
  <printOptions horizontalCentered="1"/>
  <pageMargins left="0.56000000000000005" right="0.57999999999999996" top="0.77" bottom="0.98425196850393704" header="0.78740157480314965" footer="0.78740157480314965"/>
  <pageSetup paperSize="9" scale="63" orientation="portrait" horizontalDpi="300" verticalDpi="300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1" style="1" customWidth="1"/>
    <col min="2" max="2" width="6.1640625" style="2" customWidth="1"/>
    <col min="3" max="3" width="18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1318" t="s">
        <v>629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768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949</v>
      </c>
      <c r="C5" s="1323" t="s">
        <v>611</v>
      </c>
      <c r="D5" s="1323"/>
    </row>
    <row r="6" spans="1:4" ht="15.75" customHeight="1" x14ac:dyDescent="0.25">
      <c r="A6" s="1324" t="s">
        <v>190</v>
      </c>
      <c r="B6" s="1326" t="s">
        <v>150</v>
      </c>
      <c r="C6" s="1328" t="s">
        <v>81</v>
      </c>
      <c r="D6" s="1328" t="s">
        <v>539</v>
      </c>
    </row>
    <row r="7" spans="1:4" ht="11.25" customHeight="1" x14ac:dyDescent="0.25">
      <c r="A7" s="1325"/>
      <c r="B7" s="1327"/>
      <c r="C7" s="1329"/>
      <c r="D7" s="1329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4" t="s">
        <v>195</v>
      </c>
    </row>
    <row r="9" spans="1:4" s="8" customFormat="1" x14ac:dyDescent="0.2">
      <c r="A9" s="6" t="s">
        <v>105</v>
      </c>
      <c r="B9" s="7" t="s">
        <v>197</v>
      </c>
      <c r="C9" s="553">
        <f>SUM(C10:C12)</f>
        <v>0</v>
      </c>
      <c r="D9" s="553">
        <f>SUM(D10:D12)</f>
        <v>0</v>
      </c>
    </row>
    <row r="10" spans="1:4" s="8" customFormat="1" x14ac:dyDescent="0.2">
      <c r="A10" s="551" t="s">
        <v>82</v>
      </c>
      <c r="B10" s="18" t="s">
        <v>198</v>
      </c>
      <c r="C10" s="554">
        <v>0</v>
      </c>
      <c r="D10" s="554">
        <v>0</v>
      </c>
    </row>
    <row r="11" spans="1:4" s="8" customFormat="1" x14ac:dyDescent="0.2">
      <c r="A11" s="551" t="s">
        <v>83</v>
      </c>
      <c r="B11" s="18" t="s">
        <v>199</v>
      </c>
      <c r="C11" s="554">
        <v>0</v>
      </c>
      <c r="D11" s="554">
        <v>0</v>
      </c>
    </row>
    <row r="12" spans="1:4" s="8" customFormat="1" x14ac:dyDescent="0.2">
      <c r="A12" s="551" t="s">
        <v>84</v>
      </c>
      <c r="B12" s="18" t="s">
        <v>200</v>
      </c>
      <c r="C12" s="554">
        <v>0</v>
      </c>
      <c r="D12" s="554">
        <v>0</v>
      </c>
    </row>
    <row r="13" spans="1:4" s="8" customFormat="1" x14ac:dyDescent="0.2">
      <c r="A13" s="9" t="s">
        <v>106</v>
      </c>
      <c r="B13" s="18" t="s">
        <v>201</v>
      </c>
      <c r="C13" s="555">
        <f>+C14+C15+C16+C17+C18</f>
        <v>0</v>
      </c>
      <c r="D13" s="555">
        <f>+D14+D15+D16+D17+D18</f>
        <v>0</v>
      </c>
    </row>
    <row r="14" spans="1:4" s="8" customFormat="1" x14ac:dyDescent="0.2">
      <c r="A14" s="552" t="s">
        <v>85</v>
      </c>
      <c r="B14" s="18" t="s">
        <v>202</v>
      </c>
      <c r="C14" s="556">
        <v>0</v>
      </c>
      <c r="D14" s="556">
        <v>0</v>
      </c>
    </row>
    <row r="15" spans="1:4" s="8" customFormat="1" x14ac:dyDescent="0.2">
      <c r="A15" s="552" t="s">
        <v>86</v>
      </c>
      <c r="B15" s="18" t="s">
        <v>203</v>
      </c>
      <c r="C15" s="557">
        <v>0</v>
      </c>
      <c r="D15" s="557">
        <v>0</v>
      </c>
    </row>
    <row r="16" spans="1:4" s="8" customFormat="1" x14ac:dyDescent="0.2">
      <c r="A16" s="552" t="s">
        <v>93</v>
      </c>
      <c r="B16" s="18" t="s">
        <v>204</v>
      </c>
      <c r="C16" s="557">
        <v>0</v>
      </c>
      <c r="D16" s="557">
        <v>0</v>
      </c>
    </row>
    <row r="17" spans="1:4" s="8" customFormat="1" x14ac:dyDescent="0.2">
      <c r="A17" s="552" t="s">
        <v>94</v>
      </c>
      <c r="B17" s="18" t="s">
        <v>205</v>
      </c>
      <c r="C17" s="557">
        <v>0</v>
      </c>
      <c r="D17" s="557">
        <v>0</v>
      </c>
    </row>
    <row r="18" spans="1:4" s="8" customFormat="1" x14ac:dyDescent="0.2">
      <c r="A18" s="552" t="s">
        <v>95</v>
      </c>
      <c r="B18" s="18" t="s">
        <v>206</v>
      </c>
      <c r="C18" s="557">
        <v>0</v>
      </c>
      <c r="D18" s="557">
        <v>0</v>
      </c>
    </row>
    <row r="19" spans="1:4" s="561" customFormat="1" x14ac:dyDescent="0.2">
      <c r="A19" s="9" t="s">
        <v>107</v>
      </c>
      <c r="B19" s="563" t="s">
        <v>207</v>
      </c>
      <c r="C19" s="562">
        <f>+C20+C23+C26</f>
        <v>0</v>
      </c>
      <c r="D19" s="562">
        <f>+D20+D23+D26</f>
        <v>0</v>
      </c>
    </row>
    <row r="20" spans="1:4" s="559" customFormat="1" x14ac:dyDescent="0.2">
      <c r="A20" s="552" t="s">
        <v>91</v>
      </c>
      <c r="B20" s="18" t="s">
        <v>208</v>
      </c>
      <c r="C20" s="557">
        <v>0</v>
      </c>
      <c r="D20" s="557">
        <v>0</v>
      </c>
    </row>
    <row r="21" spans="1:4" s="8" customFormat="1" x14ac:dyDescent="0.2">
      <c r="A21" s="11" t="s">
        <v>87</v>
      </c>
      <c r="B21" s="563" t="s">
        <v>209</v>
      </c>
      <c r="C21" s="558">
        <v>0</v>
      </c>
      <c r="D21" s="558">
        <v>0</v>
      </c>
    </row>
    <row r="22" spans="1:4" s="8" customFormat="1" x14ac:dyDescent="0.2">
      <c r="A22" s="11" t="s">
        <v>88</v>
      </c>
      <c r="B22" s="18" t="s">
        <v>210</v>
      </c>
      <c r="C22" s="558">
        <v>0</v>
      </c>
      <c r="D22" s="558">
        <v>0</v>
      </c>
    </row>
    <row r="23" spans="1:4" s="8" customFormat="1" x14ac:dyDescent="0.2">
      <c r="A23" s="552" t="s">
        <v>92</v>
      </c>
      <c r="B23" s="563" t="s">
        <v>211</v>
      </c>
      <c r="C23" s="557">
        <v>0</v>
      </c>
      <c r="D23" s="557">
        <v>0</v>
      </c>
    </row>
    <row r="24" spans="1:4" s="8" customFormat="1" x14ac:dyDescent="0.2">
      <c r="A24" s="11" t="s">
        <v>89</v>
      </c>
      <c r="B24" s="18" t="s">
        <v>212</v>
      </c>
      <c r="C24" s="558">
        <v>0</v>
      </c>
      <c r="D24" s="558">
        <v>0</v>
      </c>
    </row>
    <row r="25" spans="1:4" s="8" customFormat="1" x14ac:dyDescent="0.2">
      <c r="A25" s="11" t="s">
        <v>90</v>
      </c>
      <c r="B25" s="563" t="s">
        <v>213</v>
      </c>
      <c r="C25" s="558">
        <v>0</v>
      </c>
      <c r="D25" s="558">
        <v>0</v>
      </c>
    </row>
    <row r="26" spans="1:4" s="559" customFormat="1" x14ac:dyDescent="0.2">
      <c r="A26" s="552" t="s">
        <v>99</v>
      </c>
      <c r="B26" s="18" t="s">
        <v>214</v>
      </c>
      <c r="C26" s="557">
        <v>0</v>
      </c>
      <c r="D26" s="557">
        <v>0</v>
      </c>
    </row>
    <row r="27" spans="1:4" s="561" customFormat="1" x14ac:dyDescent="0.2">
      <c r="A27" s="9" t="s">
        <v>98</v>
      </c>
      <c r="B27" s="563" t="s">
        <v>215</v>
      </c>
      <c r="C27" s="560">
        <f>SUM(C28:C29)</f>
        <v>0</v>
      </c>
      <c r="D27" s="560">
        <f>SUM(D28:D29)</f>
        <v>0</v>
      </c>
    </row>
    <row r="28" spans="1:4" s="8" customFormat="1" x14ac:dyDescent="0.2">
      <c r="A28" s="551" t="s">
        <v>96</v>
      </c>
      <c r="B28" s="18" t="s">
        <v>216</v>
      </c>
      <c r="C28" s="554">
        <v>0</v>
      </c>
      <c r="D28" s="554">
        <v>0</v>
      </c>
    </row>
    <row r="29" spans="1:4" s="8" customFormat="1" x14ac:dyDescent="0.2">
      <c r="A29" s="551" t="s">
        <v>97</v>
      </c>
      <c r="B29" s="563" t="s">
        <v>217</v>
      </c>
      <c r="C29" s="554">
        <v>0</v>
      </c>
      <c r="D29" s="554">
        <v>0</v>
      </c>
    </row>
    <row r="30" spans="1:4" s="566" customFormat="1" ht="21.75" customHeight="1" x14ac:dyDescent="0.2">
      <c r="A30" s="564" t="s">
        <v>100</v>
      </c>
      <c r="B30" s="18" t="s">
        <v>218</v>
      </c>
      <c r="C30" s="565">
        <f>C9+C13+C19+C27</f>
        <v>0</v>
      </c>
      <c r="D30" s="565">
        <f>D9+D13+D19+D27</f>
        <v>0</v>
      </c>
    </row>
    <row r="31" spans="1:4" s="8" customFormat="1" x14ac:dyDescent="0.2">
      <c r="A31" s="9" t="s">
        <v>235</v>
      </c>
      <c r="B31" s="563" t="s">
        <v>219</v>
      </c>
      <c r="C31" s="558">
        <v>0</v>
      </c>
      <c r="D31" s="558">
        <v>0</v>
      </c>
    </row>
    <row r="32" spans="1:4" s="8" customFormat="1" x14ac:dyDescent="0.2">
      <c r="A32" s="9" t="s">
        <v>236</v>
      </c>
      <c r="B32" s="18" t="s">
        <v>220</v>
      </c>
      <c r="C32" s="558">
        <v>0</v>
      </c>
      <c r="D32" s="558">
        <v>0</v>
      </c>
    </row>
    <row r="33" spans="1:4" s="566" customFormat="1" ht="17.25" customHeight="1" x14ac:dyDescent="0.2">
      <c r="A33" s="564" t="s">
        <v>101</v>
      </c>
      <c r="B33" s="563" t="s">
        <v>221</v>
      </c>
      <c r="C33" s="565">
        <f>+C31+C32</f>
        <v>0</v>
      </c>
      <c r="D33" s="565">
        <f>+D31+D32</f>
        <v>0</v>
      </c>
    </row>
    <row r="34" spans="1:4" s="8" customFormat="1" x14ac:dyDescent="0.2">
      <c r="A34" s="9" t="s">
        <v>102</v>
      </c>
      <c r="B34" s="18" t="s">
        <v>222</v>
      </c>
      <c r="C34" s="558">
        <v>0</v>
      </c>
      <c r="D34" s="558">
        <v>0</v>
      </c>
    </row>
    <row r="35" spans="1:4" s="8" customFormat="1" x14ac:dyDescent="0.2">
      <c r="A35" s="9" t="s">
        <v>237</v>
      </c>
      <c r="B35" s="563" t="s">
        <v>223</v>
      </c>
      <c r="C35" s="558">
        <v>57785</v>
      </c>
      <c r="D35" s="558">
        <v>3245</v>
      </c>
    </row>
    <row r="36" spans="1:4" s="8" customFormat="1" x14ac:dyDescent="0.2">
      <c r="A36" s="9" t="s">
        <v>238</v>
      </c>
      <c r="B36" s="18" t="s">
        <v>224</v>
      </c>
      <c r="C36" s="558">
        <v>23218</v>
      </c>
      <c r="D36" s="558">
        <v>119614</v>
      </c>
    </row>
    <row r="37" spans="1:4" s="8" customFormat="1" x14ac:dyDescent="0.2">
      <c r="A37" s="9" t="s">
        <v>239</v>
      </c>
      <c r="B37" s="563" t="s">
        <v>225</v>
      </c>
      <c r="C37" s="558">
        <v>0</v>
      </c>
      <c r="D37" s="558">
        <v>0</v>
      </c>
    </row>
    <row r="38" spans="1:4" s="8" customFormat="1" x14ac:dyDescent="0.2">
      <c r="A38" s="9" t="s">
        <v>103</v>
      </c>
      <c r="B38" s="18" t="s">
        <v>226</v>
      </c>
      <c r="C38" s="558">
        <v>0</v>
      </c>
      <c r="D38" s="558">
        <v>0</v>
      </c>
    </row>
    <row r="39" spans="1:4" s="566" customFormat="1" ht="17.25" customHeight="1" x14ac:dyDescent="0.2">
      <c r="A39" s="564" t="s">
        <v>104</v>
      </c>
      <c r="B39" s="563" t="s">
        <v>227</v>
      </c>
      <c r="C39" s="565">
        <f>+C34+C35+C36+C37</f>
        <v>81003</v>
      </c>
      <c r="D39" s="565">
        <f>+D34+D35+D36+D37</f>
        <v>122859</v>
      </c>
    </row>
    <row r="40" spans="1:4" s="8" customFormat="1" x14ac:dyDescent="0.2">
      <c r="A40" s="9" t="s">
        <v>240</v>
      </c>
      <c r="B40" s="18" t="s">
        <v>228</v>
      </c>
      <c r="C40" s="558">
        <v>0</v>
      </c>
      <c r="D40" s="558">
        <v>0</v>
      </c>
    </row>
    <row r="41" spans="1:4" s="8" customFormat="1" x14ac:dyDescent="0.2">
      <c r="A41" s="9" t="s">
        <v>241</v>
      </c>
      <c r="B41" s="563" t="s">
        <v>229</v>
      </c>
      <c r="C41" s="558">
        <v>0</v>
      </c>
      <c r="D41" s="558">
        <v>0</v>
      </c>
    </row>
    <row r="42" spans="1:4" s="8" customFormat="1" x14ac:dyDescent="0.2">
      <c r="A42" s="9" t="s">
        <v>242</v>
      </c>
      <c r="B42" s="18" t="s">
        <v>230</v>
      </c>
      <c r="C42" s="558">
        <v>0</v>
      </c>
      <c r="D42" s="558">
        <v>0</v>
      </c>
    </row>
    <row r="43" spans="1:4" s="8" customFormat="1" x14ac:dyDescent="0.2">
      <c r="A43" s="564" t="s">
        <v>108</v>
      </c>
      <c r="B43" s="563" t="s">
        <v>231</v>
      </c>
      <c r="C43" s="565">
        <f>+C40+C41+C42</f>
        <v>0</v>
      </c>
      <c r="D43" s="565">
        <f>+D40+D41+D42</f>
        <v>0</v>
      </c>
    </row>
    <row r="44" spans="1:4" s="566" customFormat="1" ht="17.25" customHeight="1" x14ac:dyDescent="0.2">
      <c r="A44" s="564" t="s">
        <v>109</v>
      </c>
      <c r="B44" s="18" t="s">
        <v>232</v>
      </c>
      <c r="C44" s="565">
        <v>0</v>
      </c>
      <c r="D44" s="565">
        <v>0</v>
      </c>
    </row>
    <row r="45" spans="1:4" s="566" customFormat="1" ht="12" x14ac:dyDescent="0.2">
      <c r="A45" s="564" t="s">
        <v>243</v>
      </c>
      <c r="B45" s="572" t="s">
        <v>233</v>
      </c>
      <c r="C45" s="573">
        <v>0</v>
      </c>
      <c r="D45" s="573">
        <v>0</v>
      </c>
    </row>
    <row r="46" spans="1:4" s="571" customFormat="1" ht="23.25" customHeight="1" thickBot="1" x14ac:dyDescent="0.25">
      <c r="A46" s="568" t="s">
        <v>110</v>
      </c>
      <c r="B46" s="569" t="s">
        <v>234</v>
      </c>
      <c r="C46" s="570">
        <f>+C30+C33+C39+C43+C44+C45</f>
        <v>81003</v>
      </c>
      <c r="D46" s="570">
        <f>+D30+D33+D39+D43+D44+D45</f>
        <v>122859</v>
      </c>
    </row>
    <row r="47" spans="1:4" s="16" customFormat="1" ht="31.5" customHeight="1" x14ac:dyDescent="0.2">
      <c r="A47" s="1320" t="s">
        <v>244</v>
      </c>
      <c r="B47" s="1314" t="s">
        <v>150</v>
      </c>
      <c r="C47" s="1332" t="s">
        <v>81</v>
      </c>
      <c r="D47" s="1316" t="s">
        <v>539</v>
      </c>
    </row>
    <row r="48" spans="1:4" s="16" customFormat="1" ht="12.75" customHeight="1" x14ac:dyDescent="0.2">
      <c r="A48" s="1321"/>
      <c r="B48" s="1315"/>
      <c r="C48" s="1333"/>
      <c r="D48" s="1317"/>
    </row>
    <row r="49" spans="1:4" s="17" customFormat="1" ht="12.75" x14ac:dyDescent="0.2">
      <c r="A49" s="574" t="s">
        <v>245</v>
      </c>
      <c r="B49" s="575" t="s">
        <v>193</v>
      </c>
      <c r="C49" s="575" t="s">
        <v>194</v>
      </c>
      <c r="D49" s="576" t="s">
        <v>195</v>
      </c>
    </row>
    <row r="50" spans="1:4" s="15" customFormat="1" ht="15.75" customHeight="1" x14ac:dyDescent="0.2">
      <c r="A50" s="9" t="s">
        <v>246</v>
      </c>
      <c r="B50" s="10" t="s">
        <v>197</v>
      </c>
      <c r="C50" s="580">
        <v>0</v>
      </c>
      <c r="D50" s="580">
        <v>0</v>
      </c>
    </row>
    <row r="51" spans="1:4" s="15" customFormat="1" ht="15.75" customHeight="1" x14ac:dyDescent="0.2">
      <c r="A51" s="9" t="s">
        <v>247</v>
      </c>
      <c r="B51" s="10" t="s">
        <v>198</v>
      </c>
      <c r="C51" s="580">
        <v>0</v>
      </c>
      <c r="D51" s="580">
        <v>0</v>
      </c>
    </row>
    <row r="52" spans="1:4" s="15" customFormat="1" ht="15.75" customHeight="1" x14ac:dyDescent="0.2">
      <c r="A52" s="9" t="s">
        <v>628</v>
      </c>
      <c r="B52" s="10" t="s">
        <v>199</v>
      </c>
      <c r="C52" s="580">
        <v>0</v>
      </c>
      <c r="D52" s="580">
        <v>0</v>
      </c>
    </row>
    <row r="53" spans="1:4" s="15" customFormat="1" ht="15.75" customHeight="1" x14ac:dyDescent="0.2">
      <c r="A53" s="9" t="s">
        <v>248</v>
      </c>
      <c r="B53" s="10" t="s">
        <v>200</v>
      </c>
      <c r="C53" s="580">
        <v>-467608</v>
      </c>
      <c r="D53" s="580">
        <v>-697064</v>
      </c>
    </row>
    <row r="54" spans="1:4" s="15" customFormat="1" ht="15.75" customHeight="1" x14ac:dyDescent="0.2">
      <c r="A54" s="9" t="s">
        <v>249</v>
      </c>
      <c r="B54" s="10" t="s">
        <v>201</v>
      </c>
      <c r="C54" s="580">
        <v>0</v>
      </c>
      <c r="D54" s="580">
        <v>0</v>
      </c>
    </row>
    <row r="55" spans="1:4" s="15" customFormat="1" ht="15.75" customHeight="1" x14ac:dyDescent="0.2">
      <c r="A55" s="9" t="s">
        <v>250</v>
      </c>
      <c r="B55" s="10" t="s">
        <v>202</v>
      </c>
      <c r="C55" s="580">
        <v>-229456</v>
      </c>
      <c r="D55" s="580">
        <v>67544</v>
      </c>
    </row>
    <row r="56" spans="1:4" s="578" customFormat="1" ht="15.75" customHeight="1" x14ac:dyDescent="0.2">
      <c r="A56" s="564" t="s">
        <v>111</v>
      </c>
      <c r="B56" s="577" t="s">
        <v>203</v>
      </c>
      <c r="C56" s="582">
        <f>+C50+C51+C52+C53+C54+C55</f>
        <v>-697064</v>
      </c>
      <c r="D56" s="582">
        <f>+D50+D51+D52+D53+D54+D55</f>
        <v>-629520</v>
      </c>
    </row>
    <row r="57" spans="1:4" s="15" customFormat="1" ht="15.75" customHeight="1" x14ac:dyDescent="0.2">
      <c r="A57" s="9" t="s">
        <v>251</v>
      </c>
      <c r="B57" s="10" t="s">
        <v>204</v>
      </c>
      <c r="C57" s="584">
        <v>0</v>
      </c>
      <c r="D57" s="584">
        <v>0</v>
      </c>
    </row>
    <row r="58" spans="1:4" s="15" customFormat="1" ht="15.75" customHeight="1" x14ac:dyDescent="0.2">
      <c r="A58" s="9" t="s">
        <v>252</v>
      </c>
      <c r="B58" s="10" t="s">
        <v>205</v>
      </c>
      <c r="C58" s="584">
        <v>0</v>
      </c>
      <c r="D58" s="584">
        <v>0</v>
      </c>
    </row>
    <row r="59" spans="1:4" s="15" customFormat="1" ht="15.75" customHeight="1" x14ac:dyDescent="0.2">
      <c r="A59" s="9" t="s">
        <v>253</v>
      </c>
      <c r="B59" s="10" t="s">
        <v>206</v>
      </c>
      <c r="C59" s="584">
        <v>0</v>
      </c>
      <c r="D59" s="584">
        <v>0</v>
      </c>
    </row>
    <row r="60" spans="1:4" s="578" customFormat="1" ht="15.75" customHeight="1" x14ac:dyDescent="0.2">
      <c r="A60" s="564" t="s">
        <v>254</v>
      </c>
      <c r="B60" s="577" t="s">
        <v>207</v>
      </c>
      <c r="C60" s="582">
        <f>+C57+C58+C59</f>
        <v>0</v>
      </c>
      <c r="D60" s="582">
        <f>+D57+D58+D59</f>
        <v>0</v>
      </c>
    </row>
    <row r="61" spans="1:4" s="578" customFormat="1" ht="15.75" customHeight="1" x14ac:dyDescent="0.2">
      <c r="A61" s="564" t="s">
        <v>255</v>
      </c>
      <c r="B61" s="577" t="s">
        <v>208</v>
      </c>
      <c r="C61" s="586">
        <v>0</v>
      </c>
      <c r="D61" s="586">
        <v>0</v>
      </c>
    </row>
    <row r="62" spans="1:4" s="578" customFormat="1" ht="15.75" customHeight="1" x14ac:dyDescent="0.2">
      <c r="A62" s="564" t="s">
        <v>549</v>
      </c>
      <c r="B62" s="577" t="s">
        <v>209</v>
      </c>
      <c r="C62" s="588">
        <v>778067</v>
      </c>
      <c r="D62" s="588">
        <v>752379</v>
      </c>
    </row>
    <row r="63" spans="1:4" s="19" customFormat="1" ht="21.75" customHeight="1" thickBot="1" x14ac:dyDescent="0.25">
      <c r="A63" s="568" t="s">
        <v>256</v>
      </c>
      <c r="B63" s="567" t="s">
        <v>210</v>
      </c>
      <c r="C63" s="570">
        <f>+C56+C60+C62</f>
        <v>81003</v>
      </c>
      <c r="D63" s="570">
        <f>+D56+D60+D62</f>
        <v>122859</v>
      </c>
    </row>
    <row r="64" spans="1:4" x14ac:dyDescent="0.25">
      <c r="A64" s="12"/>
      <c r="C64" s="13"/>
      <c r="D64" s="13"/>
    </row>
    <row r="65" spans="1:4" x14ac:dyDescent="0.25">
      <c r="A65" s="12"/>
      <c r="C65" s="13"/>
      <c r="D65" s="13"/>
    </row>
    <row r="66" spans="1:4" x14ac:dyDescent="0.25">
      <c r="A66" s="14"/>
      <c r="C66" s="13"/>
      <c r="D66" s="13"/>
    </row>
    <row r="67" spans="1:4" x14ac:dyDescent="0.25">
      <c r="A67" s="1319"/>
      <c r="B67" s="1319"/>
      <c r="C67" s="1319"/>
      <c r="D67" s="1319"/>
    </row>
    <row r="68" spans="1:4" x14ac:dyDescent="0.25">
      <c r="A68" s="1319"/>
      <c r="B68" s="1319"/>
      <c r="C68" s="1319"/>
      <c r="D68" s="1319"/>
    </row>
  </sheetData>
  <mergeCells count="14">
    <mergeCell ref="A47:A48"/>
    <mergeCell ref="B47:B48"/>
    <mergeCell ref="C47:C48"/>
    <mergeCell ref="D47:D48"/>
    <mergeCell ref="A67:D67"/>
    <mergeCell ref="A68:D68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000000000000005" right="0.57999999999999996" top="0.77" bottom="0.98425196850393704" header="0.78740157480314965" footer="0.78740157480314965"/>
  <pageSetup paperSize="9" scale="63" orientation="portrait" horizontalDpi="300" verticalDpi="300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hidden="1" customWidth="1"/>
    <col min="4" max="4" width="40.1640625" style="1" customWidth="1"/>
    <col min="5" max="16384" width="10.33203125" style="1"/>
  </cols>
  <sheetData>
    <row r="1" spans="1:4" ht="49.5" customHeight="1" x14ac:dyDescent="0.25">
      <c r="A1" s="1318" t="s">
        <v>778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775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950</v>
      </c>
      <c r="C5" s="1323" t="s">
        <v>611</v>
      </c>
      <c r="D5" s="1323"/>
    </row>
    <row r="6" spans="1:4" ht="15.75" customHeight="1" x14ac:dyDescent="0.25">
      <c r="A6" s="1324" t="s">
        <v>190</v>
      </c>
      <c r="B6" s="1326" t="s">
        <v>150</v>
      </c>
      <c r="C6" s="1328" t="s">
        <v>81</v>
      </c>
      <c r="D6" s="1328" t="s">
        <v>539</v>
      </c>
    </row>
    <row r="7" spans="1:4" ht="11.25" customHeight="1" x14ac:dyDescent="0.25">
      <c r="A7" s="1325"/>
      <c r="B7" s="1327"/>
      <c r="C7" s="1329"/>
      <c r="D7" s="1329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4" t="s">
        <v>194</v>
      </c>
    </row>
    <row r="9" spans="1:4" s="559" customFormat="1" x14ac:dyDescent="0.2">
      <c r="A9" s="747" t="s">
        <v>606</v>
      </c>
      <c r="B9" s="7" t="s">
        <v>197</v>
      </c>
      <c r="C9" s="748">
        <f>SUM(C10:C12)</f>
        <v>1724352</v>
      </c>
      <c r="D9" s="748">
        <v>50141252</v>
      </c>
    </row>
    <row r="10" spans="1:4" s="559" customFormat="1" hidden="1" x14ac:dyDescent="0.2">
      <c r="A10" s="551" t="s">
        <v>82</v>
      </c>
      <c r="B10" s="18" t="s">
        <v>198</v>
      </c>
      <c r="C10" s="554">
        <v>1000000</v>
      </c>
      <c r="D10" s="554">
        <v>0</v>
      </c>
    </row>
    <row r="11" spans="1:4" s="559" customFormat="1" hidden="1" x14ac:dyDescent="0.2">
      <c r="A11" s="551" t="s">
        <v>83</v>
      </c>
      <c r="B11" s="18" t="s">
        <v>199</v>
      </c>
      <c r="C11" s="554">
        <v>724352</v>
      </c>
      <c r="D11" s="554">
        <v>17018</v>
      </c>
    </row>
    <row r="12" spans="1:4" s="559" customFormat="1" hidden="1" x14ac:dyDescent="0.2">
      <c r="A12" s="551" t="s">
        <v>84</v>
      </c>
      <c r="B12" s="18" t="s">
        <v>200</v>
      </c>
      <c r="C12" s="554">
        <v>0</v>
      </c>
      <c r="D12" s="554">
        <v>0</v>
      </c>
    </row>
    <row r="13" spans="1:4" s="559" customFormat="1" x14ac:dyDescent="0.2">
      <c r="A13" s="552" t="s">
        <v>607</v>
      </c>
      <c r="B13" s="18" t="s">
        <v>198</v>
      </c>
      <c r="C13" s="556">
        <f>+C14+C15+C16+C17+C18</f>
        <v>950148699</v>
      </c>
      <c r="D13" s="556">
        <v>1160603459</v>
      </c>
    </row>
    <row r="14" spans="1:4" s="559" customFormat="1" hidden="1" x14ac:dyDescent="0.2">
      <c r="A14" s="552" t="s">
        <v>85</v>
      </c>
      <c r="B14" s="18" t="s">
        <v>202</v>
      </c>
      <c r="C14" s="556">
        <v>918584383</v>
      </c>
      <c r="D14" s="556">
        <v>941</v>
      </c>
    </row>
    <row r="15" spans="1:4" s="559" customFormat="1" hidden="1" x14ac:dyDescent="0.2">
      <c r="A15" s="552" t="s">
        <v>86</v>
      </c>
      <c r="B15" s="18" t="s">
        <v>203</v>
      </c>
      <c r="C15" s="557">
        <v>24736003</v>
      </c>
      <c r="D15" s="557">
        <v>18823561</v>
      </c>
    </row>
    <row r="16" spans="1:4" s="559" customFormat="1" hidden="1" x14ac:dyDescent="0.2">
      <c r="A16" s="552" t="s">
        <v>93</v>
      </c>
      <c r="B16" s="18" t="s">
        <v>204</v>
      </c>
      <c r="C16" s="557">
        <v>0</v>
      </c>
      <c r="D16" s="557">
        <v>0</v>
      </c>
    </row>
    <row r="17" spans="1:4" s="559" customFormat="1" hidden="1" x14ac:dyDescent="0.2">
      <c r="A17" s="552" t="s">
        <v>94</v>
      </c>
      <c r="B17" s="18" t="s">
        <v>205</v>
      </c>
      <c r="C17" s="557">
        <v>6828313</v>
      </c>
      <c r="D17" s="557">
        <v>5673021</v>
      </c>
    </row>
    <row r="18" spans="1:4" s="559" customFormat="1" hidden="1" x14ac:dyDescent="0.2">
      <c r="A18" s="552" t="s">
        <v>95</v>
      </c>
      <c r="B18" s="18" t="s">
        <v>206</v>
      </c>
      <c r="C18" s="557">
        <v>0</v>
      </c>
      <c r="D18" s="557">
        <v>0</v>
      </c>
    </row>
    <row r="19" spans="1:4" s="559" customFormat="1" x14ac:dyDescent="0.2">
      <c r="A19" s="552" t="s">
        <v>631</v>
      </c>
      <c r="B19" s="563" t="s">
        <v>199</v>
      </c>
      <c r="C19" s="557">
        <f>+C20+C23+C26</f>
        <v>56127819</v>
      </c>
      <c r="D19" s="557">
        <v>1700000</v>
      </c>
    </row>
    <row r="20" spans="1:4" s="559" customFormat="1" hidden="1" x14ac:dyDescent="0.2">
      <c r="A20" s="552" t="s">
        <v>91</v>
      </c>
      <c r="B20" s="18" t="s">
        <v>208</v>
      </c>
      <c r="C20" s="557">
        <v>1700000</v>
      </c>
      <c r="D20" s="557">
        <v>1700000</v>
      </c>
    </row>
    <row r="21" spans="1:4" s="559" customFormat="1" hidden="1" x14ac:dyDescent="0.2">
      <c r="A21" s="11" t="s">
        <v>87</v>
      </c>
      <c r="B21" s="563" t="s">
        <v>209</v>
      </c>
      <c r="C21" s="558">
        <v>0</v>
      </c>
      <c r="D21" s="558">
        <v>0</v>
      </c>
    </row>
    <row r="22" spans="1:4" s="559" customFormat="1" hidden="1" x14ac:dyDescent="0.2">
      <c r="A22" s="11" t="s">
        <v>88</v>
      </c>
      <c r="B22" s="18" t="s">
        <v>210</v>
      </c>
      <c r="C22" s="558">
        <v>0</v>
      </c>
      <c r="D22" s="558">
        <v>0</v>
      </c>
    </row>
    <row r="23" spans="1:4" s="559" customFormat="1" hidden="1" x14ac:dyDescent="0.2">
      <c r="A23" s="552" t="s">
        <v>92</v>
      </c>
      <c r="B23" s="563" t="s">
        <v>211</v>
      </c>
      <c r="C23" s="557">
        <v>54427819</v>
      </c>
      <c r="D23" s="557">
        <v>54427819</v>
      </c>
    </row>
    <row r="24" spans="1:4" s="559" customFormat="1" hidden="1" x14ac:dyDescent="0.2">
      <c r="A24" s="11" t="s">
        <v>89</v>
      </c>
      <c r="B24" s="18" t="s">
        <v>212</v>
      </c>
      <c r="C24" s="558">
        <v>0</v>
      </c>
      <c r="D24" s="558">
        <v>0</v>
      </c>
    </row>
    <row r="25" spans="1:4" s="559" customFormat="1" hidden="1" x14ac:dyDescent="0.2">
      <c r="A25" s="11" t="s">
        <v>90</v>
      </c>
      <c r="B25" s="563" t="s">
        <v>213</v>
      </c>
      <c r="C25" s="558">
        <v>0</v>
      </c>
      <c r="D25" s="558">
        <v>0</v>
      </c>
    </row>
    <row r="26" spans="1:4" s="559" customFormat="1" hidden="1" x14ac:dyDescent="0.2">
      <c r="A26" s="552" t="s">
        <v>99</v>
      </c>
      <c r="B26" s="18" t="s">
        <v>214</v>
      </c>
      <c r="C26" s="557">
        <v>0</v>
      </c>
      <c r="D26" s="557">
        <v>0</v>
      </c>
    </row>
    <row r="27" spans="1:4" s="559" customFormat="1" x14ac:dyDescent="0.2">
      <c r="A27" s="552" t="s">
        <v>632</v>
      </c>
      <c r="B27" s="563" t="s">
        <v>200</v>
      </c>
      <c r="C27" s="558">
        <f>SUM(C28:C29)</f>
        <v>59320929</v>
      </c>
      <c r="D27" s="558">
        <v>120594889</v>
      </c>
    </row>
    <row r="28" spans="1:4" s="8" customFormat="1" hidden="1" x14ac:dyDescent="0.2">
      <c r="A28" s="551" t="s">
        <v>96</v>
      </c>
      <c r="B28" s="7" t="s">
        <v>197</v>
      </c>
      <c r="C28" s="554">
        <v>59320929</v>
      </c>
      <c r="D28" s="554">
        <v>131917682</v>
      </c>
    </row>
    <row r="29" spans="1:4" s="8" customFormat="1" hidden="1" x14ac:dyDescent="0.2">
      <c r="A29" s="551" t="s">
        <v>97</v>
      </c>
      <c r="B29" s="18" t="s">
        <v>198</v>
      </c>
      <c r="C29" s="554">
        <v>0</v>
      </c>
      <c r="D29" s="554">
        <v>0</v>
      </c>
    </row>
    <row r="30" spans="1:4" s="566" customFormat="1" ht="21.75" customHeight="1" x14ac:dyDescent="0.2">
      <c r="A30" s="564" t="s">
        <v>633</v>
      </c>
      <c r="B30" s="18" t="s">
        <v>201</v>
      </c>
      <c r="C30" s="565">
        <f>C9+C13+C19+C27</f>
        <v>1067321799</v>
      </c>
      <c r="D30" s="565">
        <f>D9+D13+D19+D27</f>
        <v>1333039600</v>
      </c>
    </row>
    <row r="31" spans="1:4" s="559" customFormat="1" x14ac:dyDescent="0.2">
      <c r="A31" s="552" t="s">
        <v>235</v>
      </c>
      <c r="B31" s="563" t="s">
        <v>202</v>
      </c>
      <c r="C31" s="558">
        <v>448888</v>
      </c>
      <c r="D31" s="558">
        <v>420476</v>
      </c>
    </row>
    <row r="32" spans="1:4" s="559" customFormat="1" x14ac:dyDescent="0.2">
      <c r="A32" s="552" t="s">
        <v>236</v>
      </c>
      <c r="B32" s="18" t="s">
        <v>203</v>
      </c>
      <c r="C32" s="558">
        <v>0</v>
      </c>
      <c r="D32" s="558">
        <v>0</v>
      </c>
    </row>
    <row r="33" spans="1:4" s="566" customFormat="1" ht="17.25" customHeight="1" x14ac:dyDescent="0.2">
      <c r="A33" s="564" t="s">
        <v>634</v>
      </c>
      <c r="B33" s="563" t="s">
        <v>204</v>
      </c>
      <c r="C33" s="565">
        <f>+C31+C32</f>
        <v>448888</v>
      </c>
      <c r="D33" s="565">
        <f>+D31+D32</f>
        <v>420476</v>
      </c>
    </row>
    <row r="34" spans="1:4" s="559" customFormat="1" x14ac:dyDescent="0.2">
      <c r="A34" s="552" t="s">
        <v>102</v>
      </c>
      <c r="B34" s="18" t="s">
        <v>205</v>
      </c>
      <c r="C34" s="558">
        <v>0</v>
      </c>
      <c r="D34" s="558">
        <v>0</v>
      </c>
    </row>
    <row r="35" spans="1:4" s="559" customFormat="1" x14ac:dyDescent="0.2">
      <c r="A35" s="552" t="s">
        <v>237</v>
      </c>
      <c r="B35" s="563" t="s">
        <v>206</v>
      </c>
      <c r="C35" s="558">
        <v>244920</v>
      </c>
      <c r="D35" s="558">
        <v>752780</v>
      </c>
    </row>
    <row r="36" spans="1:4" s="559" customFormat="1" x14ac:dyDescent="0.2">
      <c r="A36" s="552" t="s">
        <v>691</v>
      </c>
      <c r="B36" s="18" t="s">
        <v>207</v>
      </c>
      <c r="C36" s="558">
        <v>9117059</v>
      </c>
      <c r="D36" s="558">
        <v>89235709</v>
      </c>
    </row>
    <row r="37" spans="1:4" s="559" customFormat="1" x14ac:dyDescent="0.2">
      <c r="A37" s="552" t="s">
        <v>103</v>
      </c>
      <c r="B37" s="18" t="s">
        <v>208</v>
      </c>
      <c r="C37" s="558">
        <v>0</v>
      </c>
      <c r="D37" s="558">
        <v>0</v>
      </c>
    </row>
    <row r="38" spans="1:4" s="566" customFormat="1" ht="17.25" customHeight="1" x14ac:dyDescent="0.2">
      <c r="A38" s="564" t="s">
        <v>635</v>
      </c>
      <c r="B38" s="563" t="s">
        <v>209</v>
      </c>
      <c r="C38" s="565" t="e">
        <f>+C34+C35+C36+#REF!</f>
        <v>#REF!</v>
      </c>
      <c r="D38" s="565">
        <f>+D34+D35+D36</f>
        <v>89988489</v>
      </c>
    </row>
    <row r="39" spans="1:4" s="559" customFormat="1" x14ac:dyDescent="0.2">
      <c r="A39" s="552" t="s">
        <v>240</v>
      </c>
      <c r="B39" s="18" t="s">
        <v>210</v>
      </c>
      <c r="C39" s="558">
        <v>1179413</v>
      </c>
      <c r="D39" s="558">
        <v>7090642</v>
      </c>
    </row>
    <row r="40" spans="1:4" s="559" customFormat="1" x14ac:dyDescent="0.2">
      <c r="A40" s="552" t="s">
        <v>241</v>
      </c>
      <c r="B40" s="563" t="s">
        <v>211</v>
      </c>
      <c r="C40" s="558">
        <v>3042386</v>
      </c>
      <c r="D40" s="558">
        <v>0</v>
      </c>
    </row>
    <row r="41" spans="1:4" s="559" customFormat="1" x14ac:dyDescent="0.2">
      <c r="A41" s="552" t="s">
        <v>242</v>
      </c>
      <c r="B41" s="18" t="s">
        <v>212</v>
      </c>
      <c r="C41" s="558">
        <v>212607</v>
      </c>
      <c r="D41" s="558">
        <v>142000</v>
      </c>
    </row>
    <row r="42" spans="1:4" s="8" customFormat="1" x14ac:dyDescent="0.2">
      <c r="A42" s="564" t="s">
        <v>636</v>
      </c>
      <c r="B42" s="563" t="s">
        <v>213</v>
      </c>
      <c r="C42" s="565">
        <f>+C39+C40+C41</f>
        <v>4434406</v>
      </c>
      <c r="D42" s="565">
        <f>+D39+D40+D41</f>
        <v>7232642</v>
      </c>
    </row>
    <row r="43" spans="1:4" s="566" customFormat="1" ht="17.25" customHeight="1" x14ac:dyDescent="0.2">
      <c r="A43" s="564" t="s">
        <v>109</v>
      </c>
      <c r="B43" s="18" t="s">
        <v>214</v>
      </c>
      <c r="C43" s="565">
        <v>4963189</v>
      </c>
      <c r="D43" s="565">
        <v>-1328631</v>
      </c>
    </row>
    <row r="44" spans="1:4" s="566" customFormat="1" ht="12" x14ac:dyDescent="0.2">
      <c r="A44" s="564" t="s">
        <v>243</v>
      </c>
      <c r="B44" s="572" t="s">
        <v>215</v>
      </c>
      <c r="C44" s="573">
        <v>0</v>
      </c>
      <c r="D44" s="573">
        <v>0</v>
      </c>
    </row>
    <row r="45" spans="1:4" s="571" customFormat="1" ht="23.25" customHeight="1" thickBot="1" x14ac:dyDescent="0.25">
      <c r="A45" s="568" t="s">
        <v>637</v>
      </c>
      <c r="B45" s="569" t="s">
        <v>216</v>
      </c>
      <c r="C45" s="570" t="e">
        <f>+C30+C33+C38+C42+C43+C44</f>
        <v>#REF!</v>
      </c>
      <c r="D45" s="570">
        <f>+D30+D33+D38+D42+D43+D44</f>
        <v>1429352576</v>
      </c>
    </row>
    <row r="46" spans="1:4" s="16" customFormat="1" ht="31.5" customHeight="1" x14ac:dyDescent="0.2">
      <c r="A46" s="1320" t="s">
        <v>244</v>
      </c>
      <c r="B46" s="1314" t="s">
        <v>150</v>
      </c>
      <c r="C46" s="1332" t="s">
        <v>81</v>
      </c>
      <c r="D46" s="1316" t="s">
        <v>539</v>
      </c>
    </row>
    <row r="47" spans="1:4" s="16" customFormat="1" ht="12.75" customHeight="1" x14ac:dyDescent="0.2">
      <c r="A47" s="1321"/>
      <c r="B47" s="1315"/>
      <c r="C47" s="1333"/>
      <c r="D47" s="1317"/>
    </row>
    <row r="48" spans="1:4" s="17" customFormat="1" ht="12.75" x14ac:dyDescent="0.2">
      <c r="A48" s="574" t="s">
        <v>245</v>
      </c>
      <c r="B48" s="575" t="s">
        <v>193</v>
      </c>
      <c r="C48" s="575" t="s">
        <v>194</v>
      </c>
      <c r="D48" s="576" t="s">
        <v>195</v>
      </c>
    </row>
    <row r="49" spans="1:4" s="15" customFormat="1" ht="15.75" customHeight="1" x14ac:dyDescent="0.2">
      <c r="A49" s="9" t="s">
        <v>630</v>
      </c>
      <c r="B49" s="10" t="s">
        <v>197</v>
      </c>
      <c r="C49" s="579">
        <v>1172779874</v>
      </c>
      <c r="D49" s="580">
        <v>1189898893</v>
      </c>
    </row>
    <row r="50" spans="1:4" s="15" customFormat="1" ht="15.75" hidden="1" customHeight="1" x14ac:dyDescent="0.2">
      <c r="A50" s="9" t="s">
        <v>247</v>
      </c>
      <c r="B50" s="10" t="s">
        <v>198</v>
      </c>
      <c r="C50" s="579">
        <v>0</v>
      </c>
      <c r="D50" s="580">
        <v>0</v>
      </c>
    </row>
    <row r="51" spans="1:4" s="15" customFormat="1" ht="15.75" hidden="1" customHeight="1" x14ac:dyDescent="0.2">
      <c r="A51" s="9" t="s">
        <v>628</v>
      </c>
      <c r="B51" s="10" t="s">
        <v>199</v>
      </c>
      <c r="C51" s="579">
        <v>16128422</v>
      </c>
      <c r="D51" s="580"/>
    </row>
    <row r="52" spans="1:4" s="15" customFormat="1" ht="15.75" customHeight="1" x14ac:dyDescent="0.2">
      <c r="A52" s="9" t="s">
        <v>248</v>
      </c>
      <c r="B52" s="10" t="s">
        <v>198</v>
      </c>
      <c r="C52" s="579">
        <v>-164703648</v>
      </c>
      <c r="D52" s="580">
        <v>-22571869</v>
      </c>
    </row>
    <row r="53" spans="1:4" s="15" customFormat="1" ht="15.75" customHeight="1" x14ac:dyDescent="0.2">
      <c r="A53" s="9" t="s">
        <v>249</v>
      </c>
      <c r="B53" s="10" t="s">
        <v>199</v>
      </c>
      <c r="C53" s="579">
        <v>0</v>
      </c>
      <c r="D53" s="580">
        <v>0</v>
      </c>
    </row>
    <row r="54" spans="1:4" s="15" customFormat="1" ht="15.75" customHeight="1" x14ac:dyDescent="0.2">
      <c r="A54" s="9" t="s">
        <v>250</v>
      </c>
      <c r="B54" s="10" t="s">
        <v>200</v>
      </c>
      <c r="C54" s="579">
        <v>10755383</v>
      </c>
      <c r="D54" s="580">
        <v>-13326737</v>
      </c>
    </row>
    <row r="55" spans="1:4" s="578" customFormat="1" ht="15.75" customHeight="1" x14ac:dyDescent="0.2">
      <c r="A55" s="564" t="s">
        <v>638</v>
      </c>
      <c r="B55" s="577" t="s">
        <v>201</v>
      </c>
      <c r="C55" s="581">
        <f>+C49+C50+C51+C52+C53+C54</f>
        <v>1034960031</v>
      </c>
      <c r="D55" s="582">
        <f>+D49+D50+D51+D52+D53+D54</f>
        <v>1154000287</v>
      </c>
    </row>
    <row r="56" spans="1:4" s="15" customFormat="1" ht="15.75" customHeight="1" x14ac:dyDescent="0.2">
      <c r="A56" s="9" t="s">
        <v>251</v>
      </c>
      <c r="B56" s="10" t="s">
        <v>202</v>
      </c>
      <c r="C56" s="583">
        <v>1238209</v>
      </c>
      <c r="D56" s="584">
        <v>0</v>
      </c>
    </row>
    <row r="57" spans="1:4" s="15" customFormat="1" ht="15.75" customHeight="1" x14ac:dyDescent="0.2">
      <c r="A57" s="9" t="s">
        <v>252</v>
      </c>
      <c r="B57" s="10" t="s">
        <v>203</v>
      </c>
      <c r="C57" s="583">
        <v>4110757</v>
      </c>
      <c r="D57" s="584">
        <v>53078837</v>
      </c>
    </row>
    <row r="58" spans="1:4" s="15" customFormat="1" ht="15.75" customHeight="1" x14ac:dyDescent="0.2">
      <c r="A58" s="9" t="s">
        <v>253</v>
      </c>
      <c r="B58" s="10" t="s">
        <v>204</v>
      </c>
      <c r="C58" s="583">
        <v>1082333</v>
      </c>
      <c r="D58" s="584">
        <v>3952774</v>
      </c>
    </row>
    <row r="59" spans="1:4" s="578" customFormat="1" ht="15.75" customHeight="1" x14ac:dyDescent="0.2">
      <c r="A59" s="564" t="s">
        <v>639</v>
      </c>
      <c r="B59" s="577" t="s">
        <v>205</v>
      </c>
      <c r="C59" s="581">
        <f>+C56+C57+C58</f>
        <v>6431299</v>
      </c>
      <c r="D59" s="582">
        <f>+D56+D57+D58</f>
        <v>57031611</v>
      </c>
    </row>
    <row r="60" spans="1:4" s="578" customFormat="1" ht="15.75" customHeight="1" x14ac:dyDescent="0.2">
      <c r="A60" s="564" t="s">
        <v>255</v>
      </c>
      <c r="B60" s="577" t="s">
        <v>206</v>
      </c>
      <c r="C60" s="585">
        <v>0</v>
      </c>
      <c r="D60" s="586">
        <v>0</v>
      </c>
    </row>
    <row r="61" spans="1:4" s="578" customFormat="1" ht="15.75" customHeight="1" x14ac:dyDescent="0.2">
      <c r="A61" s="564" t="s">
        <v>549</v>
      </c>
      <c r="B61" s="577" t="s">
        <v>207</v>
      </c>
      <c r="C61" s="587">
        <v>45138931</v>
      </c>
      <c r="D61" s="588">
        <v>218320678</v>
      </c>
    </row>
    <row r="62" spans="1:4" s="19" customFormat="1" ht="21.75" customHeight="1" thickBot="1" x14ac:dyDescent="0.25">
      <c r="A62" s="568" t="s">
        <v>640</v>
      </c>
      <c r="B62" s="567" t="s">
        <v>208</v>
      </c>
      <c r="C62" s="570">
        <f>+C55+C59+C61</f>
        <v>1086530261</v>
      </c>
      <c r="D62" s="570">
        <f>+D55+D59+D61</f>
        <v>1429352576</v>
      </c>
    </row>
    <row r="63" spans="1:4" x14ac:dyDescent="0.25">
      <c r="A63" s="12"/>
      <c r="C63" s="13"/>
      <c r="D63" s="13"/>
    </row>
    <row r="64" spans="1:4" x14ac:dyDescent="0.25">
      <c r="A64" s="12"/>
      <c r="C64" s="13"/>
      <c r="D64" s="13"/>
    </row>
    <row r="65" spans="1:4" x14ac:dyDescent="0.25">
      <c r="A65" s="14"/>
      <c r="C65" s="13"/>
      <c r="D65" s="13"/>
    </row>
    <row r="66" spans="1:4" x14ac:dyDescent="0.25">
      <c r="A66" s="1319"/>
      <c r="B66" s="1319"/>
      <c r="C66" s="1319"/>
      <c r="D66" s="1319"/>
    </row>
    <row r="67" spans="1:4" x14ac:dyDescent="0.25">
      <c r="A67" s="1319"/>
      <c r="B67" s="1319"/>
      <c r="C67" s="1319"/>
      <c r="D67" s="1319"/>
    </row>
  </sheetData>
  <mergeCells count="14">
    <mergeCell ref="A1:D1"/>
    <mergeCell ref="A2:D2"/>
    <mergeCell ref="A3:D3"/>
    <mergeCell ref="C5:D5"/>
    <mergeCell ref="A6:A7"/>
    <mergeCell ref="B6:B7"/>
    <mergeCell ref="C6:C7"/>
    <mergeCell ref="D6:D7"/>
    <mergeCell ref="A46:A47"/>
    <mergeCell ref="B46:B47"/>
    <mergeCell ref="C46:C47"/>
    <mergeCell ref="D46:D47"/>
    <mergeCell ref="A66:D66"/>
    <mergeCell ref="A67:D67"/>
  </mergeCells>
  <printOptions horizontalCentered="1"/>
  <pageMargins left="0.56000000000000005" right="0.57999999999999996" top="0.77" bottom="0.98425196850393704" header="0.78740157480314965" footer="0.78740157480314965"/>
  <pageSetup paperSize="9" scale="88" orientation="portrait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6.83203125" style="1" customWidth="1"/>
    <col min="5" max="16384" width="10.33203125" style="1"/>
  </cols>
  <sheetData>
    <row r="1" spans="1:4" ht="36.75" customHeight="1" x14ac:dyDescent="0.25">
      <c r="A1" s="1318" t="s">
        <v>641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65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951</v>
      </c>
      <c r="C5" s="1323" t="s">
        <v>611</v>
      </c>
      <c r="D5" s="1323"/>
    </row>
    <row r="6" spans="1:4" ht="15.75" customHeight="1" x14ac:dyDescent="0.25">
      <c r="A6" s="1324" t="s">
        <v>579</v>
      </c>
      <c r="B6" s="1326" t="s">
        <v>150</v>
      </c>
      <c r="C6" s="1328" t="s">
        <v>81</v>
      </c>
      <c r="D6" s="1328" t="s">
        <v>539</v>
      </c>
    </row>
    <row r="7" spans="1:4" ht="11.25" customHeight="1" x14ac:dyDescent="0.25">
      <c r="A7" s="1325"/>
      <c r="B7" s="1327"/>
      <c r="C7" s="1329"/>
      <c r="D7" s="1329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4" t="s">
        <v>195</v>
      </c>
    </row>
    <row r="9" spans="1:4" s="8" customFormat="1" x14ac:dyDescent="0.2">
      <c r="A9" s="747" t="s">
        <v>642</v>
      </c>
      <c r="B9" s="7" t="s">
        <v>197</v>
      </c>
      <c r="C9" s="749">
        <v>69272508</v>
      </c>
      <c r="D9" s="749">
        <v>88465620</v>
      </c>
    </row>
    <row r="10" spans="1:4" s="8" customFormat="1" x14ac:dyDescent="0.2">
      <c r="A10" s="551" t="s">
        <v>643</v>
      </c>
      <c r="B10" s="18" t="s">
        <v>198</v>
      </c>
      <c r="C10" s="750">
        <v>6083314</v>
      </c>
      <c r="D10" s="750">
        <v>4099082</v>
      </c>
    </row>
    <row r="11" spans="1:4" s="8" customFormat="1" x14ac:dyDescent="0.2">
      <c r="A11" s="551" t="s">
        <v>644</v>
      </c>
      <c r="B11" s="18" t="s">
        <v>199</v>
      </c>
      <c r="C11" s="750">
        <v>9441693</v>
      </c>
      <c r="D11" s="750">
        <v>3977395</v>
      </c>
    </row>
    <row r="12" spans="1:4" s="561" customFormat="1" x14ac:dyDescent="0.2">
      <c r="A12" s="751" t="s">
        <v>645</v>
      </c>
      <c r="B12" s="752" t="s">
        <v>200</v>
      </c>
      <c r="C12" s="753">
        <f>SUM(C9:C11)</f>
        <v>84797515</v>
      </c>
      <c r="D12" s="753">
        <f>SUM(D9:D11)</f>
        <v>96542097</v>
      </c>
    </row>
    <row r="13" spans="1:4" s="8" customFormat="1" x14ac:dyDescent="0.2">
      <c r="A13" s="552" t="s">
        <v>646</v>
      </c>
      <c r="B13" s="18" t="s">
        <v>201</v>
      </c>
      <c r="C13" s="557">
        <v>139044545</v>
      </c>
      <c r="D13" s="557">
        <v>145983148</v>
      </c>
    </row>
    <row r="14" spans="1:4" s="8" customFormat="1" x14ac:dyDescent="0.2">
      <c r="A14" s="552" t="s">
        <v>647</v>
      </c>
      <c r="B14" s="18" t="s">
        <v>202</v>
      </c>
      <c r="C14" s="557">
        <v>49185690</v>
      </c>
      <c r="D14" s="557">
        <v>50092232</v>
      </c>
    </row>
    <row r="15" spans="1:4" s="8" customFormat="1" x14ac:dyDescent="0.2">
      <c r="A15" s="552" t="s">
        <v>648</v>
      </c>
      <c r="B15" s="18" t="s">
        <v>203</v>
      </c>
      <c r="C15" s="557">
        <v>2069958</v>
      </c>
      <c r="D15" s="557">
        <v>6106563</v>
      </c>
    </row>
    <row r="16" spans="1:4" s="8" customFormat="1" x14ac:dyDescent="0.2">
      <c r="A16" s="552" t="s">
        <v>649</v>
      </c>
      <c r="B16" s="18" t="s">
        <v>204</v>
      </c>
      <c r="C16" s="557">
        <v>16460420</v>
      </c>
      <c r="D16" s="557">
        <v>4290003</v>
      </c>
    </row>
    <row r="17" spans="1:4" s="561" customFormat="1" x14ac:dyDescent="0.2">
      <c r="A17" s="9" t="s">
        <v>650</v>
      </c>
      <c r="B17" s="752" t="s">
        <v>205</v>
      </c>
      <c r="C17" s="562">
        <f>SUM(C13:C16)</f>
        <v>206760613</v>
      </c>
      <c r="D17" s="562">
        <f>SUM(D13:D16)</f>
        <v>206471946</v>
      </c>
    </row>
    <row r="18" spans="1:4" s="8" customFormat="1" x14ac:dyDescent="0.2">
      <c r="A18" s="552" t="s">
        <v>651</v>
      </c>
      <c r="B18" s="18" t="s">
        <v>206</v>
      </c>
      <c r="C18" s="557">
        <v>5110792</v>
      </c>
      <c r="D18" s="557">
        <v>5593389</v>
      </c>
    </row>
    <row r="19" spans="1:4" s="561" customFormat="1" x14ac:dyDescent="0.2">
      <c r="A19" s="552" t="s">
        <v>652</v>
      </c>
      <c r="B19" s="563" t="s">
        <v>207</v>
      </c>
      <c r="C19" s="557">
        <v>37290403</v>
      </c>
      <c r="D19" s="557">
        <v>30096513</v>
      </c>
    </row>
    <row r="20" spans="1:4" s="559" customFormat="1" x14ac:dyDescent="0.2">
      <c r="A20" s="552" t="s">
        <v>653</v>
      </c>
      <c r="B20" s="18" t="s">
        <v>208</v>
      </c>
      <c r="C20" s="557">
        <v>1037249</v>
      </c>
      <c r="D20" s="557">
        <v>686187</v>
      </c>
    </row>
    <row r="21" spans="1:4" s="561" customFormat="1" x14ac:dyDescent="0.2">
      <c r="A21" s="9" t="s">
        <v>654</v>
      </c>
      <c r="B21" s="752" t="s">
        <v>209</v>
      </c>
      <c r="C21" s="562">
        <f>SUM(C18:C20)</f>
        <v>43438444</v>
      </c>
      <c r="D21" s="562">
        <f>SUM(D18:D20)</f>
        <v>36376089</v>
      </c>
    </row>
    <row r="22" spans="1:4" s="561" customFormat="1" x14ac:dyDescent="0.2">
      <c r="A22" s="552" t="s">
        <v>655</v>
      </c>
      <c r="B22" s="563" t="s">
        <v>210</v>
      </c>
      <c r="C22" s="557">
        <v>39512182</v>
      </c>
      <c r="D22" s="557">
        <v>47770542</v>
      </c>
    </row>
    <row r="23" spans="1:4" s="8" customFormat="1" x14ac:dyDescent="0.2">
      <c r="A23" s="552" t="s">
        <v>656</v>
      </c>
      <c r="B23" s="563" t="s">
        <v>211</v>
      </c>
      <c r="C23" s="557">
        <v>19808370</v>
      </c>
      <c r="D23" s="557">
        <v>24061423</v>
      </c>
    </row>
    <row r="24" spans="1:4" s="8" customFormat="1" x14ac:dyDescent="0.2">
      <c r="A24" s="552" t="s">
        <v>657</v>
      </c>
      <c r="B24" s="563" t="s">
        <v>212</v>
      </c>
      <c r="C24" s="557">
        <v>9939666</v>
      </c>
      <c r="D24" s="557">
        <v>10468435</v>
      </c>
    </row>
    <row r="25" spans="1:4" s="561" customFormat="1" x14ac:dyDescent="0.2">
      <c r="A25" s="9" t="s">
        <v>658</v>
      </c>
      <c r="B25" s="752" t="s">
        <v>213</v>
      </c>
      <c r="C25" s="562">
        <f>SUM(C22:C24)</f>
        <v>69260218</v>
      </c>
      <c r="D25" s="562">
        <f>SUM(D22:D24)</f>
        <v>82300400</v>
      </c>
    </row>
    <row r="26" spans="1:4" s="561" customFormat="1" x14ac:dyDescent="0.2">
      <c r="A26" s="9" t="s">
        <v>659</v>
      </c>
      <c r="B26" s="752" t="s">
        <v>214</v>
      </c>
      <c r="C26" s="562">
        <v>37911424</v>
      </c>
      <c r="D26" s="562">
        <v>40410107</v>
      </c>
    </row>
    <row r="27" spans="1:4" s="561" customFormat="1" x14ac:dyDescent="0.2">
      <c r="A27" s="9" t="s">
        <v>660</v>
      </c>
      <c r="B27" s="752" t="s">
        <v>215</v>
      </c>
      <c r="C27" s="562">
        <v>151951560</v>
      </c>
      <c r="D27" s="562">
        <v>157816176</v>
      </c>
    </row>
    <row r="28" spans="1:4" s="754" customFormat="1" ht="19.5" customHeight="1" x14ac:dyDescent="0.2">
      <c r="A28" s="564" t="s">
        <v>661</v>
      </c>
      <c r="B28" s="759" t="s">
        <v>216</v>
      </c>
      <c r="C28" s="565">
        <f>C12+C17-C21-C25-C26-C27</f>
        <v>-11003518</v>
      </c>
      <c r="D28" s="565">
        <f>D12+D17-D21-D25-D26-D27</f>
        <v>-13888729</v>
      </c>
    </row>
    <row r="29" spans="1:4" s="754" customFormat="1" ht="19.5" customHeight="1" x14ac:dyDescent="0.2">
      <c r="A29" s="1088" t="s">
        <v>826</v>
      </c>
      <c r="B29" s="1086" t="s">
        <v>217</v>
      </c>
      <c r="C29" s="1087">
        <v>7709223</v>
      </c>
      <c r="D29" s="1087">
        <v>0</v>
      </c>
    </row>
    <row r="30" spans="1:4" s="561" customFormat="1" x14ac:dyDescent="0.2">
      <c r="A30" s="552" t="s">
        <v>662</v>
      </c>
      <c r="B30" s="563" t="s">
        <v>218</v>
      </c>
      <c r="C30" s="558">
        <v>692</v>
      </c>
      <c r="D30" s="558">
        <v>53</v>
      </c>
    </row>
    <row r="31" spans="1:4" s="561" customFormat="1" x14ac:dyDescent="0.2">
      <c r="A31" s="9" t="s">
        <v>663</v>
      </c>
      <c r="B31" s="752" t="s">
        <v>219</v>
      </c>
      <c r="C31" s="562">
        <f>SUM(C29:C30)</f>
        <v>7709915</v>
      </c>
      <c r="D31" s="562">
        <f>SUM(D29:D30)</f>
        <v>53</v>
      </c>
    </row>
    <row r="32" spans="1:4" s="8" customFormat="1" x14ac:dyDescent="0.2">
      <c r="A32" s="551" t="s">
        <v>827</v>
      </c>
      <c r="B32" s="18" t="s">
        <v>220</v>
      </c>
      <c r="C32" s="750">
        <v>32</v>
      </c>
      <c r="D32" s="750">
        <v>1338638</v>
      </c>
    </row>
    <row r="33" spans="1:4" s="561" customFormat="1" x14ac:dyDescent="0.2">
      <c r="A33" s="9" t="s">
        <v>665</v>
      </c>
      <c r="B33" s="752" t="s">
        <v>221</v>
      </c>
      <c r="C33" s="562">
        <f>C32</f>
        <v>32</v>
      </c>
      <c r="D33" s="562">
        <f>D32</f>
        <v>1338638</v>
      </c>
    </row>
    <row r="34" spans="1:4" s="754" customFormat="1" ht="18" customHeight="1" x14ac:dyDescent="0.2">
      <c r="A34" s="760" t="s">
        <v>666</v>
      </c>
      <c r="B34" s="761" t="s">
        <v>222</v>
      </c>
      <c r="C34" s="762">
        <f>C31-C33</f>
        <v>7709883</v>
      </c>
      <c r="D34" s="762">
        <f>D31-D33</f>
        <v>-1338585</v>
      </c>
    </row>
    <row r="35" spans="1:4" s="758" customFormat="1" ht="21.75" customHeight="1" x14ac:dyDescent="0.2">
      <c r="A35" s="755" t="s">
        <v>667</v>
      </c>
      <c r="B35" s="756" t="s">
        <v>223</v>
      </c>
      <c r="C35" s="757">
        <f>C28+C34</f>
        <v>-3293635</v>
      </c>
      <c r="D35" s="757">
        <f>D28+D34</f>
        <v>-15227314</v>
      </c>
    </row>
    <row r="36" spans="1:4" x14ac:dyDescent="0.25">
      <c r="A36" s="12"/>
      <c r="C36" s="13"/>
      <c r="D36" s="13"/>
    </row>
    <row r="37" spans="1:4" x14ac:dyDescent="0.25">
      <c r="A37" s="12"/>
      <c r="C37" s="13"/>
      <c r="D37" s="13"/>
    </row>
    <row r="38" spans="1:4" x14ac:dyDescent="0.25">
      <c r="A38" s="14"/>
      <c r="C38" s="13"/>
      <c r="D38" s="13"/>
    </row>
    <row r="39" spans="1:4" x14ac:dyDescent="0.25">
      <c r="A39" s="1319"/>
      <c r="B39" s="1319"/>
      <c r="C39" s="1319"/>
      <c r="D39" s="1319"/>
    </row>
    <row r="40" spans="1:4" x14ac:dyDescent="0.25">
      <c r="A40" s="1319"/>
      <c r="B40" s="1319"/>
      <c r="C40" s="1319"/>
      <c r="D40" s="1319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000000000000005" right="0.57999999999999996" top="0.77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16384" width="10.33203125" style="1"/>
  </cols>
  <sheetData>
    <row r="1" spans="1:4" ht="36.75" customHeight="1" x14ac:dyDescent="0.25">
      <c r="A1" s="1318" t="s">
        <v>641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145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952</v>
      </c>
      <c r="C5" s="1323" t="s">
        <v>611</v>
      </c>
      <c r="D5" s="1323"/>
    </row>
    <row r="6" spans="1:4" ht="15.75" customHeight="1" x14ac:dyDescent="0.25">
      <c r="A6" s="1324" t="s">
        <v>579</v>
      </c>
      <c r="B6" s="1326" t="s">
        <v>150</v>
      </c>
      <c r="C6" s="1328" t="s">
        <v>81</v>
      </c>
      <c r="D6" s="1328" t="s">
        <v>539</v>
      </c>
    </row>
    <row r="7" spans="1:4" ht="11.25" customHeight="1" x14ac:dyDescent="0.25">
      <c r="A7" s="1325"/>
      <c r="B7" s="1327"/>
      <c r="C7" s="1329"/>
      <c r="D7" s="1329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4" t="s">
        <v>195</v>
      </c>
    </row>
    <row r="9" spans="1:4" s="8" customFormat="1" x14ac:dyDescent="0.2">
      <c r="A9" s="747" t="s">
        <v>642</v>
      </c>
      <c r="B9" s="7" t="s">
        <v>197</v>
      </c>
      <c r="C9" s="749">
        <v>0</v>
      </c>
      <c r="D9" s="749">
        <v>0</v>
      </c>
    </row>
    <row r="10" spans="1:4" s="8" customFormat="1" x14ac:dyDescent="0.2">
      <c r="A10" s="551" t="s">
        <v>643</v>
      </c>
      <c r="B10" s="18" t="s">
        <v>198</v>
      </c>
      <c r="C10" s="750">
        <v>15367004</v>
      </c>
      <c r="D10" s="750">
        <v>16056184</v>
      </c>
    </row>
    <row r="11" spans="1:4" s="8" customFormat="1" x14ac:dyDescent="0.2">
      <c r="A11" s="551" t="s">
        <v>644</v>
      </c>
      <c r="B11" s="18" t="s">
        <v>199</v>
      </c>
      <c r="C11" s="750">
        <v>0</v>
      </c>
      <c r="D11" s="750">
        <v>0</v>
      </c>
    </row>
    <row r="12" spans="1:4" s="561" customFormat="1" x14ac:dyDescent="0.2">
      <c r="A12" s="751" t="s">
        <v>645</v>
      </c>
      <c r="B12" s="752" t="s">
        <v>200</v>
      </c>
      <c r="C12" s="753">
        <f>SUM(C9:C11)</f>
        <v>15367004</v>
      </c>
      <c r="D12" s="753">
        <f>SUM(D9:D11)</f>
        <v>16056184</v>
      </c>
    </row>
    <row r="13" spans="1:4" s="8" customFormat="1" x14ac:dyDescent="0.2">
      <c r="A13" s="552" t="s">
        <v>646</v>
      </c>
      <c r="B13" s="18" t="s">
        <v>201</v>
      </c>
      <c r="C13" s="557">
        <v>77607256</v>
      </c>
      <c r="D13" s="557">
        <v>77578040</v>
      </c>
    </row>
    <row r="14" spans="1:4" s="8" customFormat="1" x14ac:dyDescent="0.2">
      <c r="A14" s="552" t="s">
        <v>647</v>
      </c>
      <c r="B14" s="18" t="s">
        <v>202</v>
      </c>
      <c r="C14" s="557">
        <v>20774459</v>
      </c>
      <c r="D14" s="557">
        <v>3786795</v>
      </c>
    </row>
    <row r="15" spans="1:4" s="8" customFormat="1" x14ac:dyDescent="0.2">
      <c r="A15" s="552" t="s">
        <v>648</v>
      </c>
      <c r="B15" s="18" t="s">
        <v>203</v>
      </c>
      <c r="C15" s="557">
        <v>0</v>
      </c>
      <c r="D15" s="557">
        <v>0</v>
      </c>
    </row>
    <row r="16" spans="1:4" s="8" customFormat="1" x14ac:dyDescent="0.2">
      <c r="A16" s="552" t="s">
        <v>649</v>
      </c>
      <c r="B16" s="18" t="s">
        <v>204</v>
      </c>
      <c r="C16" s="557">
        <v>6585</v>
      </c>
      <c r="D16" s="557">
        <v>2962</v>
      </c>
    </row>
    <row r="17" spans="1:4" s="561" customFormat="1" x14ac:dyDescent="0.2">
      <c r="A17" s="9" t="s">
        <v>650</v>
      </c>
      <c r="B17" s="752" t="s">
        <v>205</v>
      </c>
      <c r="C17" s="562">
        <f>SUM(C13:C16)</f>
        <v>98388300</v>
      </c>
      <c r="D17" s="562">
        <f>SUM(D13:D16)</f>
        <v>81367797</v>
      </c>
    </row>
    <row r="18" spans="1:4" s="8" customFormat="1" x14ac:dyDescent="0.2">
      <c r="A18" s="552" t="s">
        <v>651</v>
      </c>
      <c r="B18" s="18" t="s">
        <v>206</v>
      </c>
      <c r="C18" s="557">
        <v>21934397</v>
      </c>
      <c r="D18" s="557">
        <v>18316503</v>
      </c>
    </row>
    <row r="19" spans="1:4" s="561" customFormat="1" x14ac:dyDescent="0.2">
      <c r="A19" s="552" t="s">
        <v>652</v>
      </c>
      <c r="B19" s="563" t="s">
        <v>207</v>
      </c>
      <c r="C19" s="557">
        <v>7095049</v>
      </c>
      <c r="D19" s="557">
        <v>6505436</v>
      </c>
    </row>
    <row r="20" spans="1:4" s="559" customFormat="1" x14ac:dyDescent="0.2">
      <c r="A20" s="552" t="s">
        <v>653</v>
      </c>
      <c r="B20" s="18" t="s">
        <v>208</v>
      </c>
      <c r="C20" s="557">
        <v>22592</v>
      </c>
      <c r="D20" s="557">
        <v>20767</v>
      </c>
    </row>
    <row r="21" spans="1:4" s="561" customFormat="1" x14ac:dyDescent="0.2">
      <c r="A21" s="9" t="s">
        <v>654</v>
      </c>
      <c r="B21" s="752" t="s">
        <v>209</v>
      </c>
      <c r="C21" s="562">
        <f>SUM(C18:C20)</f>
        <v>29052038</v>
      </c>
      <c r="D21" s="562">
        <f>SUM(D18:D20)</f>
        <v>24842706</v>
      </c>
    </row>
    <row r="22" spans="1:4" s="561" customFormat="1" x14ac:dyDescent="0.2">
      <c r="A22" s="552" t="s">
        <v>655</v>
      </c>
      <c r="B22" s="563" t="s">
        <v>210</v>
      </c>
      <c r="C22" s="557">
        <v>55212000</v>
      </c>
      <c r="D22" s="557">
        <v>54319461</v>
      </c>
    </row>
    <row r="23" spans="1:4" s="8" customFormat="1" x14ac:dyDescent="0.2">
      <c r="A23" s="552" t="s">
        <v>656</v>
      </c>
      <c r="B23" s="563" t="s">
        <v>211</v>
      </c>
      <c r="C23" s="557">
        <v>13416497</v>
      </c>
      <c r="D23" s="557">
        <v>5447876</v>
      </c>
    </row>
    <row r="24" spans="1:4" s="8" customFormat="1" x14ac:dyDescent="0.2">
      <c r="A24" s="552" t="s">
        <v>657</v>
      </c>
      <c r="B24" s="563" t="s">
        <v>212</v>
      </c>
      <c r="C24" s="557">
        <v>12677513</v>
      </c>
      <c r="D24" s="557">
        <v>9520667</v>
      </c>
    </row>
    <row r="25" spans="1:4" s="561" customFormat="1" x14ac:dyDescent="0.2">
      <c r="A25" s="9" t="s">
        <v>658</v>
      </c>
      <c r="B25" s="752" t="s">
        <v>213</v>
      </c>
      <c r="C25" s="562">
        <f>SUM(C22:C24)</f>
        <v>81306010</v>
      </c>
      <c r="D25" s="562">
        <f>SUM(D22:D24)</f>
        <v>69288004</v>
      </c>
    </row>
    <row r="26" spans="1:4" s="561" customFormat="1" x14ac:dyDescent="0.2">
      <c r="A26" s="9" t="s">
        <v>659</v>
      </c>
      <c r="B26" s="752" t="s">
        <v>214</v>
      </c>
      <c r="C26" s="562">
        <v>265230</v>
      </c>
      <c r="D26" s="562">
        <v>577989</v>
      </c>
    </row>
    <row r="27" spans="1:4" s="561" customFormat="1" x14ac:dyDescent="0.2">
      <c r="A27" s="9" t="s">
        <v>660</v>
      </c>
      <c r="B27" s="752" t="s">
        <v>215</v>
      </c>
      <c r="C27" s="562">
        <v>5760812</v>
      </c>
      <c r="D27" s="562">
        <v>882252</v>
      </c>
    </row>
    <row r="28" spans="1:4" s="754" customFormat="1" ht="18.75" customHeight="1" x14ac:dyDescent="0.2">
      <c r="A28" s="564" t="s">
        <v>661</v>
      </c>
      <c r="B28" s="759" t="s">
        <v>216</v>
      </c>
      <c r="C28" s="565">
        <f>C12+C17-C21-C25-C26-C27</f>
        <v>-2628786</v>
      </c>
      <c r="D28" s="565">
        <f>D12+D17-D21-D25-D26-D27</f>
        <v>1833030</v>
      </c>
    </row>
    <row r="29" spans="1:4" s="561" customFormat="1" x14ac:dyDescent="0.2">
      <c r="A29" s="552" t="s">
        <v>662</v>
      </c>
      <c r="B29" s="563" t="s">
        <v>217</v>
      </c>
      <c r="C29" s="558">
        <v>37</v>
      </c>
      <c r="D29" s="558">
        <v>3</v>
      </c>
    </row>
    <row r="30" spans="1:4" s="561" customFormat="1" x14ac:dyDescent="0.2">
      <c r="A30" s="1089" t="s">
        <v>828</v>
      </c>
      <c r="B30" s="563" t="s">
        <v>218</v>
      </c>
      <c r="C30" s="558">
        <v>0</v>
      </c>
      <c r="D30" s="558">
        <v>0</v>
      </c>
    </row>
    <row r="31" spans="1:4" s="561" customFormat="1" x14ac:dyDescent="0.2">
      <c r="A31" s="9" t="s">
        <v>663</v>
      </c>
      <c r="B31" s="752" t="s">
        <v>219</v>
      </c>
      <c r="C31" s="562">
        <f>SUM(C29:C30)</f>
        <v>37</v>
      </c>
      <c r="D31" s="562">
        <f>SUM(D29:D30)</f>
        <v>3</v>
      </c>
    </row>
    <row r="32" spans="1:4" s="8" customFormat="1" x14ac:dyDescent="0.2">
      <c r="A32" s="551" t="s">
        <v>664</v>
      </c>
      <c r="B32" s="18" t="s">
        <v>220</v>
      </c>
      <c r="C32" s="750">
        <v>0</v>
      </c>
      <c r="D32" s="750">
        <v>0</v>
      </c>
    </row>
    <row r="33" spans="1:4" s="561" customFormat="1" x14ac:dyDescent="0.2">
      <c r="A33" s="9" t="s">
        <v>665</v>
      </c>
      <c r="B33" s="752" t="s">
        <v>221</v>
      </c>
      <c r="C33" s="562">
        <f>C32</f>
        <v>0</v>
      </c>
      <c r="D33" s="562">
        <f>D32</f>
        <v>0</v>
      </c>
    </row>
    <row r="34" spans="1:4" s="754" customFormat="1" ht="18" customHeight="1" x14ac:dyDescent="0.2">
      <c r="A34" s="760" t="s">
        <v>666</v>
      </c>
      <c r="B34" s="761" t="s">
        <v>222</v>
      </c>
      <c r="C34" s="762">
        <f>C31-C33</f>
        <v>37</v>
      </c>
      <c r="D34" s="762">
        <f>D31-D33</f>
        <v>3</v>
      </c>
    </row>
    <row r="35" spans="1:4" s="758" customFormat="1" ht="21.75" customHeight="1" x14ac:dyDescent="0.2">
      <c r="A35" s="755" t="s">
        <v>667</v>
      </c>
      <c r="B35" s="756" t="s">
        <v>223</v>
      </c>
      <c r="C35" s="757">
        <f>C28+C34</f>
        <v>-2628749</v>
      </c>
      <c r="D35" s="757">
        <f>D28+D34</f>
        <v>1833033</v>
      </c>
    </row>
    <row r="36" spans="1:4" x14ac:dyDescent="0.25">
      <c r="A36" s="12"/>
      <c r="C36" s="13"/>
      <c r="D36" s="13"/>
    </row>
    <row r="37" spans="1:4" x14ac:dyDescent="0.25">
      <c r="A37" s="12"/>
      <c r="C37" s="13"/>
      <c r="D37" s="13"/>
    </row>
    <row r="38" spans="1:4" x14ac:dyDescent="0.25">
      <c r="A38" s="14"/>
      <c r="C38" s="13"/>
      <c r="D38" s="13"/>
    </row>
    <row r="39" spans="1:4" x14ac:dyDescent="0.25">
      <c r="A39" s="1319"/>
      <c r="B39" s="1319"/>
      <c r="C39" s="1319"/>
      <c r="D39" s="1319"/>
    </row>
    <row r="40" spans="1:4" x14ac:dyDescent="0.25">
      <c r="A40" s="1319"/>
      <c r="B40" s="1319"/>
      <c r="C40" s="1319"/>
      <c r="D40" s="1319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000000000000005" right="0.57999999999999996" top="0.77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8.6640625" style="1" customWidth="1"/>
    <col min="2" max="2" width="6.1640625" style="2" customWidth="1"/>
    <col min="3" max="3" width="18" style="1" customWidth="1"/>
    <col min="4" max="4" width="17.1640625" style="1" customWidth="1"/>
    <col min="5" max="16384" width="10.33203125" style="1"/>
  </cols>
  <sheetData>
    <row r="1" spans="1:4" ht="36.75" customHeight="1" x14ac:dyDescent="0.25">
      <c r="A1" s="1318" t="s">
        <v>641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768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953</v>
      </c>
      <c r="C5" s="1323" t="s">
        <v>611</v>
      </c>
      <c r="D5" s="1323"/>
    </row>
    <row r="6" spans="1:4" ht="15.75" customHeight="1" x14ac:dyDescent="0.25">
      <c r="A6" s="1324" t="s">
        <v>579</v>
      </c>
      <c r="B6" s="1326" t="s">
        <v>150</v>
      </c>
      <c r="C6" s="1328" t="s">
        <v>81</v>
      </c>
      <c r="D6" s="1328" t="s">
        <v>539</v>
      </c>
    </row>
    <row r="7" spans="1:4" ht="11.25" customHeight="1" x14ac:dyDescent="0.25">
      <c r="A7" s="1325"/>
      <c r="B7" s="1327"/>
      <c r="C7" s="1329"/>
      <c r="D7" s="1329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4" t="s">
        <v>195</v>
      </c>
    </row>
    <row r="9" spans="1:4" s="8" customFormat="1" x14ac:dyDescent="0.2">
      <c r="A9" s="747" t="s">
        <v>642</v>
      </c>
      <c r="B9" s="7" t="s">
        <v>197</v>
      </c>
      <c r="C9" s="749">
        <v>0</v>
      </c>
      <c r="D9" s="749">
        <v>0</v>
      </c>
    </row>
    <row r="10" spans="1:4" s="8" customFormat="1" x14ac:dyDescent="0.2">
      <c r="A10" s="551" t="s">
        <v>643</v>
      </c>
      <c r="B10" s="18" t="s">
        <v>198</v>
      </c>
      <c r="C10" s="750">
        <v>0</v>
      </c>
      <c r="D10" s="750">
        <v>0</v>
      </c>
    </row>
    <row r="11" spans="1:4" s="8" customFormat="1" x14ac:dyDescent="0.2">
      <c r="A11" s="551" t="s">
        <v>644</v>
      </c>
      <c r="B11" s="18" t="s">
        <v>199</v>
      </c>
      <c r="C11" s="750">
        <v>0</v>
      </c>
      <c r="D11" s="750">
        <v>0</v>
      </c>
    </row>
    <row r="12" spans="1:4" s="561" customFormat="1" x14ac:dyDescent="0.2">
      <c r="A12" s="751" t="s">
        <v>645</v>
      </c>
      <c r="B12" s="752" t="s">
        <v>200</v>
      </c>
      <c r="C12" s="753">
        <f>SUM(C9:C11)</f>
        <v>0</v>
      </c>
      <c r="D12" s="753">
        <f>SUM(D9:D11)</f>
        <v>0</v>
      </c>
    </row>
    <row r="13" spans="1:4" s="8" customFormat="1" x14ac:dyDescent="0.2">
      <c r="A13" s="552" t="s">
        <v>646</v>
      </c>
      <c r="B13" s="18" t="s">
        <v>201</v>
      </c>
      <c r="C13" s="557">
        <v>9379323</v>
      </c>
      <c r="D13" s="557">
        <v>10732681</v>
      </c>
    </row>
    <row r="14" spans="1:4" s="8" customFormat="1" x14ac:dyDescent="0.2">
      <c r="A14" s="552" t="s">
        <v>647</v>
      </c>
      <c r="B14" s="18" t="s">
        <v>202</v>
      </c>
      <c r="C14" s="557">
        <v>0</v>
      </c>
      <c r="D14" s="557">
        <v>0</v>
      </c>
    </row>
    <row r="15" spans="1:4" s="8" customFormat="1" x14ac:dyDescent="0.2">
      <c r="A15" s="552" t="s">
        <v>648</v>
      </c>
      <c r="B15" s="18" t="s">
        <v>203</v>
      </c>
      <c r="C15" s="557">
        <v>0</v>
      </c>
      <c r="D15" s="557">
        <v>0</v>
      </c>
    </row>
    <row r="16" spans="1:4" s="8" customFormat="1" x14ac:dyDescent="0.2">
      <c r="A16" s="552" t="s">
        <v>649</v>
      </c>
      <c r="B16" s="18" t="s">
        <v>204</v>
      </c>
      <c r="C16" s="557">
        <v>5558</v>
      </c>
      <c r="D16" s="557">
        <v>3231</v>
      </c>
    </row>
    <row r="17" spans="1:4" s="561" customFormat="1" x14ac:dyDescent="0.2">
      <c r="A17" s="9" t="s">
        <v>650</v>
      </c>
      <c r="B17" s="752" t="s">
        <v>205</v>
      </c>
      <c r="C17" s="562">
        <f>SUM(C13:C16)</f>
        <v>9384881</v>
      </c>
      <c r="D17" s="562">
        <f>SUM(D13:D16)</f>
        <v>10735912</v>
      </c>
    </row>
    <row r="18" spans="1:4" s="8" customFormat="1" x14ac:dyDescent="0.2">
      <c r="A18" s="552" t="s">
        <v>651</v>
      </c>
      <c r="B18" s="18" t="s">
        <v>206</v>
      </c>
      <c r="C18" s="557">
        <v>189872</v>
      </c>
      <c r="D18" s="557">
        <v>235305</v>
      </c>
    </row>
    <row r="19" spans="1:4" s="561" customFormat="1" x14ac:dyDescent="0.2">
      <c r="A19" s="552" t="s">
        <v>652</v>
      </c>
      <c r="B19" s="563" t="s">
        <v>207</v>
      </c>
      <c r="C19" s="557">
        <v>613550</v>
      </c>
      <c r="D19" s="557">
        <v>564569</v>
      </c>
    </row>
    <row r="20" spans="1:4" s="559" customFormat="1" x14ac:dyDescent="0.2">
      <c r="A20" s="552" t="s">
        <v>653</v>
      </c>
      <c r="B20" s="18" t="s">
        <v>208</v>
      </c>
      <c r="C20" s="557">
        <v>0</v>
      </c>
      <c r="D20" s="557">
        <v>0</v>
      </c>
    </row>
    <row r="21" spans="1:4" s="561" customFormat="1" x14ac:dyDescent="0.2">
      <c r="A21" s="9" t="s">
        <v>654</v>
      </c>
      <c r="B21" s="752" t="s">
        <v>209</v>
      </c>
      <c r="C21" s="562">
        <f>SUM(C18:C20)</f>
        <v>803422</v>
      </c>
      <c r="D21" s="562">
        <f>SUM(D18:D20)</f>
        <v>799874</v>
      </c>
    </row>
    <row r="22" spans="1:4" s="561" customFormat="1" x14ac:dyDescent="0.2">
      <c r="A22" s="552" t="s">
        <v>655</v>
      </c>
      <c r="B22" s="563" t="s">
        <v>210</v>
      </c>
      <c r="C22" s="557">
        <v>6099739</v>
      </c>
      <c r="D22" s="557">
        <v>7608789</v>
      </c>
    </row>
    <row r="23" spans="1:4" s="8" customFormat="1" x14ac:dyDescent="0.2">
      <c r="A23" s="552" t="s">
        <v>656</v>
      </c>
      <c r="B23" s="563" t="s">
        <v>211</v>
      </c>
      <c r="C23" s="557">
        <v>748382</v>
      </c>
      <c r="D23" s="557">
        <v>380553</v>
      </c>
    </row>
    <row r="24" spans="1:4" s="8" customFormat="1" x14ac:dyDescent="0.2">
      <c r="A24" s="552" t="s">
        <v>657</v>
      </c>
      <c r="B24" s="563" t="s">
        <v>212</v>
      </c>
      <c r="C24" s="557">
        <v>1337446</v>
      </c>
      <c r="D24" s="557">
        <v>1333601</v>
      </c>
    </row>
    <row r="25" spans="1:4" s="561" customFormat="1" x14ac:dyDescent="0.2">
      <c r="A25" s="9" t="s">
        <v>658</v>
      </c>
      <c r="B25" s="752" t="s">
        <v>213</v>
      </c>
      <c r="C25" s="562">
        <f>SUM(C22:C24)</f>
        <v>8185567</v>
      </c>
      <c r="D25" s="562">
        <f>SUM(D22:D24)</f>
        <v>9322943</v>
      </c>
    </row>
    <row r="26" spans="1:4" s="561" customFormat="1" x14ac:dyDescent="0.2">
      <c r="A26" s="9" t="s">
        <v>659</v>
      </c>
      <c r="B26" s="752" t="s">
        <v>214</v>
      </c>
      <c r="C26" s="562">
        <v>0</v>
      </c>
      <c r="D26" s="562">
        <v>0</v>
      </c>
    </row>
    <row r="27" spans="1:4" s="561" customFormat="1" x14ac:dyDescent="0.2">
      <c r="A27" s="9" t="s">
        <v>660</v>
      </c>
      <c r="B27" s="752" t="s">
        <v>215</v>
      </c>
      <c r="C27" s="562">
        <v>625348</v>
      </c>
      <c r="D27" s="562">
        <v>545551</v>
      </c>
    </row>
    <row r="28" spans="1:4" s="754" customFormat="1" ht="18.75" customHeight="1" x14ac:dyDescent="0.2">
      <c r="A28" s="564" t="s">
        <v>661</v>
      </c>
      <c r="B28" s="759" t="s">
        <v>216</v>
      </c>
      <c r="C28" s="565">
        <f>C12+C17-C21-C25-C26-C27</f>
        <v>-229456</v>
      </c>
      <c r="D28" s="565">
        <f>D12+D17-D21-D25-D26-D27</f>
        <v>67544</v>
      </c>
    </row>
    <row r="29" spans="1:4" s="561" customFormat="1" x14ac:dyDescent="0.2">
      <c r="A29" s="552" t="s">
        <v>668</v>
      </c>
      <c r="B29" s="563" t="s">
        <v>217</v>
      </c>
      <c r="C29" s="558">
        <v>0</v>
      </c>
      <c r="D29" s="558">
        <v>0</v>
      </c>
    </row>
    <row r="30" spans="1:4" s="561" customFormat="1" x14ac:dyDescent="0.2">
      <c r="A30" s="552" t="s">
        <v>662</v>
      </c>
      <c r="B30" s="563" t="s">
        <v>218</v>
      </c>
      <c r="C30" s="558">
        <v>0</v>
      </c>
      <c r="D30" s="558">
        <v>0</v>
      </c>
    </row>
    <row r="31" spans="1:4" s="561" customFormat="1" x14ac:dyDescent="0.2">
      <c r="A31" s="9" t="s">
        <v>663</v>
      </c>
      <c r="B31" s="752" t="s">
        <v>219</v>
      </c>
      <c r="C31" s="562">
        <f>SUM(C29:C30)</f>
        <v>0</v>
      </c>
      <c r="D31" s="562">
        <f>SUM(D29:D30)</f>
        <v>0</v>
      </c>
    </row>
    <row r="32" spans="1:4" s="8" customFormat="1" x14ac:dyDescent="0.2">
      <c r="A32" s="551" t="s">
        <v>664</v>
      </c>
      <c r="B32" s="18" t="s">
        <v>220</v>
      </c>
      <c r="C32" s="750">
        <v>0</v>
      </c>
      <c r="D32" s="750">
        <v>0</v>
      </c>
    </row>
    <row r="33" spans="1:4" s="561" customFormat="1" x14ac:dyDescent="0.2">
      <c r="A33" s="9" t="s">
        <v>665</v>
      </c>
      <c r="B33" s="752" t="s">
        <v>221</v>
      </c>
      <c r="C33" s="562">
        <f>C32</f>
        <v>0</v>
      </c>
      <c r="D33" s="562">
        <f>D32</f>
        <v>0</v>
      </c>
    </row>
    <row r="34" spans="1:4" s="754" customFormat="1" ht="18" customHeight="1" x14ac:dyDescent="0.2">
      <c r="A34" s="760" t="s">
        <v>666</v>
      </c>
      <c r="B34" s="761" t="s">
        <v>222</v>
      </c>
      <c r="C34" s="762">
        <f>C31-C33</f>
        <v>0</v>
      </c>
      <c r="D34" s="762">
        <f>D31-D33</f>
        <v>0</v>
      </c>
    </row>
    <row r="35" spans="1:4" s="758" customFormat="1" ht="21.75" customHeight="1" x14ac:dyDescent="0.2">
      <c r="A35" s="755" t="s">
        <v>667</v>
      </c>
      <c r="B35" s="756" t="s">
        <v>223</v>
      </c>
      <c r="C35" s="757">
        <f>C28+C34</f>
        <v>-229456</v>
      </c>
      <c r="D35" s="757">
        <f>D28+D34</f>
        <v>67544</v>
      </c>
    </row>
    <row r="36" spans="1:4" x14ac:dyDescent="0.25">
      <c r="A36" s="12"/>
      <c r="C36" s="13"/>
      <c r="D36" s="13"/>
    </row>
    <row r="37" spans="1:4" x14ac:dyDescent="0.25">
      <c r="A37" s="12"/>
      <c r="C37" s="13"/>
      <c r="D37" s="13"/>
    </row>
    <row r="38" spans="1:4" x14ac:dyDescent="0.25">
      <c r="A38" s="14"/>
      <c r="C38" s="13"/>
      <c r="D38" s="13"/>
    </row>
    <row r="39" spans="1:4" x14ac:dyDescent="0.25">
      <c r="A39" s="1319"/>
      <c r="B39" s="1319"/>
      <c r="C39" s="1319"/>
      <c r="D39" s="1319"/>
    </row>
    <row r="40" spans="1:4" x14ac:dyDescent="0.25">
      <c r="A40" s="1319"/>
      <c r="B40" s="1319"/>
      <c r="C40" s="1319"/>
      <c r="D40" s="1319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000000000000005" right="0.57999999999999996" top="0.77" bottom="0.98425196850393704" header="0.78740157480314965" footer="0.78740157480314965"/>
  <pageSetup paperSize="9" scale="92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workbookViewId="0">
      <selection sqref="A1:H1"/>
    </sheetView>
  </sheetViews>
  <sheetFormatPr defaultColWidth="10.6640625" defaultRowHeight="12.75" x14ac:dyDescent="0.2"/>
  <cols>
    <col min="1" max="1" width="8.33203125" style="115" customWidth="1"/>
    <col min="2" max="2" width="52.1640625" style="115" customWidth="1"/>
    <col min="3" max="3" width="17.83203125" style="115" customWidth="1"/>
    <col min="4" max="4" width="16.83203125" style="115" customWidth="1"/>
    <col min="5" max="5" width="16" style="115" customWidth="1"/>
    <col min="6" max="6" width="16.5" style="115" bestFit="1" customWidth="1"/>
    <col min="7" max="7" width="11.83203125" style="115" customWidth="1"/>
    <col min="8" max="8" width="10.5" style="115" customWidth="1"/>
    <col min="9" max="16384" width="10.6640625" style="115"/>
  </cols>
  <sheetData>
    <row r="1" spans="1:8" ht="30" customHeight="1" x14ac:dyDescent="0.3">
      <c r="A1" s="1160" t="s">
        <v>368</v>
      </c>
      <c r="B1" s="1160"/>
      <c r="C1" s="1160"/>
      <c r="D1" s="1160"/>
      <c r="E1" s="1160"/>
      <c r="F1" s="1160"/>
      <c r="G1" s="1160"/>
      <c r="H1" s="1160"/>
    </row>
    <row r="2" spans="1:8" ht="18" customHeight="1" x14ac:dyDescent="0.2">
      <c r="A2" s="1161" t="s">
        <v>841</v>
      </c>
      <c r="B2" s="1161"/>
      <c r="C2" s="1161"/>
      <c r="D2" s="1161"/>
      <c r="E2" s="1161"/>
      <c r="F2" s="1161"/>
      <c r="G2" s="1161"/>
      <c r="H2" s="1161"/>
    </row>
    <row r="3" spans="1:8" ht="19.5" customHeight="1" x14ac:dyDescent="0.25">
      <c r="A3" s="117"/>
      <c r="B3" s="118"/>
      <c r="C3" s="116"/>
      <c r="D3" s="1162"/>
      <c r="E3" s="1162"/>
      <c r="F3" s="116"/>
      <c r="G3" s="1162"/>
      <c r="H3" s="1162"/>
    </row>
    <row r="4" spans="1:8" ht="15.75" thickBot="1" x14ac:dyDescent="0.3">
      <c r="A4" s="1148" t="s">
        <v>927</v>
      </c>
      <c r="B4" s="1148"/>
      <c r="C4" s="119"/>
      <c r="D4" s="1163"/>
      <c r="E4" s="1163"/>
      <c r="F4" s="119"/>
      <c r="G4" s="1163" t="s">
        <v>611</v>
      </c>
      <c r="H4" s="1163"/>
    </row>
    <row r="5" spans="1:8" ht="13.5" thickTop="1" x14ac:dyDescent="0.2">
      <c r="A5" s="1152" t="s">
        <v>310</v>
      </c>
      <c r="B5" s="1154" t="s">
        <v>311</v>
      </c>
      <c r="C5" s="1156" t="s">
        <v>842</v>
      </c>
      <c r="D5" s="1156" t="s">
        <v>836</v>
      </c>
      <c r="E5" s="1156" t="s">
        <v>837</v>
      </c>
      <c r="F5" s="1158" t="s">
        <v>840</v>
      </c>
      <c r="G5" s="1158"/>
      <c r="H5" s="1159"/>
    </row>
    <row r="6" spans="1:8" ht="38.25" customHeight="1" thickBot="1" x14ac:dyDescent="0.25">
      <c r="A6" s="1153"/>
      <c r="B6" s="1155"/>
      <c r="C6" s="1157"/>
      <c r="D6" s="1157"/>
      <c r="E6" s="1157"/>
      <c r="F6" s="976" t="s">
        <v>799</v>
      </c>
      <c r="G6" s="976" t="s">
        <v>800</v>
      </c>
      <c r="H6" s="977" t="s">
        <v>801</v>
      </c>
    </row>
    <row r="7" spans="1:8" ht="12.75" customHeight="1" thickTop="1" x14ac:dyDescent="0.2">
      <c r="A7" s="120" t="s">
        <v>245</v>
      </c>
      <c r="B7" s="121" t="s">
        <v>193</v>
      </c>
      <c r="C7" s="121" t="s">
        <v>194</v>
      </c>
      <c r="D7" s="121" t="s">
        <v>195</v>
      </c>
      <c r="E7" s="121" t="s">
        <v>196</v>
      </c>
      <c r="F7" s="121" t="s">
        <v>178</v>
      </c>
      <c r="G7" s="121" t="s">
        <v>179</v>
      </c>
      <c r="H7" s="121" t="s">
        <v>180</v>
      </c>
    </row>
    <row r="8" spans="1:8" s="145" customFormat="1" ht="21.95" customHeight="1" x14ac:dyDescent="0.25">
      <c r="A8" s="144" t="s">
        <v>369</v>
      </c>
      <c r="B8" s="123" t="s">
        <v>370</v>
      </c>
      <c r="C8" s="624">
        <f t="shared" ref="C8:H8" si="0">C9+C16</f>
        <v>65698750</v>
      </c>
      <c r="D8" s="124">
        <f t="shared" si="0"/>
        <v>70850356</v>
      </c>
      <c r="E8" s="624">
        <f t="shared" si="0"/>
        <v>70580889</v>
      </c>
      <c r="F8" s="624">
        <f>F9+F16</f>
        <v>70580889</v>
      </c>
      <c r="G8" s="979">
        <f t="shared" si="0"/>
        <v>0</v>
      </c>
      <c r="H8" s="978">
        <f t="shared" si="0"/>
        <v>0</v>
      </c>
    </row>
    <row r="9" spans="1:8" s="146" customFormat="1" ht="21.95" customHeight="1" x14ac:dyDescent="0.2">
      <c r="A9" s="147" t="s">
        <v>371</v>
      </c>
      <c r="B9" s="128" t="s">
        <v>372</v>
      </c>
      <c r="C9" s="625">
        <v>49788050</v>
      </c>
      <c r="D9" s="129">
        <v>53359468</v>
      </c>
      <c r="E9" s="625">
        <v>53094088</v>
      </c>
      <c r="F9" s="625">
        <v>53094088</v>
      </c>
      <c r="G9" s="981">
        <f>SUM(G10:G15)</f>
        <v>0</v>
      </c>
      <c r="H9" s="980">
        <f>SUM(H10:H15)</f>
        <v>0</v>
      </c>
    </row>
    <row r="10" spans="1:8" s="146" customFormat="1" ht="22.5" hidden="1" customHeight="1" x14ac:dyDescent="0.2">
      <c r="A10" s="147" t="s">
        <v>373</v>
      </c>
      <c r="B10" s="128" t="s">
        <v>374</v>
      </c>
      <c r="C10" s="625">
        <v>33575000</v>
      </c>
      <c r="D10" s="129">
        <v>34385000</v>
      </c>
      <c r="E10" s="625">
        <v>34069113</v>
      </c>
      <c r="F10" s="625">
        <v>34069113</v>
      </c>
      <c r="G10" s="981">
        <v>0</v>
      </c>
      <c r="H10" s="980">
        <v>0</v>
      </c>
    </row>
    <row r="11" spans="1:8" s="146" customFormat="1" ht="22.5" hidden="1" customHeight="1" x14ac:dyDescent="0.2">
      <c r="A11" s="147" t="s">
        <v>375</v>
      </c>
      <c r="B11" s="128" t="s">
        <v>376</v>
      </c>
      <c r="C11" s="625">
        <v>0</v>
      </c>
      <c r="D11" s="129">
        <v>30000</v>
      </c>
      <c r="E11" s="625">
        <v>25189</v>
      </c>
      <c r="F11" s="625">
        <v>25189</v>
      </c>
      <c r="G11" s="981">
        <v>0</v>
      </c>
      <c r="H11" s="980">
        <v>0</v>
      </c>
    </row>
    <row r="12" spans="1:8" s="146" customFormat="1" ht="21.95" hidden="1" customHeight="1" x14ac:dyDescent="0.2">
      <c r="A12" s="147" t="s">
        <v>377</v>
      </c>
      <c r="B12" s="128" t="s">
        <v>378</v>
      </c>
      <c r="C12" s="625">
        <v>2095036</v>
      </c>
      <c r="D12" s="625">
        <v>2550036</v>
      </c>
      <c r="E12" s="625">
        <v>2129587</v>
      </c>
      <c r="F12" s="625">
        <v>2129587</v>
      </c>
      <c r="G12" s="980">
        <v>0</v>
      </c>
      <c r="H12" s="980">
        <v>0</v>
      </c>
    </row>
    <row r="13" spans="1:8" s="146" customFormat="1" ht="21.95" hidden="1" customHeight="1" x14ac:dyDescent="0.2">
      <c r="A13" s="147" t="s">
        <v>379</v>
      </c>
      <c r="B13" s="128" t="s">
        <v>380</v>
      </c>
      <c r="C13" s="625">
        <v>36000</v>
      </c>
      <c r="D13" s="625">
        <v>46000</v>
      </c>
      <c r="E13" s="625">
        <v>35490</v>
      </c>
      <c r="F13" s="625">
        <v>35490</v>
      </c>
      <c r="G13" s="980">
        <v>0</v>
      </c>
      <c r="H13" s="980">
        <v>0</v>
      </c>
    </row>
    <row r="14" spans="1:8" s="146" customFormat="1" ht="21.95" hidden="1" customHeight="1" x14ac:dyDescent="0.2">
      <c r="A14" s="147" t="s">
        <v>381</v>
      </c>
      <c r="B14" s="128" t="s">
        <v>382</v>
      </c>
      <c r="C14" s="625">
        <v>510000</v>
      </c>
      <c r="D14" s="625">
        <v>510000</v>
      </c>
      <c r="E14" s="625">
        <v>456450</v>
      </c>
      <c r="F14" s="625">
        <v>456450</v>
      </c>
      <c r="G14" s="980">
        <v>0</v>
      </c>
      <c r="H14" s="980">
        <v>0</v>
      </c>
    </row>
    <row r="15" spans="1:8" s="146" customFormat="1" ht="21.95" hidden="1" customHeight="1" x14ac:dyDescent="0.2">
      <c r="A15" s="147" t="s">
        <v>383</v>
      </c>
      <c r="B15" s="128" t="s">
        <v>384</v>
      </c>
      <c r="C15" s="625">
        <v>550000</v>
      </c>
      <c r="D15" s="625">
        <v>1300000</v>
      </c>
      <c r="E15" s="625">
        <v>1281602</v>
      </c>
      <c r="F15" s="625">
        <v>1281602</v>
      </c>
      <c r="G15" s="980">
        <v>0</v>
      </c>
      <c r="H15" s="980">
        <v>0</v>
      </c>
    </row>
    <row r="16" spans="1:8" s="146" customFormat="1" ht="21.95" customHeight="1" x14ac:dyDescent="0.2">
      <c r="A16" s="147" t="s">
        <v>385</v>
      </c>
      <c r="B16" s="128" t="s">
        <v>386</v>
      </c>
      <c r="C16" s="625">
        <v>15910700</v>
      </c>
      <c r="D16" s="129">
        <v>17490888</v>
      </c>
      <c r="E16" s="625">
        <v>17486801</v>
      </c>
      <c r="F16" s="625">
        <v>17486801</v>
      </c>
      <c r="G16" s="981">
        <f>SUM(G17:G19)</f>
        <v>0</v>
      </c>
      <c r="H16" s="980">
        <f>SUM(H17:H19)</f>
        <v>0</v>
      </c>
    </row>
    <row r="17" spans="1:8" s="146" customFormat="1" ht="21.95" hidden="1" customHeight="1" x14ac:dyDescent="0.2">
      <c r="A17" s="147" t="s">
        <v>387</v>
      </c>
      <c r="B17" s="128" t="s">
        <v>388</v>
      </c>
      <c r="C17" s="625">
        <v>7800000</v>
      </c>
      <c r="D17" s="129">
        <v>8050000</v>
      </c>
      <c r="E17" s="625">
        <v>7718359</v>
      </c>
      <c r="F17" s="625">
        <v>7718359</v>
      </c>
      <c r="G17" s="981">
        <v>0</v>
      </c>
      <c r="H17" s="980">
        <v>0</v>
      </c>
    </row>
    <row r="18" spans="1:8" s="146" customFormat="1" ht="28.5" hidden="1" customHeight="1" x14ac:dyDescent="0.2">
      <c r="A18" s="147" t="s">
        <v>389</v>
      </c>
      <c r="B18" s="128" t="s">
        <v>390</v>
      </c>
      <c r="C18" s="625">
        <v>2140000</v>
      </c>
      <c r="D18" s="129">
        <v>5800990</v>
      </c>
      <c r="E18" s="625">
        <v>5262863</v>
      </c>
      <c r="F18" s="625">
        <v>5262863</v>
      </c>
      <c r="G18" s="981">
        <v>0</v>
      </c>
      <c r="H18" s="980">
        <v>0</v>
      </c>
    </row>
    <row r="19" spans="1:8" s="146" customFormat="1" ht="21.95" hidden="1" customHeight="1" x14ac:dyDescent="0.2">
      <c r="A19" s="147" t="s">
        <v>391</v>
      </c>
      <c r="B19" s="128" t="s">
        <v>392</v>
      </c>
      <c r="C19" s="625">
        <v>500000</v>
      </c>
      <c r="D19" s="129">
        <v>1990000</v>
      </c>
      <c r="E19" s="625">
        <v>1955205</v>
      </c>
      <c r="F19" s="625">
        <v>1955205</v>
      </c>
      <c r="G19" s="981">
        <v>0</v>
      </c>
      <c r="H19" s="980">
        <v>0</v>
      </c>
    </row>
    <row r="20" spans="1:8" s="145" customFormat="1" ht="34.5" customHeight="1" x14ac:dyDescent="0.25">
      <c r="A20" s="148" t="s">
        <v>393</v>
      </c>
      <c r="B20" s="149" t="s">
        <v>394</v>
      </c>
      <c r="C20" s="627">
        <v>10188939</v>
      </c>
      <c r="D20" s="134">
        <v>11196758</v>
      </c>
      <c r="E20" s="627">
        <v>10196758</v>
      </c>
      <c r="F20" s="627">
        <v>10196758</v>
      </c>
      <c r="G20" s="983">
        <v>0</v>
      </c>
      <c r="H20" s="982">
        <v>0</v>
      </c>
    </row>
    <row r="21" spans="1:8" s="145" customFormat="1" ht="21.95" customHeight="1" x14ac:dyDescent="0.25">
      <c r="A21" s="148" t="s">
        <v>395</v>
      </c>
      <c r="B21" s="133" t="s">
        <v>396</v>
      </c>
      <c r="C21" s="631">
        <f>C22+C25+C28+C36+C35</f>
        <v>46192020</v>
      </c>
      <c r="D21" s="139">
        <f>D22+D25+D28+D35+D36</f>
        <v>49883768</v>
      </c>
      <c r="E21" s="631">
        <f>E22+E25+E28+E35+E36</f>
        <v>45196534</v>
      </c>
      <c r="F21" s="631">
        <f>F22+F25+F28+F35+F36</f>
        <v>45196534</v>
      </c>
      <c r="G21" s="983">
        <f>G22+G25+G28+G35+G36</f>
        <v>0</v>
      </c>
      <c r="H21" s="982">
        <f>H22+H25+H28+H35+H36</f>
        <v>0</v>
      </c>
    </row>
    <row r="22" spans="1:8" s="146" customFormat="1" ht="21.95" customHeight="1" x14ac:dyDescent="0.2">
      <c r="A22" s="147" t="s">
        <v>397</v>
      </c>
      <c r="B22" s="128" t="s">
        <v>398</v>
      </c>
      <c r="C22" s="625">
        <v>6021000</v>
      </c>
      <c r="D22" s="129">
        <v>7690428</v>
      </c>
      <c r="E22" s="625">
        <v>6601389</v>
      </c>
      <c r="F22" s="625">
        <v>6601389</v>
      </c>
      <c r="G22" s="981">
        <f>SUM(G23:G24)</f>
        <v>0</v>
      </c>
      <c r="H22" s="980">
        <f>SUM(H23:H24)</f>
        <v>0</v>
      </c>
    </row>
    <row r="23" spans="1:8" s="146" customFormat="1" ht="21.95" hidden="1" customHeight="1" x14ac:dyDescent="0.2">
      <c r="A23" s="147" t="s">
        <v>399</v>
      </c>
      <c r="B23" s="128" t="s">
        <v>400</v>
      </c>
      <c r="C23" s="625">
        <v>900000</v>
      </c>
      <c r="D23" s="129">
        <v>1600000</v>
      </c>
      <c r="E23" s="625">
        <v>926459</v>
      </c>
      <c r="F23" s="625">
        <v>926459</v>
      </c>
      <c r="G23" s="981">
        <v>0</v>
      </c>
      <c r="H23" s="980">
        <v>0</v>
      </c>
    </row>
    <row r="24" spans="1:8" s="146" customFormat="1" ht="21.95" hidden="1" customHeight="1" x14ac:dyDescent="0.2">
      <c r="A24" s="147" t="s">
        <v>401</v>
      </c>
      <c r="B24" s="128" t="s">
        <v>402</v>
      </c>
      <c r="C24" s="625">
        <v>4616627</v>
      </c>
      <c r="D24" s="129">
        <v>7751627</v>
      </c>
      <c r="E24" s="625">
        <v>7115886</v>
      </c>
      <c r="F24" s="625">
        <v>7115886</v>
      </c>
      <c r="G24" s="981">
        <v>0</v>
      </c>
      <c r="H24" s="980">
        <v>0</v>
      </c>
    </row>
    <row r="25" spans="1:8" s="146" customFormat="1" ht="21.95" customHeight="1" x14ac:dyDescent="0.2">
      <c r="A25" s="147" t="s">
        <v>403</v>
      </c>
      <c r="B25" s="128" t="s">
        <v>404</v>
      </c>
      <c r="C25" s="625">
        <v>736000</v>
      </c>
      <c r="D25" s="129">
        <v>816000</v>
      </c>
      <c r="E25" s="625">
        <v>746141</v>
      </c>
      <c r="F25" s="625">
        <v>746141</v>
      </c>
      <c r="G25" s="981">
        <f>SUM(G26:G27)</f>
        <v>0</v>
      </c>
      <c r="H25" s="980">
        <f>SUM(H26:H27)</f>
        <v>0</v>
      </c>
    </row>
    <row r="26" spans="1:8" s="146" customFormat="1" ht="21.95" hidden="1" customHeight="1" x14ac:dyDescent="0.2">
      <c r="A26" s="147" t="s">
        <v>405</v>
      </c>
      <c r="B26" s="128" t="s">
        <v>406</v>
      </c>
      <c r="C26" s="625">
        <v>140000</v>
      </c>
      <c r="D26" s="129">
        <v>440000</v>
      </c>
      <c r="E26" s="625">
        <v>310670</v>
      </c>
      <c r="F26" s="625">
        <v>310670</v>
      </c>
      <c r="G26" s="981">
        <v>0</v>
      </c>
      <c r="H26" s="980">
        <v>0</v>
      </c>
    </row>
    <row r="27" spans="1:8" s="146" customFormat="1" ht="21.95" hidden="1" customHeight="1" x14ac:dyDescent="0.2">
      <c r="A27" s="147" t="s">
        <v>407</v>
      </c>
      <c r="B27" s="128" t="s">
        <v>408</v>
      </c>
      <c r="C27" s="625">
        <v>465000</v>
      </c>
      <c r="D27" s="129">
        <v>565000</v>
      </c>
      <c r="E27" s="625">
        <v>461118</v>
      </c>
      <c r="F27" s="625">
        <v>461118</v>
      </c>
      <c r="G27" s="981">
        <v>0</v>
      </c>
      <c r="H27" s="980">
        <v>0</v>
      </c>
    </row>
    <row r="28" spans="1:8" s="146" customFormat="1" ht="21.95" customHeight="1" x14ac:dyDescent="0.2">
      <c r="A28" s="147" t="s">
        <v>409</v>
      </c>
      <c r="B28" s="128" t="s">
        <v>410</v>
      </c>
      <c r="C28" s="625">
        <v>30042167</v>
      </c>
      <c r="D28" s="129">
        <v>33055706</v>
      </c>
      <c r="E28" s="625">
        <v>29656662</v>
      </c>
      <c r="F28" s="625">
        <v>29656662</v>
      </c>
      <c r="G28" s="981">
        <f>SUM(G29:G34)</f>
        <v>0</v>
      </c>
      <c r="H28" s="980">
        <f>SUM(H29:H34)</f>
        <v>0</v>
      </c>
    </row>
    <row r="29" spans="1:8" s="146" customFormat="1" ht="21.95" hidden="1" customHeight="1" x14ac:dyDescent="0.2">
      <c r="A29" s="147" t="s">
        <v>411</v>
      </c>
      <c r="B29" s="130" t="s">
        <v>702</v>
      </c>
      <c r="C29" s="625">
        <v>7575000</v>
      </c>
      <c r="D29" s="129">
        <v>7575000</v>
      </c>
      <c r="E29" s="625">
        <v>6450406</v>
      </c>
      <c r="F29" s="625">
        <v>6450406</v>
      </c>
      <c r="G29" s="981">
        <v>0</v>
      </c>
      <c r="H29" s="980">
        <v>0</v>
      </c>
    </row>
    <row r="30" spans="1:8" s="146" customFormat="1" ht="21.95" hidden="1" customHeight="1" x14ac:dyDescent="0.2">
      <c r="A30" s="147" t="s">
        <v>412</v>
      </c>
      <c r="B30" s="130" t="s">
        <v>413</v>
      </c>
      <c r="C30" s="625">
        <v>430000</v>
      </c>
      <c r="D30" s="129">
        <v>530000</v>
      </c>
      <c r="E30" s="625">
        <v>448675</v>
      </c>
      <c r="F30" s="625">
        <v>448675</v>
      </c>
      <c r="G30" s="981">
        <v>0</v>
      </c>
      <c r="H30" s="980">
        <v>0</v>
      </c>
    </row>
    <row r="31" spans="1:8" s="146" customFormat="1" ht="21.95" hidden="1" customHeight="1" x14ac:dyDescent="0.2">
      <c r="A31" s="147" t="s">
        <v>414</v>
      </c>
      <c r="B31" s="128" t="s">
        <v>415</v>
      </c>
      <c r="C31" s="625">
        <v>1760000</v>
      </c>
      <c r="D31" s="129">
        <v>2530000</v>
      </c>
      <c r="E31" s="625">
        <v>2523702</v>
      </c>
      <c r="F31" s="625">
        <v>2523702</v>
      </c>
      <c r="G31" s="981">
        <v>0</v>
      </c>
      <c r="H31" s="980">
        <v>0</v>
      </c>
    </row>
    <row r="32" spans="1:8" s="146" customFormat="1" ht="21.95" hidden="1" customHeight="1" x14ac:dyDescent="0.2">
      <c r="A32" s="147" t="s">
        <v>545</v>
      </c>
      <c r="B32" s="128" t="s">
        <v>546</v>
      </c>
      <c r="C32" s="625">
        <v>705000</v>
      </c>
      <c r="D32" s="129">
        <v>705000</v>
      </c>
      <c r="E32" s="625">
        <v>571556</v>
      </c>
      <c r="F32" s="625">
        <v>571556</v>
      </c>
      <c r="G32" s="981">
        <v>0</v>
      </c>
      <c r="H32" s="980">
        <v>0</v>
      </c>
    </row>
    <row r="33" spans="1:8" s="146" customFormat="1" ht="21.95" hidden="1" customHeight="1" x14ac:dyDescent="0.2">
      <c r="A33" s="147" t="s">
        <v>416</v>
      </c>
      <c r="B33" s="128" t="s">
        <v>417</v>
      </c>
      <c r="C33" s="625">
        <v>10020331</v>
      </c>
      <c r="D33" s="129">
        <v>51312639</v>
      </c>
      <c r="E33" s="625">
        <v>19468393</v>
      </c>
      <c r="F33" s="625">
        <v>19468393</v>
      </c>
      <c r="G33" s="981">
        <v>0</v>
      </c>
      <c r="H33" s="980">
        <v>0</v>
      </c>
    </row>
    <row r="34" spans="1:8" s="146" customFormat="1" ht="21.95" hidden="1" customHeight="1" x14ac:dyDescent="0.2">
      <c r="A34" s="147" t="s">
        <v>418</v>
      </c>
      <c r="B34" s="128" t="s">
        <v>419</v>
      </c>
      <c r="C34" s="625">
        <v>5740000</v>
      </c>
      <c r="D34" s="129">
        <v>7634763</v>
      </c>
      <c r="E34" s="625">
        <v>7304034</v>
      </c>
      <c r="F34" s="625">
        <v>7304034</v>
      </c>
      <c r="G34" s="981">
        <v>0</v>
      </c>
      <c r="H34" s="980">
        <v>0</v>
      </c>
    </row>
    <row r="35" spans="1:8" s="146" customFormat="1" ht="21.95" customHeight="1" x14ac:dyDescent="0.2">
      <c r="A35" s="1039" t="s">
        <v>420</v>
      </c>
      <c r="B35" s="1040" t="s">
        <v>421</v>
      </c>
      <c r="C35" s="628">
        <v>530000</v>
      </c>
      <c r="D35" s="136">
        <v>384897</v>
      </c>
      <c r="E35" s="628">
        <v>384897</v>
      </c>
      <c r="F35" s="628">
        <v>384897</v>
      </c>
      <c r="G35" s="990">
        <v>0</v>
      </c>
      <c r="H35" s="989">
        <v>0</v>
      </c>
    </row>
    <row r="36" spans="1:8" s="146" customFormat="1" ht="21.95" customHeight="1" x14ac:dyDescent="0.2">
      <c r="A36" s="147" t="s">
        <v>422</v>
      </c>
      <c r="B36" s="128" t="s">
        <v>423</v>
      </c>
      <c r="C36" s="625">
        <v>8862853</v>
      </c>
      <c r="D36" s="129">
        <v>7936737</v>
      </c>
      <c r="E36" s="625">
        <v>7807445</v>
      </c>
      <c r="F36" s="625">
        <v>7807445</v>
      </c>
      <c r="G36" s="981">
        <f>SUM(G37:G39)</f>
        <v>0</v>
      </c>
      <c r="H36" s="980">
        <f>SUM(H37:H39)</f>
        <v>0</v>
      </c>
    </row>
    <row r="37" spans="1:8" s="146" customFormat="1" ht="21.95" hidden="1" customHeight="1" x14ac:dyDescent="0.2">
      <c r="A37" s="147" t="s">
        <v>424</v>
      </c>
      <c r="B37" s="128" t="s">
        <v>703</v>
      </c>
      <c r="C37" s="985">
        <v>7553600</v>
      </c>
      <c r="D37" s="387">
        <v>9504405</v>
      </c>
      <c r="E37" s="985">
        <v>7627783</v>
      </c>
      <c r="F37" s="985">
        <v>7627783</v>
      </c>
      <c r="G37" s="987">
        <v>0</v>
      </c>
      <c r="H37" s="986">
        <v>0</v>
      </c>
    </row>
    <row r="38" spans="1:8" s="146" customFormat="1" ht="21.95" hidden="1" customHeight="1" x14ac:dyDescent="0.2">
      <c r="A38" s="147" t="s">
        <v>608</v>
      </c>
      <c r="B38" s="128" t="s">
        <v>609</v>
      </c>
      <c r="C38" s="988">
        <v>100000</v>
      </c>
      <c r="D38" s="387">
        <v>899000</v>
      </c>
      <c r="E38" s="985">
        <v>750000</v>
      </c>
      <c r="F38" s="985">
        <v>750000</v>
      </c>
      <c r="G38" s="987">
        <v>0</v>
      </c>
      <c r="H38" s="986">
        <v>0</v>
      </c>
    </row>
    <row r="39" spans="1:8" s="146" customFormat="1" ht="21.95" hidden="1" customHeight="1" x14ac:dyDescent="0.2">
      <c r="A39" s="147" t="s">
        <v>425</v>
      </c>
      <c r="B39" s="128" t="s">
        <v>426</v>
      </c>
      <c r="C39" s="985">
        <v>2050000</v>
      </c>
      <c r="D39" s="387">
        <v>2050000</v>
      </c>
      <c r="E39" s="985">
        <v>2030542</v>
      </c>
      <c r="F39" s="985">
        <v>2030542</v>
      </c>
      <c r="G39" s="987">
        <v>0</v>
      </c>
      <c r="H39" s="986">
        <v>0</v>
      </c>
    </row>
    <row r="40" spans="1:8" s="145" customFormat="1" ht="21" customHeight="1" x14ac:dyDescent="0.25">
      <c r="A40" s="148" t="s">
        <v>427</v>
      </c>
      <c r="B40" s="133" t="s">
        <v>428</v>
      </c>
      <c r="C40" s="627">
        <v>5000000</v>
      </c>
      <c r="D40" s="134">
        <v>3982750</v>
      </c>
      <c r="E40" s="627">
        <v>3982750</v>
      </c>
      <c r="F40" s="627">
        <v>3982750</v>
      </c>
      <c r="G40" s="983">
        <f>SUM(G41:G42)</f>
        <v>0</v>
      </c>
      <c r="H40" s="982">
        <f>SUM(H41:H42)</f>
        <v>0</v>
      </c>
    </row>
    <row r="41" spans="1:8" s="145" customFormat="1" ht="21.95" hidden="1" customHeight="1" x14ac:dyDescent="0.25">
      <c r="A41" s="147" t="s">
        <v>429</v>
      </c>
      <c r="B41" s="128" t="s">
        <v>430</v>
      </c>
      <c r="C41" s="625">
        <v>315000</v>
      </c>
      <c r="D41" s="129">
        <v>315000</v>
      </c>
      <c r="E41" s="625">
        <v>272500</v>
      </c>
      <c r="F41" s="625">
        <v>272500</v>
      </c>
      <c r="G41" s="981">
        <v>0</v>
      </c>
      <c r="H41" s="980">
        <v>0</v>
      </c>
    </row>
    <row r="42" spans="1:8" s="145" customFormat="1" ht="24" hidden="1" customHeight="1" x14ac:dyDescent="0.25">
      <c r="A42" s="147" t="s">
        <v>431</v>
      </c>
      <c r="B42" s="128" t="s">
        <v>432</v>
      </c>
      <c r="C42" s="625">
        <v>6000000</v>
      </c>
      <c r="D42" s="387">
        <v>5676150</v>
      </c>
      <c r="E42" s="625">
        <v>3945190</v>
      </c>
      <c r="F42" s="625">
        <v>3945190</v>
      </c>
      <c r="G42" s="987">
        <v>0</v>
      </c>
      <c r="H42" s="980">
        <v>0</v>
      </c>
    </row>
    <row r="43" spans="1:8" s="145" customFormat="1" ht="21.95" customHeight="1" x14ac:dyDescent="0.25">
      <c r="A43" s="148" t="s">
        <v>433</v>
      </c>
      <c r="B43" s="133" t="s">
        <v>434</v>
      </c>
      <c r="C43" s="631">
        <f t="shared" ref="C43:H43" si="1">SUM(C44:C48)</f>
        <v>58156075</v>
      </c>
      <c r="D43" s="139">
        <f t="shared" si="1"/>
        <v>53315950</v>
      </c>
      <c r="E43" s="631">
        <f t="shared" si="1"/>
        <v>53315950</v>
      </c>
      <c r="F43" s="631">
        <f t="shared" si="1"/>
        <v>49662085</v>
      </c>
      <c r="G43" s="983">
        <f t="shared" si="1"/>
        <v>3653865</v>
      </c>
      <c r="H43" s="982">
        <f t="shared" si="1"/>
        <v>0</v>
      </c>
    </row>
    <row r="44" spans="1:8" s="145" customFormat="1" ht="21.95" customHeight="1" x14ac:dyDescent="0.25">
      <c r="A44" s="147" t="s">
        <v>435</v>
      </c>
      <c r="B44" s="128" t="s">
        <v>436</v>
      </c>
      <c r="C44" s="625">
        <v>0</v>
      </c>
      <c r="D44" s="129">
        <v>1688094</v>
      </c>
      <c r="E44" s="625">
        <v>1688094</v>
      </c>
      <c r="F44" s="625">
        <v>1688094</v>
      </c>
      <c r="G44" s="981">
        <v>0</v>
      </c>
      <c r="H44" s="980">
        <v>0</v>
      </c>
    </row>
    <row r="45" spans="1:8" s="145" customFormat="1" ht="21.95" customHeight="1" x14ac:dyDescent="0.25">
      <c r="A45" s="147" t="s">
        <v>437</v>
      </c>
      <c r="B45" s="128" t="s">
        <v>438</v>
      </c>
      <c r="C45" s="625">
        <v>49606075</v>
      </c>
      <c r="D45" s="129">
        <v>48148991</v>
      </c>
      <c r="E45" s="625">
        <v>48148991</v>
      </c>
      <c r="F45" s="625">
        <v>47973991</v>
      </c>
      <c r="G45" s="1038">
        <v>175000</v>
      </c>
      <c r="H45" s="980">
        <v>0</v>
      </c>
    </row>
    <row r="46" spans="1:8" s="145" customFormat="1" ht="30.75" customHeight="1" x14ac:dyDescent="0.25">
      <c r="A46" s="147" t="s">
        <v>439</v>
      </c>
      <c r="B46" s="128" t="s">
        <v>440</v>
      </c>
      <c r="C46" s="625">
        <v>80000</v>
      </c>
      <c r="D46" s="129">
        <v>0</v>
      </c>
      <c r="E46" s="625">
        <v>0</v>
      </c>
      <c r="F46" s="625">
        <v>0</v>
      </c>
      <c r="G46" s="981">
        <v>0</v>
      </c>
      <c r="H46" s="980">
        <v>0</v>
      </c>
    </row>
    <row r="47" spans="1:8" s="145" customFormat="1" ht="21.95" customHeight="1" x14ac:dyDescent="0.25">
      <c r="A47" s="147" t="s">
        <v>677</v>
      </c>
      <c r="B47" s="128" t="s">
        <v>441</v>
      </c>
      <c r="C47" s="625">
        <v>3470000</v>
      </c>
      <c r="D47" s="129">
        <v>3478865</v>
      </c>
      <c r="E47" s="625">
        <v>3478865</v>
      </c>
      <c r="F47" s="625">
        <v>0</v>
      </c>
      <c r="G47" s="1038">
        <v>3478865</v>
      </c>
      <c r="H47" s="980">
        <v>0</v>
      </c>
    </row>
    <row r="48" spans="1:8" s="145" customFormat="1" ht="21.95" customHeight="1" x14ac:dyDescent="0.25">
      <c r="A48" s="147" t="s">
        <v>547</v>
      </c>
      <c r="B48" s="128" t="s">
        <v>548</v>
      </c>
      <c r="C48" s="625">
        <v>5000000</v>
      </c>
      <c r="D48" s="129">
        <v>0</v>
      </c>
      <c r="E48" s="625">
        <v>0</v>
      </c>
      <c r="F48" s="625">
        <v>0</v>
      </c>
      <c r="G48" s="981">
        <v>0</v>
      </c>
      <c r="H48" s="980">
        <v>0</v>
      </c>
    </row>
    <row r="49" spans="1:8" s="145" customFormat="1" ht="21.95" customHeight="1" x14ac:dyDescent="0.25">
      <c r="A49" s="148" t="s">
        <v>442</v>
      </c>
      <c r="B49" s="133" t="s">
        <v>443</v>
      </c>
      <c r="C49" s="631">
        <v>3186249</v>
      </c>
      <c r="D49" s="631">
        <v>52021571</v>
      </c>
      <c r="E49" s="631">
        <v>4348889</v>
      </c>
      <c r="F49" s="631">
        <v>4348889</v>
      </c>
      <c r="G49" s="982">
        <f>SUM(G50:G52)</f>
        <v>0</v>
      </c>
      <c r="H49" s="982">
        <f>SUM(H50:H52)</f>
        <v>0</v>
      </c>
    </row>
    <row r="50" spans="1:8" s="145" customFormat="1" ht="21.95" hidden="1" customHeight="1" x14ac:dyDescent="0.25">
      <c r="A50" s="147" t="s">
        <v>444</v>
      </c>
      <c r="B50" s="128" t="s">
        <v>445</v>
      </c>
      <c r="C50" s="625">
        <v>27559055</v>
      </c>
      <c r="D50" s="129">
        <v>7910892</v>
      </c>
      <c r="E50" s="625">
        <v>7628620</v>
      </c>
      <c r="F50" s="625">
        <v>7628620</v>
      </c>
      <c r="G50" s="981">
        <v>0</v>
      </c>
      <c r="H50" s="980">
        <v>0</v>
      </c>
    </row>
    <row r="51" spans="1:8" s="146" customFormat="1" ht="21.95" hidden="1" customHeight="1" x14ac:dyDescent="0.2">
      <c r="A51" s="147" t="s">
        <v>446</v>
      </c>
      <c r="B51" s="128" t="s">
        <v>447</v>
      </c>
      <c r="C51" s="625">
        <v>2441180</v>
      </c>
      <c r="D51" s="136">
        <v>23898447</v>
      </c>
      <c r="E51" s="628">
        <v>23882615</v>
      </c>
      <c r="F51" s="628">
        <v>23882615</v>
      </c>
      <c r="G51" s="990">
        <v>0</v>
      </c>
      <c r="H51" s="989">
        <v>0</v>
      </c>
    </row>
    <row r="52" spans="1:8" s="145" customFormat="1" ht="21.95" hidden="1" customHeight="1" x14ac:dyDescent="0.25">
      <c r="A52" s="147" t="s">
        <v>448</v>
      </c>
      <c r="B52" s="128" t="s">
        <v>449</v>
      </c>
      <c r="C52" s="628">
        <v>8099765</v>
      </c>
      <c r="D52" s="129">
        <v>7979878</v>
      </c>
      <c r="E52" s="625">
        <v>7547737</v>
      </c>
      <c r="F52" s="625">
        <v>7547737</v>
      </c>
      <c r="G52" s="981">
        <v>0</v>
      </c>
      <c r="H52" s="980">
        <v>0</v>
      </c>
    </row>
    <row r="53" spans="1:8" s="145" customFormat="1" ht="21.95" customHeight="1" x14ac:dyDescent="0.25">
      <c r="A53" s="148" t="s">
        <v>450</v>
      </c>
      <c r="B53" s="133" t="s">
        <v>451</v>
      </c>
      <c r="C53" s="631">
        <v>31146798</v>
      </c>
      <c r="D53" s="139">
        <v>14308112</v>
      </c>
      <c r="E53" s="631">
        <v>12923812</v>
      </c>
      <c r="F53" s="631">
        <v>12923812</v>
      </c>
      <c r="G53" s="983">
        <f>SUM(G54:G55)</f>
        <v>0</v>
      </c>
      <c r="H53" s="982">
        <f>SUM(H54:H55)</f>
        <v>0</v>
      </c>
    </row>
    <row r="54" spans="1:8" s="145" customFormat="1" ht="21.95" hidden="1" customHeight="1" x14ac:dyDescent="0.25">
      <c r="A54" s="147" t="s">
        <v>452</v>
      </c>
      <c r="B54" s="128" t="s">
        <v>453</v>
      </c>
      <c r="C54" s="625">
        <v>74924194</v>
      </c>
      <c r="D54" s="129">
        <v>13321842</v>
      </c>
      <c r="E54" s="625">
        <v>4523698</v>
      </c>
      <c r="F54" s="625">
        <v>4523698</v>
      </c>
      <c r="G54" s="981">
        <v>0</v>
      </c>
      <c r="H54" s="980">
        <v>0</v>
      </c>
    </row>
    <row r="55" spans="1:8" s="145" customFormat="1" ht="21.95" hidden="1" customHeight="1" x14ac:dyDescent="0.25">
      <c r="A55" s="147" t="s">
        <v>454</v>
      </c>
      <c r="B55" s="128" t="s">
        <v>455</v>
      </c>
      <c r="C55" s="625">
        <v>20229903</v>
      </c>
      <c r="D55" s="129">
        <v>3598158</v>
      </c>
      <c r="E55" s="625">
        <v>1105065</v>
      </c>
      <c r="F55" s="625">
        <v>1105065</v>
      </c>
      <c r="G55" s="981">
        <v>0</v>
      </c>
      <c r="H55" s="980">
        <v>0</v>
      </c>
    </row>
    <row r="56" spans="1:8" s="152" customFormat="1" ht="36" customHeight="1" x14ac:dyDescent="0.25">
      <c r="A56" s="150" t="s">
        <v>457</v>
      </c>
      <c r="B56" s="151" t="s">
        <v>458</v>
      </c>
      <c r="C56" s="637">
        <f t="shared" ref="C56:H56" si="2">C8+C20+C21+C40+C43+C49+C53</f>
        <v>219568831</v>
      </c>
      <c r="D56" s="637">
        <f t="shared" si="2"/>
        <v>255559265</v>
      </c>
      <c r="E56" s="637">
        <f t="shared" si="2"/>
        <v>200545582</v>
      </c>
      <c r="F56" s="637">
        <f t="shared" si="2"/>
        <v>196891717</v>
      </c>
      <c r="G56" s="982">
        <f t="shared" si="2"/>
        <v>3653865</v>
      </c>
      <c r="H56" s="982">
        <f t="shared" si="2"/>
        <v>0</v>
      </c>
    </row>
    <row r="57" spans="1:8" s="146" customFormat="1" ht="21.95" customHeight="1" x14ac:dyDescent="0.25">
      <c r="A57" s="150" t="s">
        <v>459</v>
      </c>
      <c r="B57" s="151" t="s">
        <v>460</v>
      </c>
      <c r="C57" s="631">
        <f>SUM(C58:C61)</f>
        <v>125111742</v>
      </c>
      <c r="D57" s="631">
        <f>SUM(D58:D61)</f>
        <v>123160783</v>
      </c>
      <c r="E57" s="631">
        <f>SUM(E58:E61)</f>
        <v>97142264</v>
      </c>
      <c r="F57" s="631">
        <f>SUM(F58:F61)</f>
        <v>97142264</v>
      </c>
      <c r="G57" s="982">
        <f>SUM(G60:G61)</f>
        <v>0</v>
      </c>
      <c r="H57" s="982">
        <f>SUM(H60:H61)</f>
        <v>0</v>
      </c>
    </row>
    <row r="58" spans="1:8" s="146" customFormat="1" ht="21.95" customHeight="1" x14ac:dyDescent="0.2">
      <c r="A58" s="147" t="s">
        <v>814</v>
      </c>
      <c r="B58" s="128" t="s">
        <v>815</v>
      </c>
      <c r="C58" s="625">
        <v>3568000</v>
      </c>
      <c r="D58" s="625">
        <v>3568000</v>
      </c>
      <c r="E58" s="625">
        <v>3568000</v>
      </c>
      <c r="F58" s="625">
        <v>3568000</v>
      </c>
      <c r="G58" s="625"/>
      <c r="H58" s="625"/>
    </row>
    <row r="59" spans="1:8" s="146" customFormat="1" ht="21.95" customHeight="1" x14ac:dyDescent="0.2">
      <c r="A59" s="147" t="s">
        <v>843</v>
      </c>
      <c r="B59" s="128" t="s">
        <v>844</v>
      </c>
      <c r="C59" s="625">
        <v>26018519</v>
      </c>
      <c r="D59" s="625">
        <v>26018519</v>
      </c>
      <c r="E59" s="625">
        <v>0</v>
      </c>
      <c r="F59" s="625">
        <v>0</v>
      </c>
      <c r="G59" s="625"/>
      <c r="H59" s="625"/>
    </row>
    <row r="60" spans="1:8" s="146" customFormat="1" ht="21.95" customHeight="1" x14ac:dyDescent="0.2">
      <c r="A60" s="147" t="s">
        <v>461</v>
      </c>
      <c r="B60" s="128" t="s">
        <v>462</v>
      </c>
      <c r="C60" s="625">
        <v>5263543</v>
      </c>
      <c r="D60" s="129">
        <v>5263543</v>
      </c>
      <c r="E60" s="625">
        <v>5263543</v>
      </c>
      <c r="F60" s="625">
        <v>5263543</v>
      </c>
      <c r="G60" s="981">
        <v>0</v>
      </c>
      <c r="H60" s="980">
        <v>0</v>
      </c>
    </row>
    <row r="61" spans="1:8" s="152" customFormat="1" ht="30.75" customHeight="1" x14ac:dyDescent="0.25">
      <c r="A61" s="147" t="s">
        <v>463</v>
      </c>
      <c r="B61" s="128" t="s">
        <v>464</v>
      </c>
      <c r="C61" s="625">
        <v>90261680</v>
      </c>
      <c r="D61" s="129">
        <v>88310721</v>
      </c>
      <c r="E61" s="625">
        <v>88310721</v>
      </c>
      <c r="F61" s="625">
        <v>88310721</v>
      </c>
      <c r="G61" s="981">
        <v>0</v>
      </c>
      <c r="H61" s="980">
        <v>0</v>
      </c>
    </row>
    <row r="62" spans="1:8" ht="34.5" customHeight="1" thickBot="1" x14ac:dyDescent="0.3">
      <c r="A62" s="153" t="s">
        <v>465</v>
      </c>
      <c r="B62" s="154" t="s">
        <v>466</v>
      </c>
      <c r="C62" s="641">
        <f t="shared" ref="C62:H62" si="3">C56+C57</f>
        <v>344680573</v>
      </c>
      <c r="D62" s="642">
        <f>D56+D57</f>
        <v>378720048</v>
      </c>
      <c r="E62" s="641">
        <f t="shared" si="3"/>
        <v>297687846</v>
      </c>
      <c r="F62" s="641">
        <f>F56+F57</f>
        <v>294033981</v>
      </c>
      <c r="G62" s="992">
        <f>G56+G57</f>
        <v>3653865</v>
      </c>
      <c r="H62" s="991">
        <f t="shared" si="3"/>
        <v>0</v>
      </c>
    </row>
    <row r="63" spans="1:8" x14ac:dyDescent="0.2">
      <c r="A63" s="155"/>
      <c r="B63" s="639"/>
      <c r="C63" s="640"/>
      <c r="D63" s="113"/>
      <c r="E63" s="113"/>
      <c r="F63" s="640"/>
      <c r="G63" s="113"/>
      <c r="H63" s="113"/>
    </row>
    <row r="64" spans="1:8" ht="16.5" x14ac:dyDescent="0.25">
      <c r="B64" s="113"/>
      <c r="C64" s="638"/>
      <c r="D64" s="113"/>
      <c r="E64" s="113"/>
      <c r="F64" s="638"/>
      <c r="G64" s="113"/>
      <c r="H64" s="113"/>
    </row>
    <row r="65" spans="2:8" ht="16.5" x14ac:dyDescent="0.25">
      <c r="B65" s="113"/>
      <c r="C65" s="638"/>
      <c r="D65" s="113"/>
      <c r="E65" s="113"/>
      <c r="F65" s="638"/>
      <c r="G65" s="113"/>
      <c r="H65" s="113"/>
    </row>
    <row r="66" spans="2:8" x14ac:dyDescent="0.2">
      <c r="B66" s="113"/>
      <c r="C66" s="113"/>
      <c r="D66" s="113"/>
      <c r="E66" s="113"/>
      <c r="F66" s="113"/>
      <c r="G66" s="113"/>
      <c r="H66" s="113"/>
    </row>
    <row r="67" spans="2:8" x14ac:dyDescent="0.2">
      <c r="B67" s="113"/>
      <c r="C67" s="113"/>
      <c r="D67" s="113"/>
      <c r="E67" s="113"/>
      <c r="F67" s="113"/>
      <c r="G67" s="113"/>
      <c r="H67" s="113"/>
    </row>
  </sheetData>
  <mergeCells count="13">
    <mergeCell ref="A1:H1"/>
    <mergeCell ref="A2:H2"/>
    <mergeCell ref="D3:E3"/>
    <mergeCell ref="G3:H3"/>
    <mergeCell ref="A4:B4"/>
    <mergeCell ref="D4:E4"/>
    <mergeCell ref="G4:H4"/>
    <mergeCell ref="A5:A6"/>
    <mergeCell ref="B5:B6"/>
    <mergeCell ref="C5:C6"/>
    <mergeCell ref="D5:D6"/>
    <mergeCell ref="E5:E6"/>
    <mergeCell ref="F5:H5"/>
  </mergeCells>
  <pageMargins left="0.74803149606299213" right="0.74803149606299213" top="0.86614173228346458" bottom="0.82677165354330717" header="0.51181102362204722" footer="0.51181102362204722"/>
  <pageSetup paperSize="9" scale="64" fitToHeight="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Normal="100" zoomScaleSheetLayoutView="120" workbookViewId="0">
      <selection activeCell="A5" sqref="A5"/>
    </sheetView>
  </sheetViews>
  <sheetFormatPr defaultColWidth="10.33203125" defaultRowHeight="15.75" x14ac:dyDescent="0.25"/>
  <cols>
    <col min="1" max="1" width="66.6640625" style="1" customWidth="1"/>
    <col min="2" max="2" width="6.1640625" style="2" customWidth="1"/>
    <col min="3" max="3" width="18" style="1" hidden="1" customWidth="1"/>
    <col min="4" max="4" width="34.1640625" style="1" customWidth="1"/>
    <col min="5" max="16384" width="10.33203125" style="1"/>
  </cols>
  <sheetData>
    <row r="1" spans="1:4" ht="36.75" customHeight="1" x14ac:dyDescent="0.25">
      <c r="A1" s="1318" t="s">
        <v>777</v>
      </c>
      <c r="B1" s="1322"/>
      <c r="C1" s="1322"/>
      <c r="D1" s="1322"/>
    </row>
    <row r="2" spans="1:4" ht="21" customHeight="1" x14ac:dyDescent="0.25">
      <c r="A2" s="1318" t="s">
        <v>921</v>
      </c>
      <c r="B2" s="1318"/>
      <c r="C2" s="1318"/>
      <c r="D2" s="1318"/>
    </row>
    <row r="3" spans="1:4" ht="21" customHeight="1" x14ac:dyDescent="0.25">
      <c r="A3" s="1318" t="s">
        <v>775</v>
      </c>
      <c r="B3" s="1318"/>
      <c r="C3" s="1318"/>
      <c r="D3" s="1318"/>
    </row>
    <row r="4" spans="1:4" ht="18.75" customHeight="1" x14ac:dyDescent="0.25">
      <c r="A4" s="591"/>
      <c r="B4" s="592"/>
      <c r="C4" s="592"/>
      <c r="D4" s="621"/>
    </row>
    <row r="5" spans="1:4" ht="16.5" thickBot="1" x14ac:dyDescent="0.3">
      <c r="A5" s="943" t="s">
        <v>954</v>
      </c>
      <c r="C5" s="1323" t="s">
        <v>611</v>
      </c>
      <c r="D5" s="1323"/>
    </row>
    <row r="6" spans="1:4" ht="15.75" customHeight="1" x14ac:dyDescent="0.25">
      <c r="A6" s="1324" t="s">
        <v>579</v>
      </c>
      <c r="B6" s="1326" t="s">
        <v>150</v>
      </c>
      <c r="C6" s="1328" t="s">
        <v>81</v>
      </c>
      <c r="D6" s="1328" t="s">
        <v>539</v>
      </c>
    </row>
    <row r="7" spans="1:4" ht="11.25" customHeight="1" x14ac:dyDescent="0.25">
      <c r="A7" s="1325"/>
      <c r="B7" s="1327"/>
      <c r="C7" s="1329"/>
      <c r="D7" s="1329"/>
    </row>
    <row r="8" spans="1:4" s="5" customFormat="1" ht="16.5" thickBot="1" x14ac:dyDescent="0.25">
      <c r="A8" s="3" t="s">
        <v>192</v>
      </c>
      <c r="B8" s="4" t="s">
        <v>193</v>
      </c>
      <c r="C8" s="4" t="s">
        <v>194</v>
      </c>
      <c r="D8" s="4" t="s">
        <v>194</v>
      </c>
    </row>
    <row r="9" spans="1:4" s="8" customFormat="1" x14ac:dyDescent="0.2">
      <c r="A9" s="747" t="s">
        <v>642</v>
      </c>
      <c r="B9" s="7" t="s">
        <v>197</v>
      </c>
      <c r="C9" s="749">
        <v>81695507</v>
      </c>
      <c r="D9" s="749">
        <v>88465620</v>
      </c>
    </row>
    <row r="10" spans="1:4" s="8" customFormat="1" x14ac:dyDescent="0.2">
      <c r="A10" s="551" t="s">
        <v>643</v>
      </c>
      <c r="B10" s="18" t="s">
        <v>198</v>
      </c>
      <c r="C10" s="750">
        <v>17021772</v>
      </c>
      <c r="D10" s="750">
        <v>20155266</v>
      </c>
    </row>
    <row r="11" spans="1:4" s="8" customFormat="1" x14ac:dyDescent="0.2">
      <c r="A11" s="551" t="s">
        <v>644</v>
      </c>
      <c r="B11" s="18" t="s">
        <v>199</v>
      </c>
      <c r="C11" s="750">
        <v>6314941</v>
      </c>
      <c r="D11" s="750">
        <v>3977395</v>
      </c>
    </row>
    <row r="12" spans="1:4" s="561" customFormat="1" x14ac:dyDescent="0.2">
      <c r="A12" s="751" t="s">
        <v>645</v>
      </c>
      <c r="B12" s="752" t="s">
        <v>200</v>
      </c>
      <c r="C12" s="753">
        <f>SUM(C9:C11)</f>
        <v>105032220</v>
      </c>
      <c r="D12" s="753">
        <f>SUM(D9:D11)</f>
        <v>112598281</v>
      </c>
    </row>
    <row r="13" spans="1:4" s="8" customFormat="1" x14ac:dyDescent="0.2">
      <c r="A13" s="552" t="s">
        <v>646</v>
      </c>
      <c r="B13" s="18" t="s">
        <v>201</v>
      </c>
      <c r="C13" s="557">
        <v>118470957</v>
      </c>
      <c r="D13" s="557">
        <v>145983148</v>
      </c>
    </row>
    <row r="14" spans="1:4" s="8" customFormat="1" x14ac:dyDescent="0.2">
      <c r="A14" s="552" t="s">
        <v>647</v>
      </c>
      <c r="B14" s="18" t="s">
        <v>202</v>
      </c>
      <c r="C14" s="557">
        <v>40283573</v>
      </c>
      <c r="D14" s="557">
        <v>53879027</v>
      </c>
    </row>
    <row r="15" spans="1:4" s="8" customFormat="1" x14ac:dyDescent="0.2">
      <c r="A15" s="552" t="s">
        <v>648</v>
      </c>
      <c r="B15" s="18" t="s">
        <v>203</v>
      </c>
      <c r="C15" s="557">
        <v>1207402</v>
      </c>
      <c r="D15" s="557">
        <v>6106563</v>
      </c>
    </row>
    <row r="16" spans="1:4" s="8" customFormat="1" x14ac:dyDescent="0.2">
      <c r="A16" s="552" t="s">
        <v>649</v>
      </c>
      <c r="B16" s="18" t="s">
        <v>204</v>
      </c>
      <c r="C16" s="557">
        <v>8576347</v>
      </c>
      <c r="D16" s="557">
        <v>4296196</v>
      </c>
    </row>
    <row r="17" spans="1:4" s="561" customFormat="1" x14ac:dyDescent="0.2">
      <c r="A17" s="9" t="s">
        <v>650</v>
      </c>
      <c r="B17" s="752" t="s">
        <v>205</v>
      </c>
      <c r="C17" s="562">
        <f>SUM(C13:C16)</f>
        <v>168538279</v>
      </c>
      <c r="D17" s="562">
        <f>SUM(D13:D16)</f>
        <v>210264934</v>
      </c>
    </row>
    <row r="18" spans="1:4" s="8" customFormat="1" x14ac:dyDescent="0.2">
      <c r="A18" s="552" t="s">
        <v>651</v>
      </c>
      <c r="B18" s="18" t="s">
        <v>206</v>
      </c>
      <c r="C18" s="557">
        <v>22150684</v>
      </c>
      <c r="D18" s="557">
        <v>24145197</v>
      </c>
    </row>
    <row r="19" spans="1:4" s="561" customFormat="1" x14ac:dyDescent="0.2">
      <c r="A19" s="552" t="s">
        <v>652</v>
      </c>
      <c r="B19" s="563" t="s">
        <v>207</v>
      </c>
      <c r="C19" s="557">
        <v>29261145</v>
      </c>
      <c r="D19" s="557">
        <v>37166518</v>
      </c>
    </row>
    <row r="20" spans="1:4" s="559" customFormat="1" x14ac:dyDescent="0.2">
      <c r="A20" s="552" t="s">
        <v>653</v>
      </c>
      <c r="B20" s="18" t="s">
        <v>208</v>
      </c>
      <c r="C20" s="557">
        <v>437957</v>
      </c>
      <c r="D20" s="557">
        <v>706954</v>
      </c>
    </row>
    <row r="21" spans="1:4" s="561" customFormat="1" x14ac:dyDescent="0.2">
      <c r="A21" s="9" t="s">
        <v>654</v>
      </c>
      <c r="B21" s="752" t="s">
        <v>209</v>
      </c>
      <c r="C21" s="562">
        <f>SUM(C18:C20)</f>
        <v>51849786</v>
      </c>
      <c r="D21" s="562">
        <f>SUM(D18:D20)</f>
        <v>62018669</v>
      </c>
    </row>
    <row r="22" spans="1:4" s="561" customFormat="1" x14ac:dyDescent="0.2">
      <c r="A22" s="552" t="s">
        <v>655</v>
      </c>
      <c r="B22" s="563" t="s">
        <v>210</v>
      </c>
      <c r="C22" s="557">
        <v>40133143</v>
      </c>
      <c r="D22" s="557">
        <v>109698792</v>
      </c>
    </row>
    <row r="23" spans="1:4" s="8" customFormat="1" x14ac:dyDescent="0.2">
      <c r="A23" s="552" t="s">
        <v>656</v>
      </c>
      <c r="B23" s="563" t="s">
        <v>211</v>
      </c>
      <c r="C23" s="557">
        <v>10969034</v>
      </c>
      <c r="D23" s="557">
        <v>29889852</v>
      </c>
    </row>
    <row r="24" spans="1:4" s="8" customFormat="1" x14ac:dyDescent="0.2">
      <c r="A24" s="552" t="s">
        <v>657</v>
      </c>
      <c r="B24" s="563" t="s">
        <v>212</v>
      </c>
      <c r="C24" s="557">
        <v>12737712</v>
      </c>
      <c r="D24" s="557">
        <v>21322703</v>
      </c>
    </row>
    <row r="25" spans="1:4" s="561" customFormat="1" x14ac:dyDescent="0.2">
      <c r="A25" s="9" t="s">
        <v>658</v>
      </c>
      <c r="B25" s="752" t="s">
        <v>213</v>
      </c>
      <c r="C25" s="562">
        <f>SUM(C22:C24)</f>
        <v>63839889</v>
      </c>
      <c r="D25" s="562">
        <f>SUM(D22:D24)</f>
        <v>160911347</v>
      </c>
    </row>
    <row r="26" spans="1:4" s="561" customFormat="1" x14ac:dyDescent="0.2">
      <c r="A26" s="9" t="s">
        <v>659</v>
      </c>
      <c r="B26" s="752" t="s">
        <v>214</v>
      </c>
      <c r="C26" s="562">
        <v>35900525</v>
      </c>
      <c r="D26" s="562">
        <v>40988096</v>
      </c>
    </row>
    <row r="27" spans="1:4" s="561" customFormat="1" x14ac:dyDescent="0.2">
      <c r="A27" s="9" t="s">
        <v>660</v>
      </c>
      <c r="B27" s="752" t="s">
        <v>215</v>
      </c>
      <c r="C27" s="562">
        <v>111501205</v>
      </c>
      <c r="D27" s="562">
        <v>70933258</v>
      </c>
    </row>
    <row r="28" spans="1:4" s="754" customFormat="1" ht="19.5" customHeight="1" x14ac:dyDescent="0.2">
      <c r="A28" s="564" t="s">
        <v>661</v>
      </c>
      <c r="B28" s="759" t="s">
        <v>216</v>
      </c>
      <c r="C28" s="565">
        <f>C12+C17-C21-C25-C26-C27</f>
        <v>10479094</v>
      </c>
      <c r="D28" s="565">
        <f>D12+D17-D21-D25-D26-D27</f>
        <v>-11988155</v>
      </c>
    </row>
    <row r="29" spans="1:4" s="561" customFormat="1" ht="26.25" customHeight="1" x14ac:dyDescent="0.2">
      <c r="A29" s="552" t="s">
        <v>829</v>
      </c>
      <c r="B29" s="563" t="s">
        <v>217</v>
      </c>
      <c r="C29" s="558">
        <v>276626</v>
      </c>
      <c r="D29" s="558">
        <v>0</v>
      </c>
    </row>
    <row r="30" spans="1:4" s="561" customFormat="1" x14ac:dyDescent="0.2">
      <c r="A30" s="552" t="s">
        <v>662</v>
      </c>
      <c r="B30" s="563" t="s">
        <v>218</v>
      </c>
      <c r="C30" s="558">
        <v>276626</v>
      </c>
      <c r="D30" s="558">
        <v>56</v>
      </c>
    </row>
    <row r="31" spans="1:4" s="561" customFormat="1" x14ac:dyDescent="0.2">
      <c r="A31" s="9" t="s">
        <v>663</v>
      </c>
      <c r="B31" s="752" t="s">
        <v>219</v>
      </c>
      <c r="C31" s="562">
        <f>C30</f>
        <v>276626</v>
      </c>
      <c r="D31" s="562">
        <f>SUM(D29:D30)</f>
        <v>56</v>
      </c>
    </row>
    <row r="32" spans="1:4" s="8" customFormat="1" x14ac:dyDescent="0.2">
      <c r="A32" s="551" t="s">
        <v>827</v>
      </c>
      <c r="B32" s="18" t="s">
        <v>220</v>
      </c>
      <c r="C32" s="750">
        <v>337</v>
      </c>
      <c r="D32" s="750">
        <v>1338638</v>
      </c>
    </row>
    <row r="33" spans="1:4" s="561" customFormat="1" x14ac:dyDescent="0.2">
      <c r="A33" s="9" t="s">
        <v>665</v>
      </c>
      <c r="B33" s="752" t="s">
        <v>221</v>
      </c>
      <c r="C33" s="562">
        <f>C32</f>
        <v>337</v>
      </c>
      <c r="D33" s="562">
        <f>D32</f>
        <v>1338638</v>
      </c>
    </row>
    <row r="34" spans="1:4" s="754" customFormat="1" ht="18" customHeight="1" x14ac:dyDescent="0.2">
      <c r="A34" s="760" t="s">
        <v>666</v>
      </c>
      <c r="B34" s="761" t="s">
        <v>222</v>
      </c>
      <c r="C34" s="762">
        <f>C31-C33</f>
        <v>276289</v>
      </c>
      <c r="D34" s="762">
        <f>D31-D33</f>
        <v>-1338582</v>
      </c>
    </row>
    <row r="35" spans="1:4" s="758" customFormat="1" ht="21.75" customHeight="1" x14ac:dyDescent="0.2">
      <c r="A35" s="755" t="s">
        <v>667</v>
      </c>
      <c r="B35" s="756" t="s">
        <v>223</v>
      </c>
      <c r="C35" s="757">
        <f>C28+C34</f>
        <v>10755383</v>
      </c>
      <c r="D35" s="757">
        <f>D28+D34</f>
        <v>-13326737</v>
      </c>
    </row>
    <row r="36" spans="1:4" x14ac:dyDescent="0.25">
      <c r="A36" s="12"/>
      <c r="C36" s="13"/>
      <c r="D36" s="13"/>
    </row>
    <row r="37" spans="1:4" x14ac:dyDescent="0.25">
      <c r="A37" s="12"/>
      <c r="C37" s="13"/>
      <c r="D37" s="13"/>
    </row>
    <row r="38" spans="1:4" x14ac:dyDescent="0.25">
      <c r="A38" s="14"/>
      <c r="C38" s="13"/>
      <c r="D38" s="13"/>
    </row>
    <row r="39" spans="1:4" x14ac:dyDescent="0.25">
      <c r="A39" s="1319"/>
      <c r="B39" s="1319"/>
      <c r="C39" s="1319"/>
      <c r="D39" s="1319"/>
    </row>
    <row r="40" spans="1:4" x14ac:dyDescent="0.25">
      <c r="A40" s="1319"/>
      <c r="B40" s="1319"/>
      <c r="C40" s="1319"/>
      <c r="D40" s="1319"/>
    </row>
  </sheetData>
  <mergeCells count="10">
    <mergeCell ref="A39:D39"/>
    <mergeCell ref="A40:D40"/>
    <mergeCell ref="A1:D1"/>
    <mergeCell ref="A2:D2"/>
    <mergeCell ref="A3:D3"/>
    <mergeCell ref="C5:D5"/>
    <mergeCell ref="A6:A7"/>
    <mergeCell ref="B6:B7"/>
    <mergeCell ref="C6:C7"/>
    <mergeCell ref="D6:D7"/>
  </mergeCells>
  <printOptions horizontalCentered="1"/>
  <pageMargins left="0.56000000000000005" right="0.57999999999999996" top="0.77" bottom="0.98425196850393704" header="0.78740157480314965" footer="0.78740157480314965"/>
  <pageSetup paperSize="9" scale="94" orientation="portrait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L12"/>
  <sheetViews>
    <sheetView zoomScaleNormal="100" workbookViewId="0">
      <selection activeCell="A4" sqref="A4"/>
    </sheetView>
  </sheetViews>
  <sheetFormatPr defaultRowHeight="12.75" x14ac:dyDescent="0.2"/>
  <cols>
    <col min="1" max="1" width="9.33203125" style="40"/>
    <col min="2" max="2" width="42.83203125" style="40" customWidth="1"/>
    <col min="3" max="3" width="19.6640625" style="40" customWidth="1"/>
    <col min="4" max="4" width="20.5" style="40" customWidth="1"/>
    <col min="5" max="5" width="23.6640625" style="40" customWidth="1"/>
    <col min="6" max="6" width="5.5" style="40" customWidth="1"/>
    <col min="7" max="16384" width="9.33203125" style="40"/>
  </cols>
  <sheetData>
    <row r="1" spans="1:12" x14ac:dyDescent="0.2">
      <c r="A1" s="39"/>
      <c r="F1" s="1337"/>
    </row>
    <row r="2" spans="1:12" ht="33" customHeight="1" x14ac:dyDescent="0.2">
      <c r="A2" s="1334" t="s">
        <v>922</v>
      </c>
      <c r="B2" s="1334"/>
      <c r="C2" s="1334"/>
      <c r="D2" s="1334"/>
      <c r="E2" s="1334"/>
      <c r="F2" s="1337"/>
    </row>
    <row r="3" spans="1:12" ht="33" customHeight="1" x14ac:dyDescent="0.2">
      <c r="A3" s="593"/>
      <c r="B3" s="593"/>
      <c r="C3" s="593"/>
      <c r="D3" s="593"/>
      <c r="E3" s="622"/>
      <c r="F3" s="1337"/>
    </row>
    <row r="4" spans="1:12" ht="13.5" thickBot="1" x14ac:dyDescent="0.25">
      <c r="A4" s="943" t="s">
        <v>955</v>
      </c>
      <c r="E4" s="623" t="s">
        <v>611</v>
      </c>
      <c r="F4" s="1337"/>
    </row>
    <row r="5" spans="1:12" ht="79.5" thickBot="1" x14ac:dyDescent="0.25">
      <c r="A5" s="42" t="s">
        <v>191</v>
      </c>
      <c r="B5" s="43" t="s">
        <v>270</v>
      </c>
      <c r="C5" s="43" t="s">
        <v>271</v>
      </c>
      <c r="D5" s="43" t="s">
        <v>272</v>
      </c>
      <c r="E5" s="44" t="s">
        <v>273</v>
      </c>
      <c r="F5" s="1337"/>
      <c r="H5" s="39"/>
    </row>
    <row r="6" spans="1:12" ht="16.5" x14ac:dyDescent="0.2">
      <c r="A6" s="45" t="s">
        <v>258</v>
      </c>
      <c r="B6" s="46" t="s">
        <v>540</v>
      </c>
      <c r="C6" s="960">
        <v>3.3999999999999998E-3</v>
      </c>
      <c r="D6" s="47">
        <v>1700000</v>
      </c>
      <c r="E6" s="48"/>
      <c r="F6" s="1337"/>
      <c r="H6" s="1334"/>
      <c r="I6" s="1334"/>
      <c r="J6" s="1334"/>
      <c r="K6" s="1334"/>
      <c r="L6" s="1334"/>
    </row>
    <row r="7" spans="1:12" ht="15.75" x14ac:dyDescent="0.2">
      <c r="A7" s="49" t="s">
        <v>259</v>
      </c>
      <c r="B7" s="50"/>
      <c r="C7" s="51"/>
      <c r="D7" s="52"/>
      <c r="E7" s="53"/>
      <c r="F7" s="1337"/>
    </row>
    <row r="8" spans="1:12" ht="15.75" x14ac:dyDescent="0.2">
      <c r="A8" s="49" t="s">
        <v>260</v>
      </c>
      <c r="B8" s="50"/>
      <c r="C8" s="51"/>
      <c r="D8" s="52"/>
      <c r="E8" s="53"/>
      <c r="F8" s="1337"/>
    </row>
    <row r="9" spans="1:12" ht="15.75" x14ac:dyDescent="0.2">
      <c r="A9" s="49" t="s">
        <v>261</v>
      </c>
      <c r="B9" s="50"/>
      <c r="C9" s="51"/>
      <c r="D9" s="52"/>
      <c r="E9" s="53"/>
      <c r="F9" s="1337"/>
    </row>
    <row r="10" spans="1:12" ht="16.5" thickBot="1" x14ac:dyDescent="0.25">
      <c r="A10" s="49" t="s">
        <v>262</v>
      </c>
      <c r="B10" s="50"/>
      <c r="C10" s="51"/>
      <c r="D10" s="52"/>
      <c r="E10" s="53"/>
      <c r="F10" s="1337"/>
    </row>
    <row r="11" spans="1:12" ht="16.5" thickBot="1" x14ac:dyDescent="0.3">
      <c r="A11" s="1335" t="s">
        <v>274</v>
      </c>
      <c r="B11" s="1336"/>
      <c r="C11" s="54"/>
      <c r="D11" s="55">
        <f>IF(SUM(D6:D10)=0,"",SUM(D6:D10))</f>
        <v>1700000</v>
      </c>
      <c r="E11" s="56" t="str">
        <f>IF(SUM(E6:E10)=0,"",SUM(E6:E10))</f>
        <v/>
      </c>
      <c r="F11" s="1337"/>
    </row>
    <row r="12" spans="1:12" ht="15.75" x14ac:dyDescent="0.25">
      <c r="A12" s="41"/>
    </row>
  </sheetData>
  <mergeCells count="4">
    <mergeCell ref="A2:E2"/>
    <mergeCell ref="A11:B11"/>
    <mergeCell ref="F1:F11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pageSetUpPr fitToPage="1"/>
  </sheetPr>
  <dimension ref="A1:I58"/>
  <sheetViews>
    <sheetView zoomScaleNormal="100" workbookViewId="0">
      <selection sqref="A1:H2"/>
    </sheetView>
  </sheetViews>
  <sheetFormatPr defaultColWidth="10.6640625" defaultRowHeight="12.75" x14ac:dyDescent="0.2"/>
  <cols>
    <col min="1" max="1" width="10.6640625" style="156" customWidth="1"/>
    <col min="2" max="2" width="57.83203125" style="156" customWidth="1"/>
    <col min="3" max="3" width="17" style="156" customWidth="1"/>
    <col min="4" max="4" width="15.5" style="156" customWidth="1"/>
    <col min="5" max="5" width="15" style="156" customWidth="1"/>
    <col min="6" max="6" width="14.6640625" style="156" bestFit="1" customWidth="1"/>
    <col min="7" max="7" width="12.83203125" style="156" customWidth="1"/>
    <col min="8" max="8" width="11.1640625" style="156" customWidth="1"/>
    <col min="9" max="9" width="20.5" style="156" customWidth="1"/>
    <col min="10" max="16384" width="10.6640625" style="156"/>
  </cols>
  <sheetData>
    <row r="1" spans="1:8" ht="29.25" customHeight="1" x14ac:dyDescent="0.2">
      <c r="A1" s="1164" t="s">
        <v>605</v>
      </c>
      <c r="B1" s="1164"/>
      <c r="C1" s="1164"/>
      <c r="D1" s="1164"/>
      <c r="E1" s="1164"/>
      <c r="F1" s="1164"/>
      <c r="G1" s="1164"/>
      <c r="H1" s="1164"/>
    </row>
    <row r="2" spans="1:8" ht="14.25" customHeight="1" x14ac:dyDescent="0.2">
      <c r="A2" s="1164"/>
      <c r="B2" s="1164"/>
      <c r="C2" s="1164"/>
      <c r="D2" s="1164"/>
      <c r="E2" s="1164"/>
      <c r="F2" s="1164"/>
      <c r="G2" s="1164"/>
      <c r="H2" s="1164"/>
    </row>
    <row r="3" spans="1:8" ht="25.5" customHeight="1" x14ac:dyDescent="0.2">
      <c r="A3" s="1164" t="s">
        <v>680</v>
      </c>
      <c r="B3" s="1164"/>
      <c r="C3" s="1164"/>
      <c r="D3" s="1164"/>
      <c r="E3" s="1164"/>
      <c r="F3" s="1164"/>
      <c r="G3" s="1164"/>
      <c r="H3" s="1164"/>
    </row>
    <row r="4" spans="1:8" ht="23.25" customHeight="1" x14ac:dyDescent="0.25">
      <c r="A4" s="157"/>
      <c r="B4" s="96"/>
      <c r="C4" s="96"/>
      <c r="D4" s="158"/>
      <c r="E4" s="159"/>
      <c r="F4" s="96"/>
      <c r="G4" s="158"/>
      <c r="H4" s="159"/>
    </row>
    <row r="5" spans="1:8" ht="18" customHeight="1" thickBot="1" x14ac:dyDescent="0.3">
      <c r="A5" s="1148" t="s">
        <v>928</v>
      </c>
      <c r="B5" s="1148"/>
      <c r="C5" s="160"/>
      <c r="D5" s="1170"/>
      <c r="E5" s="1170"/>
      <c r="F5" s="160"/>
      <c r="G5" s="1170" t="s">
        <v>611</v>
      </c>
      <c r="H5" s="1170"/>
    </row>
    <row r="6" spans="1:8" ht="6" hidden="1" customHeight="1" x14ac:dyDescent="0.2">
      <c r="A6" s="161"/>
      <c r="B6" s="162"/>
      <c r="C6" s="162"/>
      <c r="F6" s="162"/>
    </row>
    <row r="7" spans="1:8" ht="22.5" hidden="1" customHeight="1" x14ac:dyDescent="0.2">
      <c r="A7" s="163"/>
      <c r="B7" s="164"/>
      <c r="C7" s="162"/>
      <c r="F7" s="162"/>
    </row>
    <row r="8" spans="1:8" ht="22.5" customHeight="1" thickTop="1" x14ac:dyDescent="0.2">
      <c r="A8" s="1165" t="s">
        <v>310</v>
      </c>
      <c r="B8" s="1154" t="s">
        <v>692</v>
      </c>
      <c r="C8" s="1154" t="s">
        <v>835</v>
      </c>
      <c r="D8" s="1154" t="s">
        <v>836</v>
      </c>
      <c r="E8" s="1167" t="s">
        <v>837</v>
      </c>
      <c r="F8" s="1169" t="s">
        <v>840</v>
      </c>
      <c r="G8" s="1158"/>
      <c r="H8" s="1159"/>
    </row>
    <row r="9" spans="1:8" s="115" customFormat="1" ht="42.75" customHeight="1" thickBot="1" x14ac:dyDescent="0.25">
      <c r="A9" s="1166"/>
      <c r="B9" s="1155"/>
      <c r="C9" s="1155"/>
      <c r="D9" s="1155"/>
      <c r="E9" s="1168"/>
      <c r="F9" s="1003" t="s">
        <v>799</v>
      </c>
      <c r="G9" s="976" t="s">
        <v>800</v>
      </c>
      <c r="H9" s="977" t="s">
        <v>801</v>
      </c>
    </row>
    <row r="10" spans="1:8" s="115" customFormat="1" ht="12.75" customHeight="1" thickTop="1" x14ac:dyDescent="0.2">
      <c r="A10" s="120" t="s">
        <v>245</v>
      </c>
      <c r="B10" s="121" t="s">
        <v>193</v>
      </c>
      <c r="C10" s="165" t="s">
        <v>194</v>
      </c>
      <c r="D10" s="165" t="s">
        <v>195</v>
      </c>
      <c r="E10" s="1010" t="s">
        <v>196</v>
      </c>
      <c r="F10" s="1004" t="s">
        <v>178</v>
      </c>
      <c r="G10" s="165" t="s">
        <v>179</v>
      </c>
      <c r="H10" s="732" t="s">
        <v>180</v>
      </c>
    </row>
    <row r="11" spans="1:8" ht="15" customHeight="1" x14ac:dyDescent="0.25">
      <c r="A11" s="166" t="s">
        <v>312</v>
      </c>
      <c r="B11" s="167" t="s">
        <v>467</v>
      </c>
      <c r="C11" s="168">
        <f t="shared" ref="C11:H11" si="0">C12</f>
        <v>7554880</v>
      </c>
      <c r="D11" s="168">
        <f t="shared" si="0"/>
        <v>3786795</v>
      </c>
      <c r="E11" s="1005">
        <f t="shared" si="0"/>
        <v>3786795</v>
      </c>
      <c r="F11" s="1005">
        <f t="shared" si="0"/>
        <v>3786795</v>
      </c>
      <c r="G11" s="984">
        <f t="shared" si="0"/>
        <v>0</v>
      </c>
      <c r="H11" s="1015">
        <f t="shared" si="0"/>
        <v>0</v>
      </c>
    </row>
    <row r="12" spans="1:8" ht="15" customHeight="1" x14ac:dyDescent="0.2">
      <c r="A12" s="169" t="s">
        <v>322</v>
      </c>
      <c r="B12" s="170" t="s">
        <v>468</v>
      </c>
      <c r="C12" s="171">
        <v>7554880</v>
      </c>
      <c r="D12" s="171">
        <v>3786795</v>
      </c>
      <c r="E12" s="171">
        <v>3786795</v>
      </c>
      <c r="F12" s="171">
        <v>3786795</v>
      </c>
      <c r="G12" s="1016">
        <v>0</v>
      </c>
      <c r="H12" s="1017">
        <v>0</v>
      </c>
    </row>
    <row r="13" spans="1:8" ht="15" customHeight="1" x14ac:dyDescent="0.25">
      <c r="A13" s="172" t="s">
        <v>335</v>
      </c>
      <c r="B13" s="173" t="s">
        <v>336</v>
      </c>
      <c r="C13" s="391">
        <f>SUM(C14:C19)</f>
        <v>22242800</v>
      </c>
      <c r="D13" s="391">
        <f>SUM(D14:D19)</f>
        <v>19705385</v>
      </c>
      <c r="E13" s="1006">
        <f>SUM(E14:E19)</f>
        <v>19705385</v>
      </c>
      <c r="F13" s="1006">
        <f>SUM(F14:F19)</f>
        <v>19705385</v>
      </c>
      <c r="G13" s="1019">
        <f>G12</f>
        <v>0</v>
      </c>
      <c r="H13" s="1020">
        <v>0</v>
      </c>
    </row>
    <row r="14" spans="1:8" ht="15" customHeight="1" x14ac:dyDescent="0.2">
      <c r="A14" s="127" t="s">
        <v>337</v>
      </c>
      <c r="B14" s="128" t="s">
        <v>338</v>
      </c>
      <c r="C14" s="389">
        <v>10230000</v>
      </c>
      <c r="D14" s="389">
        <v>10937751</v>
      </c>
      <c r="E14" s="171">
        <v>10937751</v>
      </c>
      <c r="F14" s="171">
        <v>10937751</v>
      </c>
      <c r="G14" s="1021">
        <v>0</v>
      </c>
      <c r="H14" s="1017">
        <v>0</v>
      </c>
    </row>
    <row r="15" spans="1:8" ht="15" customHeight="1" x14ac:dyDescent="0.2">
      <c r="A15" s="127" t="s">
        <v>678</v>
      </c>
      <c r="B15" s="128" t="s">
        <v>546</v>
      </c>
      <c r="C15" s="389">
        <v>20000</v>
      </c>
      <c r="D15" s="389">
        <v>11376</v>
      </c>
      <c r="E15" s="171">
        <v>11376</v>
      </c>
      <c r="F15" s="171">
        <v>11376</v>
      </c>
      <c r="G15" s="1021">
        <v>0</v>
      </c>
      <c r="H15" s="1017">
        <v>0</v>
      </c>
    </row>
    <row r="16" spans="1:8" ht="15" customHeight="1" x14ac:dyDescent="0.2">
      <c r="A16" s="127" t="s">
        <v>343</v>
      </c>
      <c r="B16" s="128" t="s">
        <v>344</v>
      </c>
      <c r="C16" s="389">
        <v>7260000</v>
      </c>
      <c r="D16" s="389">
        <v>5098429</v>
      </c>
      <c r="E16" s="171">
        <v>5098429</v>
      </c>
      <c r="F16" s="171">
        <v>5098429</v>
      </c>
      <c r="G16" s="1021">
        <v>0</v>
      </c>
      <c r="H16" s="1017">
        <v>0</v>
      </c>
    </row>
    <row r="17" spans="1:9" ht="15" customHeight="1" x14ac:dyDescent="0.2">
      <c r="A17" s="127" t="s">
        <v>345</v>
      </c>
      <c r="B17" s="128" t="s">
        <v>679</v>
      </c>
      <c r="C17" s="389">
        <v>4727700</v>
      </c>
      <c r="D17" s="389">
        <v>3654864</v>
      </c>
      <c r="E17" s="171">
        <v>3654864</v>
      </c>
      <c r="F17" s="171">
        <v>3654864</v>
      </c>
      <c r="G17" s="1021">
        <v>0</v>
      </c>
      <c r="H17" s="1017">
        <v>0</v>
      </c>
    </row>
    <row r="18" spans="1:9" ht="15" customHeight="1" x14ac:dyDescent="0.2">
      <c r="A18" s="127" t="s">
        <v>346</v>
      </c>
      <c r="B18" s="128" t="s">
        <v>347</v>
      </c>
      <c r="C18" s="171">
        <v>100</v>
      </c>
      <c r="D18" s="171">
        <v>3</v>
      </c>
      <c r="E18" s="171">
        <v>3</v>
      </c>
      <c r="F18" s="171">
        <v>3</v>
      </c>
      <c r="G18" s="1016">
        <v>0</v>
      </c>
      <c r="H18" s="1017">
        <v>0</v>
      </c>
    </row>
    <row r="19" spans="1:9" ht="15" customHeight="1" x14ac:dyDescent="0.2">
      <c r="A19" s="127" t="s">
        <v>721</v>
      </c>
      <c r="B19" s="128" t="s">
        <v>349</v>
      </c>
      <c r="C19" s="171">
        <v>5000</v>
      </c>
      <c r="D19" s="171">
        <v>2962</v>
      </c>
      <c r="E19" s="171">
        <v>2962</v>
      </c>
      <c r="F19" s="171">
        <v>2962</v>
      </c>
      <c r="G19" s="1016">
        <v>0</v>
      </c>
      <c r="H19" s="1017">
        <v>0</v>
      </c>
    </row>
    <row r="20" spans="1:9" ht="24.75" customHeight="1" x14ac:dyDescent="0.2">
      <c r="A20" s="132" t="s">
        <v>469</v>
      </c>
      <c r="B20" s="133" t="s">
        <v>359</v>
      </c>
      <c r="C20" s="174">
        <f t="shared" ref="C20:H20" si="1">C11+C13</f>
        <v>29797680</v>
      </c>
      <c r="D20" s="174">
        <f t="shared" si="1"/>
        <v>23492180</v>
      </c>
      <c r="E20" s="174">
        <f t="shared" si="1"/>
        <v>23492180</v>
      </c>
      <c r="F20" s="174">
        <f>F11+F13</f>
        <v>23492180</v>
      </c>
      <c r="G20" s="174">
        <f t="shared" si="1"/>
        <v>0</v>
      </c>
      <c r="H20" s="1096">
        <f t="shared" si="1"/>
        <v>0</v>
      </c>
    </row>
    <row r="21" spans="1:9" ht="15" customHeight="1" x14ac:dyDescent="0.25">
      <c r="A21" s="172" t="s">
        <v>360</v>
      </c>
      <c r="B21" s="173" t="s">
        <v>361</v>
      </c>
      <c r="C21" s="391">
        <f t="shared" ref="C21:H21" si="2">SUM(C22:C23)</f>
        <v>83114339</v>
      </c>
      <c r="D21" s="391">
        <f t="shared" si="2"/>
        <v>81225044</v>
      </c>
      <c r="E21" s="1008">
        <f t="shared" si="2"/>
        <v>81225044</v>
      </c>
      <c r="F21" s="1008">
        <f>SUM(F22:F23)</f>
        <v>81225044</v>
      </c>
      <c r="G21" s="1019">
        <f t="shared" si="2"/>
        <v>0</v>
      </c>
      <c r="H21" s="1025">
        <f t="shared" si="2"/>
        <v>0</v>
      </c>
    </row>
    <row r="22" spans="1:9" ht="15" customHeight="1" x14ac:dyDescent="0.2">
      <c r="A22" s="127" t="s">
        <v>362</v>
      </c>
      <c r="B22" s="128" t="s">
        <v>363</v>
      </c>
      <c r="C22" s="389">
        <v>3668972</v>
      </c>
      <c r="D22" s="389">
        <v>3647004</v>
      </c>
      <c r="E22" s="171">
        <v>3647004</v>
      </c>
      <c r="F22" s="171">
        <v>3647004</v>
      </c>
      <c r="G22" s="1021">
        <v>0</v>
      </c>
      <c r="H22" s="1017">
        <v>0</v>
      </c>
    </row>
    <row r="23" spans="1:9" s="115" customFormat="1" ht="15" customHeight="1" x14ac:dyDescent="0.2">
      <c r="A23" s="169" t="s">
        <v>470</v>
      </c>
      <c r="B23" s="170" t="s">
        <v>471</v>
      </c>
      <c r="C23" s="394">
        <v>79445367</v>
      </c>
      <c r="D23" s="394">
        <v>77578040</v>
      </c>
      <c r="E23" s="171">
        <v>77578040</v>
      </c>
      <c r="F23" s="171">
        <v>77578040</v>
      </c>
      <c r="G23" s="1026">
        <v>0</v>
      </c>
      <c r="H23" s="1017">
        <v>0</v>
      </c>
      <c r="I23" s="156"/>
    </row>
    <row r="24" spans="1:9" s="115" customFormat="1" ht="32.25" customHeight="1" thickBot="1" x14ac:dyDescent="0.3">
      <c r="A24" s="140" t="s">
        <v>472</v>
      </c>
      <c r="B24" s="141" t="s">
        <v>367</v>
      </c>
      <c r="C24" s="393">
        <f>C21+C20</f>
        <v>112912019</v>
      </c>
      <c r="D24" s="393">
        <f>D21+D20</f>
        <v>104717224</v>
      </c>
      <c r="E24" s="1009">
        <f>E20+E21</f>
        <v>104717224</v>
      </c>
      <c r="F24" s="1009">
        <f>F20+F21</f>
        <v>104717224</v>
      </c>
      <c r="G24" s="1028">
        <f>G21+G20</f>
        <v>0</v>
      </c>
      <c r="H24" s="1029">
        <f>H20+H21</f>
        <v>0</v>
      </c>
      <c r="I24" s="156"/>
    </row>
    <row r="25" spans="1:9" ht="16.5" thickTop="1" x14ac:dyDescent="0.25">
      <c r="A25" s="175"/>
      <c r="B25" s="175"/>
      <c r="C25" s="175"/>
      <c r="D25" s="175"/>
      <c r="E25" s="176"/>
      <c r="F25" s="175"/>
      <c r="G25" s="175"/>
      <c r="H25" s="176"/>
      <c r="I25" s="115"/>
    </row>
    <row r="26" spans="1:9" ht="16.5" thickBot="1" x14ac:dyDescent="0.3">
      <c r="A26" s="177"/>
      <c r="B26" s="178"/>
      <c r="C26" s="178"/>
      <c r="D26" s="178"/>
      <c r="E26" s="177"/>
      <c r="F26" s="178"/>
      <c r="G26" s="178"/>
      <c r="H26" s="177"/>
      <c r="I26" s="115"/>
    </row>
    <row r="27" spans="1:9" ht="13.5" thickTop="1" x14ac:dyDescent="0.2">
      <c r="A27" s="1165" t="s">
        <v>310</v>
      </c>
      <c r="B27" s="1154" t="s">
        <v>807</v>
      </c>
      <c r="C27" s="1154" t="s">
        <v>835</v>
      </c>
      <c r="D27" s="1154" t="s">
        <v>836</v>
      </c>
      <c r="E27" s="1167" t="s">
        <v>837</v>
      </c>
      <c r="F27" s="1169" t="s">
        <v>840</v>
      </c>
      <c r="G27" s="1158"/>
      <c r="H27" s="1159"/>
      <c r="I27" s="115"/>
    </row>
    <row r="28" spans="1:9" ht="36.75" thickBot="1" x14ac:dyDescent="0.25">
      <c r="A28" s="1166"/>
      <c r="B28" s="1155"/>
      <c r="C28" s="1155"/>
      <c r="D28" s="1155"/>
      <c r="E28" s="1168"/>
      <c r="F28" s="1003" t="s">
        <v>799</v>
      </c>
      <c r="G28" s="976" t="s">
        <v>800</v>
      </c>
      <c r="H28" s="977" t="s">
        <v>801</v>
      </c>
      <c r="I28" s="115"/>
    </row>
    <row r="29" spans="1:9" ht="13.5" thickTop="1" x14ac:dyDescent="0.2">
      <c r="A29" s="120" t="s">
        <v>245</v>
      </c>
      <c r="B29" s="121" t="s">
        <v>193</v>
      </c>
      <c r="C29" s="165" t="s">
        <v>194</v>
      </c>
      <c r="D29" s="165" t="s">
        <v>195</v>
      </c>
      <c r="E29" s="121" t="s">
        <v>196</v>
      </c>
      <c r="F29" s="1004" t="s">
        <v>178</v>
      </c>
      <c r="G29" s="165" t="s">
        <v>179</v>
      </c>
      <c r="H29" s="732" t="s">
        <v>180</v>
      </c>
    </row>
    <row r="30" spans="1:9" ht="15" customHeight="1" x14ac:dyDescent="0.25">
      <c r="A30" s="166" t="s">
        <v>369</v>
      </c>
      <c r="B30" s="167" t="s">
        <v>370</v>
      </c>
      <c r="C30" s="388">
        <f t="shared" ref="C30:H30" si="3">SUM(C31:C32)</f>
        <v>61054671</v>
      </c>
      <c r="D30" s="388">
        <f t="shared" si="3"/>
        <v>60903664</v>
      </c>
      <c r="E30" s="1006">
        <f t="shared" si="3"/>
        <v>59159144</v>
      </c>
      <c r="F30" s="1006">
        <f>SUM(F31:F32)</f>
        <v>59159144</v>
      </c>
      <c r="G30" s="1030">
        <f t="shared" si="3"/>
        <v>0</v>
      </c>
      <c r="H30" s="1020">
        <f t="shared" si="3"/>
        <v>0</v>
      </c>
    </row>
    <row r="31" spans="1:9" ht="15" customHeight="1" x14ac:dyDescent="0.2">
      <c r="A31" s="127" t="s">
        <v>371</v>
      </c>
      <c r="B31" s="128" t="s">
        <v>372</v>
      </c>
      <c r="C31" s="389">
        <v>61054671</v>
      </c>
      <c r="D31" s="389">
        <v>60557387</v>
      </c>
      <c r="E31" s="171">
        <v>58812867</v>
      </c>
      <c r="F31" s="171">
        <v>58812867</v>
      </c>
      <c r="G31" s="1031">
        <v>0</v>
      </c>
      <c r="H31" s="1017">
        <v>0</v>
      </c>
    </row>
    <row r="32" spans="1:9" ht="15" customHeight="1" x14ac:dyDescent="0.2">
      <c r="A32" s="127" t="s">
        <v>385</v>
      </c>
      <c r="B32" s="128" t="s">
        <v>386</v>
      </c>
      <c r="C32" s="389">
        <v>0</v>
      </c>
      <c r="D32" s="389">
        <v>346277</v>
      </c>
      <c r="E32" s="171">
        <v>346277</v>
      </c>
      <c r="F32" s="171">
        <v>346277</v>
      </c>
      <c r="G32" s="1031">
        <v>0</v>
      </c>
      <c r="H32" s="1017">
        <v>0</v>
      </c>
    </row>
    <row r="33" spans="1:9" ht="27.75" customHeight="1" x14ac:dyDescent="0.25">
      <c r="A33" s="172" t="s">
        <v>393</v>
      </c>
      <c r="B33" s="179" t="s">
        <v>394</v>
      </c>
      <c r="C33" s="390">
        <v>10684567</v>
      </c>
      <c r="D33" s="390">
        <v>10061802</v>
      </c>
      <c r="E33" s="1008">
        <v>9587072</v>
      </c>
      <c r="F33" s="1008">
        <v>9587072</v>
      </c>
      <c r="G33" s="1032">
        <v>0</v>
      </c>
      <c r="H33" s="1025">
        <v>0</v>
      </c>
    </row>
    <row r="34" spans="1:9" ht="15" customHeight="1" x14ac:dyDescent="0.25">
      <c r="A34" s="172" t="s">
        <v>395</v>
      </c>
      <c r="B34" s="173" t="s">
        <v>396</v>
      </c>
      <c r="C34" s="391">
        <f t="shared" ref="C34:H34" si="4">SUM(C35:C39)</f>
        <v>40652081</v>
      </c>
      <c r="D34" s="391">
        <f t="shared" si="4"/>
        <v>33035051</v>
      </c>
      <c r="E34" s="1008">
        <f t="shared" si="4"/>
        <v>30246491</v>
      </c>
      <c r="F34" s="1008">
        <f>SUM(F35:F39)</f>
        <v>30246491</v>
      </c>
      <c r="G34" s="1033">
        <f t="shared" si="4"/>
        <v>0</v>
      </c>
      <c r="H34" s="1025">
        <f t="shared" si="4"/>
        <v>0</v>
      </c>
    </row>
    <row r="35" spans="1:9" ht="15" customHeight="1" x14ac:dyDescent="0.2">
      <c r="A35" s="127" t="s">
        <v>397</v>
      </c>
      <c r="B35" s="128" t="s">
        <v>398</v>
      </c>
      <c r="C35" s="389">
        <v>24081971</v>
      </c>
      <c r="D35" s="389">
        <v>18761762</v>
      </c>
      <c r="E35" s="1011">
        <v>18538399</v>
      </c>
      <c r="F35" s="1011">
        <v>18538399</v>
      </c>
      <c r="G35" s="1031">
        <v>0</v>
      </c>
      <c r="H35" s="1035">
        <v>0</v>
      </c>
    </row>
    <row r="36" spans="1:9" ht="15" customHeight="1" x14ac:dyDescent="0.2">
      <c r="A36" s="127" t="s">
        <v>403</v>
      </c>
      <c r="B36" s="128" t="s">
        <v>404</v>
      </c>
      <c r="C36" s="389">
        <v>825000</v>
      </c>
      <c r="D36" s="389">
        <v>969209</v>
      </c>
      <c r="E36" s="1011">
        <v>952093</v>
      </c>
      <c r="F36" s="1011">
        <v>952093</v>
      </c>
      <c r="G36" s="1031">
        <v>0</v>
      </c>
      <c r="H36" s="1035">
        <v>0</v>
      </c>
    </row>
    <row r="37" spans="1:9" ht="15" customHeight="1" x14ac:dyDescent="0.2">
      <c r="A37" s="127" t="s">
        <v>409</v>
      </c>
      <c r="B37" s="128" t="s">
        <v>410</v>
      </c>
      <c r="C37" s="389">
        <v>5670000</v>
      </c>
      <c r="D37" s="389">
        <v>5903550</v>
      </c>
      <c r="E37" s="1011">
        <v>5295803</v>
      </c>
      <c r="F37" s="1011">
        <v>5295803</v>
      </c>
      <c r="G37" s="1031">
        <v>0</v>
      </c>
      <c r="H37" s="1035">
        <v>0</v>
      </c>
    </row>
    <row r="38" spans="1:9" ht="15" customHeight="1" x14ac:dyDescent="0.2">
      <c r="A38" s="127" t="s">
        <v>420</v>
      </c>
      <c r="B38" s="128" t="s">
        <v>421</v>
      </c>
      <c r="C38" s="389">
        <v>736000</v>
      </c>
      <c r="D38" s="389">
        <v>736000</v>
      </c>
      <c r="E38" s="1011">
        <v>269949</v>
      </c>
      <c r="F38" s="1011">
        <v>269949</v>
      </c>
      <c r="G38" s="1031">
        <v>0</v>
      </c>
      <c r="H38" s="1035">
        <v>0</v>
      </c>
    </row>
    <row r="39" spans="1:9" ht="15" customHeight="1" x14ac:dyDescent="0.2">
      <c r="A39" s="127" t="s">
        <v>422</v>
      </c>
      <c r="B39" s="128" t="s">
        <v>423</v>
      </c>
      <c r="C39" s="389">
        <v>9339110</v>
      </c>
      <c r="D39" s="389">
        <v>6664530</v>
      </c>
      <c r="E39" s="1011">
        <v>5190247</v>
      </c>
      <c r="F39" s="1011">
        <v>5190247</v>
      </c>
      <c r="G39" s="1031">
        <v>0</v>
      </c>
      <c r="H39" s="1035">
        <v>0</v>
      </c>
    </row>
    <row r="40" spans="1:9" ht="15" customHeight="1" x14ac:dyDescent="0.25">
      <c r="A40" s="125" t="s">
        <v>473</v>
      </c>
      <c r="B40" s="126" t="s">
        <v>443</v>
      </c>
      <c r="C40" s="392">
        <f t="shared" ref="C40:H40" si="5">SUM(C43:C44)</f>
        <v>520700</v>
      </c>
      <c r="D40" s="392">
        <f>SUM(D41:D44)</f>
        <v>716707</v>
      </c>
      <c r="E40" s="392">
        <f>SUM(E41:E44)</f>
        <v>701863</v>
      </c>
      <c r="F40" s="392">
        <f>SUM(F41:F44)</f>
        <v>701863</v>
      </c>
      <c r="G40" s="1033">
        <f t="shared" si="5"/>
        <v>0</v>
      </c>
      <c r="H40" s="1020">
        <f t="shared" si="5"/>
        <v>0</v>
      </c>
    </row>
    <row r="41" spans="1:9" ht="15" customHeight="1" x14ac:dyDescent="0.2">
      <c r="A41" s="127" t="s">
        <v>845</v>
      </c>
      <c r="B41" s="128" t="s">
        <v>846</v>
      </c>
      <c r="C41" s="389">
        <v>0</v>
      </c>
      <c r="D41" s="389">
        <v>149000</v>
      </c>
      <c r="E41" s="387">
        <v>149000</v>
      </c>
      <c r="F41" s="387">
        <v>149000</v>
      </c>
      <c r="G41" s="1033"/>
      <c r="H41" s="1020"/>
    </row>
    <row r="42" spans="1:9" ht="15" customHeight="1" x14ac:dyDescent="0.2">
      <c r="A42" s="127" t="s">
        <v>847</v>
      </c>
      <c r="B42" s="128" t="s">
        <v>848</v>
      </c>
      <c r="C42" s="389">
        <v>0</v>
      </c>
      <c r="D42" s="389">
        <v>154336</v>
      </c>
      <c r="E42" s="387">
        <v>154336</v>
      </c>
      <c r="F42" s="387">
        <v>154336</v>
      </c>
      <c r="G42" s="1033"/>
      <c r="H42" s="1020"/>
    </row>
    <row r="43" spans="1:9" s="180" customFormat="1" ht="15" customHeight="1" x14ac:dyDescent="0.2">
      <c r="A43" s="127" t="s">
        <v>446</v>
      </c>
      <c r="B43" s="128" t="s">
        <v>474</v>
      </c>
      <c r="C43" s="389">
        <v>410000</v>
      </c>
      <c r="D43" s="389">
        <v>264156</v>
      </c>
      <c r="E43" s="1011">
        <v>249312</v>
      </c>
      <c r="F43" s="1011">
        <v>249312</v>
      </c>
      <c r="G43" s="1031">
        <v>0</v>
      </c>
      <c r="H43" s="1035">
        <v>0</v>
      </c>
      <c r="I43" s="156"/>
    </row>
    <row r="44" spans="1:9" s="180" customFormat="1" ht="15" customHeight="1" x14ac:dyDescent="0.2">
      <c r="A44" s="127" t="s">
        <v>448</v>
      </c>
      <c r="B44" s="128" t="s">
        <v>475</v>
      </c>
      <c r="C44" s="389">
        <v>110700</v>
      </c>
      <c r="D44" s="389">
        <v>149215</v>
      </c>
      <c r="E44" s="1011">
        <v>149215</v>
      </c>
      <c r="F44" s="1011">
        <v>149215</v>
      </c>
      <c r="G44" s="1031">
        <v>0</v>
      </c>
      <c r="H44" s="1035">
        <v>0</v>
      </c>
      <c r="I44" s="156"/>
    </row>
    <row r="45" spans="1:9" ht="26.25" customHeight="1" thickBot="1" x14ac:dyDescent="0.3">
      <c r="A45" s="140" t="s">
        <v>457</v>
      </c>
      <c r="B45" s="141" t="s">
        <v>466</v>
      </c>
      <c r="C45" s="393">
        <f t="shared" ref="C45:H45" si="6">C30+C33+C34+C40</f>
        <v>112912019</v>
      </c>
      <c r="D45" s="393">
        <f t="shared" si="6"/>
        <v>104717224</v>
      </c>
      <c r="E45" s="393">
        <f t="shared" si="6"/>
        <v>99694570</v>
      </c>
      <c r="F45" s="393">
        <f t="shared" si="6"/>
        <v>99694570</v>
      </c>
      <c r="G45" s="393">
        <f t="shared" si="6"/>
        <v>0</v>
      </c>
      <c r="H45" s="1097">
        <f t="shared" si="6"/>
        <v>0</v>
      </c>
    </row>
    <row r="46" spans="1:9" ht="16.5" thickTop="1" x14ac:dyDescent="0.25">
      <c r="A46" s="175"/>
      <c r="B46" s="175"/>
      <c r="C46" s="175"/>
      <c r="D46" s="175"/>
      <c r="E46" s="181"/>
      <c r="F46" s="175"/>
      <c r="G46" s="175"/>
      <c r="H46" s="181"/>
      <c r="I46" s="180"/>
    </row>
    <row r="47" spans="1:9" ht="16.5" thickBot="1" x14ac:dyDescent="0.3">
      <c r="A47" s="182"/>
      <c r="B47" s="183"/>
      <c r="C47" s="183"/>
      <c r="D47" s="183"/>
      <c r="E47" s="183"/>
      <c r="F47" s="183"/>
      <c r="G47" s="183"/>
      <c r="H47" s="183"/>
      <c r="I47" s="180"/>
    </row>
    <row r="48" spans="1:9" ht="15" thickBot="1" x14ac:dyDescent="0.25">
      <c r="A48" s="184" t="s">
        <v>604</v>
      </c>
      <c r="B48" s="185"/>
      <c r="C48" s="186">
        <v>18</v>
      </c>
      <c r="D48" s="186"/>
      <c r="E48" s="395">
        <v>18</v>
      </c>
      <c r="F48" s="1012"/>
      <c r="G48" s="1002"/>
      <c r="H48" s="1002"/>
    </row>
    <row r="58" spans="6:6" x14ac:dyDescent="0.2">
      <c r="F58" s="156" t="s">
        <v>744</v>
      </c>
    </row>
  </sheetData>
  <mergeCells count="17">
    <mergeCell ref="G5:H5"/>
    <mergeCell ref="A8:A9"/>
    <mergeCell ref="B8:B9"/>
    <mergeCell ref="C8:C9"/>
    <mergeCell ref="D8:D9"/>
    <mergeCell ref="E8:E9"/>
    <mergeCell ref="F8:H8"/>
    <mergeCell ref="A1:H2"/>
    <mergeCell ref="A3:H3"/>
    <mergeCell ref="A27:A28"/>
    <mergeCell ref="B27:B28"/>
    <mergeCell ref="C27:C28"/>
    <mergeCell ref="D27:D28"/>
    <mergeCell ref="E27:E28"/>
    <mergeCell ref="F27:H27"/>
    <mergeCell ref="D5:E5"/>
    <mergeCell ref="A5:B5"/>
  </mergeCells>
  <phoneticPr fontId="97" type="noConversion"/>
  <printOptions verticalCentered="1"/>
  <pageMargins left="0.51" right="0.55118110236220474" top="0.56000000000000005" bottom="0.39370078740157483" header="0" footer="0"/>
  <pageSetup paperSize="9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selection activeCell="A5" sqref="A5:B5"/>
    </sheetView>
  </sheetViews>
  <sheetFormatPr defaultColWidth="10.6640625" defaultRowHeight="12.75" x14ac:dyDescent="0.2"/>
  <cols>
    <col min="1" max="1" width="10.6640625" style="156" customWidth="1"/>
    <col min="2" max="2" width="57.83203125" style="156" customWidth="1"/>
    <col min="3" max="3" width="14.83203125" style="156" customWidth="1"/>
    <col min="4" max="4" width="15.5" style="156" customWidth="1"/>
    <col min="5" max="5" width="13.5" style="156" customWidth="1"/>
    <col min="6" max="6" width="14.33203125" style="156" bestFit="1" customWidth="1"/>
    <col min="7" max="8" width="13.5" style="156" customWidth="1"/>
    <col min="9" max="16384" width="10.6640625" style="156"/>
  </cols>
  <sheetData>
    <row r="1" spans="1:9" ht="29.25" customHeight="1" x14ac:dyDescent="0.2">
      <c r="A1" s="1164" t="s">
        <v>722</v>
      </c>
      <c r="B1" s="1164"/>
      <c r="C1" s="1164"/>
      <c r="D1" s="1164"/>
      <c r="E1" s="1164"/>
      <c r="F1" s="1164"/>
      <c r="G1" s="1164"/>
      <c r="H1" s="1164"/>
    </row>
    <row r="2" spans="1:9" ht="14.25" customHeight="1" x14ac:dyDescent="0.2">
      <c r="A2" s="1164"/>
      <c r="B2" s="1164"/>
      <c r="C2" s="1164"/>
      <c r="D2" s="1164"/>
      <c r="E2" s="1164"/>
      <c r="F2" s="1164"/>
      <c r="G2" s="1164"/>
      <c r="H2" s="1164"/>
    </row>
    <row r="3" spans="1:9" ht="25.5" customHeight="1" x14ac:dyDescent="0.2">
      <c r="A3" s="1164" t="s">
        <v>680</v>
      </c>
      <c r="B3" s="1164"/>
      <c r="C3" s="1164"/>
      <c r="D3" s="1164"/>
      <c r="E3" s="1164"/>
      <c r="F3" s="1164"/>
      <c r="G3" s="1164"/>
      <c r="H3" s="1164"/>
    </row>
    <row r="4" spans="1:9" ht="23.25" customHeight="1" x14ac:dyDescent="0.25">
      <c r="A4" s="157"/>
      <c r="B4" s="96"/>
      <c r="C4" s="96"/>
      <c r="D4" s="158"/>
      <c r="E4" s="159"/>
      <c r="F4" s="159"/>
      <c r="G4" s="159"/>
      <c r="H4" s="159"/>
    </row>
    <row r="5" spans="1:9" ht="18" customHeight="1" thickBot="1" x14ac:dyDescent="0.3">
      <c r="A5" s="1148" t="s">
        <v>929</v>
      </c>
      <c r="B5" s="1148"/>
      <c r="C5" s="1041"/>
      <c r="D5" s="1170"/>
      <c r="E5" s="1170"/>
      <c r="F5" s="1013"/>
      <c r="G5" s="1170" t="s">
        <v>611</v>
      </c>
      <c r="H5" s="1170"/>
      <c r="I5" s="1014"/>
    </row>
    <row r="6" spans="1:9" ht="6" hidden="1" customHeight="1" x14ac:dyDescent="0.2">
      <c r="A6" s="161"/>
      <c r="B6" s="162"/>
      <c r="C6" s="162"/>
    </row>
    <row r="7" spans="1:9" ht="22.5" hidden="1" customHeight="1" x14ac:dyDescent="0.2">
      <c r="A7" s="163"/>
      <c r="B7" s="164"/>
      <c r="C7" s="162"/>
    </row>
    <row r="8" spans="1:9" ht="22.5" customHeight="1" thickTop="1" x14ac:dyDescent="0.2">
      <c r="A8" s="1165" t="s">
        <v>310</v>
      </c>
      <c r="B8" s="1154" t="s">
        <v>692</v>
      </c>
      <c r="C8" s="1171" t="s">
        <v>835</v>
      </c>
      <c r="D8" s="1154" t="s">
        <v>836</v>
      </c>
      <c r="E8" s="1167" t="s">
        <v>837</v>
      </c>
      <c r="F8" s="1158" t="s">
        <v>840</v>
      </c>
      <c r="G8" s="1158"/>
      <c r="H8" s="1159"/>
    </row>
    <row r="9" spans="1:9" s="115" customFormat="1" ht="42.75" customHeight="1" thickBot="1" x14ac:dyDescent="0.25">
      <c r="A9" s="1166"/>
      <c r="B9" s="1155"/>
      <c r="C9" s="1172"/>
      <c r="D9" s="1155"/>
      <c r="E9" s="1168"/>
      <c r="F9" s="976" t="s">
        <v>799</v>
      </c>
      <c r="G9" s="976" t="s">
        <v>800</v>
      </c>
      <c r="H9" s="977" t="s">
        <v>801</v>
      </c>
    </row>
    <row r="10" spans="1:9" s="115" customFormat="1" ht="12.75" customHeight="1" thickTop="1" x14ac:dyDescent="0.2">
      <c r="A10" s="120" t="s">
        <v>245</v>
      </c>
      <c r="B10" s="121" t="s">
        <v>193</v>
      </c>
      <c r="C10" s="165"/>
      <c r="D10" s="165" t="s">
        <v>194</v>
      </c>
      <c r="E10" s="121" t="s">
        <v>195</v>
      </c>
      <c r="F10" s="121" t="s">
        <v>196</v>
      </c>
      <c r="G10" s="121" t="s">
        <v>178</v>
      </c>
      <c r="H10" s="732" t="s">
        <v>179</v>
      </c>
    </row>
    <row r="11" spans="1:9" ht="15" customHeight="1" x14ac:dyDescent="0.25">
      <c r="A11" s="172" t="s">
        <v>335</v>
      </c>
      <c r="B11" s="173" t="s">
        <v>336</v>
      </c>
      <c r="C11" s="1046">
        <f>C12</f>
        <v>6000</v>
      </c>
      <c r="D11" s="391">
        <f>SUM(D12:D12)</f>
        <v>3231</v>
      </c>
      <c r="E11" s="1006">
        <f>SUM(E12:E12)</f>
        <v>3231</v>
      </c>
      <c r="F11" s="1006">
        <f>SUM(F12:F12)</f>
        <v>3231</v>
      </c>
      <c r="G11" s="1018">
        <f>SUM(G12:G12)</f>
        <v>0</v>
      </c>
      <c r="H11" s="1020">
        <f>SUM(H12:H12)</f>
        <v>0</v>
      </c>
    </row>
    <row r="12" spans="1:9" ht="15" customHeight="1" x14ac:dyDescent="0.2">
      <c r="A12" s="127" t="s">
        <v>721</v>
      </c>
      <c r="B12" s="128" t="s">
        <v>723</v>
      </c>
      <c r="C12" s="128">
        <v>6000</v>
      </c>
      <c r="D12" s="171">
        <v>3231</v>
      </c>
      <c r="E12" s="171">
        <v>3231</v>
      </c>
      <c r="F12" s="171">
        <v>3231</v>
      </c>
      <c r="G12" s="1016">
        <v>0</v>
      </c>
      <c r="H12" s="1017">
        <v>0</v>
      </c>
    </row>
    <row r="13" spans="1:9" ht="24.75" customHeight="1" x14ac:dyDescent="0.2">
      <c r="A13" s="132" t="s">
        <v>469</v>
      </c>
      <c r="B13" s="133" t="s">
        <v>359</v>
      </c>
      <c r="C13" s="1047">
        <f t="shared" ref="C13:H13" si="0">C11</f>
        <v>6000</v>
      </c>
      <c r="D13" s="174">
        <f t="shared" si="0"/>
        <v>3231</v>
      </c>
      <c r="E13" s="1007">
        <f t="shared" si="0"/>
        <v>3231</v>
      </c>
      <c r="F13" s="1007">
        <f>F11</f>
        <v>3231</v>
      </c>
      <c r="G13" s="1022">
        <f t="shared" si="0"/>
        <v>0</v>
      </c>
      <c r="H13" s="1023">
        <f t="shared" si="0"/>
        <v>0</v>
      </c>
    </row>
    <row r="14" spans="1:9" ht="15" customHeight="1" x14ac:dyDescent="0.25">
      <c r="A14" s="172" t="s">
        <v>360</v>
      </c>
      <c r="B14" s="173" t="s">
        <v>361</v>
      </c>
      <c r="C14" s="1050">
        <f>SUM(C15:C16)</f>
        <v>10897316</v>
      </c>
      <c r="D14" s="1050">
        <f>SUM(D15:D16)</f>
        <v>10813684</v>
      </c>
      <c r="E14" s="1050">
        <f>SUM(E15:E16)</f>
        <v>10813684</v>
      </c>
      <c r="F14" s="1050">
        <f>SUM(F15:F16)</f>
        <v>10813684</v>
      </c>
      <c r="G14" s="1024">
        <f>SUM(G16:G16)</f>
        <v>0</v>
      </c>
      <c r="H14" s="1025">
        <f>SUM(H16:H16)</f>
        <v>0</v>
      </c>
    </row>
    <row r="15" spans="1:9" s="1048" customFormat="1" ht="15" customHeight="1" x14ac:dyDescent="0.2">
      <c r="A15" s="127" t="s">
        <v>817</v>
      </c>
      <c r="B15" s="128" t="s">
        <v>818</v>
      </c>
      <c r="C15" s="1051">
        <v>81003</v>
      </c>
      <c r="D15" s="1051">
        <v>81003</v>
      </c>
      <c r="E15" s="1052">
        <v>81003</v>
      </c>
      <c r="F15" s="1052">
        <v>81003</v>
      </c>
      <c r="G15" s="171"/>
      <c r="H15" s="1049"/>
    </row>
    <row r="16" spans="1:9" s="115" customFormat="1" ht="15" customHeight="1" x14ac:dyDescent="0.2">
      <c r="A16" s="169" t="s">
        <v>470</v>
      </c>
      <c r="B16" s="170" t="s">
        <v>471</v>
      </c>
      <c r="C16" s="1054">
        <v>10816313</v>
      </c>
      <c r="D16" s="1053">
        <v>10732681</v>
      </c>
      <c r="E16" s="1052">
        <v>10732681</v>
      </c>
      <c r="F16" s="1052">
        <v>10732681</v>
      </c>
      <c r="G16" s="1016">
        <v>0</v>
      </c>
      <c r="H16" s="1017">
        <v>0</v>
      </c>
    </row>
    <row r="17" spans="1:8" s="115" customFormat="1" ht="32.25" customHeight="1" thickBot="1" x14ac:dyDescent="0.3">
      <c r="A17" s="140" t="s">
        <v>472</v>
      </c>
      <c r="B17" s="141" t="s">
        <v>367</v>
      </c>
      <c r="C17" s="1055">
        <f>C13+C14</f>
        <v>10903316</v>
      </c>
      <c r="D17" s="393">
        <f>D14+D13</f>
        <v>10816915</v>
      </c>
      <c r="E17" s="1009">
        <f>E13+E14</f>
        <v>10816915</v>
      </c>
      <c r="F17" s="1009">
        <f>F13+F14</f>
        <v>10816915</v>
      </c>
      <c r="G17" s="1027">
        <f>G13+G14</f>
        <v>0</v>
      </c>
      <c r="H17" s="1029">
        <f>H13+H14</f>
        <v>0</v>
      </c>
    </row>
    <row r="18" spans="1:8" ht="16.5" thickTop="1" x14ac:dyDescent="0.25">
      <c r="A18" s="175"/>
      <c r="B18" s="175"/>
      <c r="C18" s="175"/>
      <c r="D18" s="175"/>
      <c r="E18" s="176"/>
      <c r="F18" s="176"/>
      <c r="G18" s="176"/>
      <c r="H18" s="176"/>
    </row>
    <row r="19" spans="1:8" ht="16.5" thickBot="1" x14ac:dyDescent="0.3">
      <c r="A19" s="177"/>
      <c r="B19" s="178"/>
      <c r="C19" s="178"/>
      <c r="D19" s="178"/>
      <c r="E19" s="177"/>
      <c r="F19" s="177"/>
      <c r="G19" s="177"/>
      <c r="H19" s="177"/>
    </row>
    <row r="20" spans="1:8" ht="22.5" customHeight="1" thickTop="1" x14ac:dyDescent="0.2">
      <c r="A20" s="1165" t="s">
        <v>310</v>
      </c>
      <c r="B20" s="1154" t="s">
        <v>807</v>
      </c>
      <c r="C20" s="1171" t="s">
        <v>835</v>
      </c>
      <c r="D20" s="1154" t="s">
        <v>836</v>
      </c>
      <c r="E20" s="1167" t="s">
        <v>837</v>
      </c>
      <c r="F20" s="1158" t="s">
        <v>840</v>
      </c>
      <c r="G20" s="1158"/>
      <c r="H20" s="1159"/>
    </row>
    <row r="21" spans="1:8" s="115" customFormat="1" ht="42.75" customHeight="1" thickBot="1" x14ac:dyDescent="0.25">
      <c r="A21" s="1166"/>
      <c r="B21" s="1155"/>
      <c r="C21" s="1172"/>
      <c r="D21" s="1155"/>
      <c r="E21" s="1168"/>
      <c r="F21" s="976" t="s">
        <v>799</v>
      </c>
      <c r="G21" s="976" t="s">
        <v>800</v>
      </c>
      <c r="H21" s="977" t="s">
        <v>801</v>
      </c>
    </row>
    <row r="22" spans="1:8" ht="13.5" thickTop="1" x14ac:dyDescent="0.2">
      <c r="A22" s="120" t="s">
        <v>245</v>
      </c>
      <c r="B22" s="121" t="s">
        <v>193</v>
      </c>
      <c r="C22" s="165"/>
      <c r="D22" s="165" t="s">
        <v>194</v>
      </c>
      <c r="E22" s="165" t="s">
        <v>195</v>
      </c>
      <c r="F22" s="121" t="s">
        <v>196</v>
      </c>
      <c r="G22" s="121" t="s">
        <v>178</v>
      </c>
      <c r="H22" s="732" t="s">
        <v>179</v>
      </c>
    </row>
    <row r="23" spans="1:8" ht="15" customHeight="1" x14ac:dyDescent="0.25">
      <c r="A23" s="166" t="s">
        <v>369</v>
      </c>
      <c r="B23" s="167" t="s">
        <v>370</v>
      </c>
      <c r="C23" s="1056">
        <f>SUM(C24:C25)</f>
        <v>7985177</v>
      </c>
      <c r="D23" s="1056">
        <f>SUM(D24:D25)</f>
        <v>8005423</v>
      </c>
      <c r="E23" s="1056">
        <f>SUM(E24:E25)</f>
        <v>7978077</v>
      </c>
      <c r="F23" s="1056">
        <f>SUM(F24:F25)</f>
        <v>7978077</v>
      </c>
      <c r="G23" s="1018">
        <f>SUM(G24:G24)</f>
        <v>0</v>
      </c>
      <c r="H23" s="1020">
        <f>SUM(H24:H24)</f>
        <v>0</v>
      </c>
    </row>
    <row r="24" spans="1:8" ht="15" customHeight="1" x14ac:dyDescent="0.2">
      <c r="A24" s="127" t="s">
        <v>371</v>
      </c>
      <c r="B24" s="128" t="s">
        <v>372</v>
      </c>
      <c r="C24" s="1051">
        <v>7860977</v>
      </c>
      <c r="D24" s="1051">
        <v>8005423</v>
      </c>
      <c r="E24" s="1057">
        <v>7978077</v>
      </c>
      <c r="F24" s="1057">
        <v>7978077</v>
      </c>
      <c r="G24" s="1016">
        <v>0</v>
      </c>
      <c r="H24" s="1017">
        <v>0</v>
      </c>
    </row>
    <row r="25" spans="1:8" ht="15" customHeight="1" x14ac:dyDescent="0.2">
      <c r="A25" s="127" t="s">
        <v>385</v>
      </c>
      <c r="B25" s="128" t="s">
        <v>386</v>
      </c>
      <c r="C25" s="1051">
        <v>124200</v>
      </c>
      <c r="D25" s="1051">
        <v>0</v>
      </c>
      <c r="E25" s="1057">
        <v>0</v>
      </c>
      <c r="F25" s="1057">
        <v>0</v>
      </c>
      <c r="G25" s="1016"/>
      <c r="H25" s="1017"/>
    </row>
    <row r="26" spans="1:8" ht="27.75" customHeight="1" x14ac:dyDescent="0.25">
      <c r="A26" s="172" t="s">
        <v>393</v>
      </c>
      <c r="B26" s="179" t="s">
        <v>394</v>
      </c>
      <c r="C26" s="1058">
        <v>1476707</v>
      </c>
      <c r="D26" s="1058">
        <v>1392955</v>
      </c>
      <c r="E26" s="1059">
        <v>1370554</v>
      </c>
      <c r="F26" s="1059">
        <v>1370554</v>
      </c>
      <c r="G26" s="1024">
        <v>0</v>
      </c>
      <c r="H26" s="1025">
        <v>0</v>
      </c>
    </row>
    <row r="27" spans="1:8" ht="15" customHeight="1" x14ac:dyDescent="0.25">
      <c r="A27" s="172" t="s">
        <v>395</v>
      </c>
      <c r="B27" s="173" t="s">
        <v>396</v>
      </c>
      <c r="C27" s="1050">
        <f t="shared" ref="C27:H27" si="1">SUM(C28:C32)</f>
        <v>1171000</v>
      </c>
      <c r="D27" s="1050">
        <f t="shared" si="1"/>
        <v>1212105</v>
      </c>
      <c r="E27" s="1050">
        <f t="shared" si="1"/>
        <v>1151810</v>
      </c>
      <c r="F27" s="1050">
        <f>SUM(F28:F32)</f>
        <v>1151810</v>
      </c>
      <c r="G27" s="1024">
        <f t="shared" si="1"/>
        <v>0</v>
      </c>
      <c r="H27" s="1025">
        <f t="shared" si="1"/>
        <v>0</v>
      </c>
    </row>
    <row r="28" spans="1:8" ht="15" customHeight="1" x14ac:dyDescent="0.2">
      <c r="A28" s="127" t="s">
        <v>397</v>
      </c>
      <c r="B28" s="128" t="s">
        <v>398</v>
      </c>
      <c r="C28" s="1051">
        <v>205000</v>
      </c>
      <c r="D28" s="1051">
        <v>235305</v>
      </c>
      <c r="E28" s="1060">
        <v>235305</v>
      </c>
      <c r="F28" s="1060">
        <v>235305</v>
      </c>
      <c r="G28" s="1034">
        <v>0</v>
      </c>
      <c r="H28" s="1035">
        <v>0</v>
      </c>
    </row>
    <row r="29" spans="1:8" ht="15" customHeight="1" x14ac:dyDescent="0.2">
      <c r="A29" s="127" t="s">
        <v>403</v>
      </c>
      <c r="B29" s="128" t="s">
        <v>404</v>
      </c>
      <c r="C29" s="1051">
        <v>76000</v>
      </c>
      <c r="D29" s="1051">
        <v>89000</v>
      </c>
      <c r="E29" s="1060">
        <v>84342</v>
      </c>
      <c r="F29" s="1060">
        <v>84342</v>
      </c>
      <c r="G29" s="1034">
        <v>0</v>
      </c>
      <c r="H29" s="1035">
        <v>0</v>
      </c>
    </row>
    <row r="30" spans="1:8" ht="15" customHeight="1" x14ac:dyDescent="0.2">
      <c r="A30" s="127" t="s">
        <v>409</v>
      </c>
      <c r="B30" s="128" t="s">
        <v>410</v>
      </c>
      <c r="C30" s="1051">
        <v>390000</v>
      </c>
      <c r="D30" s="1051">
        <v>404685</v>
      </c>
      <c r="E30" s="1060">
        <v>355027</v>
      </c>
      <c r="F30" s="1060">
        <v>355027</v>
      </c>
      <c r="G30" s="1034">
        <v>0</v>
      </c>
      <c r="H30" s="1035">
        <v>0</v>
      </c>
    </row>
    <row r="31" spans="1:8" ht="15" customHeight="1" x14ac:dyDescent="0.2">
      <c r="A31" s="127" t="s">
        <v>420</v>
      </c>
      <c r="B31" s="128" t="s">
        <v>421</v>
      </c>
      <c r="C31" s="1051">
        <v>150000</v>
      </c>
      <c r="D31" s="1051">
        <v>130000</v>
      </c>
      <c r="E31" s="1060">
        <v>125200</v>
      </c>
      <c r="F31" s="1060">
        <v>125200</v>
      </c>
      <c r="G31" s="1034">
        <v>0</v>
      </c>
      <c r="H31" s="1035">
        <v>0</v>
      </c>
    </row>
    <row r="32" spans="1:8" ht="15" customHeight="1" x14ac:dyDescent="0.2">
      <c r="A32" s="127" t="s">
        <v>422</v>
      </c>
      <c r="B32" s="128" t="s">
        <v>423</v>
      </c>
      <c r="C32" s="1051">
        <v>350000</v>
      </c>
      <c r="D32" s="1051">
        <v>353115</v>
      </c>
      <c r="E32" s="1060">
        <v>351936</v>
      </c>
      <c r="F32" s="1060">
        <v>351936</v>
      </c>
      <c r="G32" s="1034">
        <v>0</v>
      </c>
      <c r="H32" s="1035">
        <v>0</v>
      </c>
    </row>
    <row r="33" spans="1:8" ht="15" customHeight="1" x14ac:dyDescent="0.25">
      <c r="A33" s="172" t="s">
        <v>433</v>
      </c>
      <c r="B33" s="173" t="s">
        <v>434</v>
      </c>
      <c r="C33" s="1050">
        <f>C34</f>
        <v>206432</v>
      </c>
      <c r="D33" s="1050">
        <f>D34</f>
        <v>206432</v>
      </c>
      <c r="E33" s="1050">
        <f>E34</f>
        <v>193615</v>
      </c>
      <c r="F33" s="1050">
        <f>F34</f>
        <v>193615</v>
      </c>
      <c r="G33" s="1034"/>
      <c r="H33" s="1035"/>
    </row>
    <row r="34" spans="1:8" ht="15" customHeight="1" x14ac:dyDescent="0.2">
      <c r="A34" s="127" t="s">
        <v>437</v>
      </c>
      <c r="B34" s="128" t="s">
        <v>816</v>
      </c>
      <c r="C34" s="1051">
        <v>206432</v>
      </c>
      <c r="D34" s="1051">
        <v>206432</v>
      </c>
      <c r="E34" s="1060">
        <v>193615</v>
      </c>
      <c r="F34" s="1060">
        <v>193615</v>
      </c>
      <c r="G34" s="1034"/>
      <c r="H34" s="1035"/>
    </row>
    <row r="35" spans="1:8" ht="15" customHeight="1" x14ac:dyDescent="0.25">
      <c r="A35" s="125" t="s">
        <v>473</v>
      </c>
      <c r="B35" s="126" t="s">
        <v>443</v>
      </c>
      <c r="C35" s="1061">
        <f t="shared" ref="C35:H35" si="2">SUM(C36:C37)</f>
        <v>64000</v>
      </c>
      <c r="D35" s="1061">
        <f t="shared" si="2"/>
        <v>0</v>
      </c>
      <c r="E35" s="1061">
        <f t="shared" si="2"/>
        <v>0</v>
      </c>
      <c r="F35" s="1061">
        <f>SUM(F36:F37)</f>
        <v>0</v>
      </c>
      <c r="G35" s="1018">
        <f t="shared" si="2"/>
        <v>0</v>
      </c>
      <c r="H35" s="1020">
        <f t="shared" si="2"/>
        <v>0</v>
      </c>
    </row>
    <row r="36" spans="1:8" s="180" customFormat="1" ht="15" customHeight="1" x14ac:dyDescent="0.2">
      <c r="A36" s="127" t="s">
        <v>446</v>
      </c>
      <c r="B36" s="128" t="s">
        <v>474</v>
      </c>
      <c r="C36" s="1051">
        <v>50000</v>
      </c>
      <c r="D36" s="1051">
        <v>0</v>
      </c>
      <c r="E36" s="1060">
        <v>0</v>
      </c>
      <c r="F36" s="1060">
        <v>0</v>
      </c>
      <c r="G36" s="1034">
        <v>0</v>
      </c>
      <c r="H36" s="1035">
        <v>0</v>
      </c>
    </row>
    <row r="37" spans="1:8" s="180" customFormat="1" ht="15" customHeight="1" x14ac:dyDescent="0.2">
      <c r="A37" s="127" t="s">
        <v>448</v>
      </c>
      <c r="B37" s="128" t="s">
        <v>475</v>
      </c>
      <c r="C37" s="1051">
        <v>14000</v>
      </c>
      <c r="D37" s="1051">
        <v>0</v>
      </c>
      <c r="E37" s="1060">
        <v>0</v>
      </c>
      <c r="F37" s="1060">
        <v>0</v>
      </c>
      <c r="G37" s="1034">
        <v>0</v>
      </c>
      <c r="H37" s="1035">
        <v>0</v>
      </c>
    </row>
    <row r="38" spans="1:8" ht="26.25" customHeight="1" thickBot="1" x14ac:dyDescent="0.3">
      <c r="A38" s="140" t="s">
        <v>457</v>
      </c>
      <c r="B38" s="141" t="s">
        <v>466</v>
      </c>
      <c r="C38" s="1055">
        <f>C23+C26+C27+C33+C35</f>
        <v>10903316</v>
      </c>
      <c r="D38" s="1055">
        <f>D23+D26+D27+D33+D35</f>
        <v>10816915</v>
      </c>
      <c r="E38" s="1055">
        <f>E23+E26+E27+E33+E35</f>
        <v>10694056</v>
      </c>
      <c r="F38" s="1055">
        <f>F23+F26+F27+F33+F35</f>
        <v>10694056</v>
      </c>
      <c r="G38" s="1036">
        <f>G23+G26+G27+G35</f>
        <v>0</v>
      </c>
      <c r="H38" s="1037">
        <f>H23+H26+H27+H35</f>
        <v>0</v>
      </c>
    </row>
    <row r="39" spans="1:8" ht="16.5" thickTop="1" x14ac:dyDescent="0.25">
      <c r="A39" s="175"/>
      <c r="B39" s="175"/>
      <c r="C39" s="1062"/>
      <c r="D39" s="1062"/>
      <c r="E39" s="1063"/>
      <c r="F39" s="1063"/>
      <c r="G39" s="181"/>
      <c r="H39" s="181"/>
    </row>
    <row r="40" spans="1:8" ht="16.5" thickBot="1" x14ac:dyDescent="0.3">
      <c r="A40" s="182"/>
      <c r="B40" s="183"/>
      <c r="C40" s="183"/>
      <c r="D40" s="183"/>
      <c r="E40" s="183"/>
      <c r="F40" s="183"/>
      <c r="G40" s="183"/>
      <c r="H40" s="183"/>
    </row>
    <row r="41" spans="1:8" ht="15" thickBot="1" x14ac:dyDescent="0.25">
      <c r="A41" s="184" t="s">
        <v>604</v>
      </c>
      <c r="B41" s="185"/>
      <c r="C41" s="186">
        <v>3</v>
      </c>
      <c r="D41" s="186"/>
      <c r="E41" s="395">
        <v>3</v>
      </c>
      <c r="F41" s="1012"/>
      <c r="G41" s="1002"/>
      <c r="H41" s="1002"/>
    </row>
  </sheetData>
  <mergeCells count="17">
    <mergeCell ref="G5:H5"/>
    <mergeCell ref="A1:H2"/>
    <mergeCell ref="A3:H3"/>
    <mergeCell ref="D5:E5"/>
    <mergeCell ref="A5:B5"/>
    <mergeCell ref="A8:A9"/>
    <mergeCell ref="B8:B9"/>
    <mergeCell ref="D8:D9"/>
    <mergeCell ref="E8:E9"/>
    <mergeCell ref="A20:A21"/>
    <mergeCell ref="B20:B21"/>
    <mergeCell ref="D20:D21"/>
    <mergeCell ref="E20:E21"/>
    <mergeCell ref="F20:H20"/>
    <mergeCell ref="F8:H8"/>
    <mergeCell ref="C8:C9"/>
    <mergeCell ref="C20:C21"/>
  </mergeCells>
  <printOptions verticalCentered="1"/>
  <pageMargins left="0.51" right="0.55118110236220474" top="0.56000000000000005" bottom="0.39370078740157483" header="0" footer="0"/>
  <pageSetup paperSize="9" scale="6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9"/>
  <sheetViews>
    <sheetView view="pageBreakPreview" zoomScale="90" zoomScaleNormal="100" zoomScaleSheetLayoutView="90" workbookViewId="0">
      <pane xSplit="22620" topLeftCell="V1"/>
      <selection sqref="A1:Y1"/>
      <selection pane="topRight" activeCell="V50" sqref="V50"/>
    </sheetView>
  </sheetViews>
  <sheetFormatPr defaultColWidth="9.1640625" defaultRowHeight="15" x14ac:dyDescent="0.25"/>
  <cols>
    <col min="1" max="1" width="76.6640625" style="190" customWidth="1"/>
    <col min="2" max="2" width="10.6640625" style="190" hidden="1" customWidth="1"/>
    <col min="3" max="3" width="11.33203125" style="190" hidden="1" customWidth="1"/>
    <col min="4" max="4" width="15.33203125" style="190" hidden="1" customWidth="1"/>
    <col min="5" max="5" width="10.6640625" style="190" hidden="1" customWidth="1"/>
    <col min="6" max="6" width="11.33203125" style="190" hidden="1" customWidth="1"/>
    <col min="7" max="7" width="16.33203125" style="190" hidden="1" customWidth="1"/>
    <col min="8" max="8" width="10.6640625" style="190" hidden="1" customWidth="1"/>
    <col min="9" max="9" width="11.33203125" style="190" hidden="1" customWidth="1"/>
    <col min="10" max="10" width="16.33203125" style="190" hidden="1" customWidth="1"/>
    <col min="11" max="11" width="10.6640625" style="190" customWidth="1"/>
    <col min="12" max="12" width="11.33203125" style="190" customWidth="1"/>
    <col min="13" max="13" width="16.33203125" style="190" customWidth="1"/>
    <col min="14" max="14" width="10.6640625" style="190" customWidth="1"/>
    <col min="15" max="15" width="11.33203125" style="190" customWidth="1"/>
    <col min="16" max="16" width="16.33203125" style="190" customWidth="1"/>
    <col min="17" max="17" width="16.33203125" style="882" customWidth="1"/>
    <col min="18" max="18" width="10.6640625" style="190" customWidth="1"/>
    <col min="19" max="19" width="11.33203125" style="190" customWidth="1"/>
    <col min="20" max="20" width="16.33203125" style="190" customWidth="1"/>
    <col min="21" max="21" width="16.33203125" style="882" customWidth="1"/>
    <col min="22" max="22" width="10.6640625" style="190" customWidth="1"/>
    <col min="23" max="23" width="11.33203125" style="190" customWidth="1"/>
    <col min="24" max="24" width="16.33203125" style="190" customWidth="1"/>
    <col min="25" max="25" width="16.33203125" style="882" customWidth="1"/>
    <col min="26" max="16384" width="9.1640625" style="188"/>
  </cols>
  <sheetData>
    <row r="1" spans="1:25" ht="23.25" customHeight="1" x14ac:dyDescent="0.25">
      <c r="A1" s="1183" t="s">
        <v>849</v>
      </c>
      <c r="B1" s="1183"/>
      <c r="C1" s="1183"/>
      <c r="D1" s="1183"/>
      <c r="E1" s="1183"/>
      <c r="F1" s="1183"/>
      <c r="G1" s="1183"/>
      <c r="H1" s="1183"/>
      <c r="I1" s="1183"/>
      <c r="J1" s="1183"/>
      <c r="K1" s="1183"/>
      <c r="L1" s="1183"/>
      <c r="M1" s="1183"/>
      <c r="N1" s="1183"/>
      <c r="O1" s="1183"/>
      <c r="P1" s="1183"/>
      <c r="Q1" s="1183"/>
      <c r="R1" s="1183"/>
      <c r="S1" s="1183"/>
      <c r="T1" s="1183"/>
      <c r="U1" s="1183"/>
      <c r="V1" s="1183"/>
      <c r="W1" s="1183"/>
      <c r="X1" s="1183"/>
      <c r="Y1" s="1183"/>
    </row>
    <row r="2" spans="1:25" ht="12.75" customHeight="1" x14ac:dyDescent="0.25">
      <c r="A2" s="187"/>
      <c r="B2" s="187"/>
      <c r="C2" s="187"/>
      <c r="D2" s="189"/>
      <c r="E2" s="187"/>
      <c r="F2" s="187"/>
      <c r="G2" s="189"/>
      <c r="H2" s="187"/>
      <c r="I2" s="187"/>
      <c r="J2" s="189"/>
      <c r="K2" s="187"/>
      <c r="L2" s="187"/>
      <c r="M2" s="189"/>
      <c r="N2" s="187"/>
      <c r="O2" s="187"/>
      <c r="P2" s="189"/>
      <c r="Q2" s="784"/>
      <c r="R2" s="187"/>
      <c r="S2" s="187"/>
      <c r="T2" s="189"/>
      <c r="U2" s="784"/>
      <c r="V2" s="187"/>
      <c r="W2" s="187"/>
      <c r="X2" s="189"/>
      <c r="Y2" s="646"/>
    </row>
    <row r="3" spans="1:25" ht="15.75" thickBot="1" x14ac:dyDescent="0.3">
      <c r="A3" s="1148" t="s">
        <v>930</v>
      </c>
      <c r="B3" s="1148"/>
      <c r="C3" s="1184"/>
      <c r="D3" s="1184"/>
      <c r="F3" s="1184"/>
      <c r="G3" s="1184"/>
      <c r="I3" s="1184"/>
      <c r="J3" s="1184"/>
      <c r="L3" s="1185"/>
      <c r="M3" s="1185"/>
      <c r="O3" s="1185"/>
      <c r="P3" s="1185"/>
      <c r="Q3" s="785"/>
      <c r="S3" s="1185"/>
      <c r="T3" s="1185"/>
      <c r="U3" s="785"/>
      <c r="W3" s="1185"/>
      <c r="X3" s="1185"/>
      <c r="Y3" s="648" t="s">
        <v>620</v>
      </c>
    </row>
    <row r="4" spans="1:25" ht="13.9" customHeight="1" x14ac:dyDescent="0.2">
      <c r="A4" s="1179" t="s">
        <v>476</v>
      </c>
      <c r="B4" s="1181" t="s">
        <v>704</v>
      </c>
      <c r="C4" s="1177"/>
      <c r="D4" s="1182"/>
      <c r="E4" s="1181" t="s">
        <v>705</v>
      </c>
      <c r="F4" s="1177"/>
      <c r="G4" s="1178"/>
      <c r="H4" s="1176" t="s">
        <v>706</v>
      </c>
      <c r="I4" s="1177"/>
      <c r="J4" s="1178"/>
      <c r="K4" s="1176" t="s">
        <v>850</v>
      </c>
      <c r="L4" s="1177"/>
      <c r="M4" s="1178"/>
      <c r="N4" s="1176" t="s">
        <v>851</v>
      </c>
      <c r="O4" s="1177"/>
      <c r="P4" s="1178"/>
      <c r="Q4" s="1173" t="s">
        <v>707</v>
      </c>
      <c r="R4" s="1176" t="s">
        <v>852</v>
      </c>
      <c r="S4" s="1177"/>
      <c r="T4" s="1178"/>
      <c r="U4" s="1173" t="s">
        <v>708</v>
      </c>
      <c r="V4" s="1176" t="s">
        <v>853</v>
      </c>
      <c r="W4" s="1177"/>
      <c r="X4" s="1178"/>
      <c r="Y4" s="1173" t="s">
        <v>854</v>
      </c>
    </row>
    <row r="5" spans="1:25" s="193" customFormat="1" ht="28.5" x14ac:dyDescent="0.2">
      <c r="A5" s="1180"/>
      <c r="B5" s="191" t="s">
        <v>477</v>
      </c>
      <c r="C5" s="191" t="s">
        <v>478</v>
      </c>
      <c r="D5" s="192" t="s">
        <v>479</v>
      </c>
      <c r="E5" s="191" t="s">
        <v>477</v>
      </c>
      <c r="F5" s="191" t="s">
        <v>478</v>
      </c>
      <c r="G5" s="786" t="s">
        <v>479</v>
      </c>
      <c r="H5" s="787" t="s">
        <v>477</v>
      </c>
      <c r="I5" s="191" t="s">
        <v>478</v>
      </c>
      <c r="J5" s="786" t="s">
        <v>479</v>
      </c>
      <c r="K5" s="787" t="s">
        <v>477</v>
      </c>
      <c r="L5" s="191" t="s">
        <v>478</v>
      </c>
      <c r="M5" s="788" t="s">
        <v>479</v>
      </c>
      <c r="N5" s="787" t="s">
        <v>477</v>
      </c>
      <c r="O5" s="191" t="s">
        <v>478</v>
      </c>
      <c r="P5" s="788" t="s">
        <v>479</v>
      </c>
      <c r="Q5" s="1174"/>
      <c r="R5" s="787" t="s">
        <v>477</v>
      </c>
      <c r="S5" s="191" t="s">
        <v>478</v>
      </c>
      <c r="T5" s="788" t="s">
        <v>479</v>
      </c>
      <c r="U5" s="1174"/>
      <c r="V5" s="787" t="s">
        <v>477</v>
      </c>
      <c r="W5" s="191" t="s">
        <v>478</v>
      </c>
      <c r="X5" s="788" t="s">
        <v>479</v>
      </c>
      <c r="Y5" s="1174"/>
    </row>
    <row r="6" spans="1:25" ht="13.9" customHeight="1" x14ac:dyDescent="0.2">
      <c r="A6" s="789"/>
      <c r="B6" s="790"/>
      <c r="C6" s="194" t="s">
        <v>612</v>
      </c>
      <c r="D6" s="195" t="s">
        <v>709</v>
      </c>
      <c r="E6" s="790"/>
      <c r="F6" s="194" t="s">
        <v>612</v>
      </c>
      <c r="G6" s="791" t="s">
        <v>709</v>
      </c>
      <c r="H6" s="792"/>
      <c r="I6" s="194" t="s">
        <v>612</v>
      </c>
      <c r="J6" s="791" t="s">
        <v>709</v>
      </c>
      <c r="K6" s="789"/>
      <c r="L6" s="194" t="s">
        <v>612</v>
      </c>
      <c r="M6" s="791" t="s">
        <v>613</v>
      </c>
      <c r="N6" s="789"/>
      <c r="O6" s="194" t="s">
        <v>612</v>
      </c>
      <c r="P6" s="791" t="s">
        <v>709</v>
      </c>
      <c r="Q6" s="1175"/>
      <c r="R6" s="789"/>
      <c r="S6" s="194" t="s">
        <v>612</v>
      </c>
      <c r="T6" s="791" t="s">
        <v>709</v>
      </c>
      <c r="U6" s="1175"/>
      <c r="V6" s="789"/>
      <c r="W6" s="194" t="s">
        <v>612</v>
      </c>
      <c r="X6" s="791" t="s">
        <v>613</v>
      </c>
      <c r="Y6" s="1175"/>
    </row>
    <row r="7" spans="1:25" x14ac:dyDescent="0.25">
      <c r="A7" s="793" t="s">
        <v>480</v>
      </c>
      <c r="B7" s="196"/>
      <c r="C7" s="196"/>
      <c r="D7" s="794"/>
      <c r="E7" s="196"/>
      <c r="F7" s="196"/>
      <c r="G7" s="795"/>
      <c r="H7" s="796"/>
      <c r="I7" s="196"/>
      <c r="J7" s="795"/>
      <c r="K7" s="796"/>
      <c r="L7" s="196"/>
      <c r="M7" s="795"/>
      <c r="N7" s="796"/>
      <c r="O7" s="196"/>
      <c r="P7" s="795"/>
      <c r="Q7" s="797"/>
      <c r="R7" s="796"/>
      <c r="S7" s="196"/>
      <c r="T7" s="795"/>
      <c r="U7" s="797"/>
      <c r="V7" s="796"/>
      <c r="W7" s="196"/>
      <c r="X7" s="795"/>
      <c r="Y7" s="797"/>
    </row>
    <row r="8" spans="1:25" x14ac:dyDescent="0.25">
      <c r="A8" s="798" t="s">
        <v>481</v>
      </c>
      <c r="B8" s="197">
        <v>11.14</v>
      </c>
      <c r="C8" s="198">
        <v>4580000</v>
      </c>
      <c r="D8" s="799">
        <f>B8*C8</f>
        <v>51021200</v>
      </c>
      <c r="E8" s="197">
        <v>11.14</v>
      </c>
      <c r="F8" s="198">
        <v>4580000</v>
      </c>
      <c r="G8" s="800">
        <f>E8*F8</f>
        <v>51021200</v>
      </c>
      <c r="H8" s="801">
        <v>11.14</v>
      </c>
      <c r="I8" s="198">
        <v>4580000</v>
      </c>
      <c r="J8" s="800">
        <f>H8*I8</f>
        <v>51021200</v>
      </c>
      <c r="K8" s="801">
        <v>11.14</v>
      </c>
      <c r="L8" s="198">
        <v>4580000</v>
      </c>
      <c r="M8" s="800">
        <f>K8*L8</f>
        <v>51021200</v>
      </c>
      <c r="N8" s="801">
        <v>11.14</v>
      </c>
      <c r="O8" s="198">
        <v>5450000</v>
      </c>
      <c r="P8" s="800">
        <f>N8*O8</f>
        <v>60713000</v>
      </c>
      <c r="Q8" s="802">
        <v>0</v>
      </c>
      <c r="R8" s="801">
        <v>11.14</v>
      </c>
      <c r="S8" s="198">
        <v>5450000</v>
      </c>
      <c r="T8" s="800">
        <f>R8*S8</f>
        <v>60713000</v>
      </c>
      <c r="U8" s="802"/>
      <c r="V8" s="801">
        <v>11.14</v>
      </c>
      <c r="W8" s="198">
        <v>5450000</v>
      </c>
      <c r="X8" s="800">
        <f>V8*W8</f>
        <v>60713000</v>
      </c>
      <c r="Y8" s="802"/>
    </row>
    <row r="9" spans="1:25" ht="15.75" x14ac:dyDescent="0.25">
      <c r="A9" s="798" t="s">
        <v>482</v>
      </c>
      <c r="B9" s="197"/>
      <c r="C9" s="198"/>
      <c r="D9" s="803">
        <v>44562190</v>
      </c>
      <c r="E9" s="197"/>
      <c r="F9" s="198"/>
      <c r="G9" s="804">
        <v>41241986</v>
      </c>
      <c r="H9" s="801"/>
      <c r="I9" s="198"/>
      <c r="J9" s="804">
        <v>41241986</v>
      </c>
      <c r="K9" s="801"/>
      <c r="L9" s="198"/>
      <c r="M9" s="804">
        <v>42656685</v>
      </c>
      <c r="N9" s="801"/>
      <c r="O9" s="198"/>
      <c r="P9" s="804">
        <v>53031579</v>
      </c>
      <c r="Q9" s="805"/>
      <c r="R9" s="801"/>
      <c r="S9" s="198"/>
      <c r="T9" s="804">
        <v>53031579</v>
      </c>
      <c r="U9" s="805"/>
      <c r="V9" s="801"/>
      <c r="W9" s="198"/>
      <c r="X9" s="804">
        <v>53031579</v>
      </c>
      <c r="Y9" s="805"/>
    </row>
    <row r="10" spans="1:25" x14ac:dyDescent="0.25">
      <c r="A10" s="798" t="s">
        <v>483</v>
      </c>
      <c r="B10" s="198"/>
      <c r="C10" s="198"/>
      <c r="D10" s="799">
        <f>D12+D14+D16+D18</f>
        <v>8546248</v>
      </c>
      <c r="E10" s="198"/>
      <c r="F10" s="198"/>
      <c r="G10" s="800">
        <f>G12+G14+G16+G18</f>
        <v>8482248</v>
      </c>
      <c r="H10" s="806"/>
      <c r="I10" s="198"/>
      <c r="J10" s="800">
        <f>J12+J14+J16+J18</f>
        <v>8482248</v>
      </c>
      <c r="K10" s="806"/>
      <c r="L10" s="198"/>
      <c r="M10" s="800">
        <f>M12+M14+M16+M18</f>
        <v>8930588</v>
      </c>
      <c r="N10" s="806"/>
      <c r="O10" s="198"/>
      <c r="P10" s="800">
        <f>P12+P14+P16+P18</f>
        <v>8930588</v>
      </c>
      <c r="Q10" s="802"/>
      <c r="R10" s="806"/>
      <c r="S10" s="198"/>
      <c r="T10" s="800">
        <f>T12+T14+T16+T18</f>
        <v>8930588</v>
      </c>
      <c r="U10" s="802"/>
      <c r="V10" s="806"/>
      <c r="W10" s="198"/>
      <c r="X10" s="800">
        <f>X12+X14+X16+X18</f>
        <v>8930588</v>
      </c>
      <c r="Y10" s="802"/>
    </row>
    <row r="11" spans="1:25" ht="15.75" x14ac:dyDescent="0.25">
      <c r="A11" s="798" t="s">
        <v>484</v>
      </c>
      <c r="B11" s="198"/>
      <c r="C11" s="198"/>
      <c r="D11" s="803">
        <v>0</v>
      </c>
      <c r="E11" s="198"/>
      <c r="F11" s="198"/>
      <c r="G11" s="804">
        <v>0</v>
      </c>
      <c r="H11" s="806"/>
      <c r="I11" s="198"/>
      <c r="J11" s="804">
        <v>0</v>
      </c>
      <c r="K11" s="806"/>
      <c r="L11" s="198"/>
      <c r="M11" s="804">
        <v>0</v>
      </c>
      <c r="N11" s="806"/>
      <c r="O11" s="198"/>
      <c r="P11" s="804">
        <v>0</v>
      </c>
      <c r="Q11" s="805"/>
      <c r="R11" s="806"/>
      <c r="S11" s="198"/>
      <c r="T11" s="804">
        <v>0</v>
      </c>
      <c r="U11" s="805"/>
      <c r="V11" s="806"/>
      <c r="W11" s="198"/>
      <c r="X11" s="804">
        <v>0</v>
      </c>
      <c r="Y11" s="805"/>
    </row>
    <row r="12" spans="1:25" x14ac:dyDescent="0.2">
      <c r="A12" s="807" t="s">
        <v>485</v>
      </c>
      <c r="B12" s="199"/>
      <c r="C12" s="200"/>
      <c r="D12" s="808">
        <v>3447580</v>
      </c>
      <c r="E12" s="199"/>
      <c r="F12" s="200"/>
      <c r="G12" s="809">
        <v>3447580</v>
      </c>
      <c r="H12" s="810"/>
      <c r="I12" s="200"/>
      <c r="J12" s="809">
        <v>3447580</v>
      </c>
      <c r="K12" s="810"/>
      <c r="L12" s="200"/>
      <c r="M12" s="809">
        <v>3895920</v>
      </c>
      <c r="N12" s="810"/>
      <c r="O12" s="200"/>
      <c r="P12" s="809">
        <v>3895920</v>
      </c>
      <c r="Q12" s="811"/>
      <c r="R12" s="810"/>
      <c r="S12" s="200"/>
      <c r="T12" s="809">
        <v>3895920</v>
      </c>
      <c r="U12" s="811"/>
      <c r="V12" s="810"/>
      <c r="W12" s="200"/>
      <c r="X12" s="809">
        <v>3895920</v>
      </c>
      <c r="Y12" s="811"/>
    </row>
    <row r="13" spans="1:25" x14ac:dyDescent="0.2">
      <c r="A13" s="807" t="s">
        <v>486</v>
      </c>
      <c r="B13" s="199"/>
      <c r="C13" s="200"/>
      <c r="D13" s="808">
        <v>0</v>
      </c>
      <c r="E13" s="199"/>
      <c r="F13" s="200"/>
      <c r="G13" s="809">
        <v>0</v>
      </c>
      <c r="H13" s="810"/>
      <c r="I13" s="200"/>
      <c r="J13" s="809">
        <v>0</v>
      </c>
      <c r="K13" s="810"/>
      <c r="L13" s="200"/>
      <c r="M13" s="809">
        <v>0</v>
      </c>
      <c r="N13" s="810"/>
      <c r="O13" s="200"/>
      <c r="P13" s="809">
        <v>0</v>
      </c>
      <c r="Q13" s="811"/>
      <c r="R13" s="810"/>
      <c r="S13" s="200"/>
      <c r="T13" s="809">
        <v>0</v>
      </c>
      <c r="U13" s="811"/>
      <c r="V13" s="810"/>
      <c r="W13" s="200"/>
      <c r="X13" s="809">
        <v>0</v>
      </c>
      <c r="Y13" s="811"/>
    </row>
    <row r="14" spans="1:25" x14ac:dyDescent="0.2">
      <c r="A14" s="807" t="s">
        <v>487</v>
      </c>
      <c r="B14" s="201"/>
      <c r="C14" s="201"/>
      <c r="D14" s="808">
        <v>2688000</v>
      </c>
      <c r="E14" s="201"/>
      <c r="F14" s="201"/>
      <c r="G14" s="809">
        <v>2624000</v>
      </c>
      <c r="H14" s="812"/>
      <c r="I14" s="201"/>
      <c r="J14" s="809">
        <v>2624000</v>
      </c>
      <c r="K14" s="812"/>
      <c r="L14" s="201"/>
      <c r="M14" s="809">
        <v>2624000</v>
      </c>
      <c r="N14" s="812"/>
      <c r="O14" s="201"/>
      <c r="P14" s="809">
        <v>2624000</v>
      </c>
      <c r="Q14" s="811"/>
      <c r="R14" s="812"/>
      <c r="S14" s="201"/>
      <c r="T14" s="809">
        <v>2624000</v>
      </c>
      <c r="U14" s="811"/>
      <c r="V14" s="812"/>
      <c r="W14" s="201"/>
      <c r="X14" s="809">
        <v>2624000</v>
      </c>
      <c r="Y14" s="811"/>
    </row>
    <row r="15" spans="1:25" x14ac:dyDescent="0.2">
      <c r="A15" s="807" t="s">
        <v>488</v>
      </c>
      <c r="B15" s="201"/>
      <c r="C15" s="201"/>
      <c r="D15" s="808">
        <v>0</v>
      </c>
      <c r="E15" s="201"/>
      <c r="F15" s="201"/>
      <c r="G15" s="809">
        <v>0</v>
      </c>
      <c r="H15" s="812"/>
      <c r="I15" s="201"/>
      <c r="J15" s="809">
        <v>0</v>
      </c>
      <c r="K15" s="812"/>
      <c r="L15" s="201"/>
      <c r="M15" s="809">
        <v>0</v>
      </c>
      <c r="N15" s="812"/>
      <c r="O15" s="201"/>
      <c r="P15" s="809">
        <v>0</v>
      </c>
      <c r="Q15" s="811"/>
      <c r="R15" s="812"/>
      <c r="S15" s="201"/>
      <c r="T15" s="809">
        <v>0</v>
      </c>
      <c r="U15" s="811"/>
      <c r="V15" s="812"/>
      <c r="W15" s="201"/>
      <c r="X15" s="809">
        <v>0</v>
      </c>
      <c r="Y15" s="811"/>
    </row>
    <row r="16" spans="1:25" x14ac:dyDescent="0.2">
      <c r="A16" s="807" t="s">
        <v>489</v>
      </c>
      <c r="B16" s="201"/>
      <c r="C16" s="201"/>
      <c r="D16" s="808">
        <v>1184868</v>
      </c>
      <c r="E16" s="201"/>
      <c r="F16" s="201"/>
      <c r="G16" s="809">
        <v>1184868</v>
      </c>
      <c r="H16" s="812"/>
      <c r="I16" s="201"/>
      <c r="J16" s="809">
        <v>1184868</v>
      </c>
      <c r="K16" s="812"/>
      <c r="L16" s="201"/>
      <c r="M16" s="809">
        <v>1184868</v>
      </c>
      <c r="N16" s="812"/>
      <c r="O16" s="201"/>
      <c r="P16" s="809">
        <v>1184868</v>
      </c>
      <c r="Q16" s="811"/>
      <c r="R16" s="812"/>
      <c r="S16" s="201"/>
      <c r="T16" s="809">
        <v>1184868</v>
      </c>
      <c r="U16" s="811"/>
      <c r="V16" s="812"/>
      <c r="W16" s="201"/>
      <c r="X16" s="809">
        <v>1184868</v>
      </c>
      <c r="Y16" s="811"/>
    </row>
    <row r="17" spans="1:25" x14ac:dyDescent="0.2">
      <c r="A17" s="807" t="s">
        <v>490</v>
      </c>
      <c r="B17" s="201"/>
      <c r="C17" s="201"/>
      <c r="D17" s="808">
        <v>0</v>
      </c>
      <c r="E17" s="201"/>
      <c r="F17" s="201"/>
      <c r="G17" s="809">
        <v>0</v>
      </c>
      <c r="H17" s="812"/>
      <c r="I17" s="201"/>
      <c r="J17" s="809">
        <v>0</v>
      </c>
      <c r="K17" s="812"/>
      <c r="L17" s="201"/>
      <c r="M17" s="809">
        <v>0</v>
      </c>
      <c r="N17" s="812"/>
      <c r="O17" s="201"/>
      <c r="P17" s="809">
        <v>0</v>
      </c>
      <c r="Q17" s="811"/>
      <c r="R17" s="812"/>
      <c r="S17" s="201"/>
      <c r="T17" s="809">
        <v>0</v>
      </c>
      <c r="U17" s="811"/>
      <c r="V17" s="812"/>
      <c r="W17" s="201"/>
      <c r="X17" s="809">
        <v>0</v>
      </c>
      <c r="Y17" s="811"/>
    </row>
    <row r="18" spans="1:25" x14ac:dyDescent="0.2">
      <c r="A18" s="807" t="s">
        <v>491</v>
      </c>
      <c r="B18" s="201"/>
      <c r="C18" s="201"/>
      <c r="D18" s="808">
        <v>1225800</v>
      </c>
      <c r="E18" s="201"/>
      <c r="F18" s="201"/>
      <c r="G18" s="809">
        <v>1225800</v>
      </c>
      <c r="H18" s="812"/>
      <c r="I18" s="201"/>
      <c r="J18" s="809">
        <v>1225800</v>
      </c>
      <c r="K18" s="812"/>
      <c r="L18" s="201"/>
      <c r="M18" s="809">
        <v>1225800</v>
      </c>
      <c r="N18" s="812"/>
      <c r="O18" s="201"/>
      <c r="P18" s="809">
        <v>1225800</v>
      </c>
      <c r="Q18" s="811"/>
      <c r="R18" s="812"/>
      <c r="S18" s="201"/>
      <c r="T18" s="809">
        <v>1225800</v>
      </c>
      <c r="U18" s="811"/>
      <c r="V18" s="812"/>
      <c r="W18" s="201"/>
      <c r="X18" s="809">
        <v>1225800</v>
      </c>
      <c r="Y18" s="811"/>
    </row>
    <row r="19" spans="1:25" x14ac:dyDescent="0.2">
      <c r="A19" s="807" t="s">
        <v>492</v>
      </c>
      <c r="B19" s="201"/>
      <c r="C19" s="201"/>
      <c r="D19" s="808">
        <v>0</v>
      </c>
      <c r="E19" s="201"/>
      <c r="F19" s="201"/>
      <c r="G19" s="809">
        <v>0</v>
      </c>
      <c r="H19" s="812"/>
      <c r="I19" s="201"/>
      <c r="J19" s="809">
        <v>0</v>
      </c>
      <c r="K19" s="812"/>
      <c r="L19" s="201"/>
      <c r="M19" s="809">
        <v>0</v>
      </c>
      <c r="N19" s="812"/>
      <c r="O19" s="201"/>
      <c r="P19" s="809">
        <v>0</v>
      </c>
      <c r="Q19" s="811"/>
      <c r="R19" s="812"/>
      <c r="S19" s="201"/>
      <c r="T19" s="809">
        <v>0</v>
      </c>
      <c r="U19" s="811"/>
      <c r="V19" s="812"/>
      <c r="W19" s="201"/>
      <c r="X19" s="809">
        <v>0</v>
      </c>
      <c r="Y19" s="811"/>
    </row>
    <row r="20" spans="1:25" x14ac:dyDescent="0.2">
      <c r="A20" s="798" t="s">
        <v>493</v>
      </c>
      <c r="B20" s="202"/>
      <c r="C20" s="202"/>
      <c r="D20" s="813">
        <v>3500000</v>
      </c>
      <c r="E20" s="202"/>
      <c r="F20" s="202"/>
      <c r="G20" s="814">
        <v>3500000</v>
      </c>
      <c r="H20" s="815"/>
      <c r="I20" s="202"/>
      <c r="J20" s="814">
        <v>3500000</v>
      </c>
      <c r="K20" s="815"/>
      <c r="L20" s="202"/>
      <c r="M20" s="814">
        <v>3500000</v>
      </c>
      <c r="N20" s="815"/>
      <c r="O20" s="202"/>
      <c r="P20" s="814">
        <v>3500000</v>
      </c>
      <c r="Q20" s="816"/>
      <c r="R20" s="815"/>
      <c r="S20" s="202"/>
      <c r="T20" s="814">
        <v>3500000</v>
      </c>
      <c r="U20" s="816"/>
      <c r="V20" s="815"/>
      <c r="W20" s="202"/>
      <c r="X20" s="814">
        <v>3500000</v>
      </c>
      <c r="Y20" s="816"/>
    </row>
    <row r="21" spans="1:25" ht="14.25" customHeight="1" x14ac:dyDescent="0.2">
      <c r="A21" s="798" t="s">
        <v>494</v>
      </c>
      <c r="B21" s="202"/>
      <c r="C21" s="202"/>
      <c r="D21" s="817">
        <v>0</v>
      </c>
      <c r="E21" s="202"/>
      <c r="F21" s="202"/>
      <c r="G21" s="818">
        <v>0</v>
      </c>
      <c r="H21" s="815"/>
      <c r="I21" s="202"/>
      <c r="J21" s="818">
        <v>0</v>
      </c>
      <c r="K21" s="815"/>
      <c r="L21" s="202"/>
      <c r="M21" s="818">
        <v>0</v>
      </c>
      <c r="N21" s="815"/>
      <c r="O21" s="202"/>
      <c r="P21" s="818">
        <v>0</v>
      </c>
      <c r="Q21" s="819"/>
      <c r="R21" s="815"/>
      <c r="S21" s="202"/>
      <c r="T21" s="818">
        <v>0</v>
      </c>
      <c r="U21" s="819"/>
      <c r="V21" s="815"/>
      <c r="W21" s="202"/>
      <c r="X21" s="818">
        <v>0</v>
      </c>
      <c r="Y21" s="819"/>
    </row>
    <row r="22" spans="1:25" x14ac:dyDescent="0.2">
      <c r="A22" s="798" t="s">
        <v>710</v>
      </c>
      <c r="B22" s="202"/>
      <c r="C22" s="202"/>
      <c r="D22" s="813">
        <v>7650</v>
      </c>
      <c r="E22" s="202"/>
      <c r="F22" s="202"/>
      <c r="G22" s="814">
        <v>7650</v>
      </c>
      <c r="H22" s="815"/>
      <c r="I22" s="202"/>
      <c r="J22" s="814">
        <v>7650</v>
      </c>
      <c r="K22" s="815"/>
      <c r="L22" s="202"/>
      <c r="M22" s="814">
        <v>7650</v>
      </c>
      <c r="N22" s="815"/>
      <c r="O22" s="202"/>
      <c r="P22" s="814">
        <v>7650</v>
      </c>
      <c r="Q22" s="816"/>
      <c r="R22" s="815"/>
      <c r="S22" s="202"/>
      <c r="T22" s="814">
        <v>7650</v>
      </c>
      <c r="U22" s="816"/>
      <c r="V22" s="815"/>
      <c r="W22" s="202"/>
      <c r="X22" s="814">
        <v>7650</v>
      </c>
      <c r="Y22" s="816"/>
    </row>
    <row r="23" spans="1:25" ht="14.25" customHeight="1" x14ac:dyDescent="0.2">
      <c r="A23" s="798" t="s">
        <v>711</v>
      </c>
      <c r="B23" s="202"/>
      <c r="C23" s="202"/>
      <c r="D23" s="817">
        <v>0</v>
      </c>
      <c r="E23" s="202"/>
      <c r="F23" s="202"/>
      <c r="G23" s="818">
        <v>0</v>
      </c>
      <c r="H23" s="815"/>
      <c r="I23" s="202"/>
      <c r="J23" s="818">
        <v>0</v>
      </c>
      <c r="K23" s="815"/>
      <c r="L23" s="202"/>
      <c r="M23" s="818">
        <v>0</v>
      </c>
      <c r="N23" s="815"/>
      <c r="O23" s="202"/>
      <c r="P23" s="818">
        <v>0</v>
      </c>
      <c r="Q23" s="819"/>
      <c r="R23" s="815"/>
      <c r="S23" s="202"/>
      <c r="T23" s="818">
        <v>0</v>
      </c>
      <c r="U23" s="819"/>
      <c r="V23" s="815"/>
      <c r="W23" s="202"/>
      <c r="X23" s="818">
        <v>0</v>
      </c>
      <c r="Y23" s="819"/>
    </row>
    <row r="24" spans="1:25" ht="14.25" customHeight="1" x14ac:dyDescent="0.2">
      <c r="A24" s="798" t="s">
        <v>495</v>
      </c>
      <c r="B24" s="202"/>
      <c r="C24" s="202"/>
      <c r="D24" s="813">
        <v>58900</v>
      </c>
      <c r="E24" s="202"/>
      <c r="F24" s="202"/>
      <c r="G24" s="814">
        <v>18000</v>
      </c>
      <c r="H24" s="815"/>
      <c r="I24" s="202"/>
      <c r="J24" s="814">
        <v>18000</v>
      </c>
      <c r="K24" s="815"/>
      <c r="L24" s="202"/>
      <c r="M24" s="814">
        <v>4200</v>
      </c>
      <c r="N24" s="815"/>
      <c r="O24" s="202"/>
      <c r="P24" s="814">
        <v>4200</v>
      </c>
      <c r="Q24" s="816"/>
      <c r="R24" s="815"/>
      <c r="S24" s="202"/>
      <c r="T24" s="814">
        <v>4200</v>
      </c>
      <c r="U24" s="816"/>
      <c r="V24" s="815"/>
      <c r="W24" s="202"/>
      <c r="X24" s="814">
        <v>4200</v>
      </c>
      <c r="Y24" s="816"/>
    </row>
    <row r="25" spans="1:25" ht="14.25" customHeight="1" x14ac:dyDescent="0.2">
      <c r="A25" s="798" t="s">
        <v>496</v>
      </c>
      <c r="B25" s="202"/>
      <c r="C25" s="202"/>
      <c r="D25" s="817">
        <v>0</v>
      </c>
      <c r="E25" s="202"/>
      <c r="F25" s="202"/>
      <c r="G25" s="818">
        <v>0</v>
      </c>
      <c r="H25" s="815"/>
      <c r="I25" s="202"/>
      <c r="J25" s="818">
        <v>0</v>
      </c>
      <c r="K25" s="815"/>
      <c r="L25" s="202"/>
      <c r="M25" s="818">
        <v>0</v>
      </c>
      <c r="N25" s="815"/>
      <c r="O25" s="202"/>
      <c r="P25" s="818">
        <v>0</v>
      </c>
      <c r="Q25" s="819"/>
      <c r="R25" s="815"/>
      <c r="S25" s="202"/>
      <c r="T25" s="818">
        <v>0</v>
      </c>
      <c r="U25" s="819"/>
      <c r="V25" s="815"/>
      <c r="W25" s="202"/>
      <c r="X25" s="818">
        <v>0</v>
      </c>
      <c r="Y25" s="819"/>
    </row>
    <row r="26" spans="1:25" ht="14.25" customHeight="1" x14ac:dyDescent="0.2">
      <c r="A26" s="798" t="s">
        <v>497</v>
      </c>
      <c r="B26" s="202"/>
      <c r="C26" s="202"/>
      <c r="D26" s="813">
        <f>D8-D9+D10+D20+D24+D22</f>
        <v>18571808</v>
      </c>
      <c r="E26" s="202"/>
      <c r="F26" s="202"/>
      <c r="G26" s="814">
        <f>G8-G9+G10+G20+G22+G24</f>
        <v>21787112</v>
      </c>
      <c r="H26" s="815"/>
      <c r="I26" s="202"/>
      <c r="J26" s="814">
        <f>J8-J9+J10+J20+J22+J24</f>
        <v>21787112</v>
      </c>
      <c r="K26" s="815"/>
      <c r="L26" s="202"/>
      <c r="M26" s="814">
        <f>M8-M9+M10+M20+M22+M24</f>
        <v>20806953</v>
      </c>
      <c r="N26" s="815"/>
      <c r="O26" s="202"/>
      <c r="P26" s="814">
        <v>20806953</v>
      </c>
      <c r="Q26" s="816"/>
      <c r="R26" s="815"/>
      <c r="S26" s="202"/>
      <c r="T26" s="814">
        <v>20806953</v>
      </c>
      <c r="U26" s="816"/>
      <c r="V26" s="815"/>
      <c r="W26" s="202"/>
      <c r="X26" s="814">
        <v>20806953</v>
      </c>
      <c r="Y26" s="816"/>
    </row>
    <row r="27" spans="1:25" ht="14.25" customHeight="1" x14ac:dyDescent="0.2">
      <c r="A27" s="798" t="s">
        <v>712</v>
      </c>
      <c r="B27" s="202"/>
      <c r="C27" s="202"/>
      <c r="D27" s="813">
        <v>213233</v>
      </c>
      <c r="E27" s="202"/>
      <c r="F27" s="202"/>
      <c r="G27" s="814">
        <v>0</v>
      </c>
      <c r="H27" s="815"/>
      <c r="I27" s="202"/>
      <c r="J27" s="814">
        <v>0</v>
      </c>
      <c r="K27" s="815"/>
      <c r="L27" s="202"/>
      <c r="M27" s="814"/>
      <c r="N27" s="815"/>
      <c r="O27" s="202"/>
      <c r="P27" s="814"/>
      <c r="Q27" s="816"/>
      <c r="R27" s="815"/>
      <c r="S27" s="202"/>
      <c r="T27" s="814"/>
      <c r="U27" s="816"/>
      <c r="V27" s="815"/>
      <c r="W27" s="202"/>
      <c r="X27" s="814"/>
      <c r="Y27" s="816"/>
    </row>
    <row r="28" spans="1:25" x14ac:dyDescent="0.25">
      <c r="A28" s="820" t="s">
        <v>498</v>
      </c>
      <c r="B28" s="203"/>
      <c r="C28" s="203"/>
      <c r="D28" s="821">
        <f>D9+D27</f>
        <v>44775423</v>
      </c>
      <c r="E28" s="203"/>
      <c r="F28" s="203"/>
      <c r="G28" s="822">
        <f>G9+G11+G27</f>
        <v>41241986</v>
      </c>
      <c r="H28" s="823"/>
      <c r="I28" s="203"/>
      <c r="J28" s="822">
        <f>J9+J11+J27</f>
        <v>41241986</v>
      </c>
      <c r="K28" s="823"/>
      <c r="L28" s="203"/>
      <c r="M28" s="822">
        <f>M9+M11+M27</f>
        <v>42656685</v>
      </c>
      <c r="N28" s="823"/>
      <c r="O28" s="203"/>
      <c r="P28" s="822">
        <f>P9+P11+P27</f>
        <v>53031579</v>
      </c>
      <c r="Q28" s="824">
        <f>P28-M28</f>
        <v>10374894</v>
      </c>
      <c r="R28" s="823"/>
      <c r="S28" s="203"/>
      <c r="T28" s="822">
        <f>T9+T11+T27</f>
        <v>53031579</v>
      </c>
      <c r="U28" s="824">
        <v>0</v>
      </c>
      <c r="V28" s="823"/>
      <c r="W28" s="203"/>
      <c r="X28" s="822">
        <f>X9+X11+X27</f>
        <v>53031579</v>
      </c>
      <c r="Y28" s="824">
        <v>0</v>
      </c>
    </row>
    <row r="29" spans="1:25" x14ac:dyDescent="0.25">
      <c r="A29" s="798" t="s">
        <v>499</v>
      </c>
      <c r="B29" s="198"/>
      <c r="C29" s="198"/>
      <c r="D29" s="799"/>
      <c r="E29" s="198"/>
      <c r="F29" s="198"/>
      <c r="G29" s="800"/>
      <c r="H29" s="806"/>
      <c r="I29" s="198"/>
      <c r="J29" s="800"/>
      <c r="K29" s="806"/>
      <c r="L29" s="198"/>
      <c r="M29" s="800"/>
      <c r="N29" s="806"/>
      <c r="O29" s="198"/>
      <c r="P29" s="800"/>
      <c r="Q29" s="802"/>
      <c r="R29" s="806"/>
      <c r="S29" s="198"/>
      <c r="T29" s="800"/>
      <c r="U29" s="802"/>
      <c r="V29" s="806"/>
      <c r="W29" s="198"/>
      <c r="X29" s="800"/>
      <c r="Y29" s="802"/>
    </row>
    <row r="30" spans="1:25" x14ac:dyDescent="0.25">
      <c r="A30" s="798" t="s">
        <v>713</v>
      </c>
      <c r="B30" s="198"/>
      <c r="C30" s="198"/>
      <c r="D30" s="799"/>
      <c r="E30" s="198"/>
      <c r="F30" s="198"/>
      <c r="G30" s="800"/>
      <c r="H30" s="806"/>
      <c r="I30" s="198"/>
      <c r="J30" s="800"/>
      <c r="K30" s="806"/>
      <c r="L30" s="198"/>
      <c r="M30" s="800"/>
      <c r="N30" s="806"/>
      <c r="O30" s="198"/>
      <c r="P30" s="800"/>
      <c r="Q30" s="802"/>
      <c r="R30" s="806"/>
      <c r="S30" s="198"/>
      <c r="T30" s="800"/>
      <c r="U30" s="802"/>
      <c r="V30" s="806"/>
      <c r="W30" s="198"/>
      <c r="X30" s="800"/>
      <c r="Y30" s="802"/>
    </row>
    <row r="31" spans="1:25" x14ac:dyDescent="0.25">
      <c r="A31" s="807" t="s">
        <v>500</v>
      </c>
      <c r="B31" s="204">
        <v>6.8</v>
      </c>
      <c r="C31" s="205">
        <v>4308000</v>
      </c>
      <c r="D31" s="825">
        <v>29294400</v>
      </c>
      <c r="E31" s="204">
        <v>5.8777699999999999</v>
      </c>
      <c r="F31" s="205">
        <v>4469900</v>
      </c>
      <c r="G31" s="826">
        <v>26223413</v>
      </c>
      <c r="H31" s="827">
        <v>6.3</v>
      </c>
      <c r="I31" s="205">
        <v>4469900</v>
      </c>
      <c r="J31" s="826">
        <v>28309366</v>
      </c>
      <c r="K31" s="827">
        <v>6</v>
      </c>
      <c r="L31" s="205">
        <v>4371500</v>
      </c>
      <c r="M31" s="826">
        <f>K31*L31</f>
        <v>26229000</v>
      </c>
      <c r="N31" s="827">
        <v>6.1</v>
      </c>
      <c r="O31" s="205">
        <v>4371500</v>
      </c>
      <c r="P31" s="826">
        <f>N31*O31</f>
        <v>26666150</v>
      </c>
      <c r="Q31" s="828">
        <v>0</v>
      </c>
      <c r="R31" s="827">
        <v>6.2</v>
      </c>
      <c r="S31" s="205">
        <v>4371500</v>
      </c>
      <c r="T31" s="826">
        <f>R31*S31</f>
        <v>27103300</v>
      </c>
      <c r="U31" s="828">
        <f>T31-P31</f>
        <v>437150</v>
      </c>
      <c r="V31" s="827">
        <v>6.2</v>
      </c>
      <c r="W31" s="205">
        <v>4371500</v>
      </c>
      <c r="X31" s="826">
        <f>V31*W31</f>
        <v>27103300</v>
      </c>
      <c r="Y31" s="828">
        <f>X31-T31</f>
        <v>0</v>
      </c>
    </row>
    <row r="32" spans="1:25" x14ac:dyDescent="0.25">
      <c r="A32" s="829" t="s">
        <v>501</v>
      </c>
      <c r="B32" s="201">
        <v>4</v>
      </c>
      <c r="C32" s="205">
        <v>1800000</v>
      </c>
      <c r="D32" s="825">
        <f>B32*C32</f>
        <v>7200000</v>
      </c>
      <c r="E32" s="201">
        <v>4</v>
      </c>
      <c r="F32" s="205">
        <v>1800000</v>
      </c>
      <c r="G32" s="826">
        <f t="shared" ref="G32:G42" si="0">E32*F32</f>
        <v>7200000</v>
      </c>
      <c r="H32" s="812">
        <v>4</v>
      </c>
      <c r="I32" s="205">
        <v>1800000</v>
      </c>
      <c r="J32" s="826">
        <f>H32*I32</f>
        <v>7200000</v>
      </c>
      <c r="K32" s="812">
        <v>4</v>
      </c>
      <c r="L32" s="205">
        <v>2400000</v>
      </c>
      <c r="M32" s="826">
        <f>K32*L32</f>
        <v>9600000</v>
      </c>
      <c r="N32" s="812">
        <v>4</v>
      </c>
      <c r="O32" s="205">
        <v>2400000</v>
      </c>
      <c r="P32" s="826">
        <f>N32*O32</f>
        <v>9600000</v>
      </c>
      <c r="Q32" s="828">
        <v>0</v>
      </c>
      <c r="R32" s="812">
        <v>4</v>
      </c>
      <c r="S32" s="205">
        <v>2400000</v>
      </c>
      <c r="T32" s="826">
        <f>R32*S32</f>
        <v>9600000</v>
      </c>
      <c r="U32" s="828">
        <f t="shared" ref="U32:U42" si="1">T32-P32</f>
        <v>0</v>
      </c>
      <c r="V32" s="830">
        <v>4</v>
      </c>
      <c r="W32" s="205">
        <v>2400000</v>
      </c>
      <c r="X32" s="826">
        <f>V32*W32</f>
        <v>9600000</v>
      </c>
      <c r="Y32" s="828">
        <f t="shared" ref="Y32:Y42" si="2">X32-T32</f>
        <v>0</v>
      </c>
    </row>
    <row r="33" spans="1:25" hidden="1" x14ac:dyDescent="0.25">
      <c r="A33" s="807" t="s">
        <v>502</v>
      </c>
      <c r="B33" s="204">
        <v>6.4</v>
      </c>
      <c r="C33" s="205">
        <v>35000</v>
      </c>
      <c r="D33" s="825">
        <f>B33*C33</f>
        <v>224000</v>
      </c>
      <c r="E33" s="204">
        <v>4.8</v>
      </c>
      <c r="F33" s="205">
        <v>38200</v>
      </c>
      <c r="G33" s="826">
        <f t="shared" si="0"/>
        <v>183360</v>
      </c>
      <c r="H33" s="827">
        <v>6.2</v>
      </c>
      <c r="I33" s="205">
        <v>38200</v>
      </c>
      <c r="J33" s="826">
        <f>H33*I33</f>
        <v>236840</v>
      </c>
      <c r="K33" s="827">
        <v>0</v>
      </c>
      <c r="L33" s="205">
        <v>0</v>
      </c>
      <c r="M33" s="826">
        <f>K33*L33*8/12</f>
        <v>0</v>
      </c>
      <c r="N33" s="827">
        <v>0</v>
      </c>
      <c r="O33" s="205">
        <v>0</v>
      </c>
      <c r="P33" s="826">
        <f>N33*O33*8/12</f>
        <v>0</v>
      </c>
      <c r="Q33" s="828">
        <v>0</v>
      </c>
      <c r="R33" s="827">
        <v>0</v>
      </c>
      <c r="S33" s="205">
        <v>0</v>
      </c>
      <c r="T33" s="826">
        <f>R33*S33*8/12</f>
        <v>0</v>
      </c>
      <c r="U33" s="828">
        <f t="shared" si="1"/>
        <v>0</v>
      </c>
      <c r="V33" s="827">
        <v>0</v>
      </c>
      <c r="W33" s="205">
        <v>0</v>
      </c>
      <c r="X33" s="826">
        <f>V33*W33*8/12</f>
        <v>0</v>
      </c>
      <c r="Y33" s="828">
        <f t="shared" si="2"/>
        <v>0</v>
      </c>
    </row>
    <row r="34" spans="1:25" x14ac:dyDescent="0.25">
      <c r="A34" s="831" t="s">
        <v>503</v>
      </c>
      <c r="B34" s="206">
        <v>68.7</v>
      </c>
      <c r="C34" s="206">
        <v>80000</v>
      </c>
      <c r="D34" s="832">
        <v>5493334</v>
      </c>
      <c r="E34" s="206">
        <v>59</v>
      </c>
      <c r="F34" s="206">
        <v>81700</v>
      </c>
      <c r="G34" s="833">
        <f t="shared" si="0"/>
        <v>4820300</v>
      </c>
      <c r="H34" s="834">
        <v>63.7</v>
      </c>
      <c r="I34" s="206">
        <v>81700</v>
      </c>
      <c r="J34" s="833">
        <v>5201567</v>
      </c>
      <c r="K34" s="834">
        <v>60.3</v>
      </c>
      <c r="L34" s="206">
        <v>97400</v>
      </c>
      <c r="M34" s="826">
        <f>K34*L34</f>
        <v>5873220</v>
      </c>
      <c r="N34" s="834">
        <v>60.7</v>
      </c>
      <c r="O34" s="206">
        <v>97400</v>
      </c>
      <c r="P34" s="826">
        <f>N34*O34</f>
        <v>5912180</v>
      </c>
      <c r="Q34" s="835">
        <v>0</v>
      </c>
      <c r="R34" s="834">
        <v>62.3</v>
      </c>
      <c r="S34" s="206">
        <v>97400</v>
      </c>
      <c r="T34" s="826">
        <f>R34*S34</f>
        <v>6068020</v>
      </c>
      <c r="U34" s="828">
        <f t="shared" si="1"/>
        <v>155840</v>
      </c>
      <c r="V34" s="834">
        <v>62.3</v>
      </c>
      <c r="W34" s="206">
        <v>97400</v>
      </c>
      <c r="X34" s="826">
        <f>V34*W34</f>
        <v>6068020</v>
      </c>
      <c r="Y34" s="828">
        <f t="shared" si="2"/>
        <v>0</v>
      </c>
    </row>
    <row r="35" spans="1:25" x14ac:dyDescent="0.25">
      <c r="A35" s="836" t="s">
        <v>714</v>
      </c>
      <c r="B35" s="837"/>
      <c r="C35" s="837"/>
      <c r="D35" s="838"/>
      <c r="E35" s="837"/>
      <c r="F35" s="837"/>
      <c r="G35" s="839"/>
      <c r="H35" s="840"/>
      <c r="I35" s="837"/>
      <c r="J35" s="839"/>
      <c r="K35" s="840"/>
      <c r="L35" s="837"/>
      <c r="M35" s="839"/>
      <c r="N35" s="840"/>
      <c r="O35" s="837"/>
      <c r="P35" s="839"/>
      <c r="Q35" s="841"/>
      <c r="R35" s="840"/>
      <c r="S35" s="837"/>
      <c r="T35" s="839"/>
      <c r="U35" s="828">
        <f t="shared" si="1"/>
        <v>0</v>
      </c>
      <c r="V35" s="840"/>
      <c r="W35" s="837"/>
      <c r="X35" s="839"/>
      <c r="Y35" s="828">
        <f t="shared" si="2"/>
        <v>0</v>
      </c>
    </row>
    <row r="36" spans="1:25" x14ac:dyDescent="0.25">
      <c r="A36" s="807" t="s">
        <v>500</v>
      </c>
      <c r="B36" s="204">
        <v>6.8</v>
      </c>
      <c r="C36" s="205">
        <v>4308000</v>
      </c>
      <c r="D36" s="825">
        <v>29294400</v>
      </c>
      <c r="E36" s="204">
        <v>5.8777699999999999</v>
      </c>
      <c r="F36" s="205">
        <v>4469900</v>
      </c>
      <c r="G36" s="826">
        <v>26223413</v>
      </c>
      <c r="H36" s="827">
        <v>6.3</v>
      </c>
      <c r="I36" s="205">
        <v>4469900</v>
      </c>
      <c r="J36" s="826">
        <v>28309366</v>
      </c>
      <c r="K36" s="827">
        <v>0</v>
      </c>
      <c r="L36" s="205">
        <v>4371500</v>
      </c>
      <c r="M36" s="826">
        <f>K36*L36*4/12</f>
        <v>0</v>
      </c>
      <c r="N36" s="827">
        <v>0</v>
      </c>
      <c r="O36" s="205">
        <v>4371500</v>
      </c>
      <c r="P36" s="826">
        <f>N36*O36*4/12</f>
        <v>0</v>
      </c>
      <c r="Q36" s="828">
        <v>0</v>
      </c>
      <c r="R36" s="827">
        <v>0</v>
      </c>
      <c r="S36" s="205">
        <v>4371500</v>
      </c>
      <c r="T36" s="826">
        <f>R36*S36*4/12</f>
        <v>0</v>
      </c>
      <c r="U36" s="828">
        <f t="shared" si="1"/>
        <v>0</v>
      </c>
      <c r="V36" s="827">
        <v>0</v>
      </c>
      <c r="W36" s="205">
        <v>4371500</v>
      </c>
      <c r="X36" s="826">
        <f>V36*W36*4/12</f>
        <v>0</v>
      </c>
      <c r="Y36" s="828">
        <f t="shared" si="2"/>
        <v>0</v>
      </c>
    </row>
    <row r="37" spans="1:25" x14ac:dyDescent="0.25">
      <c r="A37" s="829" t="s">
        <v>501</v>
      </c>
      <c r="B37" s="201">
        <v>4</v>
      </c>
      <c r="C37" s="205">
        <v>1800000</v>
      </c>
      <c r="D37" s="825">
        <f>B37*C37</f>
        <v>7200000</v>
      </c>
      <c r="E37" s="201">
        <v>4</v>
      </c>
      <c r="F37" s="205">
        <v>1800000</v>
      </c>
      <c r="G37" s="826">
        <f>E37*F37</f>
        <v>7200000</v>
      </c>
      <c r="H37" s="812">
        <v>4</v>
      </c>
      <c r="I37" s="205">
        <v>1800000</v>
      </c>
      <c r="J37" s="826">
        <f>H37*I37</f>
        <v>7200000</v>
      </c>
      <c r="K37" s="812">
        <v>0</v>
      </c>
      <c r="L37" s="205">
        <v>2205000</v>
      </c>
      <c r="M37" s="826">
        <f>K37*L37*4/12</f>
        <v>0</v>
      </c>
      <c r="N37" s="812">
        <v>0</v>
      </c>
      <c r="O37" s="205">
        <v>2205000</v>
      </c>
      <c r="P37" s="826">
        <f>N37*O37*4/12</f>
        <v>0</v>
      </c>
      <c r="Q37" s="828">
        <v>0</v>
      </c>
      <c r="R37" s="812">
        <v>0</v>
      </c>
      <c r="S37" s="205">
        <v>2205000</v>
      </c>
      <c r="T37" s="826">
        <f>R37*S37*4/12</f>
        <v>0</v>
      </c>
      <c r="U37" s="828">
        <f t="shared" si="1"/>
        <v>0</v>
      </c>
      <c r="V37" s="830">
        <v>0</v>
      </c>
      <c r="W37" s="205">
        <v>2205000</v>
      </c>
      <c r="X37" s="826">
        <f>V37*W37*4/12</f>
        <v>0</v>
      </c>
      <c r="Y37" s="828">
        <f t="shared" si="2"/>
        <v>0</v>
      </c>
    </row>
    <row r="38" spans="1:25" hidden="1" x14ac:dyDescent="0.25">
      <c r="A38" s="807" t="s">
        <v>502</v>
      </c>
      <c r="B38" s="204">
        <v>6.4</v>
      </c>
      <c r="C38" s="205">
        <v>35000</v>
      </c>
      <c r="D38" s="825">
        <f>B38*C38</f>
        <v>224000</v>
      </c>
      <c r="E38" s="204">
        <v>4.8</v>
      </c>
      <c r="F38" s="205">
        <v>38200</v>
      </c>
      <c r="G38" s="826">
        <f>E38*F38</f>
        <v>183360</v>
      </c>
      <c r="H38" s="827">
        <v>6.2</v>
      </c>
      <c r="I38" s="205">
        <v>38200</v>
      </c>
      <c r="J38" s="826">
        <f>H38*I38</f>
        <v>236840</v>
      </c>
      <c r="K38" s="827">
        <v>0</v>
      </c>
      <c r="L38" s="205">
        <v>0</v>
      </c>
      <c r="M38" s="826">
        <f>K38*L38*4/12</f>
        <v>0</v>
      </c>
      <c r="N38" s="827">
        <v>0</v>
      </c>
      <c r="O38" s="205">
        <v>0</v>
      </c>
      <c r="P38" s="826">
        <f>N38*O38*4/12</f>
        <v>0</v>
      </c>
      <c r="Q38" s="828">
        <v>0</v>
      </c>
      <c r="R38" s="827">
        <v>0</v>
      </c>
      <c r="S38" s="205">
        <v>0</v>
      </c>
      <c r="T38" s="826">
        <f>R38*S38*4/12</f>
        <v>0</v>
      </c>
      <c r="U38" s="828">
        <f t="shared" si="1"/>
        <v>0</v>
      </c>
      <c r="V38" s="827">
        <v>0</v>
      </c>
      <c r="W38" s="205">
        <v>0</v>
      </c>
      <c r="X38" s="826">
        <f>V38*W38*4/12</f>
        <v>0</v>
      </c>
      <c r="Y38" s="828">
        <f t="shared" si="2"/>
        <v>0</v>
      </c>
    </row>
    <row r="39" spans="1:25" x14ac:dyDescent="0.25">
      <c r="A39" s="831" t="s">
        <v>503</v>
      </c>
      <c r="B39" s="206">
        <v>68.7</v>
      </c>
      <c r="C39" s="206">
        <v>80000</v>
      </c>
      <c r="D39" s="832">
        <v>5493334</v>
      </c>
      <c r="E39" s="206">
        <v>59</v>
      </c>
      <c r="F39" s="206">
        <v>81700</v>
      </c>
      <c r="G39" s="833">
        <f>E39*F39</f>
        <v>4820300</v>
      </c>
      <c r="H39" s="834">
        <v>63.7</v>
      </c>
      <c r="I39" s="206">
        <v>81700</v>
      </c>
      <c r="J39" s="833">
        <v>5201567</v>
      </c>
      <c r="K39" s="834">
        <v>0</v>
      </c>
      <c r="L39" s="206">
        <v>97400</v>
      </c>
      <c r="M39" s="826">
        <f>K39*L39*4/12</f>
        <v>0</v>
      </c>
      <c r="N39" s="834">
        <v>0</v>
      </c>
      <c r="O39" s="206">
        <v>97400</v>
      </c>
      <c r="P39" s="826">
        <f>N39*O39*4/12</f>
        <v>0</v>
      </c>
      <c r="Q39" s="835">
        <v>0</v>
      </c>
      <c r="R39" s="834">
        <v>0</v>
      </c>
      <c r="S39" s="206">
        <v>97400</v>
      </c>
      <c r="T39" s="826">
        <f>R39*S39*4/12</f>
        <v>0</v>
      </c>
      <c r="U39" s="828">
        <f t="shared" si="1"/>
        <v>0</v>
      </c>
      <c r="V39" s="834">
        <v>0</v>
      </c>
      <c r="W39" s="206">
        <v>97400</v>
      </c>
      <c r="X39" s="826">
        <f>V39*W39*4/12</f>
        <v>0</v>
      </c>
      <c r="Y39" s="828">
        <f t="shared" si="2"/>
        <v>0</v>
      </c>
    </row>
    <row r="40" spans="1:25" ht="25.5" x14ac:dyDescent="0.25">
      <c r="A40" s="842" t="s">
        <v>855</v>
      </c>
      <c r="B40" s="207">
        <v>1</v>
      </c>
      <c r="C40" s="207">
        <v>352000</v>
      </c>
      <c r="D40" s="208">
        <v>384000</v>
      </c>
      <c r="E40" s="207">
        <v>1</v>
      </c>
      <c r="F40" s="207">
        <v>418900</v>
      </c>
      <c r="G40" s="843">
        <f t="shared" si="0"/>
        <v>418900</v>
      </c>
      <c r="H40" s="844">
        <v>1</v>
      </c>
      <c r="I40" s="207">
        <v>418900</v>
      </c>
      <c r="J40" s="843">
        <f>H40*I40</f>
        <v>418900</v>
      </c>
      <c r="K40" s="844">
        <v>2</v>
      </c>
      <c r="L40" s="207">
        <v>396700</v>
      </c>
      <c r="M40" s="843">
        <f>K40*L40</f>
        <v>793400</v>
      </c>
      <c r="N40" s="844">
        <v>2</v>
      </c>
      <c r="O40" s="207">
        <v>396700</v>
      </c>
      <c r="P40" s="843">
        <f>N40*O40</f>
        <v>793400</v>
      </c>
      <c r="Q40" s="845">
        <f>P40-M40</f>
        <v>0</v>
      </c>
      <c r="R40" s="844">
        <v>2</v>
      </c>
      <c r="S40" s="207">
        <v>396700</v>
      </c>
      <c r="T40" s="843">
        <f>S40*R40</f>
        <v>793400</v>
      </c>
      <c r="U40" s="828">
        <f t="shared" si="1"/>
        <v>0</v>
      </c>
      <c r="V40" s="844">
        <v>2</v>
      </c>
      <c r="W40" s="207">
        <v>396700</v>
      </c>
      <c r="X40" s="843">
        <f>V40*W40</f>
        <v>793400</v>
      </c>
      <c r="Y40" s="828">
        <f>X40-T40</f>
        <v>0</v>
      </c>
    </row>
    <row r="41" spans="1:25" ht="25.5" x14ac:dyDescent="0.25">
      <c r="A41" s="842" t="s">
        <v>856</v>
      </c>
      <c r="B41" s="207">
        <v>1</v>
      </c>
      <c r="C41" s="207">
        <v>352000</v>
      </c>
      <c r="D41" s="208">
        <v>384000</v>
      </c>
      <c r="E41" s="207">
        <v>0</v>
      </c>
      <c r="F41" s="207">
        <v>0</v>
      </c>
      <c r="G41" s="843">
        <f t="shared" si="0"/>
        <v>0</v>
      </c>
      <c r="H41" s="844">
        <v>1</v>
      </c>
      <c r="I41" s="207">
        <v>383992</v>
      </c>
      <c r="J41" s="843">
        <f>H41*I41</f>
        <v>383992</v>
      </c>
      <c r="K41" s="844">
        <v>0</v>
      </c>
      <c r="L41" s="207">
        <v>367584</v>
      </c>
      <c r="M41" s="843">
        <f>K41*L41</f>
        <v>0</v>
      </c>
      <c r="N41" s="844">
        <v>1</v>
      </c>
      <c r="O41" s="207">
        <v>363642</v>
      </c>
      <c r="P41" s="843">
        <f>N41*O41</f>
        <v>363642</v>
      </c>
      <c r="Q41" s="845">
        <v>0</v>
      </c>
      <c r="R41" s="844">
        <v>1</v>
      </c>
      <c r="S41" s="207">
        <v>363642</v>
      </c>
      <c r="T41" s="843">
        <f>R41*S41</f>
        <v>363642</v>
      </c>
      <c r="U41" s="828">
        <f t="shared" si="1"/>
        <v>0</v>
      </c>
      <c r="V41" s="844">
        <v>1</v>
      </c>
      <c r="W41" s="207">
        <v>363642</v>
      </c>
      <c r="X41" s="843">
        <f>V41*W41</f>
        <v>363642</v>
      </c>
      <c r="Y41" s="828">
        <f t="shared" si="2"/>
        <v>0</v>
      </c>
    </row>
    <row r="42" spans="1:25" ht="25.5" x14ac:dyDescent="0.25">
      <c r="A42" s="842" t="s">
        <v>857</v>
      </c>
      <c r="B42" s="207">
        <v>1</v>
      </c>
      <c r="C42" s="207">
        <v>352000</v>
      </c>
      <c r="D42" s="208">
        <v>384000</v>
      </c>
      <c r="E42" s="207">
        <v>0</v>
      </c>
      <c r="F42" s="207">
        <v>0</v>
      </c>
      <c r="G42" s="843">
        <f t="shared" si="0"/>
        <v>0</v>
      </c>
      <c r="H42" s="844">
        <v>0</v>
      </c>
      <c r="I42" s="207">
        <v>0</v>
      </c>
      <c r="J42" s="843">
        <f>H42*I42</f>
        <v>0</v>
      </c>
      <c r="K42" s="844">
        <v>1</v>
      </c>
      <c r="L42" s="207">
        <v>1447300</v>
      </c>
      <c r="M42" s="843">
        <f>K42*L42</f>
        <v>1447300</v>
      </c>
      <c r="N42" s="844">
        <v>1</v>
      </c>
      <c r="O42" s="207">
        <v>1447300</v>
      </c>
      <c r="P42" s="843">
        <f>N42*O42</f>
        <v>1447300</v>
      </c>
      <c r="Q42" s="845">
        <v>0</v>
      </c>
      <c r="R42" s="844">
        <v>1</v>
      </c>
      <c r="S42" s="207">
        <v>1447300</v>
      </c>
      <c r="T42" s="843">
        <f>R42*S42</f>
        <v>1447300</v>
      </c>
      <c r="U42" s="828">
        <f t="shared" si="1"/>
        <v>0</v>
      </c>
      <c r="V42" s="844">
        <v>1</v>
      </c>
      <c r="W42" s="207">
        <v>1447300</v>
      </c>
      <c r="X42" s="843">
        <f>V42*W42</f>
        <v>1447300</v>
      </c>
      <c r="Y42" s="828">
        <f t="shared" si="2"/>
        <v>0</v>
      </c>
    </row>
    <row r="43" spans="1:25" x14ac:dyDescent="0.25">
      <c r="A43" s="846" t="s">
        <v>504</v>
      </c>
      <c r="B43" s="209"/>
      <c r="C43" s="209"/>
      <c r="D43" s="209">
        <f>SUM(D31:D42)</f>
        <v>85575468</v>
      </c>
      <c r="E43" s="209"/>
      <c r="F43" s="209"/>
      <c r="G43" s="847">
        <f>SUM(G31:G42)</f>
        <v>77273046</v>
      </c>
      <c r="H43" s="848"/>
      <c r="I43" s="209"/>
      <c r="J43" s="847">
        <f>SUM(J31:J42)</f>
        <v>82698438</v>
      </c>
      <c r="K43" s="848"/>
      <c r="L43" s="209"/>
      <c r="M43" s="847">
        <f>SUM(M31:M42)-1</f>
        <v>43942919</v>
      </c>
      <c r="N43" s="848"/>
      <c r="O43" s="209"/>
      <c r="P43" s="847">
        <f>SUM(P31:P42)-1</f>
        <v>44782671</v>
      </c>
      <c r="Q43" s="849">
        <f>P43-M43</f>
        <v>839752</v>
      </c>
      <c r="R43" s="848"/>
      <c r="S43" s="209"/>
      <c r="T43" s="847">
        <f>SUM(T31:T42)-1</f>
        <v>45375661</v>
      </c>
      <c r="U43" s="849">
        <f>SUM(U31:U42)</f>
        <v>592990</v>
      </c>
      <c r="V43" s="848"/>
      <c r="W43" s="209"/>
      <c r="X43" s="847">
        <f>SUM(X31:X42)</f>
        <v>45375662</v>
      </c>
      <c r="Y43" s="850">
        <f>X43-T43</f>
        <v>1</v>
      </c>
    </row>
    <row r="44" spans="1:25" x14ac:dyDescent="0.25">
      <c r="A44" s="851" t="s">
        <v>505</v>
      </c>
      <c r="B44" s="210"/>
      <c r="C44" s="210"/>
      <c r="D44" s="210"/>
      <c r="E44" s="210"/>
      <c r="F44" s="210"/>
      <c r="G44" s="852"/>
      <c r="H44" s="853"/>
      <c r="I44" s="210"/>
      <c r="J44" s="852"/>
      <c r="K44" s="853"/>
      <c r="L44" s="210"/>
      <c r="M44" s="852"/>
      <c r="N44" s="853"/>
      <c r="O44" s="210"/>
      <c r="P44" s="852"/>
      <c r="Q44" s="854"/>
      <c r="R44" s="853"/>
      <c r="S44" s="210"/>
      <c r="T44" s="852"/>
      <c r="U44" s="854"/>
      <c r="V44" s="853"/>
      <c r="W44" s="210"/>
      <c r="X44" s="852"/>
      <c r="Y44" s="828"/>
    </row>
    <row r="45" spans="1:25" hidden="1" x14ac:dyDescent="0.25">
      <c r="A45" s="807" t="s">
        <v>506</v>
      </c>
      <c r="B45" s="208"/>
      <c r="C45" s="208"/>
      <c r="D45" s="208"/>
      <c r="E45" s="208"/>
      <c r="F45" s="208"/>
      <c r="G45" s="843"/>
      <c r="H45" s="855"/>
      <c r="I45" s="208"/>
      <c r="J45" s="843"/>
      <c r="K45" s="855"/>
      <c r="L45" s="208"/>
      <c r="M45" s="843"/>
      <c r="N45" s="855"/>
      <c r="O45" s="208"/>
      <c r="P45" s="843"/>
      <c r="Q45" s="845"/>
      <c r="R45" s="855"/>
      <c r="S45" s="208"/>
      <c r="T45" s="843"/>
      <c r="U45" s="845"/>
      <c r="V45" s="855"/>
      <c r="W45" s="208"/>
      <c r="X45" s="843"/>
      <c r="Y45" s="828">
        <f>X45-M45</f>
        <v>0</v>
      </c>
    </row>
    <row r="46" spans="1:25" x14ac:dyDescent="0.25">
      <c r="A46" s="807" t="s">
        <v>715</v>
      </c>
      <c r="B46" s="856">
        <v>2</v>
      </c>
      <c r="C46" s="211">
        <v>3000000</v>
      </c>
      <c r="D46" s="211">
        <f>B46*C46</f>
        <v>6000000</v>
      </c>
      <c r="E46" s="856">
        <v>2</v>
      </c>
      <c r="F46" s="211">
        <v>3000000</v>
      </c>
      <c r="G46" s="857">
        <f>E46*F46</f>
        <v>6000000</v>
      </c>
      <c r="H46" s="858">
        <v>2</v>
      </c>
      <c r="I46" s="211">
        <v>3000000</v>
      </c>
      <c r="J46" s="857">
        <f>H46*I46</f>
        <v>6000000</v>
      </c>
      <c r="K46" s="859">
        <v>2</v>
      </c>
      <c r="L46" s="211">
        <v>3400000</v>
      </c>
      <c r="M46" s="857">
        <f>K46*L46</f>
        <v>6800000</v>
      </c>
      <c r="N46" s="859">
        <v>2</v>
      </c>
      <c r="O46" s="211">
        <v>3780000</v>
      </c>
      <c r="P46" s="857">
        <f>N46*O46</f>
        <v>7560000</v>
      </c>
      <c r="Q46" s="860">
        <v>0</v>
      </c>
      <c r="R46" s="859">
        <v>2</v>
      </c>
      <c r="S46" s="211">
        <v>3780000</v>
      </c>
      <c r="T46" s="857">
        <f>R46*S46</f>
        <v>7560000</v>
      </c>
      <c r="U46" s="860">
        <f t="shared" ref="U46:U51" si="3">T46-P46</f>
        <v>0</v>
      </c>
      <c r="V46" s="859">
        <v>2</v>
      </c>
      <c r="W46" s="211">
        <v>3780000</v>
      </c>
      <c r="X46" s="857">
        <f>V46*W46</f>
        <v>7560000</v>
      </c>
      <c r="Y46" s="828">
        <f>X46-T46</f>
        <v>0</v>
      </c>
    </row>
    <row r="47" spans="1:25" x14ac:dyDescent="0.25">
      <c r="A47" s="807" t="s">
        <v>507</v>
      </c>
      <c r="B47" s="856">
        <v>4</v>
      </c>
      <c r="C47" s="211">
        <v>55360</v>
      </c>
      <c r="D47" s="211">
        <f>B47*C47</f>
        <v>221440</v>
      </c>
      <c r="E47" s="856">
        <v>4</v>
      </c>
      <c r="F47" s="211">
        <v>55360</v>
      </c>
      <c r="G47" s="857">
        <f>E47*F47</f>
        <v>221440</v>
      </c>
      <c r="H47" s="858">
        <v>1</v>
      </c>
      <c r="I47" s="211">
        <v>55360</v>
      </c>
      <c r="J47" s="857">
        <f>H47*I47</f>
        <v>55360</v>
      </c>
      <c r="K47" s="859">
        <v>1</v>
      </c>
      <c r="L47" s="211">
        <v>65360</v>
      </c>
      <c r="M47" s="857">
        <f>K47*L47</f>
        <v>65360</v>
      </c>
      <c r="N47" s="859">
        <v>1</v>
      </c>
      <c r="O47" s="211">
        <v>65360</v>
      </c>
      <c r="P47" s="857">
        <f>N47*O47</f>
        <v>65360</v>
      </c>
      <c r="Q47" s="861">
        <v>0</v>
      </c>
      <c r="R47" s="859">
        <v>1</v>
      </c>
      <c r="S47" s="211">
        <v>65360</v>
      </c>
      <c r="T47" s="857">
        <f>R47*S47</f>
        <v>65360</v>
      </c>
      <c r="U47" s="860">
        <f t="shared" si="3"/>
        <v>0</v>
      </c>
      <c r="V47" s="859">
        <v>1</v>
      </c>
      <c r="W47" s="211">
        <v>65360</v>
      </c>
      <c r="X47" s="857">
        <f>V47*W47</f>
        <v>65360</v>
      </c>
      <c r="Y47" s="828">
        <f t="shared" ref="Y47:Y52" si="4">X47-T47</f>
        <v>0</v>
      </c>
    </row>
    <row r="48" spans="1:25" ht="15.75" customHeight="1" x14ac:dyDescent="0.25">
      <c r="A48" s="862" t="s">
        <v>716</v>
      </c>
      <c r="B48" s="212">
        <v>6.01</v>
      </c>
      <c r="C48" s="211">
        <v>1632000</v>
      </c>
      <c r="D48" s="211">
        <f>B48*C48</f>
        <v>9808320</v>
      </c>
      <c r="E48" s="212">
        <v>6.2</v>
      </c>
      <c r="F48" s="211">
        <v>1632000</v>
      </c>
      <c r="G48" s="857">
        <f>E48*F48</f>
        <v>10118400</v>
      </c>
      <c r="H48" s="863">
        <v>5.85</v>
      </c>
      <c r="I48" s="211">
        <v>1632000</v>
      </c>
      <c r="J48" s="857">
        <f>H48*I48</f>
        <v>9547200</v>
      </c>
      <c r="K48" s="863">
        <v>6.56</v>
      </c>
      <c r="L48" s="211">
        <v>2200000</v>
      </c>
      <c r="M48" s="857">
        <f>K48*L48</f>
        <v>14432000</v>
      </c>
      <c r="N48" s="863">
        <v>5.0199999999999996</v>
      </c>
      <c r="O48" s="211">
        <v>2200000</v>
      </c>
      <c r="P48" s="857">
        <f>N48*O48</f>
        <v>11043999.999999998</v>
      </c>
      <c r="Q48" s="864">
        <v>0</v>
      </c>
      <c r="R48" s="863">
        <v>5.19</v>
      </c>
      <c r="S48" s="211">
        <v>2200000</v>
      </c>
      <c r="T48" s="857">
        <f>R48*S48</f>
        <v>11418000</v>
      </c>
      <c r="U48" s="860">
        <f t="shared" si="3"/>
        <v>374000.00000000186</v>
      </c>
      <c r="V48" s="863">
        <v>5.17</v>
      </c>
      <c r="W48" s="211">
        <v>2200000</v>
      </c>
      <c r="X48" s="857">
        <f>V48*W48</f>
        <v>11374000</v>
      </c>
      <c r="Y48" s="828">
        <f t="shared" si="4"/>
        <v>-44000</v>
      </c>
    </row>
    <row r="49" spans="1:25" x14ac:dyDescent="0.25">
      <c r="A49" s="862" t="s">
        <v>717</v>
      </c>
      <c r="B49" s="212"/>
      <c r="C49" s="213"/>
      <c r="D49" s="207">
        <v>8968984</v>
      </c>
      <c r="E49" s="212"/>
      <c r="F49" s="213"/>
      <c r="G49" s="865">
        <v>8588426</v>
      </c>
      <c r="H49" s="863"/>
      <c r="I49" s="213"/>
      <c r="J49" s="865">
        <v>8588426</v>
      </c>
      <c r="K49" s="863"/>
      <c r="L49" s="213"/>
      <c r="M49" s="865">
        <v>12032113</v>
      </c>
      <c r="N49" s="863"/>
      <c r="O49" s="213"/>
      <c r="P49" s="865">
        <v>7852459</v>
      </c>
      <c r="Q49" s="866">
        <f>P49-M49</f>
        <v>-4179654</v>
      </c>
      <c r="R49" s="863"/>
      <c r="S49" s="213"/>
      <c r="T49" s="865">
        <v>8133083</v>
      </c>
      <c r="U49" s="860">
        <f t="shared" si="3"/>
        <v>280624</v>
      </c>
      <c r="V49" s="863"/>
      <c r="W49" s="213"/>
      <c r="X49" s="865">
        <v>8133083</v>
      </c>
      <c r="Y49" s="828">
        <f t="shared" si="4"/>
        <v>0</v>
      </c>
    </row>
    <row r="50" spans="1:25" x14ac:dyDescent="0.25">
      <c r="A50" s="862" t="s">
        <v>718</v>
      </c>
      <c r="B50" s="212">
        <v>285</v>
      </c>
      <c r="C50" s="213">
        <v>445</v>
      </c>
      <c r="D50" s="207">
        <f>B50*C50</f>
        <v>126825</v>
      </c>
      <c r="E50" s="212"/>
      <c r="F50" s="213"/>
      <c r="G50" s="865"/>
      <c r="H50" s="863">
        <v>285</v>
      </c>
      <c r="I50" s="213">
        <v>674</v>
      </c>
      <c r="J50" s="865">
        <f>H50*I50</f>
        <v>192090</v>
      </c>
      <c r="K50" s="867">
        <v>0</v>
      </c>
      <c r="L50" s="213">
        <v>285</v>
      </c>
      <c r="M50" s="865">
        <v>0</v>
      </c>
      <c r="N50" s="867">
        <v>298</v>
      </c>
      <c r="O50" s="213">
        <v>285</v>
      </c>
      <c r="P50" s="865">
        <f>O50*N50</f>
        <v>84930</v>
      </c>
      <c r="Q50" s="866"/>
      <c r="R50" s="867">
        <v>285</v>
      </c>
      <c r="S50" s="213">
        <v>285</v>
      </c>
      <c r="T50" s="865">
        <f>R50*S50</f>
        <v>81225</v>
      </c>
      <c r="U50" s="860">
        <f t="shared" si="3"/>
        <v>-3705</v>
      </c>
      <c r="V50" s="867">
        <v>411</v>
      </c>
      <c r="W50" s="213">
        <v>285</v>
      </c>
      <c r="X50" s="865">
        <f>V50*W50</f>
        <v>117135</v>
      </c>
      <c r="Y50" s="828">
        <f t="shared" si="4"/>
        <v>35910</v>
      </c>
    </row>
    <row r="51" spans="1:25" x14ac:dyDescent="0.25">
      <c r="A51" s="862" t="s">
        <v>719</v>
      </c>
      <c r="B51" s="212">
        <v>285</v>
      </c>
      <c r="C51" s="213">
        <v>445</v>
      </c>
      <c r="D51" s="207">
        <f>B51*C51</f>
        <v>126825</v>
      </c>
      <c r="E51" s="212"/>
      <c r="F51" s="213"/>
      <c r="G51" s="865"/>
      <c r="H51" s="863">
        <v>285</v>
      </c>
      <c r="I51" s="213">
        <v>674</v>
      </c>
      <c r="J51" s="865">
        <f>H51*I51</f>
        <v>192090</v>
      </c>
      <c r="K51" s="868">
        <v>2.5</v>
      </c>
      <c r="L51" s="213">
        <v>2993000</v>
      </c>
      <c r="M51" s="865">
        <f>L51*K51</f>
        <v>7482500</v>
      </c>
      <c r="N51" s="868">
        <v>2.5</v>
      </c>
      <c r="O51" s="213">
        <v>2993000</v>
      </c>
      <c r="P51" s="865">
        <f>O51*N51</f>
        <v>7482500</v>
      </c>
      <c r="Q51" s="866">
        <v>0</v>
      </c>
      <c r="R51" s="868">
        <v>2.5</v>
      </c>
      <c r="S51" s="211">
        <v>2993000</v>
      </c>
      <c r="T51" s="865">
        <f>R51*S51</f>
        <v>7482500</v>
      </c>
      <c r="U51" s="860">
        <f t="shared" si="3"/>
        <v>0</v>
      </c>
      <c r="V51" s="868">
        <v>2.5</v>
      </c>
      <c r="W51" s="211">
        <v>2993000</v>
      </c>
      <c r="X51" s="865">
        <f>V51*W51</f>
        <v>7482500</v>
      </c>
      <c r="Y51" s="828">
        <f t="shared" si="4"/>
        <v>0</v>
      </c>
    </row>
    <row r="52" spans="1:25" x14ac:dyDescent="0.25">
      <c r="A52" s="862" t="s">
        <v>720</v>
      </c>
      <c r="B52" s="212">
        <v>285</v>
      </c>
      <c r="C52" s="213">
        <v>445</v>
      </c>
      <c r="D52" s="207">
        <f>B52*C52</f>
        <v>126825</v>
      </c>
      <c r="E52" s="212"/>
      <c r="F52" s="213"/>
      <c r="G52" s="865"/>
      <c r="H52" s="863">
        <v>285</v>
      </c>
      <c r="I52" s="213">
        <v>674</v>
      </c>
      <c r="J52" s="865">
        <f>H52*I52</f>
        <v>192090</v>
      </c>
      <c r="K52" s="867">
        <v>0</v>
      </c>
      <c r="L52" s="213">
        <v>0</v>
      </c>
      <c r="M52" s="865">
        <v>2377000</v>
      </c>
      <c r="N52" s="867">
        <v>0</v>
      </c>
      <c r="O52" s="213">
        <v>0</v>
      </c>
      <c r="P52" s="865">
        <v>1350000</v>
      </c>
      <c r="Q52" s="866">
        <v>0</v>
      </c>
      <c r="R52" s="868">
        <v>0</v>
      </c>
      <c r="S52" s="211">
        <v>0</v>
      </c>
      <c r="T52" s="865">
        <v>1364000</v>
      </c>
      <c r="U52" s="860">
        <f>T52-P52</f>
        <v>14000</v>
      </c>
      <c r="V52" s="868">
        <v>0</v>
      </c>
      <c r="W52" s="211">
        <v>0</v>
      </c>
      <c r="X52" s="865">
        <v>1364000</v>
      </c>
      <c r="Y52" s="828">
        <f t="shared" si="4"/>
        <v>0</v>
      </c>
    </row>
    <row r="53" spans="1:25" x14ac:dyDescent="0.2">
      <c r="A53" s="846" t="s">
        <v>508</v>
      </c>
      <c r="B53" s="214"/>
      <c r="C53" s="215"/>
      <c r="D53" s="216">
        <f>SUM(D45:D50)</f>
        <v>25125569</v>
      </c>
      <c r="E53" s="214"/>
      <c r="F53" s="215"/>
      <c r="G53" s="869">
        <f>SUM(G45:G49)</f>
        <v>24928266</v>
      </c>
      <c r="H53" s="870"/>
      <c r="I53" s="215"/>
      <c r="J53" s="869">
        <f>SUM(J45:J50)</f>
        <v>24383076</v>
      </c>
      <c r="K53" s="870"/>
      <c r="L53" s="215"/>
      <c r="M53" s="869">
        <f>SUM(M45:M52)</f>
        <v>43188973</v>
      </c>
      <c r="N53" s="869">
        <f t="shared" ref="N53:Y53" si="5">SUM(N45:N52)</f>
        <v>308.52</v>
      </c>
      <c r="O53" s="869">
        <f t="shared" si="5"/>
        <v>9038645</v>
      </c>
      <c r="P53" s="869">
        <f t="shared" si="5"/>
        <v>35439249</v>
      </c>
      <c r="Q53" s="869">
        <f t="shared" si="5"/>
        <v>-4179654</v>
      </c>
      <c r="R53" s="869">
        <f t="shared" si="5"/>
        <v>295.69</v>
      </c>
      <c r="S53" s="869">
        <f t="shared" si="5"/>
        <v>9038645</v>
      </c>
      <c r="T53" s="869">
        <f t="shared" si="5"/>
        <v>36104168</v>
      </c>
      <c r="U53" s="869">
        <f t="shared" si="5"/>
        <v>664919.00000000186</v>
      </c>
      <c r="V53" s="869"/>
      <c r="W53" s="869"/>
      <c r="X53" s="869">
        <f t="shared" si="5"/>
        <v>36096078</v>
      </c>
      <c r="Y53" s="871">
        <f t="shared" si="5"/>
        <v>-8090</v>
      </c>
    </row>
    <row r="54" spans="1:25" s="217" customFormat="1" x14ac:dyDescent="0.2">
      <c r="A54" s="846" t="s">
        <v>509</v>
      </c>
      <c r="B54" s="209"/>
      <c r="C54" s="215"/>
      <c r="D54" s="216">
        <v>1200000</v>
      </c>
      <c r="E54" s="209"/>
      <c r="F54" s="215"/>
      <c r="G54" s="869">
        <v>1200000</v>
      </c>
      <c r="H54" s="848"/>
      <c r="I54" s="215"/>
      <c r="J54" s="869">
        <v>1200000</v>
      </c>
      <c r="K54" s="848"/>
      <c r="L54" s="215"/>
      <c r="M54" s="869">
        <v>1800000</v>
      </c>
      <c r="N54" s="848"/>
      <c r="O54" s="215"/>
      <c r="P54" s="869">
        <v>1800000</v>
      </c>
      <c r="Q54" s="872">
        <v>0</v>
      </c>
      <c r="R54" s="848"/>
      <c r="S54" s="215"/>
      <c r="T54" s="869">
        <v>1800000</v>
      </c>
      <c r="U54" s="872">
        <v>0</v>
      </c>
      <c r="V54" s="848"/>
      <c r="W54" s="215"/>
      <c r="X54" s="869">
        <v>1800000</v>
      </c>
      <c r="Y54" s="871">
        <f>X54-M54</f>
        <v>0</v>
      </c>
    </row>
    <row r="55" spans="1:25" ht="25.5" customHeight="1" thickBot="1" x14ac:dyDescent="0.3">
      <c r="A55" s="873" t="s">
        <v>510</v>
      </c>
      <c r="B55" s="874"/>
      <c r="C55" s="875"/>
      <c r="D55" s="876">
        <f>D28+D43+D53+D54</f>
        <v>156676460</v>
      </c>
      <c r="E55" s="874"/>
      <c r="F55" s="875"/>
      <c r="G55" s="877">
        <f>G28+G43+G53+G54</f>
        <v>144643298</v>
      </c>
      <c r="H55" s="878"/>
      <c r="I55" s="875"/>
      <c r="J55" s="877">
        <f>J28+J43+J53+J54</f>
        <v>149523500</v>
      </c>
      <c r="K55" s="878"/>
      <c r="L55" s="875"/>
      <c r="M55" s="877">
        <f>M28+M43+M53+M54</f>
        <v>131588577</v>
      </c>
      <c r="N55" s="878"/>
      <c r="O55" s="875"/>
      <c r="P55" s="877">
        <f>P28+P43+P53+P54</f>
        <v>135053499</v>
      </c>
      <c r="Q55" s="879">
        <f>P55-M55</f>
        <v>3464922</v>
      </c>
      <c r="R55" s="878"/>
      <c r="S55" s="875"/>
      <c r="T55" s="877">
        <f>T28+T43+T53+T54</f>
        <v>136311408</v>
      </c>
      <c r="U55" s="879">
        <f>T55-P55</f>
        <v>1257909</v>
      </c>
      <c r="V55" s="878"/>
      <c r="W55" s="875"/>
      <c r="X55" s="877">
        <f>X28+X43+X53+X54</f>
        <v>136303319</v>
      </c>
      <c r="Y55" s="880">
        <f>X55-T55</f>
        <v>-8089</v>
      </c>
    </row>
    <row r="56" spans="1:25" x14ac:dyDescent="0.25">
      <c r="A56" s="881"/>
    </row>
    <row r="57" spans="1:25" x14ac:dyDescent="0.25">
      <c r="A57" s="1098" t="s">
        <v>858</v>
      </c>
      <c r="P57" s="1099">
        <v>281633</v>
      </c>
      <c r="T57" s="1099">
        <v>281633</v>
      </c>
      <c r="X57" s="1099">
        <v>281633</v>
      </c>
    </row>
    <row r="58" spans="1:25" x14ac:dyDescent="0.25">
      <c r="A58" s="1098" t="s">
        <v>859</v>
      </c>
      <c r="P58" s="1099">
        <v>3347233</v>
      </c>
      <c r="T58" s="1099">
        <v>3347233</v>
      </c>
      <c r="X58" s="1099">
        <v>3347233</v>
      </c>
    </row>
    <row r="59" spans="1:25" x14ac:dyDescent="0.25">
      <c r="A59" s="1098" t="s">
        <v>860</v>
      </c>
      <c r="P59" s="1099">
        <v>640000</v>
      </c>
      <c r="T59" s="1099">
        <v>640000</v>
      </c>
      <c r="X59" s="1099">
        <v>640000</v>
      </c>
    </row>
    <row r="60" spans="1:25" ht="30" x14ac:dyDescent="0.25">
      <c r="A60" s="1098" t="s">
        <v>861</v>
      </c>
      <c r="P60" s="1099">
        <v>1000</v>
      </c>
      <c r="T60" s="1099">
        <v>1000</v>
      </c>
      <c r="X60" s="1099">
        <v>1000</v>
      </c>
    </row>
    <row r="61" spans="1:25" x14ac:dyDescent="0.25">
      <c r="A61" s="1098" t="s">
        <v>862</v>
      </c>
      <c r="P61" s="1099">
        <v>287500</v>
      </c>
      <c r="T61" s="1099">
        <v>287500</v>
      </c>
      <c r="X61" s="1099">
        <v>287500</v>
      </c>
    </row>
    <row r="62" spans="1:25" ht="45" x14ac:dyDescent="0.25">
      <c r="A62" s="1098" t="s">
        <v>863</v>
      </c>
      <c r="P62" s="1099">
        <v>0</v>
      </c>
      <c r="T62" s="1099">
        <v>0</v>
      </c>
      <c r="X62" s="1099">
        <v>0</v>
      </c>
    </row>
    <row r="63" spans="1:25" x14ac:dyDescent="0.25">
      <c r="A63" s="1098" t="s">
        <v>864</v>
      </c>
      <c r="P63" s="1099">
        <v>883520</v>
      </c>
      <c r="T63" s="1099">
        <v>883520</v>
      </c>
      <c r="X63" s="1099">
        <v>883520</v>
      </c>
    </row>
    <row r="64" spans="1:25" ht="30" x14ac:dyDescent="0.25">
      <c r="A64" s="1098" t="s">
        <v>865</v>
      </c>
      <c r="P64" s="1099">
        <v>0</v>
      </c>
      <c r="T64" s="1099">
        <v>0</v>
      </c>
      <c r="X64" s="1099">
        <v>0</v>
      </c>
    </row>
    <row r="65" spans="1:25" ht="30" x14ac:dyDescent="0.25">
      <c r="A65" s="1098" t="s">
        <v>866</v>
      </c>
      <c r="P65" s="1099">
        <v>365930</v>
      </c>
      <c r="T65" s="1099">
        <v>365930</v>
      </c>
      <c r="X65" s="1099">
        <v>365930</v>
      </c>
    </row>
    <row r="66" spans="1:25" ht="30" x14ac:dyDescent="0.25">
      <c r="A66" s="1098" t="s">
        <v>867</v>
      </c>
      <c r="P66" s="1099">
        <v>0</v>
      </c>
      <c r="T66" s="1099">
        <v>0</v>
      </c>
      <c r="X66" s="1099">
        <v>0</v>
      </c>
    </row>
    <row r="67" spans="1:25" ht="30" x14ac:dyDescent="0.25">
      <c r="A67" s="1098" t="s">
        <v>868</v>
      </c>
      <c r="P67" s="1099">
        <v>0</v>
      </c>
      <c r="T67" s="1099">
        <v>0</v>
      </c>
      <c r="X67" s="1099">
        <v>0</v>
      </c>
    </row>
    <row r="68" spans="1:25" ht="15.75" x14ac:dyDescent="0.25">
      <c r="A68" s="1100" t="s">
        <v>869</v>
      </c>
      <c r="B68" s="1101"/>
      <c r="C68" s="1101"/>
      <c r="D68" s="1101"/>
      <c r="E68" s="1101"/>
      <c r="F68" s="1101"/>
      <c r="G68" s="1101"/>
      <c r="H68" s="1101"/>
      <c r="I68" s="1101"/>
      <c r="J68" s="1101"/>
      <c r="K68" s="1101"/>
      <c r="L68" s="1101"/>
      <c r="M68" s="1101"/>
      <c r="N68" s="1101"/>
      <c r="O68" s="1101"/>
      <c r="P68" s="1102">
        <f>SUM(P57:P67)</f>
        <v>5806816</v>
      </c>
      <c r="Q68" s="1103"/>
      <c r="R68" s="1101"/>
      <c r="S68" s="1101"/>
      <c r="T68" s="1102">
        <f>SUM(T57:T67)</f>
        <v>5806816</v>
      </c>
      <c r="U68" s="1103"/>
      <c r="V68" s="1101"/>
      <c r="W68" s="1101"/>
      <c r="X68" s="1102">
        <f>SUM(X57:X67)</f>
        <v>5806816</v>
      </c>
      <c r="Y68" s="1103"/>
    </row>
    <row r="69" spans="1:25" ht="16.5" x14ac:dyDescent="0.25">
      <c r="A69" s="1104" t="s">
        <v>139</v>
      </c>
      <c r="B69" s="1101"/>
      <c r="C69" s="1101"/>
      <c r="D69" s="1101"/>
      <c r="E69" s="1101"/>
      <c r="F69" s="1101"/>
      <c r="G69" s="1101"/>
      <c r="H69" s="1101"/>
      <c r="I69" s="1101"/>
      <c r="J69" s="1101"/>
      <c r="K69" s="1101"/>
      <c r="L69" s="1101"/>
      <c r="M69" s="1101"/>
      <c r="N69" s="1101"/>
      <c r="O69" s="1101"/>
      <c r="P69" s="1105">
        <f>P55+P68</f>
        <v>140860315</v>
      </c>
      <c r="Q69" s="1103"/>
      <c r="R69" s="1101"/>
      <c r="S69" s="1101"/>
      <c r="T69" s="1105">
        <f>T55+T68</f>
        <v>142118224</v>
      </c>
      <c r="U69" s="1103"/>
      <c r="V69" s="1101"/>
      <c r="W69" s="1101"/>
      <c r="X69" s="1105">
        <f>X55+X68</f>
        <v>142110135</v>
      </c>
      <c r="Y69" s="1103"/>
    </row>
  </sheetData>
  <mergeCells count="20">
    <mergeCell ref="N4:P4"/>
    <mergeCell ref="A1:Y1"/>
    <mergeCell ref="A3:B3"/>
    <mergeCell ref="C3:D3"/>
    <mergeCell ref="F3:G3"/>
    <mergeCell ref="I3:J3"/>
    <mergeCell ref="L3:M3"/>
    <mergeCell ref="O3:P3"/>
    <mergeCell ref="S3:T3"/>
    <mergeCell ref="W3:X3"/>
    <mergeCell ref="Q4:Q6"/>
    <mergeCell ref="R4:T4"/>
    <mergeCell ref="U4:U6"/>
    <mergeCell ref="V4:X4"/>
    <mergeCell ref="Y4:Y6"/>
    <mergeCell ref="A4:A5"/>
    <mergeCell ref="B4:D4"/>
    <mergeCell ref="E4:G4"/>
    <mergeCell ref="H4:J4"/>
    <mergeCell ref="K4:M4"/>
  </mergeCells>
  <printOptions horizontalCentered="1"/>
  <pageMargins left="0.23622047244094491" right="0.23622047244094491" top="0.39370078740157483" bottom="0.19685039370078741" header="0.27559055118110237" footer="0.19685039370078741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opLeftCell="C1" zoomScaleNormal="100" workbookViewId="0">
      <selection activeCell="C1" sqref="C1:R1"/>
    </sheetView>
  </sheetViews>
  <sheetFormatPr defaultRowHeight="12.75" x14ac:dyDescent="0.2"/>
  <cols>
    <col min="1" max="1" width="11.5" style="644" hidden="1" customWidth="1"/>
    <col min="2" max="2" width="3.83203125" style="644" hidden="1" customWidth="1"/>
    <col min="3" max="3" width="66.33203125" style="644" customWidth="1"/>
    <col min="4" max="4" width="13.6640625" style="644" customWidth="1"/>
    <col min="5" max="5" width="12.6640625" style="644" hidden="1" customWidth="1"/>
    <col min="6" max="6" width="11.5" style="644" hidden="1" customWidth="1"/>
    <col min="7" max="7" width="13" style="644" hidden="1" customWidth="1"/>
    <col min="8" max="8" width="11.5" style="644" hidden="1" customWidth="1"/>
    <col min="9" max="9" width="14.5" style="644" bestFit="1" customWidth="1"/>
    <col min="10" max="10" width="13" style="644" customWidth="1"/>
    <col min="11" max="11" width="63.6640625" style="644" customWidth="1"/>
    <col min="12" max="12" width="13.1640625" style="644" customWidth="1"/>
    <col min="13" max="13" width="13.5" style="644" hidden="1" customWidth="1"/>
    <col min="14" max="14" width="12.1640625" style="644" hidden="1" customWidth="1"/>
    <col min="15" max="15" width="11.83203125" style="644" hidden="1" customWidth="1"/>
    <col min="16" max="16" width="12.1640625" style="644" hidden="1" customWidth="1"/>
    <col min="17" max="17" width="13" style="644" customWidth="1"/>
    <col min="18" max="18" width="13.33203125" style="644" customWidth="1"/>
    <col min="19" max="16384" width="9.33203125" style="644"/>
  </cols>
  <sheetData>
    <row r="1" spans="1:18" ht="30" customHeight="1" x14ac:dyDescent="0.3">
      <c r="C1" s="1186" t="s">
        <v>65</v>
      </c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</row>
    <row r="2" spans="1:18" ht="30" customHeight="1" x14ac:dyDescent="0.3">
      <c r="C2" s="1186" t="s">
        <v>511</v>
      </c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1186"/>
    </row>
    <row r="3" spans="1:18" ht="17.25" customHeight="1" x14ac:dyDescent="0.3">
      <c r="C3" s="1186" t="s">
        <v>680</v>
      </c>
      <c r="D3" s="1186"/>
      <c r="E3" s="1186"/>
      <c r="F3" s="1186"/>
      <c r="G3" s="1186"/>
      <c r="H3" s="1186"/>
      <c r="I3" s="1186"/>
      <c r="J3" s="1186"/>
      <c r="K3" s="1186"/>
      <c r="L3" s="1186"/>
      <c r="M3" s="1186"/>
      <c r="N3" s="1186"/>
      <c r="O3" s="1186"/>
      <c r="P3" s="1186"/>
      <c r="Q3" s="1186"/>
      <c r="R3" s="1186"/>
    </row>
    <row r="4" spans="1:18" ht="17.25" customHeight="1" x14ac:dyDescent="0.3">
      <c r="C4" s="645"/>
      <c r="D4" s="645"/>
      <c r="E4" s="645"/>
      <c r="F4" s="645"/>
      <c r="G4" s="645"/>
      <c r="H4" s="645"/>
      <c r="I4" s="645"/>
      <c r="J4" s="645"/>
      <c r="K4" s="646"/>
      <c r="L4" s="646"/>
      <c r="M4" s="646"/>
      <c r="O4" s="646"/>
      <c r="Q4" s="646"/>
      <c r="R4" s="646"/>
    </row>
    <row r="5" spans="1:18" ht="19.5" customHeight="1" thickBot="1" x14ac:dyDescent="0.25">
      <c r="C5" s="883" t="s">
        <v>931</v>
      </c>
      <c r="G5" s="647"/>
      <c r="I5" s="647"/>
      <c r="J5" s="647"/>
      <c r="K5" s="648"/>
      <c r="L5" s="648"/>
      <c r="M5" s="648"/>
      <c r="O5" s="648"/>
      <c r="Q5" s="648"/>
      <c r="R5" s="734" t="s">
        <v>620</v>
      </c>
    </row>
    <row r="6" spans="1:18" ht="42" customHeight="1" x14ac:dyDescent="0.2">
      <c r="A6" s="649" t="s">
        <v>512</v>
      </c>
      <c r="B6" s="650" t="s">
        <v>513</v>
      </c>
      <c r="C6" s="650" t="s">
        <v>616</v>
      </c>
      <c r="D6" s="650" t="s">
        <v>835</v>
      </c>
      <c r="E6" s="650" t="s">
        <v>567</v>
      </c>
      <c r="F6" s="650" t="s">
        <v>568</v>
      </c>
      <c r="G6" s="650" t="s">
        <v>569</v>
      </c>
      <c r="H6" s="650" t="s">
        <v>570</v>
      </c>
      <c r="I6" s="650" t="s">
        <v>836</v>
      </c>
      <c r="J6" s="650" t="s">
        <v>837</v>
      </c>
      <c r="K6" s="733" t="s">
        <v>617</v>
      </c>
      <c r="L6" s="650" t="s">
        <v>835</v>
      </c>
      <c r="M6" s="650" t="s">
        <v>571</v>
      </c>
      <c r="N6" s="650" t="s">
        <v>568</v>
      </c>
      <c r="O6" s="650" t="s">
        <v>569</v>
      </c>
      <c r="P6" s="650" t="s">
        <v>570</v>
      </c>
      <c r="Q6" s="650" t="s">
        <v>836</v>
      </c>
      <c r="R6" s="650" t="s">
        <v>837</v>
      </c>
    </row>
    <row r="7" spans="1:18" s="654" customFormat="1" ht="10.5" x14ac:dyDescent="0.15">
      <c r="A7" s="651">
        <v>1</v>
      </c>
      <c r="B7" s="652">
        <v>2</v>
      </c>
      <c r="C7" s="652" t="s">
        <v>245</v>
      </c>
      <c r="D7" s="652" t="s">
        <v>193</v>
      </c>
      <c r="E7" s="652" t="s">
        <v>195</v>
      </c>
      <c r="F7" s="652" t="s">
        <v>195</v>
      </c>
      <c r="G7" s="652" t="s">
        <v>196</v>
      </c>
      <c r="H7" s="652" t="s">
        <v>195</v>
      </c>
      <c r="I7" s="652" t="s">
        <v>194</v>
      </c>
      <c r="J7" s="652" t="s">
        <v>195</v>
      </c>
      <c r="K7" s="653" t="s">
        <v>196</v>
      </c>
      <c r="L7" s="652" t="s">
        <v>178</v>
      </c>
      <c r="M7" s="652" t="s">
        <v>180</v>
      </c>
      <c r="N7" s="652" t="s">
        <v>180</v>
      </c>
      <c r="O7" s="652" t="s">
        <v>572</v>
      </c>
      <c r="P7" s="652" t="s">
        <v>573</v>
      </c>
      <c r="Q7" s="652" t="s">
        <v>179</v>
      </c>
      <c r="R7" s="782" t="s">
        <v>180</v>
      </c>
    </row>
    <row r="8" spans="1:18" ht="15" customHeight="1" x14ac:dyDescent="0.2">
      <c r="A8" s="655" t="s">
        <v>514</v>
      </c>
      <c r="B8" s="656" t="s">
        <v>515</v>
      </c>
      <c r="C8" s="657" t="s">
        <v>614</v>
      </c>
      <c r="D8" s="658">
        <v>2000000</v>
      </c>
      <c r="E8" s="658"/>
      <c r="F8" s="658"/>
      <c r="G8" s="658"/>
      <c r="H8" s="658"/>
      <c r="I8" s="658">
        <v>2000000</v>
      </c>
      <c r="J8" s="658">
        <f>33401+177080+185000+930899</f>
        <v>1326380</v>
      </c>
      <c r="K8" s="657" t="s">
        <v>535</v>
      </c>
      <c r="L8" s="659">
        <v>38795949</v>
      </c>
      <c r="M8" s="659"/>
      <c r="N8" s="659"/>
      <c r="O8" s="659"/>
      <c r="P8" s="659"/>
      <c r="Q8" s="763">
        <v>30679762</v>
      </c>
      <c r="R8" s="763">
        <v>30679762</v>
      </c>
    </row>
    <row r="9" spans="1:18" ht="15" customHeight="1" x14ac:dyDescent="0.2">
      <c r="A9" s="655" t="s">
        <v>516</v>
      </c>
      <c r="B9" s="656" t="s">
        <v>517</v>
      </c>
      <c r="C9" s="1064" t="s">
        <v>870</v>
      </c>
      <c r="D9" s="763">
        <v>200000</v>
      </c>
      <c r="E9" s="763"/>
      <c r="F9" s="763"/>
      <c r="G9" s="763"/>
      <c r="H9" s="763"/>
      <c r="I9" s="763">
        <v>200000</v>
      </c>
      <c r="J9" s="763">
        <f>101000</f>
        <v>101000</v>
      </c>
      <c r="K9" s="1064" t="s">
        <v>794</v>
      </c>
      <c r="L9" s="763">
        <v>0</v>
      </c>
      <c r="M9" s="763"/>
      <c r="N9" s="763"/>
      <c r="O9" s="763"/>
      <c r="P9" s="763"/>
      <c r="Q9" s="763">
        <v>1000</v>
      </c>
      <c r="R9" s="763">
        <v>1000</v>
      </c>
    </row>
    <row r="10" spans="1:18" ht="15" customHeight="1" x14ac:dyDescent="0.2">
      <c r="A10" s="655" t="s">
        <v>518</v>
      </c>
      <c r="B10" s="656" t="s">
        <v>519</v>
      </c>
      <c r="C10" s="657" t="s">
        <v>871</v>
      </c>
      <c r="D10" s="658">
        <v>3300000</v>
      </c>
      <c r="E10" s="658"/>
      <c r="F10" s="658"/>
      <c r="G10" s="658"/>
      <c r="H10" s="658"/>
      <c r="I10" s="658">
        <v>3300000</v>
      </c>
      <c r="J10" s="658">
        <f>931174+1222868+843912+282912</f>
        <v>3280866</v>
      </c>
      <c r="K10" s="1064" t="s">
        <v>924</v>
      </c>
      <c r="L10" s="763">
        <v>0</v>
      </c>
      <c r="M10" s="763"/>
      <c r="N10" s="763"/>
      <c r="O10" s="763"/>
      <c r="P10" s="763"/>
      <c r="Q10" s="763">
        <v>48610582</v>
      </c>
      <c r="R10" s="763">
        <v>48610582</v>
      </c>
    </row>
    <row r="11" spans="1:18" ht="15" customHeight="1" x14ac:dyDescent="0.2">
      <c r="A11" s="655"/>
      <c r="B11" s="656"/>
      <c r="C11" s="657" t="s">
        <v>872</v>
      </c>
      <c r="D11" s="658">
        <v>14328145</v>
      </c>
      <c r="E11" s="658"/>
      <c r="F11" s="658"/>
      <c r="G11" s="658"/>
      <c r="H11" s="658"/>
      <c r="I11" s="658">
        <v>0</v>
      </c>
      <c r="J11" s="658">
        <v>0</v>
      </c>
      <c r="K11" s="657"/>
      <c r="L11" s="659"/>
      <c r="M11" s="659"/>
      <c r="N11" s="659"/>
      <c r="O11" s="659"/>
      <c r="P11" s="659"/>
      <c r="Q11" s="659"/>
      <c r="R11" s="763"/>
    </row>
    <row r="12" spans="1:18" ht="15" customHeight="1" x14ac:dyDescent="0.2">
      <c r="A12" s="655" t="s">
        <v>514</v>
      </c>
      <c r="B12" s="656" t="s">
        <v>515</v>
      </c>
      <c r="C12" s="657" t="s">
        <v>819</v>
      </c>
      <c r="D12" s="658">
        <v>600000</v>
      </c>
      <c r="E12" s="658"/>
      <c r="F12" s="658"/>
      <c r="G12" s="658"/>
      <c r="H12" s="658"/>
      <c r="I12" s="658">
        <v>600000</v>
      </c>
      <c r="J12" s="658">
        <v>0</v>
      </c>
      <c r="K12" s="657"/>
      <c r="L12" s="659"/>
      <c r="M12" s="659"/>
      <c r="N12" s="659"/>
      <c r="O12" s="659"/>
      <c r="P12" s="659"/>
      <c r="Q12" s="659"/>
      <c r="R12" s="763"/>
    </row>
    <row r="13" spans="1:18" ht="15" customHeight="1" x14ac:dyDescent="0.2">
      <c r="A13" s="655" t="s">
        <v>514</v>
      </c>
      <c r="B13" s="656" t="s">
        <v>515</v>
      </c>
      <c r="C13" s="657" t="s">
        <v>873</v>
      </c>
      <c r="D13" s="658">
        <v>200000</v>
      </c>
      <c r="E13" s="658"/>
      <c r="F13" s="658"/>
      <c r="G13" s="658"/>
      <c r="H13" s="658"/>
      <c r="I13" s="658">
        <v>200000</v>
      </c>
      <c r="J13" s="658">
        <v>40640</v>
      </c>
      <c r="K13" s="1064"/>
      <c r="L13" s="763"/>
      <c r="M13" s="763"/>
      <c r="N13" s="763"/>
      <c r="O13" s="763"/>
      <c r="P13" s="763"/>
      <c r="Q13" s="763"/>
      <c r="R13" s="763"/>
    </row>
    <row r="14" spans="1:18" ht="15" customHeight="1" x14ac:dyDescent="0.2">
      <c r="A14" s="655"/>
      <c r="B14" s="656"/>
      <c r="C14" s="657" t="s">
        <v>615</v>
      </c>
      <c r="D14" s="658">
        <v>10064653</v>
      </c>
      <c r="E14" s="658"/>
      <c r="F14" s="658"/>
      <c r="G14" s="658"/>
      <c r="H14" s="658"/>
      <c r="I14" s="658">
        <v>10064653</v>
      </c>
      <c r="J14" s="658">
        <f>19606+2076257+1570531</f>
        <v>3666394</v>
      </c>
      <c r="K14" s="1064"/>
      <c r="L14" s="763"/>
      <c r="M14" s="763"/>
      <c r="N14" s="763"/>
      <c r="O14" s="763"/>
      <c r="P14" s="763"/>
      <c r="Q14" s="763"/>
      <c r="R14" s="763"/>
    </row>
    <row r="15" spans="1:18" ht="15" customHeight="1" x14ac:dyDescent="0.2">
      <c r="A15" s="660">
        <v>999000</v>
      </c>
      <c r="B15" s="656" t="s">
        <v>520</v>
      </c>
      <c r="C15" s="657" t="s">
        <v>820</v>
      </c>
      <c r="D15" s="658">
        <v>326999</v>
      </c>
      <c r="E15" s="658"/>
      <c r="F15" s="658"/>
      <c r="G15" s="658"/>
      <c r="H15" s="658"/>
      <c r="I15" s="658">
        <v>483440</v>
      </c>
      <c r="J15" s="658">
        <f>43000+40000+20440+380000</f>
        <v>483440</v>
      </c>
      <c r="K15" s="1064"/>
      <c r="L15" s="763"/>
      <c r="M15" s="763"/>
      <c r="N15" s="763"/>
      <c r="O15" s="763"/>
      <c r="P15" s="763"/>
      <c r="Q15" s="763"/>
      <c r="R15" s="763"/>
    </row>
    <row r="16" spans="1:18" ht="22.5" customHeight="1" x14ac:dyDescent="0.2">
      <c r="A16" s="660"/>
      <c r="B16" s="656"/>
      <c r="C16" s="657" t="s">
        <v>874</v>
      </c>
      <c r="D16" s="658">
        <v>1000000</v>
      </c>
      <c r="E16" s="658"/>
      <c r="F16" s="658"/>
      <c r="G16" s="658"/>
      <c r="H16" s="658"/>
      <c r="I16" s="658">
        <v>0</v>
      </c>
      <c r="J16" s="658">
        <v>0</v>
      </c>
      <c r="K16" s="1064"/>
      <c r="L16" s="763"/>
      <c r="M16" s="763"/>
      <c r="N16" s="763"/>
      <c r="O16" s="763"/>
      <c r="P16" s="763"/>
      <c r="Q16" s="763"/>
      <c r="R16" s="763"/>
    </row>
    <row r="17" spans="1:18" x14ac:dyDescent="0.2">
      <c r="A17" s="655" t="s">
        <v>521</v>
      </c>
      <c r="B17" s="656" t="s">
        <v>522</v>
      </c>
      <c r="C17" s="1064" t="s">
        <v>875</v>
      </c>
      <c r="D17" s="763">
        <v>59250</v>
      </c>
      <c r="E17" s="763"/>
      <c r="F17" s="763"/>
      <c r="G17" s="763"/>
      <c r="H17" s="763"/>
      <c r="I17" s="763">
        <v>59250</v>
      </c>
      <c r="J17" s="763">
        <v>59250</v>
      </c>
      <c r="K17" s="657"/>
      <c r="L17" s="659"/>
      <c r="M17" s="659"/>
      <c r="N17" s="659"/>
      <c r="O17" s="659"/>
      <c r="P17" s="659"/>
      <c r="Q17" s="659"/>
      <c r="R17" s="659"/>
    </row>
    <row r="18" spans="1:18" ht="15" customHeight="1" x14ac:dyDescent="0.2">
      <c r="A18" s="655" t="s">
        <v>523</v>
      </c>
      <c r="B18" s="656" t="s">
        <v>524</v>
      </c>
      <c r="C18" s="657" t="s">
        <v>885</v>
      </c>
      <c r="D18" s="658">
        <v>254000</v>
      </c>
      <c r="E18" s="658"/>
      <c r="F18" s="658"/>
      <c r="G18" s="658"/>
      <c r="H18" s="658"/>
      <c r="I18" s="658">
        <v>454825</v>
      </c>
      <c r="J18" s="973">
        <f>158318+96507+200000</f>
        <v>454825</v>
      </c>
      <c r="K18" s="1065"/>
      <c r="L18" s="659"/>
      <c r="M18" s="659"/>
      <c r="N18" s="659"/>
      <c r="O18" s="659"/>
      <c r="P18" s="659"/>
      <c r="Q18" s="659"/>
      <c r="R18" s="659"/>
    </row>
    <row r="19" spans="1:18" ht="15" customHeight="1" x14ac:dyDescent="0.2">
      <c r="A19" s="655"/>
      <c r="B19" s="656"/>
      <c r="C19" s="657" t="s">
        <v>876</v>
      </c>
      <c r="D19" s="658">
        <v>2000000</v>
      </c>
      <c r="E19" s="658"/>
      <c r="F19" s="658"/>
      <c r="G19" s="658"/>
      <c r="H19" s="658"/>
      <c r="I19" s="972">
        <v>2000000</v>
      </c>
      <c r="J19" s="973">
        <f>593570+154924</f>
        <v>748494</v>
      </c>
      <c r="K19" s="1092"/>
      <c r="L19" s="659"/>
      <c r="M19" s="659"/>
      <c r="N19" s="659"/>
      <c r="O19" s="659"/>
      <c r="P19" s="659"/>
      <c r="Q19" s="659"/>
      <c r="R19" s="659"/>
    </row>
    <row r="20" spans="1:18" x14ac:dyDescent="0.2">
      <c r="A20" s="655"/>
      <c r="B20" s="656"/>
      <c r="C20" s="657" t="s">
        <v>877</v>
      </c>
      <c r="D20" s="658">
        <v>26018519</v>
      </c>
      <c r="E20" s="658"/>
      <c r="F20" s="658"/>
      <c r="G20" s="658"/>
      <c r="H20" s="658"/>
      <c r="I20" s="658">
        <v>26018519</v>
      </c>
      <c r="J20" s="658">
        <v>0</v>
      </c>
      <c r="K20" s="1092"/>
      <c r="L20" s="659"/>
      <c r="M20" s="659"/>
      <c r="N20" s="659"/>
      <c r="O20" s="659"/>
      <c r="P20" s="659"/>
      <c r="Q20" s="659"/>
      <c r="R20" s="659"/>
    </row>
    <row r="21" spans="1:18" ht="15" customHeight="1" x14ac:dyDescent="0.2">
      <c r="A21" s="655"/>
      <c r="B21" s="656"/>
      <c r="C21" s="657" t="s">
        <v>878</v>
      </c>
      <c r="D21" s="658">
        <v>0</v>
      </c>
      <c r="E21" s="658"/>
      <c r="F21" s="658"/>
      <c r="G21" s="658"/>
      <c r="H21" s="658"/>
      <c r="I21" s="658">
        <v>1500000</v>
      </c>
      <c r="J21" s="973">
        <f>756741+340233+264255</f>
        <v>1361229</v>
      </c>
      <c r="K21" s="661"/>
      <c r="L21" s="659"/>
      <c r="M21" s="659"/>
      <c r="N21" s="659"/>
      <c r="O21" s="659"/>
      <c r="P21" s="659"/>
      <c r="Q21" s="659"/>
      <c r="R21" s="659"/>
    </row>
    <row r="22" spans="1:18" ht="15" customHeight="1" x14ac:dyDescent="0.2">
      <c r="A22" s="655"/>
      <c r="B22" s="656"/>
      <c r="C22" s="657" t="s">
        <v>879</v>
      </c>
      <c r="D22" s="658">
        <v>0</v>
      </c>
      <c r="E22" s="658"/>
      <c r="F22" s="658"/>
      <c r="G22" s="658"/>
      <c r="H22" s="658"/>
      <c r="I22" s="658">
        <v>3000000</v>
      </c>
      <c r="J22" s="974">
        <f>70000+476831+137570+84438+212925+224636+410343+51300</f>
        <v>1668043</v>
      </c>
      <c r="K22" s="663"/>
      <c r="L22" s="659"/>
      <c r="M22" s="659"/>
      <c r="N22" s="659"/>
      <c r="O22" s="659"/>
      <c r="P22" s="659"/>
      <c r="Q22" s="659"/>
      <c r="R22" s="659"/>
    </row>
    <row r="23" spans="1:18" ht="15" customHeight="1" x14ac:dyDescent="0.2">
      <c r="A23" s="655" t="s">
        <v>514</v>
      </c>
      <c r="B23" s="656" t="s">
        <v>525</v>
      </c>
      <c r="C23" s="657" t="s">
        <v>880</v>
      </c>
      <c r="D23" s="658">
        <v>0</v>
      </c>
      <c r="E23" s="658"/>
      <c r="F23" s="658"/>
      <c r="G23" s="658"/>
      <c r="H23" s="658"/>
      <c r="I23" s="658">
        <v>48610582</v>
      </c>
      <c r="J23" s="974">
        <v>1384300</v>
      </c>
      <c r="K23" s="663"/>
      <c r="L23" s="659"/>
      <c r="M23" s="659"/>
      <c r="N23" s="659"/>
      <c r="O23" s="659"/>
      <c r="P23" s="659"/>
      <c r="Q23" s="659"/>
      <c r="R23" s="659"/>
    </row>
    <row r="24" spans="1:18" ht="15" customHeight="1" x14ac:dyDescent="0.2">
      <c r="A24" s="655" t="s">
        <v>521</v>
      </c>
      <c r="B24" s="656" t="s">
        <v>522</v>
      </c>
      <c r="C24" s="1064" t="s">
        <v>881</v>
      </c>
      <c r="D24" s="763">
        <v>0</v>
      </c>
      <c r="E24" s="763"/>
      <c r="F24" s="763"/>
      <c r="G24" s="763"/>
      <c r="H24" s="763"/>
      <c r="I24" s="763">
        <v>473395</v>
      </c>
      <c r="J24" s="763">
        <v>473395</v>
      </c>
      <c r="K24" s="662"/>
      <c r="L24" s="659"/>
      <c r="M24" s="659"/>
      <c r="N24" s="659"/>
      <c r="O24" s="659"/>
      <c r="P24" s="659"/>
      <c r="Q24" s="659"/>
      <c r="R24" s="659"/>
    </row>
    <row r="25" spans="1:18" ht="15" customHeight="1" x14ac:dyDescent="0.2">
      <c r="A25" s="655" t="s">
        <v>514</v>
      </c>
      <c r="B25" s="656" t="s">
        <v>525</v>
      </c>
      <c r="C25" s="1064" t="s">
        <v>882</v>
      </c>
      <c r="D25" s="763">
        <v>0</v>
      </c>
      <c r="E25" s="763"/>
      <c r="F25" s="763"/>
      <c r="G25" s="763"/>
      <c r="H25" s="763"/>
      <c r="I25" s="763">
        <v>30890</v>
      </c>
      <c r="J25" s="763">
        <v>30890</v>
      </c>
      <c r="K25" s="663"/>
      <c r="L25" s="659"/>
      <c r="M25" s="659"/>
      <c r="N25" s="659"/>
      <c r="O25" s="659"/>
      <c r="P25" s="659"/>
      <c r="Q25" s="659"/>
      <c r="R25" s="659"/>
    </row>
    <row r="26" spans="1:18" ht="15" customHeight="1" x14ac:dyDescent="0.2">
      <c r="A26" s="664"/>
      <c r="B26" s="665"/>
      <c r="C26" s="1064" t="s">
        <v>883</v>
      </c>
      <c r="D26" s="763">
        <v>0</v>
      </c>
      <c r="E26" s="763"/>
      <c r="F26" s="763"/>
      <c r="G26" s="763"/>
      <c r="H26" s="763"/>
      <c r="I26" s="763">
        <v>69696</v>
      </c>
      <c r="J26" s="763">
        <v>69696</v>
      </c>
      <c r="K26" s="663"/>
      <c r="L26" s="666"/>
      <c r="M26" s="666"/>
      <c r="N26" s="666"/>
      <c r="O26" s="666"/>
      <c r="P26" s="666"/>
      <c r="Q26" s="666"/>
      <c r="R26" s="666"/>
    </row>
    <row r="27" spans="1:18" ht="15" customHeight="1" x14ac:dyDescent="0.2">
      <c r="A27" s="664"/>
      <c r="B27" s="665"/>
      <c r="C27" s="1064" t="s">
        <v>884</v>
      </c>
      <c r="D27" s="763">
        <v>0</v>
      </c>
      <c r="E27" s="763"/>
      <c r="F27" s="763"/>
      <c r="G27" s="763"/>
      <c r="H27" s="763"/>
      <c r="I27" s="763">
        <v>322580</v>
      </c>
      <c r="J27" s="763">
        <v>322580</v>
      </c>
      <c r="K27" s="663"/>
      <c r="L27" s="666"/>
      <c r="M27" s="666"/>
      <c r="N27" s="666"/>
      <c r="O27" s="666"/>
      <c r="P27" s="666"/>
      <c r="Q27" s="666"/>
      <c r="R27" s="666"/>
    </row>
    <row r="28" spans="1:18" ht="15" customHeight="1" x14ac:dyDescent="0.2">
      <c r="A28" s="664"/>
      <c r="B28" s="665"/>
      <c r="C28" s="657" t="s">
        <v>886</v>
      </c>
      <c r="D28" s="658">
        <v>0</v>
      </c>
      <c r="E28" s="658"/>
      <c r="F28" s="658"/>
      <c r="G28" s="658"/>
      <c r="H28" s="658"/>
      <c r="I28" s="658">
        <v>24860</v>
      </c>
      <c r="J28" s="658">
        <v>24860</v>
      </c>
      <c r="K28" s="663"/>
      <c r="L28" s="666"/>
      <c r="M28" s="666"/>
      <c r="N28" s="666"/>
      <c r="O28" s="666"/>
      <c r="P28" s="666"/>
      <c r="Q28" s="666"/>
      <c r="R28" s="666"/>
    </row>
    <row r="29" spans="1:18" ht="15" customHeight="1" x14ac:dyDescent="0.2">
      <c r="A29" s="664"/>
      <c r="B29" s="665"/>
      <c r="C29" s="1106" t="s">
        <v>887</v>
      </c>
      <c r="D29" s="1107">
        <v>0</v>
      </c>
      <c r="E29" s="1107"/>
      <c r="F29" s="1107"/>
      <c r="G29" s="1107"/>
      <c r="H29" s="1107"/>
      <c r="I29" s="1107">
        <v>400050</v>
      </c>
      <c r="J29" s="1107">
        <v>400050</v>
      </c>
      <c r="K29" s="663"/>
      <c r="L29" s="666"/>
      <c r="M29" s="666"/>
      <c r="N29" s="666"/>
      <c r="O29" s="666"/>
      <c r="P29" s="666"/>
      <c r="Q29" s="666"/>
      <c r="R29" s="666"/>
    </row>
    <row r="30" spans="1:18" ht="13.5" thickBot="1" x14ac:dyDescent="0.25">
      <c r="A30" s="667"/>
      <c r="B30" s="668"/>
      <c r="C30" s="669"/>
      <c r="D30" s="670">
        <f>SUM(D8:D29)</f>
        <v>60351566</v>
      </c>
      <c r="E30" s="670">
        <f>SUM(E8:E27)</f>
        <v>0</v>
      </c>
      <c r="F30" s="670">
        <f>SUM(F8:F27)</f>
        <v>0</v>
      </c>
      <c r="G30" s="670">
        <f>SUM(G8:G27)</f>
        <v>0</v>
      </c>
      <c r="H30" s="670">
        <f>SUM(H8:H27)</f>
        <v>0</v>
      </c>
      <c r="I30" s="670">
        <f>SUM(I8:I29)</f>
        <v>99812740</v>
      </c>
      <c r="J30" s="670">
        <f>SUM(J8:J29)</f>
        <v>15896332</v>
      </c>
      <c r="K30" s="671"/>
      <c r="L30" s="670">
        <f>SUM(L8:L27)</f>
        <v>38795949</v>
      </c>
      <c r="M30" s="670">
        <v>28416</v>
      </c>
      <c r="N30" s="670">
        <f>SUM(N8:N27)</f>
        <v>0</v>
      </c>
      <c r="O30" s="670">
        <v>37123</v>
      </c>
      <c r="P30" s="670">
        <f>SUM(P8:P27)</f>
        <v>0</v>
      </c>
      <c r="Q30" s="670">
        <f>SUM(Q8:Q27)</f>
        <v>79291344</v>
      </c>
      <c r="R30" s="670">
        <f>SUM(R8:R27)</f>
        <v>79291344</v>
      </c>
    </row>
    <row r="31" spans="1:18" x14ac:dyDescent="0.2">
      <c r="A31" s="667"/>
      <c r="B31" s="668"/>
    </row>
    <row r="32" spans="1:18" x14ac:dyDescent="0.2">
      <c r="A32" s="667"/>
      <c r="B32" s="668"/>
    </row>
    <row r="33" spans="1:2" ht="13.5" thickBot="1" x14ac:dyDescent="0.25">
      <c r="A33" s="672" t="s">
        <v>526</v>
      </c>
      <c r="B33" s="669"/>
    </row>
  </sheetData>
  <mergeCells count="3">
    <mergeCell ref="C1:R1"/>
    <mergeCell ref="C2:R2"/>
    <mergeCell ref="C3:R3"/>
  </mergeCells>
  <printOptions horizontalCentered="1"/>
  <pageMargins left="0.15748031496062992" right="0.31496062992125984" top="0.59055118110236227" bottom="0.59055118110236227" header="0" footer="0"/>
  <pageSetup paperSize="9" scale="76" orientation="landscape" r:id="rId1"/>
  <headerFooter alignWithMargins="0">
    <oddHeader xml:space="preserve">&amp;C&amp;"Times New Roman CE,Félkövér"&amp;12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E18"/>
  <sheetViews>
    <sheetView zoomScaleNormal="100" zoomScaleSheetLayoutView="90" workbookViewId="0">
      <selection sqref="A1:E1"/>
    </sheetView>
  </sheetViews>
  <sheetFormatPr defaultColWidth="10.6640625" defaultRowHeight="12.75" x14ac:dyDescent="0.2"/>
  <cols>
    <col min="1" max="1" width="8.33203125" style="220" customWidth="1"/>
    <col min="2" max="2" width="67.5" style="220" customWidth="1"/>
    <col min="3" max="4" width="16.33203125" style="220" customWidth="1"/>
    <col min="5" max="5" width="13" style="220" customWidth="1"/>
    <col min="6" max="16384" width="10.6640625" style="220"/>
  </cols>
  <sheetData>
    <row r="1" spans="1:5" ht="56.25" customHeight="1" x14ac:dyDescent="0.25">
      <c r="A1" s="1187" t="s">
        <v>888</v>
      </c>
      <c r="B1" s="1187"/>
      <c r="C1" s="1187"/>
      <c r="D1" s="1187"/>
      <c r="E1" s="1187"/>
    </row>
    <row r="2" spans="1:5" ht="19.5" customHeight="1" x14ac:dyDescent="0.2">
      <c r="D2" s="1188"/>
      <c r="E2" s="1188"/>
    </row>
    <row r="3" spans="1:5" ht="19.5" customHeight="1" x14ac:dyDescent="0.2">
      <c r="A3" s="883" t="s">
        <v>932</v>
      </c>
      <c r="D3" s="1189" t="s">
        <v>611</v>
      </c>
      <c r="E3" s="1189"/>
    </row>
    <row r="4" spans="1:5" ht="15" customHeight="1" x14ac:dyDescent="0.2">
      <c r="A4" s="1193" t="s">
        <v>531</v>
      </c>
      <c r="B4" s="1194" t="s">
        <v>257</v>
      </c>
      <c r="C4" s="1190" t="s">
        <v>835</v>
      </c>
      <c r="D4" s="1190" t="s">
        <v>889</v>
      </c>
      <c r="E4" s="1190" t="s">
        <v>837</v>
      </c>
    </row>
    <row r="5" spans="1:5" ht="15" customHeight="1" x14ac:dyDescent="0.2">
      <c r="A5" s="1193"/>
      <c r="B5" s="1194"/>
      <c r="C5" s="1191"/>
      <c r="D5" s="1191"/>
      <c r="E5" s="1191"/>
    </row>
    <row r="6" spans="1:5" ht="15" customHeight="1" x14ac:dyDescent="0.2">
      <c r="A6" s="1193"/>
      <c r="B6" s="1194"/>
      <c r="C6" s="1191"/>
      <c r="D6" s="1191"/>
      <c r="E6" s="1191"/>
    </row>
    <row r="7" spans="1:5" ht="3.75" customHeight="1" x14ac:dyDescent="0.2">
      <c r="A7" s="1193"/>
      <c r="B7" s="1194"/>
      <c r="C7" s="1192"/>
      <c r="D7" s="1192"/>
      <c r="E7" s="1192"/>
    </row>
    <row r="8" spans="1:5" ht="24.95" customHeight="1" x14ac:dyDescent="0.25">
      <c r="A8" s="221"/>
      <c r="B8" s="223" t="s">
        <v>618</v>
      </c>
      <c r="C8" s="226">
        <v>0</v>
      </c>
      <c r="D8" s="226">
        <v>0</v>
      </c>
      <c r="E8" s="222">
        <v>0</v>
      </c>
    </row>
    <row r="9" spans="1:5" ht="24.95" customHeight="1" x14ac:dyDescent="0.25">
      <c r="A9" s="221" t="s">
        <v>258</v>
      </c>
      <c r="B9" s="224" t="s">
        <v>165</v>
      </c>
      <c r="C9" s="225">
        <f>SUM(C8:C8)</f>
        <v>0</v>
      </c>
      <c r="D9" s="225">
        <f>SUM(D8:D8)</f>
        <v>0</v>
      </c>
      <c r="E9" s="225">
        <f>SUM(E8:E8)</f>
        <v>0</v>
      </c>
    </row>
    <row r="10" spans="1:5" ht="24.95" customHeight="1" x14ac:dyDescent="0.25">
      <c r="A10" s="227"/>
      <c r="B10" s="223" t="s">
        <v>550</v>
      </c>
      <c r="C10" s="1066">
        <v>2500000</v>
      </c>
      <c r="D10" s="1066">
        <v>2032750</v>
      </c>
      <c r="E10" s="226">
        <v>2032750</v>
      </c>
    </row>
    <row r="11" spans="1:5" ht="27.75" customHeight="1" x14ac:dyDescent="0.25">
      <c r="A11" s="227"/>
      <c r="B11" s="223" t="s">
        <v>619</v>
      </c>
      <c r="C11" s="1066">
        <v>500000</v>
      </c>
      <c r="D11" s="1066">
        <v>700000</v>
      </c>
      <c r="E11" s="226">
        <v>700000</v>
      </c>
    </row>
    <row r="12" spans="1:5" ht="27.75" customHeight="1" x14ac:dyDescent="0.25">
      <c r="A12" s="227"/>
      <c r="B12" s="223" t="s">
        <v>551</v>
      </c>
      <c r="C12" s="1066">
        <v>2000000</v>
      </c>
      <c r="D12" s="1066">
        <v>1250000</v>
      </c>
      <c r="E12" s="226">
        <v>1250000</v>
      </c>
    </row>
    <row r="13" spans="1:5" ht="24.95" customHeight="1" x14ac:dyDescent="0.25">
      <c r="A13" s="227" t="s">
        <v>259</v>
      </c>
      <c r="B13" s="224" t="s">
        <v>166</v>
      </c>
      <c r="C13" s="1067">
        <f>SUM(C10:C12)</f>
        <v>5000000</v>
      </c>
      <c r="D13" s="1067">
        <f>SUM(D10:D12)</f>
        <v>3982750</v>
      </c>
      <c r="E13" s="228">
        <f>SUM(E10:E12)</f>
        <v>3982750</v>
      </c>
    </row>
    <row r="14" spans="1:5" ht="36" customHeight="1" x14ac:dyDescent="0.25">
      <c r="A14" s="403"/>
      <c r="B14" s="404" t="s">
        <v>167</v>
      </c>
      <c r="C14" s="405">
        <f>C9+C13</f>
        <v>5000000</v>
      </c>
      <c r="D14" s="405">
        <f>D9+D13</f>
        <v>3982750</v>
      </c>
      <c r="E14" s="405">
        <f>E9+E13</f>
        <v>3982750</v>
      </c>
    </row>
    <row r="17" spans="2:3" x14ac:dyDescent="0.2">
      <c r="B17" s="229"/>
      <c r="C17" s="229"/>
    </row>
    <row r="18" spans="2:3" x14ac:dyDescent="0.2">
      <c r="B18" s="229"/>
      <c r="C18" s="229"/>
    </row>
  </sheetData>
  <mergeCells count="8">
    <mergeCell ref="A1:E1"/>
    <mergeCell ref="D2:E2"/>
    <mergeCell ref="D3:E3"/>
    <mergeCell ref="D4:D7"/>
    <mergeCell ref="A4:A7"/>
    <mergeCell ref="B4:B7"/>
    <mergeCell ref="C4:C7"/>
    <mergeCell ref="E4:E7"/>
  </mergeCells>
  <phoneticPr fontId="85" type="noConversion"/>
  <printOptions horizontalCentered="1"/>
  <pageMargins left="0.23622047244094491" right="0.23622047244094491" top="1.0900000000000001" bottom="0.19" header="0.36" footer="0.19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zoomScaleNormal="100" workbookViewId="0">
      <selection activeCell="A2" sqref="A2:D2"/>
    </sheetView>
  </sheetViews>
  <sheetFormatPr defaultRowHeight="12.75" x14ac:dyDescent="0.2"/>
  <cols>
    <col min="1" max="1" width="5" customWidth="1"/>
    <col min="2" max="2" width="47.83203125" customWidth="1"/>
    <col min="3" max="3" width="56.1640625" customWidth="1"/>
    <col min="4" max="4" width="16" customWidth="1"/>
  </cols>
  <sheetData>
    <row r="1" spans="1:4" x14ac:dyDescent="0.2">
      <c r="A1" s="406"/>
      <c r="B1" s="406"/>
      <c r="C1" s="406"/>
      <c r="D1" s="406"/>
    </row>
    <row r="2" spans="1:4" ht="47.25" customHeight="1" x14ac:dyDescent="0.25">
      <c r="A2" s="1197" t="s">
        <v>890</v>
      </c>
      <c r="B2" s="1197"/>
      <c r="C2" s="1197"/>
      <c r="D2" s="1197"/>
    </row>
    <row r="3" spans="1:4" x14ac:dyDescent="0.2">
      <c r="A3" s="1198"/>
      <c r="B3" s="1198"/>
      <c r="C3" s="1198"/>
      <c r="D3" s="1198"/>
    </row>
    <row r="4" spans="1:4" s="975" customFormat="1" ht="19.5" customHeight="1" thickBot="1" x14ac:dyDescent="0.25">
      <c r="A4" s="883" t="s">
        <v>933</v>
      </c>
      <c r="C4" s="1199" t="s">
        <v>611</v>
      </c>
      <c r="D4" s="1199"/>
    </row>
    <row r="5" spans="1:4" ht="38.25" customHeight="1" x14ac:dyDescent="0.2">
      <c r="A5" s="407" t="s">
        <v>150</v>
      </c>
      <c r="B5" s="408" t="s">
        <v>140</v>
      </c>
      <c r="C5" s="408" t="s">
        <v>141</v>
      </c>
      <c r="D5" s="409" t="s">
        <v>536</v>
      </c>
    </row>
    <row r="6" spans="1:4" ht="23.25" customHeight="1" x14ac:dyDescent="0.2">
      <c r="A6" s="1200" t="s">
        <v>148</v>
      </c>
      <c r="B6" s="1201"/>
      <c r="C6" s="1201"/>
      <c r="D6" s="1202"/>
    </row>
    <row r="7" spans="1:4" ht="19.5" customHeight="1" x14ac:dyDescent="0.2">
      <c r="A7" s="410" t="s">
        <v>258</v>
      </c>
      <c r="B7" s="416" t="s">
        <v>693</v>
      </c>
      <c r="C7" s="411" t="s">
        <v>144</v>
      </c>
      <c r="D7" s="412">
        <v>45623549</v>
      </c>
    </row>
    <row r="8" spans="1:4" ht="33.75" customHeight="1" x14ac:dyDescent="0.2">
      <c r="A8" s="410" t="s">
        <v>259</v>
      </c>
      <c r="B8" s="411" t="s">
        <v>145</v>
      </c>
      <c r="C8" s="416" t="s">
        <v>891</v>
      </c>
      <c r="D8" s="412">
        <v>77963835</v>
      </c>
    </row>
    <row r="9" spans="1:4" ht="17.25" hidden="1" customHeight="1" x14ac:dyDescent="0.2">
      <c r="A9" s="410" t="s">
        <v>260</v>
      </c>
      <c r="B9" s="416"/>
      <c r="C9" s="413" t="s">
        <v>146</v>
      </c>
      <c r="D9" s="412"/>
    </row>
    <row r="10" spans="1:4" ht="17.25" customHeight="1" x14ac:dyDescent="0.2">
      <c r="A10" s="410" t="s">
        <v>260</v>
      </c>
      <c r="B10" s="416" t="s">
        <v>768</v>
      </c>
      <c r="C10" s="413" t="s">
        <v>796</v>
      </c>
      <c r="D10" s="412">
        <v>10732681</v>
      </c>
    </row>
    <row r="11" spans="1:4" ht="23.25" customHeight="1" x14ac:dyDescent="0.2">
      <c r="A11" s="410" t="s">
        <v>261</v>
      </c>
      <c r="B11" s="411" t="s">
        <v>143</v>
      </c>
      <c r="C11" s="416" t="s">
        <v>147</v>
      </c>
      <c r="D11" s="412">
        <v>1429680</v>
      </c>
    </row>
    <row r="12" spans="1:4" ht="23.25" customHeight="1" x14ac:dyDescent="0.2">
      <c r="A12" s="410" t="s">
        <v>262</v>
      </c>
      <c r="B12" s="411" t="s">
        <v>892</v>
      </c>
      <c r="C12" s="416" t="s">
        <v>893</v>
      </c>
      <c r="D12" s="412">
        <v>25945</v>
      </c>
    </row>
    <row r="13" spans="1:4" ht="23.25" customHeight="1" x14ac:dyDescent="0.2">
      <c r="A13" s="410" t="s">
        <v>263</v>
      </c>
      <c r="B13" s="411" t="s">
        <v>695</v>
      </c>
      <c r="C13" s="416" t="s">
        <v>696</v>
      </c>
      <c r="D13" s="412">
        <v>209022</v>
      </c>
    </row>
    <row r="14" spans="1:4" ht="23.25" customHeight="1" x14ac:dyDescent="0.2">
      <c r="A14" s="410" t="s">
        <v>264</v>
      </c>
      <c r="B14" s="411" t="s">
        <v>552</v>
      </c>
      <c r="C14" s="416" t="s">
        <v>553</v>
      </c>
      <c r="D14" s="412">
        <v>375000</v>
      </c>
    </row>
    <row r="15" spans="1:4" ht="15.95" customHeight="1" thickBot="1" x14ac:dyDescent="0.25">
      <c r="A15" s="1203" t="s">
        <v>139</v>
      </c>
      <c r="B15" s="1204"/>
      <c r="C15" s="1205"/>
      <c r="D15" s="417">
        <f>SUM(D7:D14)</f>
        <v>136359712</v>
      </c>
    </row>
    <row r="16" spans="1:4" ht="24" customHeight="1" x14ac:dyDescent="0.2">
      <c r="A16" s="1206" t="s">
        <v>142</v>
      </c>
      <c r="B16" s="1207"/>
      <c r="C16" s="1207"/>
      <c r="D16" s="1208"/>
    </row>
    <row r="17" spans="1:4" ht="15.95" customHeight="1" x14ac:dyDescent="0.2">
      <c r="A17" s="410" t="s">
        <v>265</v>
      </c>
      <c r="B17" s="411" t="s">
        <v>554</v>
      </c>
      <c r="C17" s="411" t="s">
        <v>154</v>
      </c>
      <c r="D17" s="412">
        <v>2400000</v>
      </c>
    </row>
    <row r="18" spans="1:4" ht="15.95" customHeight="1" x14ac:dyDescent="0.2">
      <c r="A18" s="410" t="s">
        <v>266</v>
      </c>
      <c r="B18" s="413" t="s">
        <v>797</v>
      </c>
      <c r="C18" s="411" t="s">
        <v>154</v>
      </c>
      <c r="D18" s="412">
        <v>200000</v>
      </c>
    </row>
    <row r="19" spans="1:4" ht="25.5" customHeight="1" x14ac:dyDescent="0.2">
      <c r="A19" s="410" t="s">
        <v>206</v>
      </c>
      <c r="B19" s="418" t="s">
        <v>149</v>
      </c>
      <c r="C19" s="411" t="s">
        <v>154</v>
      </c>
      <c r="D19" s="412">
        <v>70000</v>
      </c>
    </row>
    <row r="20" spans="1:4" ht="15.95" customHeight="1" x14ac:dyDescent="0.2">
      <c r="A20" s="410" t="s">
        <v>207</v>
      </c>
      <c r="B20" s="413" t="s">
        <v>151</v>
      </c>
      <c r="C20" s="411" t="s">
        <v>154</v>
      </c>
      <c r="D20" s="412">
        <v>200000</v>
      </c>
    </row>
    <row r="21" spans="1:4" ht="15.95" customHeight="1" x14ac:dyDescent="0.2">
      <c r="A21" s="410" t="s">
        <v>208</v>
      </c>
      <c r="B21" s="413" t="s">
        <v>152</v>
      </c>
      <c r="C21" s="411" t="s">
        <v>154</v>
      </c>
      <c r="D21" s="412">
        <v>200000</v>
      </c>
    </row>
    <row r="22" spans="1:4" ht="15.95" customHeight="1" x14ac:dyDescent="0.2">
      <c r="A22" s="410" t="s">
        <v>209</v>
      </c>
      <c r="B22" s="411" t="s">
        <v>153</v>
      </c>
      <c r="C22" s="411" t="s">
        <v>154</v>
      </c>
      <c r="D22" s="412">
        <v>200000</v>
      </c>
    </row>
    <row r="23" spans="1:4" ht="15.95" customHeight="1" x14ac:dyDescent="0.2">
      <c r="A23" s="410" t="s">
        <v>210</v>
      </c>
      <c r="B23" s="423" t="s">
        <v>821</v>
      </c>
      <c r="C23" s="411" t="s">
        <v>694</v>
      </c>
      <c r="D23" s="424">
        <v>51060</v>
      </c>
    </row>
    <row r="24" spans="1:4" ht="15.95" customHeight="1" x14ac:dyDescent="0.2">
      <c r="A24" s="410" t="s">
        <v>211</v>
      </c>
      <c r="B24" s="411" t="s">
        <v>798</v>
      </c>
      <c r="C24" s="411" t="s">
        <v>154</v>
      </c>
      <c r="D24" s="424">
        <v>50000</v>
      </c>
    </row>
    <row r="25" spans="1:4" ht="15.95" customHeight="1" x14ac:dyDescent="0.2">
      <c r="A25" s="1068" t="s">
        <v>212</v>
      </c>
      <c r="B25" s="423" t="s">
        <v>894</v>
      </c>
      <c r="C25" s="1069" t="s">
        <v>154</v>
      </c>
      <c r="D25" s="424">
        <v>500000</v>
      </c>
    </row>
    <row r="26" spans="1:4" ht="15.95" customHeight="1" thickBot="1" x14ac:dyDescent="0.25">
      <c r="A26" s="419" t="s">
        <v>139</v>
      </c>
      <c r="B26" s="420"/>
      <c r="C26" s="421"/>
      <c r="D26" s="422">
        <f>SUM(D17:D25)</f>
        <v>3871060</v>
      </c>
    </row>
    <row r="27" spans="1:4" ht="15.95" customHeight="1" thickBot="1" x14ac:dyDescent="0.25">
      <c r="A27" s="735"/>
      <c r="B27" s="736"/>
      <c r="C27" s="737"/>
      <c r="D27" s="738"/>
    </row>
    <row r="28" spans="1:4" ht="15.95" customHeight="1" thickBot="1" x14ac:dyDescent="0.25">
      <c r="A28" s="1195" t="s">
        <v>555</v>
      </c>
      <c r="B28" s="1196"/>
      <c r="C28" s="414"/>
      <c r="D28" s="415">
        <f>D15+D26</f>
        <v>140230772</v>
      </c>
    </row>
    <row r="29" spans="1:4" x14ac:dyDescent="0.2">
      <c r="A29" s="406"/>
      <c r="B29" s="406"/>
      <c r="C29" s="406"/>
      <c r="D29" s="406"/>
    </row>
    <row r="30" spans="1:4" x14ac:dyDescent="0.2">
      <c r="A30" s="406"/>
      <c r="B30" s="406"/>
      <c r="C30" s="406"/>
      <c r="D30" s="406"/>
    </row>
  </sheetData>
  <mergeCells count="7">
    <mergeCell ref="A28:B28"/>
    <mergeCell ref="A2:D2"/>
    <mergeCell ref="A3:D3"/>
    <mergeCell ref="C4:D4"/>
    <mergeCell ref="A6:D6"/>
    <mergeCell ref="A15:C15"/>
    <mergeCell ref="A16:D16"/>
  </mergeCells>
  <conditionalFormatting sqref="D28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31</vt:i4>
      </vt:variant>
      <vt:variant>
        <vt:lpstr>Névvel ellátott tartományok</vt:lpstr>
      </vt:variant>
      <vt:variant>
        <vt:i4>30</vt:i4>
      </vt:variant>
    </vt:vector>
  </HeadingPairs>
  <TitlesOfParts>
    <vt:vector size="61" baseType="lpstr">
      <vt:lpstr>1. Mérlegszerű</vt:lpstr>
      <vt:lpstr>2,a Elemi bevételek</vt:lpstr>
      <vt:lpstr>2,b Elemi kiadások</vt:lpstr>
      <vt:lpstr>3. Hivatal</vt:lpstr>
      <vt:lpstr>4. Bölcsőde</vt:lpstr>
      <vt:lpstr>5. Állami tám.</vt:lpstr>
      <vt:lpstr>6. Felhalmozás </vt:lpstr>
      <vt:lpstr>7. Ellátottak pénzbeli jutt.</vt:lpstr>
      <vt:lpstr>8.Tám.ért. kiadások</vt:lpstr>
      <vt:lpstr>9. Közvetett támogatás</vt:lpstr>
      <vt:lpstr>10,a Kiadás feladatonként</vt:lpstr>
      <vt:lpstr>10,b Bevétel feladatonként</vt:lpstr>
      <vt:lpstr>11. Létszám</vt:lpstr>
      <vt:lpstr>12. Többéves döntések</vt:lpstr>
      <vt:lpstr>13. Adósságot kel. ügyletek</vt:lpstr>
      <vt:lpstr>14. Pénzeszk.vált.</vt:lpstr>
      <vt:lpstr>15,a Pénzmaradvány</vt:lpstr>
      <vt:lpstr>15,b Pénzmaradvány (önk+int.)</vt:lpstr>
      <vt:lpstr>16,a Pénzforg.jelentés(Cs)</vt:lpstr>
      <vt:lpstr>16,b Pénzforg.jelentés (H)</vt:lpstr>
      <vt:lpstr>16,c Pénzforg.jelentés (B)</vt:lpstr>
      <vt:lpstr>16,d Pénzforg.jelentés(konsz.)</vt:lpstr>
      <vt:lpstr>17,a Vagyonkimutatás(Cs)</vt:lpstr>
      <vt:lpstr>17,b Vagyonkimutatás(H)</vt:lpstr>
      <vt:lpstr>17,c Vagyonkimutatás(B)</vt:lpstr>
      <vt:lpstr>17,d Vagyonkimutatás(konsz.)</vt:lpstr>
      <vt:lpstr>18,a Eredménykimutatás(Cs)</vt:lpstr>
      <vt:lpstr>18,b Eredménykimutatás(H)</vt:lpstr>
      <vt:lpstr>18,c Eredménykimutatás(B)</vt:lpstr>
      <vt:lpstr>18,d Eredménykimutatás(konsz.)</vt:lpstr>
      <vt:lpstr>19. Gazd.szerv.rész.</vt:lpstr>
      <vt:lpstr>'10,a Kiadás feladatonként'!Nyomtatási_cím</vt:lpstr>
      <vt:lpstr>'10,b Bevétel feladatonként'!Nyomtatási_cím</vt:lpstr>
      <vt:lpstr>'17,a Vagyonkimutatás(Cs)'!Nyomtatási_cím</vt:lpstr>
      <vt:lpstr>'17,b Vagyonkimutatás(H)'!Nyomtatási_cím</vt:lpstr>
      <vt:lpstr>'17,c Vagyonkimutatás(B)'!Nyomtatási_cím</vt:lpstr>
      <vt:lpstr>'17,d Vagyonkimutatás(konsz.)'!Nyomtatási_cím</vt:lpstr>
      <vt:lpstr>'18,a Eredménykimutatás(Cs)'!Nyomtatási_cím</vt:lpstr>
      <vt:lpstr>'18,b Eredménykimutatás(H)'!Nyomtatási_cím</vt:lpstr>
      <vt:lpstr>'18,c Eredménykimutatás(B)'!Nyomtatási_cím</vt:lpstr>
      <vt:lpstr>'18,d Eredménykimutatás(konsz.)'!Nyomtatási_cím</vt:lpstr>
      <vt:lpstr>'1. Mérlegszerű'!Nyomtatási_terület</vt:lpstr>
      <vt:lpstr>'10,a Kiadás feladatonként'!Nyomtatási_terület</vt:lpstr>
      <vt:lpstr>'10,b Bevétel feladatonként'!Nyomtatási_terület</vt:lpstr>
      <vt:lpstr>'15,b Pénzmaradvány (önk+int.)'!Nyomtatási_terület</vt:lpstr>
      <vt:lpstr>'17,a Vagyonkimutatás(Cs)'!Nyomtatási_terület</vt:lpstr>
      <vt:lpstr>'17,b Vagyonkimutatás(H)'!Nyomtatási_terület</vt:lpstr>
      <vt:lpstr>'17,c Vagyonkimutatás(B)'!Nyomtatási_terület</vt:lpstr>
      <vt:lpstr>'17,d Vagyonkimutatás(konsz.)'!Nyomtatási_terület</vt:lpstr>
      <vt:lpstr>'18,a Eredménykimutatás(Cs)'!Nyomtatási_terület</vt:lpstr>
      <vt:lpstr>'18,b Eredménykimutatás(H)'!Nyomtatási_terület</vt:lpstr>
      <vt:lpstr>'18,c Eredménykimutatás(B)'!Nyomtatási_terület</vt:lpstr>
      <vt:lpstr>'18,d Eredménykimutatás(konsz.)'!Nyomtatási_terület</vt:lpstr>
      <vt:lpstr>'19. Gazd.szerv.rész.'!Nyomtatási_terület</vt:lpstr>
      <vt:lpstr>'2,a Elemi bevételek'!Nyomtatási_terület</vt:lpstr>
      <vt:lpstr>'2,b Elemi kiadások'!Nyomtatási_terület</vt:lpstr>
      <vt:lpstr>'3. Hivatal'!Nyomtatási_terület</vt:lpstr>
      <vt:lpstr>'4. Bölcsőde'!Nyomtatási_terület</vt:lpstr>
      <vt:lpstr>'5. Állami tám.'!Nyomtatási_terület</vt:lpstr>
      <vt:lpstr>'6. Felhalmozás '!Nyomtatási_terület</vt:lpstr>
      <vt:lpstr>'8.Tám.ért. kiadások'!Nyomtatási_terület</vt:lpstr>
    </vt:vector>
  </TitlesOfParts>
  <Company>xp_forever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Tóth Lajos</cp:lastModifiedBy>
  <cp:lastPrinted>2021-05-31T12:30:21Z</cp:lastPrinted>
  <dcterms:created xsi:type="dcterms:W3CDTF">2015-04-02T07:48:19Z</dcterms:created>
  <dcterms:modified xsi:type="dcterms:W3CDTF">2021-05-31T12:35:44Z</dcterms:modified>
</cp:coreProperties>
</file>