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795" windowWidth="15600" windowHeight="6825" tabRatio="707"/>
  </bookViews>
  <sheets>
    <sheet name="Mellékletek jegyzéke" sheetId="86" r:id="rId1"/>
    <sheet name="1..sz.mell. " sheetId="92" r:id="rId2"/>
    <sheet name="1.1.sz.mell." sheetId="121" r:id="rId3"/>
    <sheet name="2.1.sz.mell  " sheetId="73" r:id="rId4"/>
    <sheet name="2.2.sz.mell " sheetId="96" r:id="rId5"/>
    <sheet name="3.sz.mell" sheetId="97" r:id="rId6"/>
    <sheet name="4.sz.mell" sheetId="100" r:id="rId7"/>
    <sheet name="5.sz.mell " sheetId="101" r:id="rId8"/>
    <sheet name="6.sz.mell" sheetId="98" r:id="rId9"/>
    <sheet name="7.sz.mell" sheetId="103" r:id="rId10"/>
    <sheet name="8.sz.mell" sheetId="105" r:id="rId11"/>
    <sheet name="9.sz.mell" sheetId="114" r:id="rId12"/>
    <sheet name="10.sz.mell" sheetId="106" r:id="rId13"/>
    <sheet name="1.sz.tájékozt." sheetId="1" r:id="rId14"/>
    <sheet name="2.sz.tájékozt." sheetId="107" r:id="rId15"/>
    <sheet name="3.sz.tájékozt." sheetId="108" r:id="rId16"/>
    <sheet name="4.sz.tájékozt.." sheetId="24" r:id="rId17"/>
    <sheet name="5.sz.tájékozt." sheetId="70" r:id="rId18"/>
    <sheet name="6.sz.tájékozt." sheetId="89" r:id="rId19"/>
    <sheet name="7.sz.tájékozt." sheetId="110" r:id="rId20"/>
    <sheet name="8.sz.tájékozt." sheetId="25" r:id="rId21"/>
    <sheet name="9.sz.tájékozt." sheetId="119" r:id="rId22"/>
    <sheet name="Munka1" sheetId="118" state="hidden" r:id="rId23"/>
  </sheets>
  <definedNames>
    <definedName name="_xlnm.Print_Area" localSheetId="1">'1..sz.mell. '!$A$1:$C$128</definedName>
    <definedName name="_xlnm.Print_Area" localSheetId="2">'1.1.sz.mell.'!$A$1:$F$129</definedName>
    <definedName name="_xlnm.Print_Area" localSheetId="13">'1.sz.tájékozt.'!$A$1:$C$123</definedName>
    <definedName name="_xlnm.Print_Area" localSheetId="3">'2.1.sz.mell  '!$A$1:$E$30</definedName>
    <definedName name="_xlnm.Print_Area" localSheetId="4">'2.2.sz.mell '!$A$1:$E$34</definedName>
    <definedName name="_xlnm.Print_Area" localSheetId="16">'4.sz.tájékozt..'!$A$1:$O$24</definedName>
    <definedName name="_xlnm.Print_Area" localSheetId="17">'5.sz.tájékozt.'!$A$1:$D$29</definedName>
    <definedName name="_xlnm.Print_Area" localSheetId="18">'6.sz.tájékozt.'!$A$1:$D$35</definedName>
    <definedName name="_xlnm.Print_Area" localSheetId="20">'8.sz.tájékozt.'!$A$1:$O$17</definedName>
    <definedName name="_xlnm.Print_Area" localSheetId="11">'9.sz.mell'!$A$1:$C$137</definedName>
    <definedName name="_xlnm.Print_Area" localSheetId="21">'9.sz.tájékozt.'!$A$1:$E$41</definedName>
    <definedName name="_xlnm.Print_Area" localSheetId="0">'Mellékletek jegyzéke'!$A$1:$E$52</definedName>
  </definedNames>
  <calcPr calcId="145621"/>
</workbook>
</file>

<file path=xl/calcChain.xml><?xml version="1.0" encoding="utf-8"?>
<calcChain xmlns="http://schemas.openxmlformats.org/spreadsheetml/2006/main">
  <c r="D7" i="70" l="1"/>
  <c r="D6" i="70"/>
  <c r="D82" i="121"/>
  <c r="D9" i="121"/>
  <c r="C71" i="121"/>
  <c r="C70" i="121"/>
  <c r="C69" i="121"/>
  <c r="C68" i="121"/>
  <c r="C67" i="121"/>
  <c r="C66" i="121"/>
  <c r="C65" i="121"/>
  <c r="C64" i="121"/>
  <c r="C63" i="121"/>
  <c r="C62" i="121"/>
  <c r="C61" i="121"/>
  <c r="C60" i="121"/>
  <c r="C59" i="121"/>
  <c r="C58" i="121"/>
  <c r="C72" i="121"/>
  <c r="C56" i="121"/>
  <c r="C55" i="121"/>
  <c r="C54" i="121"/>
  <c r="C53" i="121"/>
  <c r="C52" i="121"/>
  <c r="C51" i="121"/>
  <c r="C49" i="121"/>
  <c r="C50" i="121"/>
  <c r="C48" i="121"/>
  <c r="C47" i="121"/>
  <c r="C46" i="121"/>
  <c r="C45" i="121"/>
  <c r="C44" i="121"/>
  <c r="C42" i="121"/>
  <c r="C41" i="121"/>
  <c r="C40" i="121"/>
  <c r="C39" i="121"/>
  <c r="C38" i="121"/>
  <c r="C37" i="121"/>
  <c r="C36" i="121"/>
  <c r="C35" i="121"/>
  <c r="C34" i="121"/>
  <c r="C33" i="121"/>
  <c r="C32" i="121"/>
  <c r="C31" i="121"/>
  <c r="C30" i="121"/>
  <c r="C29" i="121"/>
  <c r="C28" i="121"/>
  <c r="C27" i="121"/>
  <c r="C24" i="121"/>
  <c r="C23" i="121"/>
  <c r="C22" i="121"/>
  <c r="C21" i="121"/>
  <c r="C20" i="121"/>
  <c r="C18" i="121"/>
  <c r="C17" i="121"/>
  <c r="C16" i="121"/>
  <c r="C15" i="121"/>
  <c r="C14" i="121"/>
  <c r="C12" i="121"/>
  <c r="C11" i="121"/>
  <c r="C10" i="121"/>
  <c r="C9" i="121"/>
  <c r="C8" i="121"/>
  <c r="C7" i="121"/>
  <c r="C6" i="121"/>
  <c r="C57" i="121"/>
  <c r="D6" i="121"/>
  <c r="D57" i="121"/>
  <c r="D13" i="121"/>
  <c r="D19" i="121"/>
  <c r="D26" i="121"/>
  <c r="D25" i="121"/>
  <c r="D32" i="121"/>
  <c r="D43" i="121"/>
  <c r="D49" i="121"/>
  <c r="D53" i="121"/>
  <c r="D58" i="121"/>
  <c r="D63" i="121"/>
  <c r="D72" i="121"/>
  <c r="D129" i="121"/>
  <c r="D66" i="121"/>
  <c r="C19" i="121"/>
  <c r="C13" i="121"/>
  <c r="C43" i="121"/>
  <c r="D33" i="119"/>
  <c r="D38" i="119"/>
  <c r="D40" i="119"/>
  <c r="E33" i="119"/>
  <c r="O11" i="25"/>
  <c r="O10" i="25"/>
  <c r="O9" i="25"/>
  <c r="O8" i="25"/>
  <c r="O5" i="25"/>
  <c r="O6" i="25"/>
  <c r="O7" i="25"/>
  <c r="C122" i="121"/>
  <c r="C121" i="121"/>
  <c r="C119" i="121"/>
  <c r="C117" i="121"/>
  <c r="C118" i="121"/>
  <c r="C116" i="121"/>
  <c r="C115" i="121"/>
  <c r="C114" i="121"/>
  <c r="C113" i="121"/>
  <c r="C110" i="121"/>
  <c r="C109" i="121"/>
  <c r="C108" i="121"/>
  <c r="C100" i="121"/>
  <c r="C101" i="121"/>
  <c r="C102" i="121"/>
  <c r="C103" i="121"/>
  <c r="C104" i="121"/>
  <c r="C105" i="121"/>
  <c r="C106" i="121"/>
  <c r="C107" i="121"/>
  <c r="C86" i="121"/>
  <c r="C87" i="121"/>
  <c r="C88" i="121"/>
  <c r="C89" i="121"/>
  <c r="C90" i="121"/>
  <c r="C91" i="121"/>
  <c r="C92" i="121"/>
  <c r="C93" i="121"/>
  <c r="C94" i="121"/>
  <c r="C95" i="121"/>
  <c r="C83" i="121"/>
  <c r="C84" i="121"/>
  <c r="C82" i="121"/>
  <c r="C81" i="121"/>
  <c r="C80" i="121"/>
  <c r="F117" i="121"/>
  <c r="E117" i="121"/>
  <c r="D117" i="121"/>
  <c r="F112" i="121"/>
  <c r="F123" i="121"/>
  <c r="E112" i="121"/>
  <c r="E123" i="121"/>
  <c r="D112" i="121"/>
  <c r="D123" i="121"/>
  <c r="D108" i="121"/>
  <c r="F108" i="121"/>
  <c r="E108" i="121"/>
  <c r="F99" i="121"/>
  <c r="E99" i="121"/>
  <c r="D99" i="121"/>
  <c r="D96" i="121"/>
  <c r="F98" i="121"/>
  <c r="E98" i="121"/>
  <c r="F97" i="121"/>
  <c r="F96" i="121"/>
  <c r="E97" i="121"/>
  <c r="E96" i="121"/>
  <c r="F85" i="121"/>
  <c r="F79" i="121"/>
  <c r="F111" i="121"/>
  <c r="E85" i="121"/>
  <c r="E79" i="121"/>
  <c r="D85" i="121"/>
  <c r="D79" i="121"/>
  <c r="F66" i="121"/>
  <c r="E66" i="121"/>
  <c r="F63" i="121"/>
  <c r="E63" i="121"/>
  <c r="F58" i="121"/>
  <c r="F72" i="121"/>
  <c r="F129" i="121"/>
  <c r="E58" i="121"/>
  <c r="E72" i="121"/>
  <c r="E129" i="121"/>
  <c r="F53" i="121"/>
  <c r="E53" i="121"/>
  <c r="F49" i="121"/>
  <c r="E49" i="121"/>
  <c r="F43" i="121"/>
  <c r="E43" i="121"/>
  <c r="F38" i="121"/>
  <c r="F32" i="121"/>
  <c r="E32" i="121"/>
  <c r="F26" i="121"/>
  <c r="E26" i="121"/>
  <c r="E25" i="121"/>
  <c r="E57" i="121"/>
  <c r="F25" i="121"/>
  <c r="F19" i="121"/>
  <c r="E19" i="121"/>
  <c r="F13" i="121"/>
  <c r="E13" i="121"/>
  <c r="F6" i="121"/>
  <c r="E6" i="121"/>
  <c r="O6" i="24"/>
  <c r="B5" i="110"/>
  <c r="B8" i="110"/>
  <c r="D17" i="25"/>
  <c r="E17" i="25"/>
  <c r="F17" i="25"/>
  <c r="G17" i="25"/>
  <c r="H17" i="25"/>
  <c r="I17" i="25"/>
  <c r="J17" i="25"/>
  <c r="K17" i="25"/>
  <c r="L17" i="25"/>
  <c r="M17" i="25"/>
  <c r="N17" i="25"/>
  <c r="C17" i="25"/>
  <c r="P7" i="25"/>
  <c r="D29" i="70"/>
  <c r="C19" i="119"/>
  <c r="C17" i="119"/>
  <c r="C16" i="119"/>
  <c r="C15" i="119"/>
  <c r="E38" i="119"/>
  <c r="E40" i="119"/>
  <c r="E24" i="119"/>
  <c r="E26" i="119"/>
  <c r="D24" i="119"/>
  <c r="D26" i="119"/>
  <c r="P3" i="25"/>
  <c r="P4" i="25"/>
  <c r="P5" i="25"/>
  <c r="P6" i="25"/>
  <c r="P8" i="25"/>
  <c r="P9" i="25"/>
  <c r="P10" i="25"/>
  <c r="P11" i="25"/>
  <c r="C8" i="110"/>
  <c r="D27" i="89"/>
  <c r="C11" i="100"/>
  <c r="C8" i="100"/>
  <c r="D10" i="89"/>
  <c r="D7" i="89"/>
  <c r="D35" i="89"/>
  <c r="D9" i="89"/>
  <c r="E8" i="105"/>
  <c r="C90" i="114"/>
  <c r="C84" i="114"/>
  <c r="C118" i="1"/>
  <c r="C89" i="92"/>
  <c r="C89" i="1"/>
  <c r="C83" i="92"/>
  <c r="C83" i="1"/>
  <c r="C82" i="92"/>
  <c r="C79" i="92"/>
  <c r="P14" i="24"/>
  <c r="F14" i="24"/>
  <c r="C64" i="92"/>
  <c r="C63" i="92"/>
  <c r="C63" i="1"/>
  <c r="C41" i="92"/>
  <c r="C41" i="1"/>
  <c r="C40" i="92"/>
  <c r="C40" i="1"/>
  <c r="C39" i="92"/>
  <c r="C39" i="1"/>
  <c r="C38" i="92"/>
  <c r="C38" i="1"/>
  <c r="C36" i="92"/>
  <c r="C36" i="1"/>
  <c r="C35" i="92"/>
  <c r="C35" i="1"/>
  <c r="C34" i="92"/>
  <c r="C34" i="1"/>
  <c r="C32" i="92"/>
  <c r="C32" i="1"/>
  <c r="F9" i="97"/>
  <c r="F15" i="97"/>
  <c r="D15" i="97"/>
  <c r="E15" i="97"/>
  <c r="C15" i="97"/>
  <c r="C34" i="96"/>
  <c r="C19" i="96"/>
  <c r="C55" i="92"/>
  <c r="C55" i="1"/>
  <c r="C21" i="92"/>
  <c r="C21" i="1"/>
  <c r="C22" i="92"/>
  <c r="C22" i="1"/>
  <c r="C23" i="92"/>
  <c r="C23" i="1"/>
  <c r="C20" i="92"/>
  <c r="C20" i="1"/>
  <c r="C19" i="92"/>
  <c r="C18" i="92"/>
  <c r="C121" i="92"/>
  <c r="C120" i="1"/>
  <c r="C120" i="92"/>
  <c r="C119" i="1"/>
  <c r="C118" i="92"/>
  <c r="C117" i="1"/>
  <c r="C117" i="92"/>
  <c r="C116" i="1"/>
  <c r="C115" i="92"/>
  <c r="C114" i="1"/>
  <c r="C114" i="92"/>
  <c r="C113" i="1"/>
  <c r="C113" i="92"/>
  <c r="C112" i="1"/>
  <c r="C112" i="92"/>
  <c r="C111" i="1"/>
  <c r="C109" i="92"/>
  <c r="C108" i="1"/>
  <c r="C100" i="92"/>
  <c r="C99" i="1"/>
  <c r="C101" i="92"/>
  <c r="C100" i="1"/>
  <c r="C102" i="92"/>
  <c r="C101" i="1"/>
  <c r="C103" i="92"/>
  <c r="C102" i="1"/>
  <c r="C104" i="92"/>
  <c r="C103" i="1"/>
  <c r="C105" i="92"/>
  <c r="C104" i="1"/>
  <c r="C106" i="92"/>
  <c r="C105" i="1"/>
  <c r="C99" i="92"/>
  <c r="C98" i="1"/>
  <c r="C86" i="92"/>
  <c r="C86" i="1"/>
  <c r="C87" i="92"/>
  <c r="C88" i="92"/>
  <c r="C88" i="1"/>
  <c r="C90" i="92"/>
  <c r="C90" i="1"/>
  <c r="C91" i="92"/>
  <c r="C91" i="1"/>
  <c r="C92" i="92"/>
  <c r="C92" i="1"/>
  <c r="C93" i="92"/>
  <c r="C93" i="1"/>
  <c r="C94" i="92"/>
  <c r="C85" i="92"/>
  <c r="C85" i="1"/>
  <c r="C70" i="92"/>
  <c r="C70" i="1"/>
  <c r="C69" i="92"/>
  <c r="C69" i="1"/>
  <c r="C67" i="92"/>
  <c r="C67" i="1"/>
  <c r="C68" i="92"/>
  <c r="C68" i="1"/>
  <c r="C66" i="92"/>
  <c r="C66" i="1"/>
  <c r="C61" i="92"/>
  <c r="C61" i="1"/>
  <c r="C59" i="92"/>
  <c r="C25" i="73"/>
  <c r="C24" i="73"/>
  <c r="C60" i="92"/>
  <c r="C58" i="92"/>
  <c r="C58" i="1"/>
  <c r="C54" i="92"/>
  <c r="C53" i="92"/>
  <c r="C53" i="1"/>
  <c r="C50" i="92"/>
  <c r="C50" i="1"/>
  <c r="C51" i="92"/>
  <c r="C51" i="1"/>
  <c r="C49" i="92"/>
  <c r="C44" i="92"/>
  <c r="C44" i="1"/>
  <c r="C45" i="92"/>
  <c r="C46" i="92"/>
  <c r="C46" i="1"/>
  <c r="C47" i="92"/>
  <c r="C47" i="1"/>
  <c r="C43" i="92"/>
  <c r="C43" i="1"/>
  <c r="C26" i="92"/>
  <c r="C26" i="1"/>
  <c r="C27" i="92"/>
  <c r="C27" i="1"/>
  <c r="C28" i="92"/>
  <c r="C28" i="1"/>
  <c r="C29" i="92"/>
  <c r="C29" i="1"/>
  <c r="C30" i="92"/>
  <c r="C30" i="1"/>
  <c r="C14" i="92"/>
  <c r="C14" i="1"/>
  <c r="C15" i="92"/>
  <c r="C16" i="92"/>
  <c r="C16" i="1"/>
  <c r="C17" i="92"/>
  <c r="C17" i="1"/>
  <c r="C13" i="92"/>
  <c r="C13" i="1"/>
  <c r="C7" i="92"/>
  <c r="C7" i="1"/>
  <c r="C8" i="92"/>
  <c r="C8" i="1"/>
  <c r="C9" i="92"/>
  <c r="C9" i="1"/>
  <c r="C10" i="92"/>
  <c r="C10" i="1"/>
  <c r="C11" i="92"/>
  <c r="C11" i="1"/>
  <c r="C6" i="92"/>
  <c r="C6" i="1"/>
  <c r="D30" i="70"/>
  <c r="C122" i="114"/>
  <c r="C117" i="114"/>
  <c r="C128" i="114"/>
  <c r="C39" i="119"/>
  <c r="C104" i="114"/>
  <c r="C99" i="121"/>
  <c r="C98" i="92"/>
  <c r="C67" i="114"/>
  <c r="C64" i="114"/>
  <c r="C59" i="114"/>
  <c r="C73" i="114"/>
  <c r="C25" i="119"/>
  <c r="C54" i="114"/>
  <c r="C23" i="119"/>
  <c r="C50" i="114"/>
  <c r="C22" i="119"/>
  <c r="C44" i="114"/>
  <c r="C21" i="119"/>
  <c r="C27" i="114"/>
  <c r="C26" i="121"/>
  <c r="C25" i="121"/>
  <c r="C20" i="114"/>
  <c r="C12" i="119"/>
  <c r="C14" i="114"/>
  <c r="C11" i="119"/>
  <c r="C7" i="114"/>
  <c r="C10" i="119"/>
  <c r="D39" i="118"/>
  <c r="D38" i="118"/>
  <c r="D37" i="118"/>
  <c r="D36" i="118"/>
  <c r="D35" i="118"/>
  <c r="D34" i="118"/>
  <c r="D33" i="118"/>
  <c r="D29" i="118"/>
  <c r="D22" i="118"/>
  <c r="D32" i="89"/>
  <c r="D30" i="108"/>
  <c r="C30" i="108"/>
  <c r="I16" i="107"/>
  <c r="H15" i="107"/>
  <c r="G15" i="107"/>
  <c r="F15" i="107"/>
  <c r="E15" i="107"/>
  <c r="D15" i="107"/>
  <c r="H13" i="107"/>
  <c r="G13" i="107"/>
  <c r="F13" i="107"/>
  <c r="H11" i="107"/>
  <c r="G11" i="107"/>
  <c r="G17" i="107"/>
  <c r="F11" i="107"/>
  <c r="I10" i="107"/>
  <c r="I9" i="107"/>
  <c r="H8" i="107"/>
  <c r="G8" i="107"/>
  <c r="F8" i="107"/>
  <c r="E8" i="107"/>
  <c r="I8" i="107"/>
  <c r="D8" i="107"/>
  <c r="I7" i="107"/>
  <c r="I6" i="107"/>
  <c r="H5" i="107"/>
  <c r="G5" i="107"/>
  <c r="F5" i="107"/>
  <c r="E5" i="107"/>
  <c r="D5" i="107"/>
  <c r="B20" i="106"/>
  <c r="F16" i="106"/>
  <c r="D16" i="106"/>
  <c r="C16" i="106"/>
  <c r="G16" i="106"/>
  <c r="G15" i="106"/>
  <c r="G14" i="106"/>
  <c r="G13" i="106"/>
  <c r="G12" i="106"/>
  <c r="G11" i="106"/>
  <c r="G10" i="106"/>
  <c r="D54" i="105"/>
  <c r="D46" i="105"/>
  <c r="C46" i="105"/>
  <c r="B46" i="105"/>
  <c r="E45" i="105"/>
  <c r="E44" i="105"/>
  <c r="E43" i="105"/>
  <c r="E42" i="105"/>
  <c r="E41" i="105"/>
  <c r="E40" i="105"/>
  <c r="E39" i="105"/>
  <c r="D36" i="105"/>
  <c r="C36" i="105"/>
  <c r="B36" i="105"/>
  <c r="E35" i="105"/>
  <c r="E34" i="105"/>
  <c r="E33" i="105"/>
  <c r="E32" i="105"/>
  <c r="E31" i="105"/>
  <c r="E30" i="105"/>
  <c r="E29" i="105"/>
  <c r="E36" i="105"/>
  <c r="D23" i="105"/>
  <c r="C23" i="105"/>
  <c r="B23" i="105"/>
  <c r="E22" i="105"/>
  <c r="E21" i="105"/>
  <c r="E20" i="105"/>
  <c r="E19" i="105"/>
  <c r="E18" i="105"/>
  <c r="E17" i="105"/>
  <c r="E16" i="105"/>
  <c r="D13" i="105"/>
  <c r="B13" i="105"/>
  <c r="E12" i="105"/>
  <c r="E11" i="105"/>
  <c r="E10" i="105"/>
  <c r="E9" i="105"/>
  <c r="E7" i="105"/>
  <c r="E6" i="105"/>
  <c r="E22" i="103"/>
  <c r="E14" i="107"/>
  <c r="D22" i="103"/>
  <c r="D14" i="107"/>
  <c r="B22" i="103"/>
  <c r="F21" i="103"/>
  <c r="F20" i="103"/>
  <c r="F19" i="103"/>
  <c r="F18" i="103"/>
  <c r="F17" i="103"/>
  <c r="F16" i="103"/>
  <c r="F15" i="103"/>
  <c r="F14" i="103"/>
  <c r="F13" i="103"/>
  <c r="F12" i="103"/>
  <c r="F11" i="103"/>
  <c r="F10" i="103"/>
  <c r="F9" i="103"/>
  <c r="F8" i="103"/>
  <c r="F7" i="103"/>
  <c r="F6" i="103"/>
  <c r="F22" i="103"/>
  <c r="F6" i="98"/>
  <c r="E25" i="98"/>
  <c r="D7" i="101"/>
  <c r="D15" i="101"/>
  <c r="D25" i="98"/>
  <c r="D12" i="107"/>
  <c r="D11" i="107"/>
  <c r="B25" i="98"/>
  <c r="F24" i="98"/>
  <c r="F23" i="98"/>
  <c r="F22" i="98"/>
  <c r="F21" i="98"/>
  <c r="F20" i="98"/>
  <c r="F19" i="98"/>
  <c r="F18" i="98"/>
  <c r="F17" i="98"/>
  <c r="F16" i="98"/>
  <c r="F15" i="98"/>
  <c r="F14" i="98"/>
  <c r="F13" i="98"/>
  <c r="F12" i="98"/>
  <c r="F11" i="98"/>
  <c r="F10" i="98"/>
  <c r="F9" i="98"/>
  <c r="F8" i="98"/>
  <c r="F7" i="98"/>
  <c r="C15" i="101"/>
  <c r="E37" i="96"/>
  <c r="D37" i="96"/>
  <c r="C37" i="96"/>
  <c r="O4" i="25"/>
  <c r="O10" i="24"/>
  <c r="Q13" i="24"/>
  <c r="O3" i="25"/>
  <c r="O16" i="25"/>
  <c r="O13" i="25"/>
  <c r="O14" i="25"/>
  <c r="O15" i="25"/>
  <c r="O19" i="24"/>
  <c r="O20" i="24"/>
  <c r="O11" i="24"/>
  <c r="O9" i="24"/>
  <c r="O5" i="24"/>
  <c r="C78" i="1"/>
  <c r="O18" i="24"/>
  <c r="Q18" i="24"/>
  <c r="O8" i="24"/>
  <c r="O22" i="24"/>
  <c r="Q22" i="24"/>
  <c r="E15" i="101"/>
  <c r="C13" i="105"/>
  <c r="C81" i="92"/>
  <c r="C81" i="1"/>
  <c r="E22" i="96"/>
  <c r="E31" i="96"/>
  <c r="E20" i="73"/>
  <c r="C26" i="96"/>
  <c r="C25" i="96"/>
  <c r="C31" i="96"/>
  <c r="C32" i="96"/>
  <c r="E26" i="73"/>
  <c r="E27" i="73"/>
  <c r="C64" i="1"/>
  <c r="C79" i="1"/>
  <c r="C60" i="1"/>
  <c r="I15" i="107"/>
  <c r="H17" i="107"/>
  <c r="C54" i="1"/>
  <c r="F17" i="107"/>
  <c r="I5" i="107"/>
  <c r="E23" i="105"/>
  <c r="D8" i="110"/>
  <c r="C8" i="96"/>
  <c r="C80" i="92"/>
  <c r="C57" i="92"/>
  <c r="C57" i="1"/>
  <c r="C59" i="1"/>
  <c r="C12" i="92"/>
  <c r="C7" i="73"/>
  <c r="C97" i="1"/>
  <c r="P21" i="24"/>
  <c r="C9" i="96"/>
  <c r="C52" i="92"/>
  <c r="C116" i="92"/>
  <c r="C115" i="1"/>
  <c r="C26" i="114"/>
  <c r="C13" i="119"/>
  <c r="C24" i="119"/>
  <c r="C26" i="119"/>
  <c r="C111" i="92"/>
  <c r="C110" i="1"/>
  <c r="C7" i="100"/>
  <c r="C15" i="100"/>
  <c r="C82" i="1"/>
  <c r="P16" i="24"/>
  <c r="N16" i="24"/>
  <c r="N23" i="24"/>
  <c r="C33" i="92"/>
  <c r="C33" i="1"/>
  <c r="C45" i="1"/>
  <c r="C42" i="92"/>
  <c r="C42" i="1"/>
  <c r="C87" i="1"/>
  <c r="C84" i="92"/>
  <c r="C84" i="1"/>
  <c r="C113" i="114"/>
  <c r="C37" i="119"/>
  <c r="C15" i="1"/>
  <c r="C49" i="1"/>
  <c r="C48" i="92"/>
  <c r="C9" i="73"/>
  <c r="C108" i="92"/>
  <c r="C107" i="1"/>
  <c r="E8" i="73"/>
  <c r="C80" i="1"/>
  <c r="E7" i="73"/>
  <c r="P15" i="24"/>
  <c r="M15" i="24"/>
  <c r="C122" i="92"/>
  <c r="P22" i="24"/>
  <c r="K21" i="24"/>
  <c r="M21" i="24"/>
  <c r="H21" i="24"/>
  <c r="G21" i="24"/>
  <c r="C21" i="24"/>
  <c r="F21" i="24"/>
  <c r="I21" i="24"/>
  <c r="E21" i="24"/>
  <c r="J21" i="24"/>
  <c r="N21" i="24"/>
  <c r="L21" i="24"/>
  <c r="D21" i="24"/>
  <c r="P10" i="24"/>
  <c r="Q10" i="24"/>
  <c r="C52" i="1"/>
  <c r="P9" i="24"/>
  <c r="Q9" i="24"/>
  <c r="C48" i="1"/>
  <c r="P8" i="24"/>
  <c r="Q8" i="24"/>
  <c r="C7" i="96"/>
  <c r="N15" i="24"/>
  <c r="J15" i="24"/>
  <c r="J23" i="24"/>
  <c r="K15" i="24"/>
  <c r="I15" i="24"/>
  <c r="I23" i="24"/>
  <c r="D15" i="24"/>
  <c r="G15" i="24"/>
  <c r="O21" i="24"/>
  <c r="Q21" i="24"/>
  <c r="I16" i="24"/>
  <c r="L14" i="24"/>
  <c r="D14" i="24"/>
  <c r="N14" i="24"/>
  <c r="C37" i="92"/>
  <c r="C31" i="92"/>
  <c r="C10" i="73"/>
  <c r="C33" i="114"/>
  <c r="C20" i="119"/>
  <c r="C37" i="1"/>
  <c r="O17" i="25"/>
  <c r="D111" i="121"/>
  <c r="D128" i="121"/>
  <c r="F57" i="121"/>
  <c r="F124" i="121"/>
  <c r="F128" i="121"/>
  <c r="E111" i="121"/>
  <c r="E128" i="121"/>
  <c r="C112" i="121"/>
  <c r="C123" i="121"/>
  <c r="C129" i="121"/>
  <c r="E73" i="121"/>
  <c r="F73" i="121"/>
  <c r="D124" i="121"/>
  <c r="E124" i="121"/>
  <c r="C107" i="92"/>
  <c r="E11" i="73"/>
  <c r="C103" i="114"/>
  <c r="D8" i="101"/>
  <c r="E12" i="107"/>
  <c r="E11" i="107"/>
  <c r="E17" i="107"/>
  <c r="I17" i="107"/>
  <c r="F25" i="98"/>
  <c r="C32" i="119"/>
  <c r="P18" i="24"/>
  <c r="C85" i="121"/>
  <c r="C79" i="121"/>
  <c r="E10" i="73"/>
  <c r="P17" i="24"/>
  <c r="E9" i="73"/>
  <c r="L16" i="24"/>
  <c r="C78" i="92"/>
  <c r="J16" i="24"/>
  <c r="H16" i="24"/>
  <c r="F16" i="24"/>
  <c r="E14" i="24"/>
  <c r="M14" i="24"/>
  <c r="K14" i="24"/>
  <c r="H14" i="24"/>
  <c r="E6" i="73"/>
  <c r="C14" i="24"/>
  <c r="O14" i="24"/>
  <c r="Q14" i="24"/>
  <c r="J14" i="24"/>
  <c r="G14" i="24"/>
  <c r="I14" i="24"/>
  <c r="C62" i="92"/>
  <c r="C20" i="73"/>
  <c r="C19" i="73"/>
  <c r="C27" i="73"/>
  <c r="P7" i="24"/>
  <c r="F7" i="24"/>
  <c r="C25" i="92"/>
  <c r="C25" i="1"/>
  <c r="C6" i="96"/>
  <c r="C18" i="96"/>
  <c r="P5" i="24"/>
  <c r="Q5" i="24"/>
  <c r="C18" i="1"/>
  <c r="C5" i="92"/>
  <c r="P3" i="24"/>
  <c r="E18" i="73"/>
  <c r="E28" i="73"/>
  <c r="C35" i="119"/>
  <c r="C98" i="121"/>
  <c r="C97" i="92"/>
  <c r="P20" i="24"/>
  <c r="Q20" i="24"/>
  <c r="I12" i="107"/>
  <c r="I17" i="24"/>
  <c r="C17" i="24"/>
  <c r="M17" i="24"/>
  <c r="K17" i="24"/>
  <c r="E17" i="24"/>
  <c r="N17" i="24"/>
  <c r="L17" i="24"/>
  <c r="H17" i="24"/>
  <c r="F17" i="24"/>
  <c r="G17" i="24"/>
  <c r="J17" i="24"/>
  <c r="D17" i="24"/>
  <c r="H7" i="24"/>
  <c r="E7" i="24"/>
  <c r="I7" i="24"/>
  <c r="C7" i="24"/>
  <c r="M7" i="24"/>
  <c r="J7" i="24"/>
  <c r="C24" i="92"/>
  <c r="C8" i="73"/>
  <c r="C5" i="1"/>
  <c r="C56" i="92"/>
  <c r="C56" i="1"/>
  <c r="C96" i="1"/>
  <c r="O17" i="24"/>
  <c r="Q17" i="24"/>
  <c r="C24" i="1"/>
  <c r="E41" i="119"/>
  <c r="D41" i="119"/>
  <c r="I11" i="107"/>
  <c r="F3" i="24"/>
  <c r="G3" i="24"/>
  <c r="H3" i="24"/>
  <c r="E3" i="24"/>
  <c r="I3" i="24"/>
  <c r="L3" i="24"/>
  <c r="D3" i="24"/>
  <c r="K3" i="24"/>
  <c r="M3" i="24"/>
  <c r="J3" i="24"/>
  <c r="N3" i="24"/>
  <c r="C3" i="24"/>
  <c r="C29" i="73"/>
  <c r="P6" i="24"/>
  <c r="Q6" i="24"/>
  <c r="E7" i="96"/>
  <c r="C6" i="73"/>
  <c r="C18" i="73"/>
  <c r="G7" i="24"/>
  <c r="L7" i="24"/>
  <c r="N7" i="24"/>
  <c r="K7" i="24"/>
  <c r="D7" i="24"/>
  <c r="O7" i="24"/>
  <c r="Q7" i="24"/>
  <c r="C62" i="1"/>
  <c r="C106" i="1"/>
  <c r="C58" i="114"/>
  <c r="C74" i="114"/>
  <c r="P4" i="24"/>
  <c r="C31" i="1"/>
  <c r="G16" i="24"/>
  <c r="G23" i="24"/>
  <c r="M16" i="24"/>
  <c r="M23" i="24"/>
  <c r="K16" i="24"/>
  <c r="K23" i="24"/>
  <c r="D16" i="24"/>
  <c r="D23" i="24"/>
  <c r="C16" i="24"/>
  <c r="C102" i="114"/>
  <c r="C121" i="1"/>
  <c r="C12" i="1"/>
  <c r="E16" i="24"/>
  <c r="F15" i="24"/>
  <c r="F23" i="24"/>
  <c r="E15" i="24"/>
  <c r="E23" i="24"/>
  <c r="L15" i="24"/>
  <c r="L23" i="24"/>
  <c r="H15" i="24"/>
  <c r="H23" i="24"/>
  <c r="C15" i="24"/>
  <c r="O15" i="24"/>
  <c r="Q15" i="24"/>
  <c r="E13" i="105"/>
  <c r="E46" i="105"/>
  <c r="D73" i="121"/>
  <c r="D13" i="107"/>
  <c r="I13" i="107"/>
  <c r="I14" i="107"/>
  <c r="C73" i="121"/>
  <c r="C65" i="92"/>
  <c r="C19" i="1"/>
  <c r="C97" i="121"/>
  <c r="C96" i="121"/>
  <c r="C111" i="121"/>
  <c r="C101" i="114"/>
  <c r="C116" i="114"/>
  <c r="C129" i="114"/>
  <c r="C96" i="92"/>
  <c r="C34" i="119"/>
  <c r="C33" i="119"/>
  <c r="C38" i="119"/>
  <c r="C40" i="119"/>
  <c r="C41" i="119"/>
  <c r="C23" i="24"/>
  <c r="O23" i="24"/>
  <c r="C65" i="1"/>
  <c r="C71" i="92"/>
  <c r="O16" i="24"/>
  <c r="Q16" i="24"/>
  <c r="J4" i="24"/>
  <c r="D4" i="24"/>
  <c r="D12" i="24"/>
  <c r="H4" i="24"/>
  <c r="I4" i="24"/>
  <c r="C4" i="24"/>
  <c r="K4" i="24"/>
  <c r="E4" i="24"/>
  <c r="G4" i="24"/>
  <c r="G12" i="24"/>
  <c r="L4" i="24"/>
  <c r="M4" i="24"/>
  <c r="M12" i="24"/>
  <c r="N4" i="24"/>
  <c r="N12" i="24"/>
  <c r="F4" i="24"/>
  <c r="C28" i="73"/>
  <c r="E29" i="73"/>
  <c r="O3" i="24"/>
  <c r="C12" i="24"/>
  <c r="J12" i="24"/>
  <c r="K12" i="24"/>
  <c r="L12" i="24"/>
  <c r="I12" i="24"/>
  <c r="H12" i="24"/>
  <c r="F12" i="24"/>
  <c r="E12" i="24"/>
  <c r="D17" i="107"/>
  <c r="C24" i="24"/>
  <c r="D24" i="24"/>
  <c r="E24" i="24"/>
  <c r="F24" i="24"/>
  <c r="G24" i="24"/>
  <c r="H24" i="24"/>
  <c r="I24" i="24"/>
  <c r="J24" i="24"/>
  <c r="K24" i="24"/>
  <c r="L24" i="24"/>
  <c r="M24" i="24"/>
  <c r="N24" i="24"/>
  <c r="O12" i="24"/>
  <c r="E30" i="73"/>
  <c r="C30" i="73"/>
  <c r="O4" i="24"/>
  <c r="Q4" i="24"/>
  <c r="C71" i="1"/>
  <c r="P11" i="24"/>
  <c r="C128" i="92"/>
  <c r="C72" i="92"/>
  <c r="C72" i="1"/>
  <c r="P19" i="24"/>
  <c r="C95" i="1"/>
  <c r="E6" i="96"/>
  <c r="E18" i="96"/>
  <c r="C95" i="92"/>
  <c r="C128" i="121"/>
  <c r="C124" i="121"/>
  <c r="E32" i="96"/>
  <c r="E34" i="96"/>
  <c r="C33" i="96"/>
  <c r="E33" i="96"/>
  <c r="P23" i="24"/>
  <c r="Q23" i="24"/>
  <c r="Q19" i="24"/>
  <c r="Q11" i="24"/>
  <c r="P12" i="24"/>
  <c r="Q12" i="24"/>
  <c r="C94" i="1"/>
  <c r="C110" i="92"/>
  <c r="O24" i="24"/>
  <c r="C123" i="92"/>
  <c r="C122" i="1"/>
  <c r="C109" i="1"/>
  <c r="C127" i="92"/>
</calcChain>
</file>

<file path=xl/sharedStrings.xml><?xml version="1.0" encoding="utf-8"?>
<sst xmlns="http://schemas.openxmlformats.org/spreadsheetml/2006/main" count="1667" uniqueCount="585">
  <si>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</si>
  <si>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</si>
  <si>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</si>
  <si>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</si>
  <si>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</si>
  <si>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</si>
  <si>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</si>
  <si>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</si>
  <si>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</si>
  <si>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</si>
  <si>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</si>
  <si>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</si>
  <si>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</si>
  <si>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</si>
  <si>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</si>
  <si>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</si>
  <si>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</si>
  <si>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</si>
  <si>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</si>
  <si>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</si>
  <si>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</si>
  <si>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</si>
  <si>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</si>
  <si>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</si>
  <si>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</si>
  <si>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</si>
  <si>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</si>
  <si>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</si>
  <si>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</si>
  <si>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</si>
  <si>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 I A D Á S O K</t>
  </si>
  <si>
    <t>Kiadási jogcímek</t>
  </si>
  <si>
    <t>Személyi  juttatások</t>
  </si>
  <si>
    <t>Tartalékok</t>
  </si>
  <si>
    <t>Jogcím</t>
  </si>
  <si>
    <t>fő (ellátott)</t>
  </si>
  <si>
    <t>Ft/fő</t>
  </si>
  <si>
    <t>Összesen:</t>
  </si>
  <si>
    <t>Bevételek</t>
  </si>
  <si>
    <t>Kiadások</t>
  </si>
  <si>
    <t>Általános tartalék</t>
  </si>
  <si>
    <t>Céltartalék</t>
  </si>
  <si>
    <t>Megnevezés</t>
  </si>
  <si>
    <t>Személyi juttatások</t>
  </si>
  <si>
    <t>Dologi kiadások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</si>
  <si>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</si>
  <si>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</si>
  <si>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</si>
  <si>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</si>
  <si>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</si>
  <si>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</si>
  <si>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</si>
  <si>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</si>
  <si>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</si>
  <si>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</si>
  <si>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</si>
  <si>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</si>
  <si>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</si>
  <si>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Intézmény</t>
  </si>
  <si>
    <t>Finanszírozási bevételek</t>
  </si>
  <si>
    <t>Finanszírozási kiadások</t>
  </si>
  <si>
    <t xml:space="preserve">Fajlagos
mérték </t>
  </si>
  <si>
    <t>Összesen
(2x3)</t>
  </si>
  <si>
    <t xml:space="preserve">
Mutató-
szám
</t>
  </si>
  <si>
    <t>3.1.</t>
  </si>
  <si>
    <t>3.2.</t>
  </si>
  <si>
    <t>1.1.</t>
  </si>
  <si>
    <t>1.2.</t>
  </si>
  <si>
    <t>1.3.</t>
  </si>
  <si>
    <t>1.4.</t>
  </si>
  <si>
    <t>2.1.</t>
  </si>
  <si>
    <t>2.2.</t>
  </si>
  <si>
    <t>2.3.</t>
  </si>
  <si>
    <t>Bevételek összesen:</t>
  </si>
  <si>
    <t>Kiadások összesen:</t>
  </si>
  <si>
    <t>Támogatott szervezet neve</t>
  </si>
  <si>
    <t>Támogatás célja</t>
  </si>
  <si>
    <t>1. sz. táblázat</t>
  </si>
  <si>
    <t>2. sz. táblázat</t>
  </si>
  <si>
    <t>3. sz. táblázat</t>
  </si>
  <si>
    <t>4. sz. táblázat</t>
  </si>
  <si>
    <t>Hosszú lejáratú hitelek törlesztése</t>
  </si>
  <si>
    <t>KÖLTSÉGVETÉSI BEVÉTELEK ÉS KIADÁSOK EGYENLEGE</t>
  </si>
  <si>
    <t>FINANSZÍROZÁSI CÉLÚ BEVÉTELEK ÉS KIADÁSOK EGYENLEGE</t>
  </si>
  <si>
    <t>I. Működési célú bevételek és kiadások mérlege
(Önkormányzati szinten)</t>
  </si>
  <si>
    <t>Intézmény fenntartás</t>
  </si>
  <si>
    <t>MELLÉKLETEK JEGYZÉKE</t>
  </si>
  <si>
    <t>sz. melléklet</t>
  </si>
  <si>
    <t>Nemleges</t>
  </si>
  <si>
    <t xml:space="preserve"> Ft</t>
  </si>
  <si>
    <t>Működési támogatás</t>
  </si>
  <si>
    <t>3.1</t>
  </si>
  <si>
    <t>3.2</t>
  </si>
  <si>
    <t>3.3</t>
  </si>
  <si>
    <t>7.1</t>
  </si>
  <si>
    <t>7.2</t>
  </si>
  <si>
    <t>6.2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</si>
  <si>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</si>
  <si>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</si>
  <si>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</si>
  <si>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</si>
  <si>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</si>
  <si>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</si>
  <si>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</si>
  <si>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III. Települési önkormányzatok szociális és gyermekjóléti feladatainak támogatása</t>
  </si>
  <si>
    <t>Közhatalmi bevételek</t>
  </si>
  <si>
    <t>Állami hozzájárulás összesen:</t>
  </si>
  <si>
    <t>Közös hivatal finanszírozása</t>
  </si>
  <si>
    <t>Orvosi Ügyeleti hozzájárulás</t>
  </si>
  <si>
    <t>BURSA ösztöndíj</t>
  </si>
  <si>
    <t>I. Működési célú bevételek és kiadások mérlege (Önkormányzati szinten)</t>
  </si>
  <si>
    <t>II. Felhalmozási célú bevételek és kiadások mérlege (Önkormányzati szinten)</t>
  </si>
  <si>
    <t>Adatszolgáltatás az elismert tartozásállományról</t>
  </si>
  <si>
    <t>2.1</t>
  </si>
  <si>
    <t>2.2</t>
  </si>
  <si>
    <t>2.3</t>
  </si>
  <si>
    <t>2.4</t>
  </si>
  <si>
    <t>3.4</t>
  </si>
  <si>
    <t>3.5</t>
  </si>
  <si>
    <t>5.1</t>
  </si>
  <si>
    <t>5.2</t>
  </si>
  <si>
    <t>5.3</t>
  </si>
  <si>
    <t>5.4</t>
  </si>
  <si>
    <t>5.5</t>
  </si>
  <si>
    <t>5.6</t>
  </si>
  <si>
    <t>5.7</t>
  </si>
  <si>
    <t>5.8</t>
  </si>
  <si>
    <t>Vis major támogatás</t>
  </si>
  <si>
    <t>Költségvetési maradvány igénybevétele</t>
  </si>
  <si>
    <t>Vállalkozási maradvány igénybevétele</t>
  </si>
  <si>
    <t>Betét visszívonásából származó bevétel</t>
  </si>
  <si>
    <t>Értékpapír értékesítése</t>
  </si>
  <si>
    <t>Egyéb belső finanszírozási bevételek</t>
  </si>
  <si>
    <t>Hosszú lejáratú hitelek, kölcsönök felvétele</t>
  </si>
  <si>
    <t>Likvidítási célú hitelek, kölcsönök felvétele</t>
  </si>
  <si>
    <t>Rövid lejáratú hitelek, kölcsönök felvétele</t>
  </si>
  <si>
    <t>Értékpapírok kiadása</t>
  </si>
  <si>
    <t>Egyéb külső finanszírozási bevételek</t>
  </si>
  <si>
    <t>Munkaadókat terhelő járulékok és szociális hozzájárulási adó</t>
  </si>
  <si>
    <t>Dologi  kiadások</t>
  </si>
  <si>
    <t>1.5.</t>
  </si>
  <si>
    <t>Egyéb működési célú kiadás</t>
  </si>
  <si>
    <t>1.5.1</t>
  </si>
  <si>
    <t>1.5.2</t>
  </si>
  <si>
    <t>Beruházások</t>
  </si>
  <si>
    <t>Felújítások</t>
  </si>
  <si>
    <t>Egyéb felhalmozási kiadások</t>
  </si>
  <si>
    <t>2.3.1</t>
  </si>
  <si>
    <t>2.3.2</t>
  </si>
  <si>
    <t>2.3.3</t>
  </si>
  <si>
    <r>
      <t xml:space="preserve">III. Tartalékok </t>
    </r>
    <r>
      <rPr>
        <sz val="8"/>
        <rFont val="Times New Roman CE"/>
        <charset val="238"/>
      </rPr>
      <t>(3.1+3.2)</t>
    </r>
  </si>
  <si>
    <t>Rövid lejáratú hitelek törlesztése</t>
  </si>
  <si>
    <t>Kölcsön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</si>
  <si>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</si>
  <si>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</si>
  <si>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</si>
  <si>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</si>
  <si>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</si>
  <si>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KÜLSŐ FORRÁS BEVONÁSÁVAL - HITEL, KÖLCSÖN - FINANSZÍROZHATÓ HIÁNY ÖSSZEGE</t>
  </si>
  <si>
    <r>
      <t xml:space="preserve">2013. évi külső forrásból fedezhető működési hiány </t>
    </r>
    <r>
      <rPr>
        <sz val="8"/>
        <rFont val="Times New Roman CE"/>
        <charset val="238"/>
      </rPr>
      <t>(2.1. melléklet 3. oszlop 27.sor)</t>
    </r>
  </si>
  <si>
    <r>
      <t xml:space="preserve">2013. évi külső forrásból fedezhető felhalmozási hiány </t>
    </r>
    <r>
      <rPr>
        <sz val="8"/>
        <rFont val="Times New Roman CE"/>
        <charset val="238"/>
      </rPr>
      <t>(2.2. melléklet 3. oszlop 30.sor)</t>
    </r>
  </si>
  <si>
    <t xml:space="preserve">2014. évi külső forrásból fedezhető összes hiány (1+2) </t>
  </si>
  <si>
    <t>5. sz. táblázat</t>
  </si>
  <si>
    <r>
      <t xml:space="preserve">Finanszírozási műveletek egyenlege </t>
    </r>
    <r>
      <rPr>
        <sz val="8"/>
        <rFont val="Times New Roman CE"/>
        <charset val="238"/>
      </rPr>
      <t>(1.1 - 1.2) +/-</t>
    </r>
  </si>
  <si>
    <t>Finanszírozási bevételek (1. sz. mell.1. sz. táblázat 11. sor)</t>
  </si>
  <si>
    <t>Finanszírozási kiadásaok (1. sz. mell .2. sz. táblázat 6. sor)</t>
  </si>
  <si>
    <t>1.1.1</t>
  </si>
  <si>
    <t>1.1.2</t>
  </si>
  <si>
    <t>1.2.1</t>
  </si>
  <si>
    <t>1.2.2</t>
  </si>
  <si>
    <t>Működési célú finanszírozási bevételek (2.1.melléklet 2.sz.oszlop 22.sor)</t>
  </si>
  <si>
    <t>Működési célú finanszírozási kiadások (2.1.melléklet 4.sz.oszlop 22.sor)</t>
  </si>
  <si>
    <t>Költségvetési bevételek összesen (1+….+12)</t>
  </si>
  <si>
    <t>Hiány belső finanszírozásának bevételei (15+…+18)</t>
  </si>
  <si>
    <t>Hiány külső finanszírozásának bevételei (20+…+21)</t>
  </si>
  <si>
    <t>Költségvetési hiány:</t>
  </si>
  <si>
    <t>Tárgyévi hiány:</t>
  </si>
  <si>
    <t>Ellátottak pénzbeli juttatásai</t>
  </si>
  <si>
    <t>Egyéb működési célú kiadások</t>
  </si>
  <si>
    <t>Költségvetési kiadások összesen (1+….+12)</t>
  </si>
  <si>
    <t>Értékpapír vásárlása, visszavonása</t>
  </si>
  <si>
    <t>Likvid hitelek törlesztése</t>
  </si>
  <si>
    <t>Működési célú finanszírozási kiadások összesen (14+….+21)</t>
  </si>
  <si>
    <t>Költségvetési többlet:</t>
  </si>
  <si>
    <t>Tárgyévi többlet:</t>
  </si>
  <si>
    <t>I. Felhalmozási célú bevételek és kiadások mérlege
(Önkormányzati szinten)</t>
  </si>
  <si>
    <t>Felhalmozási célú finanszírozási bevételek összesen (14+20)</t>
  </si>
  <si>
    <t>Pénzügyi lízing tőkerész törlesztés kiadása</t>
  </si>
  <si>
    <t>Felhalmozási célú finanszírozási kiadások összesen (14+….+25)</t>
  </si>
  <si>
    <t>28.</t>
  </si>
  <si>
    <t>29.</t>
  </si>
  <si>
    <t>Működési célú finanszírozási bevételek összesen (14+19)</t>
  </si>
  <si>
    <t>MEGNEVEZÉS</t>
  </si>
  <si>
    <t>ÉVEK</t>
  </si>
  <si>
    <t>Összesen</t>
  </si>
  <si>
    <t>Összesen   (6=3+4+5)</t>
  </si>
  <si>
    <t>ÖSSZES KÖTELEZETTSÉG</t>
  </si>
  <si>
    <t>adósságot keletkeztető ügyletekből és kezességvállalásokból fennálló kötelezettségei</t>
  </si>
  <si>
    <t>saját bevételeinek részletezése az adósságot keletkeztető ügyletből származó tárgyévi fizetési kötelezettség megállapításához</t>
  </si>
  <si>
    <t>Bevételi jogcímek</t>
  </si>
  <si>
    <t>Sor-  szám</t>
  </si>
  <si>
    <t>SAJÁT BEVÉTELEK ÖSSZESEN*</t>
  </si>
  <si>
    <t>*Az adósságot keletkeztető ügyletekhez történő hozzájárulás részletes szabályairól szóló 353/2011.(XII.31.) Korm. rendelet 2.§(1) bekezdése alapján</t>
  </si>
  <si>
    <t>Helyi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</si>
  <si>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</si>
  <si>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</si>
  <si>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</si>
  <si>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</si>
  <si>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</si>
  <si>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Fejlesztési cél leírása</t>
  </si>
  <si>
    <t>Fejlesztés várható kiadása</t>
  </si>
  <si>
    <t>ADÓSSÁGOT KELETKEZTETŐ ÜGYLETEK VÁRHATÓ EGYÜTTES ÖSSZEGE</t>
  </si>
  <si>
    <t>Beruházás  megnevezése</t>
  </si>
  <si>
    <t>Teljes költség</t>
  </si>
  <si>
    <t>Kivitelezés kezdési és befejezési éve</t>
  </si>
  <si>
    <t>6=(2-4-5)</t>
  </si>
  <si>
    <t>ÖSSZESEN:</t>
  </si>
  <si>
    <t>Beruházási (felhalmozási) kiadások előirányzata beruházásonként</t>
  </si>
  <si>
    <t>Felújítási kiadások előirányzata felújításonként</t>
  </si>
  <si>
    <t>EU-s projekt neve, azonosítója: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</si>
  <si>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</si>
  <si>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</si>
  <si>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</si>
  <si>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</si>
  <si>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</si>
  <si>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</si>
  <si>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</si>
  <si>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</si>
  <si>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</si>
  <si>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</si>
  <si>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</si>
  <si>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</si>
  <si>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</si>
  <si>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Támogatott neve</t>
  </si>
  <si>
    <t>Európai uniós támogatással megvalósuló projektek                                                                     bevételei, kiadásai, hozzájárulások</t>
  </si>
  <si>
    <t>Költségvetési szerv neve:</t>
  </si>
  <si>
    <t>……………………………………</t>
  </si>
  <si>
    <t>Költségvetési szerv számlaszáma:</t>
  </si>
  <si>
    <t>………………………..</t>
  </si>
  <si>
    <t>Éves eredeti kiadási előirányzat:</t>
  </si>
  <si>
    <t>…………………………</t>
  </si>
  <si>
    <t xml:space="preserve">30 napon túli elismert tartozásállomány összesen: 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</si>
  <si>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</si>
  <si>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</si>
  <si>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</si>
  <si>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</si>
  <si>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</si>
  <si>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</si>
  <si>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</si>
  <si>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</si>
  <si>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</si>
  <si>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</si>
  <si>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</si>
  <si>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</si>
  <si>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Kötelezettség jogcíme</t>
  </si>
  <si>
    <t>Köt. váll.
 éve</t>
  </si>
  <si>
    <t>Kiadás vonzata évenként</t>
  </si>
  <si>
    <t>9=(4+5+6+7+8)</t>
  </si>
  <si>
    <t>............................</t>
  </si>
  <si>
    <t>Összesen (1+4+7+9+11)</t>
  </si>
  <si>
    <t>Működési célú finanszírozási kiadások                          (hiteltörlesztés, értékpapír vásárlás, stb.)</t>
  </si>
  <si>
    <t>Folyószámlahitel</t>
  </si>
  <si>
    <t>Felhalmozási célú finanszírozási kiadások                          (hiteltörlesztés, értékpapír vásárlás, stb.)</t>
  </si>
  <si>
    <t>Fejlesztési hitelek</t>
  </si>
  <si>
    <t>Beruházási kiadások beruházásonként</t>
  </si>
  <si>
    <t>Felújítási kiadások felújításonként</t>
  </si>
  <si>
    <t>Egyéb (Pl.: garancia és kezességvállalás, stb.)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</si>
  <si>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</si>
  <si>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</si>
  <si>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</si>
  <si>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</si>
  <si>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</si>
  <si>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</si>
  <si>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</si>
  <si>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</si>
  <si>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</si>
  <si>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</si>
  <si>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</si>
  <si>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</si>
  <si>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</si>
  <si>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</si>
  <si>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</si>
  <si>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</si>
  <si>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</si>
  <si>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</si>
  <si>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Felhalmozási bevételek</t>
  </si>
  <si>
    <t>Normatív támogatás</t>
  </si>
  <si>
    <t>Önkormányzati kieg. /normatíván felül/</t>
  </si>
  <si>
    <t>Felhalmozási célú finanszírozási bevételek (2.2.melléklet 2.sz.oszlop 26.sor)</t>
  </si>
  <si>
    <t>Felhalmozási célú finanszírozási kiadások (2.2.melléklet 4.sz.oszlop 26.sor)</t>
  </si>
  <si>
    <t>IV. Települési önkormányzatok kulturális feladatainak támogatása</t>
  </si>
  <si>
    <t>1. Könyvtári, közművelődési feladatok támogatása</t>
  </si>
  <si>
    <t>Előirányzat-csoport, kiemelt előirányzat megnevezése</t>
  </si>
  <si>
    <t>Önkormányzat</t>
  </si>
  <si>
    <t>………………………….</t>
  </si>
  <si>
    <t>------</t>
  </si>
  <si>
    <t>01</t>
  </si>
  <si>
    <t>Feladat megnevezése</t>
  </si>
  <si>
    <t>Éves engedélyezett létszám előirányzat (fő)</t>
  </si>
  <si>
    <t>ebből:   köztisztviselő</t>
  </si>
  <si>
    <t xml:space="preserve">              közalkalmazott</t>
  </si>
  <si>
    <t xml:space="preserve">              munka tv.könyve hatálya alá tartozó</t>
  </si>
  <si>
    <t xml:space="preserve">              pályázatból támogatott</t>
  </si>
  <si>
    <t>Közfoglalkoztatottak létszáma (fő)</t>
  </si>
  <si>
    <t>1.1</t>
  </si>
  <si>
    <t>1.2</t>
  </si>
  <si>
    <t>1.3</t>
  </si>
  <si>
    <t>1.4</t>
  </si>
  <si>
    <t>1.5</t>
  </si>
  <si>
    <t>1.6</t>
  </si>
  <si>
    <t>6.1</t>
  </si>
  <si>
    <t>Ellátottak pénzbeli juttatásai (étkezési támogatás, segélyek)</t>
  </si>
  <si>
    <t>Adósságot keletkeztető ügyletekből és kezességvállalásokból fennálló kötelezettségei</t>
  </si>
  <si>
    <t>Saját bevételek részlezetése az adósságot keletkeztető ügyletből származó tárgyévi fizetési kötelezettség megállapításához</t>
  </si>
  <si>
    <t>Beruházási kiadások előirányzata beruházásonként</t>
  </si>
  <si>
    <t xml:space="preserve">EU támogatással megvalósuló projektek </t>
  </si>
  <si>
    <t>TÁJÉKOZTATÓ TÁBLÁK JEGYZÉKE</t>
  </si>
  <si>
    <t>sz. tábla</t>
  </si>
  <si>
    <t>Többéves kihatással járó döntések számszerűsítése évenkénti bontásban</t>
  </si>
  <si>
    <t>Az önkormányzat által adott közvetett támogatások</t>
  </si>
  <si>
    <t>Előirányzat-felhasználási ütemterv</t>
  </si>
  <si>
    <t>Intézmények finanszírozása</t>
  </si>
  <si>
    <t>Pénzellátási terv - támogatásértékű kiadásokhoz</t>
  </si>
  <si>
    <t>Önkormányzati működési támogatás (1.1.+…+1.6.)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</si>
  <si>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</si>
  <si>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</si>
  <si>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</si>
  <si>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</si>
  <si>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</si>
  <si>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</si>
  <si>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(2.1.+…+2.5.)</t>
  </si>
  <si>
    <t>2.5</t>
  </si>
  <si>
    <t>Elvonások és befizetések bevételei</t>
  </si>
  <si>
    <t>Működési célú garancia- és kezességvállalásból megtérülések</t>
  </si>
  <si>
    <t>Működési célú visszatérítendő tám., kölcsönök visszatérülése</t>
  </si>
  <si>
    <t>Müködési célú visszatérítendő tám., kölcsönök igénybevétele</t>
  </si>
  <si>
    <t>Egyéb működési célú támogatások bevétele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</si>
  <si>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</si>
  <si>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</si>
  <si>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</si>
  <si>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tám., kölcsönök visszatérülése</t>
  </si>
  <si>
    <t>Felhalmozási célú visszatérítendő tám., kölcsönök igénybevétele</t>
  </si>
  <si>
    <t>Egyéb felhalmozási célú támogatások bevétele</t>
  </si>
  <si>
    <t>Közhatalmi bevételek (4.1.+4.2.+4.3.+4.4.)</t>
  </si>
  <si>
    <t>4.1</t>
  </si>
  <si>
    <t>Vagyoni típusú adók</t>
  </si>
  <si>
    <t>4.1.1</t>
  </si>
  <si>
    <t>Értékesítési és forgalmi adók</t>
  </si>
  <si>
    <t>4.1.2</t>
  </si>
  <si>
    <t>Helyi adók (4.1.1+4.1.2)</t>
  </si>
  <si>
    <t>Gépjárműadó</t>
  </si>
  <si>
    <t>4.2</t>
  </si>
  <si>
    <t>4.3</t>
  </si>
  <si>
    <t>4.4</t>
  </si>
  <si>
    <t>Egyéb áruhasználati és szolgáltatási adók</t>
  </si>
  <si>
    <t>Egyéb közhatalmi bevételek</t>
  </si>
  <si>
    <t>Működési bevételek (5.1.+…+5.10.)</t>
  </si>
  <si>
    <t>5.9</t>
  </si>
  <si>
    <t>5.10</t>
  </si>
  <si>
    <t>Áru- és készletértékesítés bevétele</t>
  </si>
  <si>
    <t>Közvetített szolgáltatások értéke</t>
  </si>
  <si>
    <t>Ellátási díjak</t>
  </si>
  <si>
    <t>Kiszámlázott ÁFA</t>
  </si>
  <si>
    <t>ÁFA visszatérítése</t>
  </si>
  <si>
    <t>Kamatbevételek</t>
  </si>
  <si>
    <t>Egyéb pénzügyi műveletek bevételei</t>
  </si>
  <si>
    <t>Egyéb működési bevételek</t>
  </si>
  <si>
    <t>Szolgáltatások ellenértéke (TE bérleti díja)</t>
  </si>
  <si>
    <t>Tulajdonosi bevételek (vagyonkezelésből, üzemeltetésből származó bevétel)</t>
  </si>
  <si>
    <t>Felhalmozási bevételek (6.1.+…+6.5.)</t>
  </si>
  <si>
    <t>6.3</t>
  </si>
  <si>
    <t>6.4</t>
  </si>
  <si>
    <t>6.5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</si>
  <si>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</si>
  <si>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</si>
  <si>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</si>
  <si>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</si>
  <si>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</si>
  <si>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7.3</t>
  </si>
  <si>
    <t xml:space="preserve">Működési célú átvett pénzeszközök </t>
  </si>
  <si>
    <t xml:space="preserve">Felhalmozási célú átvett pénzeszközök </t>
  </si>
  <si>
    <t>KÖLTSÉGVETÉSI BEVÉTELEK ÖSSZESEN: (1+……..+9)</t>
  </si>
  <si>
    <t>Hitel-, kölcsönfelvétel államháztartáson kívülről (10.1.+…+10.3.)</t>
  </si>
  <si>
    <t>8.1</t>
  </si>
  <si>
    <t>8.2</t>
  </si>
  <si>
    <t>8.3</t>
  </si>
  <si>
    <t>Működési célú garancia- és kezességvállalásból megtérülések ÁH-n kívülről</t>
  </si>
  <si>
    <t>Működési célú visszatérítendő tám., kölcsönök visszatérülése ÁH-n kívülről</t>
  </si>
  <si>
    <t>Egyéb működési célú átvett pénzeszközök</t>
  </si>
  <si>
    <t>Felhalmozási célú garancia- és kezességvállalásból megtérülések ÁH-n kívülről</t>
  </si>
  <si>
    <t>Felhalmozási célú visszatérítendő tám., kölcsönök visszatérülése ÁH-n kívülről</t>
  </si>
  <si>
    <t>Egyéb felhalmozási célú átvett pénzeszközök</t>
  </si>
  <si>
    <t>Likvidítási célú hitelek, kölcsönök felvétele pénzügyi vállalkozástól</t>
  </si>
  <si>
    <t>10.1</t>
  </si>
  <si>
    <t>10.2</t>
  </si>
  <si>
    <t>10.3</t>
  </si>
  <si>
    <t>Belföldi értékpapírok bevételei</t>
  </si>
  <si>
    <t>Maradvány igénybevétele (12.1.+12.2.)</t>
  </si>
  <si>
    <t>Előző évi költségvetési maradvány igénybevétele</t>
  </si>
  <si>
    <t>Előző évi vállalkozási maradvány igénybevétele</t>
  </si>
  <si>
    <t>12.1</t>
  </si>
  <si>
    <t>12.2</t>
  </si>
  <si>
    <t>Belföldi finanszírozás bevételei (13.1.+…+13.3)</t>
  </si>
  <si>
    <t>Államháztartáson belüli megelőlegezések</t>
  </si>
  <si>
    <t>Államháztartáson belüli megelőlegezések törlesztése</t>
  </si>
  <si>
    <t>Betétek megszüntetése</t>
  </si>
  <si>
    <t>13.1</t>
  </si>
  <si>
    <t>13.2</t>
  </si>
  <si>
    <t>13.3</t>
  </si>
  <si>
    <t xml:space="preserve">Külföldi finanszírozás bevételei </t>
  </si>
  <si>
    <t>Adóssághoz nem kapcsolódó származékos ügyletek bevételei</t>
  </si>
  <si>
    <t>BEVÉTELEK ÖSSZESEN: (9+16)</t>
  </si>
  <si>
    <t>az 1.5.-ből:-Elvonások és befizetések</t>
  </si>
  <si>
    <t xml:space="preserve">                -Garancia és kezességvállalásból kifizetés ÁH-n belülre</t>
  </si>
  <si>
    <t xml:space="preserve">                -Visszatérítendő támogatások, kölcsönök nyújtása ÁH-n belülre</t>
  </si>
  <si>
    <t xml:space="preserve">                -Visszatérítendő támogatások, kölcsönök törlesztése ÁH-n belülre</t>
  </si>
  <si>
    <t xml:space="preserve">                -Egyéb működési célú támogatások ÁH-n belülre</t>
  </si>
  <si>
    <t xml:space="preserve">                -Garancia és kezességvállalásból kifizetés ÁH-n kívülre</t>
  </si>
  <si>
    <t xml:space="preserve">                -Visszatérítendő támogatások, kölcsönök nyújtása ÁH-n kívülre</t>
  </si>
  <si>
    <t xml:space="preserve">                -Árkiegészítések, ártámogatások</t>
  </si>
  <si>
    <t xml:space="preserve">                -Kamattámogatások</t>
  </si>
  <si>
    <t xml:space="preserve">                -Egyéb működési célú támogatások ÁH-n kívülre</t>
  </si>
  <si>
    <t>Egyéb felhalmozási célú kiadások</t>
  </si>
  <si>
    <t>az 2.3.-ból:-Garancia és kezességvállalásból kifizetés ÁH-n belülre</t>
  </si>
  <si>
    <t xml:space="preserve">                -Egyéb felhalmozási célú támogatások ÁH-n belülre</t>
  </si>
  <si>
    <t xml:space="preserve">                -Lakástámogatás</t>
  </si>
  <si>
    <t xml:space="preserve">                -Egyéb felhalmozási célú támogatások ÁH-n kívülre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</si>
  <si>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</si>
  <si>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</si>
  <si>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</si>
  <si>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</si>
  <si>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</si>
  <si>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</si>
  <si>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</si>
  <si>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</si>
  <si>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2.3.4</t>
  </si>
  <si>
    <t>2.3.5</t>
  </si>
  <si>
    <t>2.3.6</t>
  </si>
  <si>
    <t>2.3.7</t>
  </si>
  <si>
    <t>2.3.8</t>
  </si>
  <si>
    <t>Működési költségvetés kiadásai (1.1+…+1.5)</t>
  </si>
  <si>
    <t>Felhalmozási költségvetés kiadásai (2.1+2.2+2.3)</t>
  </si>
  <si>
    <t>Tartalékok (3.1+3.2)</t>
  </si>
  <si>
    <t>KÖLTSÉGVETÉSI KIADÁSOK ÖSSZESEN (1+2+3)</t>
  </si>
  <si>
    <t>Hitel-, kölcsöntörlesztés államháztartáson kívülre (5.1.+…+5.3.)</t>
  </si>
  <si>
    <t>Hosszú lejáratú hitelek, kölcsönök törlesztése</t>
  </si>
  <si>
    <t>Likvidítási célú hitelek, kölcsönök törlesztése pénzügyi vállalkozásnak</t>
  </si>
  <si>
    <t>Rövid lejáratú hitelek, kölcsönök törlesztése</t>
  </si>
  <si>
    <t>Belföldi értékpapírok kiadásai</t>
  </si>
  <si>
    <t>Belföldi finanszírozás kiadásai (7.1.+…+7.4)</t>
  </si>
  <si>
    <t>Államháztartáson belüli megelőlegezések visszafizetése</t>
  </si>
  <si>
    <t>Pénzeszközök betétként elhelyezése</t>
  </si>
  <si>
    <t>Pénzügyi lízing kiadásai</t>
  </si>
  <si>
    <t xml:space="preserve">Külföldi finanszírozás kiadásai </t>
  </si>
  <si>
    <t>Adóssághoz nem kapcsolódó származékos ügyletek kiadásai</t>
  </si>
  <si>
    <t>FINANSZÍROZÁSI KIADÁSOK ÖSSZESEN: (5+……..+9)</t>
  </si>
  <si>
    <t>FINANSZÍROZÁSI BEVÉTELEK ÖSSZESEN: (10+……..+15)</t>
  </si>
  <si>
    <t xml:space="preserve"> KIADÁSOK ÖSSZESEN: (4+10)</t>
  </si>
  <si>
    <t>6. számú melléklet</t>
  </si>
  <si>
    <t>7. számú melléklet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</si>
  <si>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</si>
  <si>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</si>
  <si>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</si>
  <si>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</si>
  <si>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Működési célú átvett pénzeszközök</t>
  </si>
  <si>
    <t>Felhalmozási célú átvett pénzeszközök</t>
  </si>
  <si>
    <t>b) település-üzemeltetéshez kapcsolódó feladataellátás támogatása - beszámítás után</t>
  </si>
  <si>
    <t xml:space="preserve">     ba) zöldterület gazdálkodással kapcsolatos feladatok ellátásának támogatása - beszámítás után</t>
  </si>
  <si>
    <t xml:space="preserve">     bb) közvilágítás fenntartásának támogatása - beszámítás után</t>
  </si>
  <si>
    <t xml:space="preserve">     bc) köztemető fenntartással kapcsolatos feladatok támogatása - beszámítás után</t>
  </si>
  <si>
    <t xml:space="preserve">     bd) közutak fenntartásának támogatása - beszámítás után</t>
  </si>
  <si>
    <t>c) egyéb önkormányzati feladatok támogatása</t>
  </si>
  <si>
    <t>c) egyéb önkormányzati feladatok támogatása - beszámítás után</t>
  </si>
  <si>
    <t>Info: Beszámítás</t>
  </si>
  <si>
    <t>Irányító szervi (önkormányzati) támogatás (intézményfinanszírozás)</t>
  </si>
  <si>
    <t>Költségvetési hiány, többlet ( költségvetési bevételek 9. sor - költségvetési kiadások 4. sor) (+/-)</t>
  </si>
  <si>
    <t>Finanszírozási bevételek, kiadások egyenlege ( finanszírozási bevételek 16. sor - finnszírozási kiadások 10. sor) (+/-)</t>
  </si>
  <si>
    <t>Belföldi finanszírozás kiadásai (7.1.+…+7.3)</t>
  </si>
  <si>
    <t>Működési célú támogatások ÁH-n belülről</t>
  </si>
  <si>
    <t>Egyéb működési célú bevételek</t>
  </si>
  <si>
    <t>Értékpapírok bevételei</t>
  </si>
  <si>
    <t>BEVÉTEL ÖSSZESEN (13+22)</t>
  </si>
  <si>
    <t>KIADÁS ÖSSZESEN (13+22)</t>
  </si>
  <si>
    <t>Felhalmozási célú támogatások ÁH-n belülről</t>
  </si>
  <si>
    <t>Felhalmozáci célú átvett pénzeszközök átvétele</t>
  </si>
  <si>
    <t>Egyéb felhalmozási célú bevételek</t>
  </si>
  <si>
    <t>BEVÉTEL ÖSSZESEN (13+26)</t>
  </si>
  <si>
    <t>KIADÁS ÖSSZESEN (13+26)</t>
  </si>
  <si>
    <t>6. számú melléklet - beruházások</t>
  </si>
  <si>
    <t>7. számú melléklet - felújítások</t>
  </si>
  <si>
    <t>Fejlesztéshez felvett hitel</t>
  </si>
  <si>
    <t>Fejlesztés saját erő</t>
  </si>
  <si>
    <t>Önkormányzatok egyes köznevelési és gyermekétkezetetési feladatainak támogatása</t>
  </si>
  <si>
    <t>Élelmezés költségei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</si>
  <si>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</si>
  <si>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</si>
  <si>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</si>
  <si>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</si>
  <si>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</si>
  <si>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</si>
  <si>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</si>
  <si>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</si>
  <si>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</si>
  <si>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</si>
  <si>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Működési költségvetés kiadásai (1.1+…+1.6)</t>
  </si>
  <si>
    <t>az 1.6.-ből:-Elvonások és befizetések</t>
  </si>
  <si>
    <t>Nyilvánosság</t>
  </si>
  <si>
    <t>Fejlesztési hitel</t>
  </si>
  <si>
    <t>Göcsej-Hegyhát LEADER</t>
  </si>
  <si>
    <t xml:space="preserve"> 3.e) Falugondnoki szolgáltatás</t>
  </si>
  <si>
    <t>Egyenleg (Tartalék)</t>
  </si>
  <si>
    <t>(04.30; 07.31)</t>
  </si>
  <si>
    <t>d) lakott külterülettel kapcsolatos feladatok támogatása</t>
  </si>
  <si>
    <t>d) lakott külterülettel kapcsolatos feladatok támogatása - beszámítás után</t>
  </si>
  <si>
    <t>V.I.1. kiegészítés I.1. jogcímekhez kapcsolódó kiegészítés</t>
  </si>
  <si>
    <t>2. Települési önkormányzatok szociális feladatainak egyéb támogatása</t>
  </si>
  <si>
    <t xml:space="preserve">Önkormányzati finanszírozás  </t>
  </si>
  <si>
    <t xml:space="preserve">  forintban !</t>
  </si>
  <si>
    <t xml:space="preserve"> forintban!</t>
  </si>
  <si>
    <t>Céltartalék (Zalavíz KPA)</t>
  </si>
  <si>
    <t>Államháztartáson belüli megelőzések visszafizetése</t>
  </si>
  <si>
    <t>forintban !</t>
  </si>
  <si>
    <t>az Áht. 29/A. § szerinti tervszámoknak megfelelően a költségvetési évet követő három év tervezett</t>
  </si>
  <si>
    <t>előirányzatainak keretszámait főbb csoportokban</t>
  </si>
  <si>
    <t>2020. évi előirányzat</t>
  </si>
  <si>
    <t>Önkormányzati működési támogatásai</t>
  </si>
  <si>
    <t>Működési célú támogatások államháztartáson belülről</t>
  </si>
  <si>
    <t xml:space="preserve">Felhalmozási célú támogatások államháztartáson belülről </t>
  </si>
  <si>
    <t xml:space="preserve">Közhatalmi bevételek </t>
  </si>
  <si>
    <t>Építményadó</t>
  </si>
  <si>
    <t>Vagyoni típusú adó (komm.adó)</t>
  </si>
  <si>
    <t>Iparűzési adó</t>
  </si>
  <si>
    <t>4.5</t>
  </si>
  <si>
    <t>4.6</t>
  </si>
  <si>
    <t xml:space="preserve">Működési bevételek </t>
  </si>
  <si>
    <t xml:space="preserve">Felhalmozási bevételek </t>
  </si>
  <si>
    <t>KÖLTSÉGVETÉSI BEVÉTELEK ÖSSZESEN: (1+……..+8)</t>
  </si>
  <si>
    <t xml:space="preserve">FINANSZÍROZÁSI BEVÉTELEK ÖSSZESEN: </t>
  </si>
  <si>
    <t>KÖLTSÉGVETÉSI ÉS FINANSZÍROZÁSI BEVÉTELEK ÖSSZESEN: (9+10)</t>
  </si>
  <si>
    <t xml:space="preserve">Működési költségvetés kiadásai </t>
  </si>
  <si>
    <t>KÖLTSÉGVETÉSI KIADÁSOK ÖSSZESEN (1+2)</t>
  </si>
  <si>
    <t xml:space="preserve">FINANSZÍROZÁSI KIADÁSOK ÖSSZESEN: </t>
  </si>
  <si>
    <t xml:space="preserve"> KIADÁSOK ÖSSZESEN: (3+4)</t>
  </si>
  <si>
    <t>2021. évi előirányzat</t>
  </si>
  <si>
    <t>I.6 Polgármesteri illetmény támogatása</t>
  </si>
  <si>
    <t xml:space="preserve"> 6. A rászoruló gyermekek intézményen kívüli szünidei étkeztetésének tám.</t>
  </si>
  <si>
    <t>Támogatás összge 
( Ft)</t>
  </si>
  <si>
    <t>A költségvetési évet követő 3 év tervezett előirányzatai</t>
  </si>
  <si>
    <t>2022. évi előirányzat</t>
  </si>
  <si>
    <t>Hozzájárulás  ( Ft)</t>
  </si>
  <si>
    <t>főállású polgármester</t>
  </si>
  <si>
    <t>alpolgármester</t>
  </si>
  <si>
    <t>képviselők</t>
  </si>
  <si>
    <t>ebből:     közalkalmazott</t>
  </si>
  <si>
    <t>2019-2020</t>
  </si>
  <si>
    <t>Felhasználás
2019. XII.31-ig</t>
  </si>
  <si>
    <t xml:space="preserve">
2020. év utáni szükséglet
</t>
  </si>
  <si>
    <t>A 2020. évi normatív  hozzájárulások  alakulása jogcímenként</t>
  </si>
  <si>
    <t>2020. év terv</t>
  </si>
  <si>
    <t>2023. évi előirányzat</t>
  </si>
  <si>
    <t>2020. évi adósságot keletkeztető fejlesztési céljai</t>
  </si>
  <si>
    <t>2020. évi 
előirányzat</t>
  </si>
  <si>
    <t>2020. évi adósságot keletkeztető fejlesztési célok</t>
  </si>
  <si>
    <t>Önkormányzat 2020 évi költségvetésének mérlege</t>
  </si>
  <si>
    <t>2020. évi költségvetésének mérlege</t>
  </si>
  <si>
    <t>K I M U T A T Á S a 2020. évi céljelleggel nyújtott  támogatásokról</t>
  </si>
  <si>
    <t>2020. évi normatív támogatások alakulása jogcímenként</t>
  </si>
  <si>
    <t>2020. előtti kifizetés</t>
  </si>
  <si>
    <t>2022. 
után</t>
  </si>
  <si>
    <t>2021. után</t>
  </si>
  <si>
    <t>Önkormányzaton kívüli EU-s projektekhez történő hozzájárulás 2020. évi előir.</t>
  </si>
  <si>
    <t>önként vállalt feladatok</t>
  </si>
  <si>
    <t>kötelező feladatok</t>
  </si>
  <si>
    <t>államigazgatási feladatok</t>
  </si>
  <si>
    <t>1.1. sz. táblázat</t>
  </si>
  <si>
    <t>kötelező, önként vállalt és államigazgatási feladatok szerinti bontásban</t>
  </si>
  <si>
    <t>Csonkahegyhát Község Önkormányzata</t>
  </si>
  <si>
    <t>Csonkahegyháti Intézményi Társulás</t>
  </si>
  <si>
    <t>Baki Szociális Intézményfenntartó Társulás szociális feladatok</t>
  </si>
  <si>
    <t>Ady utca felújitása tervdokumentáció</t>
  </si>
  <si>
    <t>12 hrsz-ú út aszfaltozási munkái</t>
  </si>
  <si>
    <t>Országos Mentőszolgálat Alapítvány</t>
  </si>
  <si>
    <t>LNF Med Egészségügyi és Szolgáltató Kft.</t>
  </si>
  <si>
    <t>Dobronhegy Község Önkormányzata 2020 évi költségvetésének összevont mérlege</t>
  </si>
  <si>
    <t>Dobronhegy Község Önkormányzata 2020 évi költségvetése kötelező, önként vállalt és államigazgatási feladatok szerinti bontásban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</si>
</sst>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#"/>
    <numFmt numFmtId="173" formatCode="#"/>
    <numFmt numFmtId="175" formatCode="#,##0\ &quot;Ft&quot;"/>
  </numFmts>
  <fonts count="4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1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i/>
      <sz val="12"/>
      <name val="Times New Roman CE"/>
      <charset val="238"/>
    </font>
    <font>
      <b/>
      <sz val="14"/>
      <name val="Times New Roman"/>
      <family val="1"/>
      <charset val="238"/>
    </font>
    <font>
      <sz val="14"/>
      <name val="Times New Roman CE"/>
      <charset val="238"/>
    </font>
    <font>
      <sz val="14"/>
      <name val="Times New Roman"/>
      <family val="1"/>
      <charset val="238"/>
    </font>
    <font>
      <b/>
      <i/>
      <sz val="10"/>
      <name val="Times New Roman CE"/>
      <charset val="238"/>
    </font>
    <font>
      <b/>
      <sz val="10"/>
      <color indexed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i/>
      <sz val="12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</font>
    <font>
      <i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darkHorizontal"/>
    </fill>
    <fill>
      <patternFill patternType="lightHorizontal"/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8" fillId="0" borderId="0"/>
    <xf numFmtId="0" fontId="8" fillId="0" borderId="0"/>
  </cellStyleXfs>
  <cellXfs count="700">
    <xf numFmtId="0" fontId="0" fillId="0" borderId="0" xfId="0"/>
    <xf numFmtId="172" fontId="5" fillId="0" borderId="0" xfId="4" applyNumberFormat="1" applyFont="1" applyFill="1" applyBorder="1" applyAlignment="1" applyProtection="1">
      <alignment vertical="center" wrapText="1"/>
    </xf>
    <xf numFmtId="0" fontId="11" fillId="0" borderId="0" xfId="4" applyFont="1" applyFill="1"/>
    <xf numFmtId="0" fontId="0" fillId="0" borderId="0" xfId="0" applyFill="1" applyAlignment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vertical="center" wrapText="1"/>
    </xf>
    <xf numFmtId="0" fontId="16" fillId="0" borderId="1" xfId="4" applyFont="1" applyFill="1" applyBorder="1" applyAlignment="1" applyProtection="1">
      <alignment horizontal="left" vertical="center" wrapText="1" indent="1"/>
    </xf>
    <xf numFmtId="172" fontId="16" fillId="0" borderId="1" xfId="4" applyNumberFormat="1" applyFont="1" applyFill="1" applyBorder="1" applyAlignment="1" applyProtection="1">
      <alignment vertical="center" wrapText="1"/>
      <protection locked="0"/>
    </xf>
    <xf numFmtId="172" fontId="16" fillId="0" borderId="2" xfId="4" applyNumberFormat="1" applyFont="1" applyFill="1" applyBorder="1" applyAlignment="1" applyProtection="1">
      <alignment vertical="center" wrapText="1"/>
      <protection locked="0"/>
    </xf>
    <xf numFmtId="0" fontId="16" fillId="0" borderId="3" xfId="4" applyFont="1" applyFill="1" applyBorder="1" applyAlignment="1" applyProtection="1">
      <alignment horizontal="left" vertical="center" wrapText="1" indent="1"/>
    </xf>
    <xf numFmtId="172" fontId="16" fillId="0" borderId="4" xfId="4" applyNumberFormat="1" applyFont="1" applyFill="1" applyBorder="1" applyAlignment="1" applyProtection="1">
      <alignment vertical="center" wrapText="1"/>
      <protection locked="0"/>
    </xf>
    <xf numFmtId="172" fontId="16" fillId="0" borderId="5" xfId="4" applyNumberFormat="1" applyFont="1" applyFill="1" applyBorder="1" applyAlignment="1" applyProtection="1">
      <alignment vertical="center" wrapText="1"/>
      <protection locked="0"/>
    </xf>
    <xf numFmtId="0" fontId="16" fillId="0" borderId="6" xfId="4" applyFont="1" applyFill="1" applyBorder="1" applyAlignment="1" applyProtection="1">
      <alignment horizontal="left" vertical="center" wrapText="1" indent="1"/>
    </xf>
    <xf numFmtId="172" fontId="16" fillId="0" borderId="7" xfId="4" applyNumberFormat="1" applyFont="1" applyFill="1" applyBorder="1" applyAlignment="1" applyProtection="1">
      <alignment vertical="center" wrapText="1"/>
      <protection locked="0"/>
    </xf>
    <xf numFmtId="0" fontId="16" fillId="0" borderId="8" xfId="4" applyFont="1" applyFill="1" applyBorder="1" applyAlignment="1" applyProtection="1">
      <alignment horizontal="left" vertical="center" wrapText="1" indent="1"/>
    </xf>
    <xf numFmtId="49" fontId="16" fillId="0" borderId="9" xfId="4" applyNumberFormat="1" applyFont="1" applyFill="1" applyBorder="1" applyAlignment="1" applyProtection="1">
      <alignment horizontal="left" vertical="center" wrapText="1" indent="1"/>
    </xf>
    <xf numFmtId="49" fontId="16" fillId="0" borderId="10" xfId="4" applyNumberFormat="1" applyFont="1" applyFill="1" applyBorder="1" applyAlignment="1" applyProtection="1">
      <alignment horizontal="left" vertical="center" wrapText="1" indent="1"/>
    </xf>
    <xf numFmtId="49" fontId="16" fillId="0" borderId="11" xfId="4" applyNumberFormat="1" applyFont="1" applyFill="1" applyBorder="1" applyAlignment="1" applyProtection="1">
      <alignment horizontal="left" vertical="center" wrapText="1" indent="1"/>
    </xf>
    <xf numFmtId="49" fontId="16" fillId="0" borderId="12" xfId="4" applyNumberFormat="1" applyFont="1" applyFill="1" applyBorder="1" applyAlignment="1" applyProtection="1">
      <alignment horizontal="left" vertical="center" wrapText="1" indent="1"/>
    </xf>
    <xf numFmtId="49" fontId="16" fillId="0" borderId="13" xfId="4" applyNumberFormat="1" applyFont="1" applyFill="1" applyBorder="1" applyAlignment="1" applyProtection="1">
      <alignment horizontal="left" vertical="center" wrapText="1" indent="1"/>
    </xf>
    <xf numFmtId="172" fontId="16" fillId="0" borderId="2" xfId="4" applyNumberFormat="1" applyFont="1" applyFill="1" applyBorder="1" applyAlignment="1" applyProtection="1">
      <alignment horizontal="right" vertical="center" wrapText="1"/>
      <protection locked="0"/>
    </xf>
    <xf numFmtId="172" fontId="16" fillId="0" borderId="4" xfId="4" applyNumberFormat="1" applyFont="1" applyFill="1" applyBorder="1" applyAlignment="1" applyProtection="1">
      <alignment horizontal="right" vertical="center" wrapText="1"/>
      <protection locked="0"/>
    </xf>
    <xf numFmtId="172" fontId="16" fillId="0" borderId="5" xfId="4" applyNumberFormat="1" applyFont="1" applyFill="1" applyBorder="1" applyAlignment="1" applyProtection="1">
      <alignment horizontal="right" vertical="center" wrapText="1"/>
      <protection locked="0"/>
    </xf>
    <xf numFmtId="0" fontId="14" fillId="0" borderId="14" xfId="4" applyFont="1" applyFill="1" applyBorder="1" applyAlignment="1" applyProtection="1">
      <alignment horizontal="left" vertical="center" wrapText="1" indent="1"/>
    </xf>
    <xf numFmtId="0" fontId="14" fillId="0" borderId="15" xfId="4" applyFont="1" applyFill="1" applyBorder="1" applyAlignment="1" applyProtection="1">
      <alignment horizontal="left" vertical="center" wrapText="1" indent="1"/>
    </xf>
    <xf numFmtId="172" fontId="17" fillId="0" borderId="16" xfId="4" applyNumberFormat="1" applyFont="1" applyFill="1" applyBorder="1" applyAlignment="1" applyProtection="1">
      <alignment horizontal="right" vertical="center" wrapText="1"/>
      <protection locked="0"/>
    </xf>
    <xf numFmtId="0" fontId="6" fillId="0" borderId="14" xfId="4" applyFont="1" applyFill="1" applyBorder="1" applyAlignment="1" applyProtection="1">
      <alignment horizontal="center" vertical="center" wrapText="1"/>
    </xf>
    <xf numFmtId="0" fontId="6" fillId="0" borderId="17" xfId="4" applyFont="1" applyFill="1" applyBorder="1" applyAlignment="1" applyProtection="1">
      <alignment horizontal="center" vertical="center" wrapText="1"/>
    </xf>
    <xf numFmtId="172" fontId="16" fillId="0" borderId="2" xfId="0" applyNumberFormat="1" applyFont="1" applyFill="1" applyBorder="1" applyAlignment="1" applyProtection="1">
      <alignment vertical="center" wrapText="1"/>
      <protection locked="0"/>
    </xf>
    <xf numFmtId="172" fontId="11" fillId="2" borderId="18" xfId="0" applyNumberFormat="1" applyFont="1" applyFill="1" applyBorder="1" applyAlignment="1">
      <alignment horizontal="left" vertical="center" wrapText="1" indent="2"/>
    </xf>
    <xf numFmtId="172" fontId="16" fillId="0" borderId="1" xfId="0" applyNumberFormat="1" applyFont="1" applyFill="1" applyBorder="1" applyAlignment="1" applyProtection="1">
      <alignment vertical="center" wrapText="1"/>
      <protection locked="0"/>
    </xf>
    <xf numFmtId="172" fontId="16" fillId="0" borderId="8" xfId="0" applyNumberFormat="1" applyFont="1" applyFill="1" applyBorder="1" applyAlignment="1" applyProtection="1">
      <alignment vertical="center" wrapText="1"/>
      <protection locked="0"/>
    </xf>
    <xf numFmtId="0" fontId="23" fillId="0" borderId="1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2" fillId="0" borderId="13" xfId="0" applyFont="1" applyBorder="1" applyAlignment="1">
      <alignment horizontal="right" vertical="center" indent="1"/>
    </xf>
    <xf numFmtId="0" fontId="22" fillId="0" borderId="10" xfId="0" applyFont="1" applyBorder="1" applyAlignment="1">
      <alignment horizontal="right" vertical="center" indent="1"/>
    </xf>
    <xf numFmtId="0" fontId="22" fillId="0" borderId="12" xfId="0" applyFont="1" applyBorder="1" applyAlignment="1">
      <alignment horizontal="right" vertical="center" indent="1"/>
    </xf>
    <xf numFmtId="0" fontId="14" fillId="0" borderId="17" xfId="4" applyFont="1" applyFill="1" applyBorder="1" applyAlignment="1" applyProtection="1">
      <alignment vertical="center" wrapText="1"/>
    </xf>
    <xf numFmtId="172" fontId="14" fillId="0" borderId="20" xfId="4" applyNumberFormat="1" applyFont="1" applyFill="1" applyBorder="1" applyAlignment="1" applyProtection="1">
      <alignment vertical="center" wrapText="1"/>
      <protection locked="0"/>
    </xf>
    <xf numFmtId="0" fontId="14" fillId="0" borderId="19" xfId="4" applyFont="1" applyFill="1" applyBorder="1" applyAlignment="1" applyProtection="1">
      <alignment vertical="center" wrapText="1"/>
    </xf>
    <xf numFmtId="0" fontId="22" fillId="0" borderId="6" xfId="0" applyFont="1" applyBorder="1" applyAlignment="1" applyProtection="1">
      <alignment horizontal="left" vertical="center" indent="1"/>
      <protection locked="0"/>
    </xf>
    <xf numFmtId="0" fontId="22" fillId="0" borderId="1" xfId="0" applyFont="1" applyBorder="1" applyAlignment="1" applyProtection="1">
      <alignment horizontal="left" vertical="center" indent="1"/>
      <protection locked="0"/>
    </xf>
    <xf numFmtId="3" fontId="22" fillId="0" borderId="2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left" vertical="center" indent="1"/>
      <protection locked="0"/>
    </xf>
    <xf numFmtId="0" fontId="6" fillId="0" borderId="17" xfId="4" applyFont="1" applyFill="1" applyBorder="1" applyAlignment="1" applyProtection="1">
      <alignment horizontal="left" vertical="center" wrapText="1" indent="1"/>
    </xf>
    <xf numFmtId="0" fontId="6" fillId="0" borderId="17" xfId="4" applyFont="1" applyFill="1" applyBorder="1" applyAlignment="1" applyProtection="1">
      <alignment vertical="center" wrapText="1"/>
    </xf>
    <xf numFmtId="0" fontId="14" fillId="0" borderId="14" xfId="4" applyFont="1" applyFill="1" applyBorder="1" applyAlignment="1" applyProtection="1">
      <alignment horizontal="center" vertical="center" wrapText="1"/>
    </xf>
    <xf numFmtId="0" fontId="14" fillId="0" borderId="17" xfId="4" applyFont="1" applyFill="1" applyBorder="1" applyAlignment="1" applyProtection="1">
      <alignment horizontal="center" vertical="center" wrapText="1"/>
    </xf>
    <xf numFmtId="0" fontId="14" fillId="0" borderId="20" xfId="4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 applyProtection="1">
      <alignment horizontal="left" vertical="center" indent="1"/>
    </xf>
    <xf numFmtId="0" fontId="6" fillId="0" borderId="17" xfId="5" applyFont="1" applyFill="1" applyBorder="1" applyAlignment="1" applyProtection="1">
      <alignment horizontal="left" indent="1"/>
      <protection locked="0"/>
    </xf>
    <xf numFmtId="172" fontId="22" fillId="0" borderId="2" xfId="4" applyNumberFormat="1" applyFont="1" applyFill="1" applyBorder="1" applyAlignment="1" applyProtection="1">
      <alignment horizontal="right" vertical="center" wrapText="1"/>
      <protection locked="0"/>
    </xf>
    <xf numFmtId="172" fontId="5" fillId="0" borderId="0" xfId="4" applyNumberFormat="1" applyFont="1" applyFill="1" applyBorder="1" applyAlignment="1" applyProtection="1">
      <alignment horizontal="centerContinuous" vertical="center"/>
    </xf>
    <xf numFmtId="0" fontId="8" fillId="0" borderId="0" xfId="4" applyFill="1"/>
    <xf numFmtId="0" fontId="6" fillId="0" borderId="20" xfId="4" applyFont="1" applyFill="1" applyBorder="1" applyAlignment="1" applyProtection="1">
      <alignment horizontal="center" vertical="center" wrapText="1"/>
    </xf>
    <xf numFmtId="0" fontId="16" fillId="0" borderId="0" xfId="4" applyFont="1" applyFill="1"/>
    <xf numFmtId="172" fontId="14" fillId="0" borderId="21" xfId="4" applyNumberFormat="1" applyFont="1" applyFill="1" applyBorder="1" applyAlignment="1" applyProtection="1">
      <alignment horizontal="right" vertical="center" wrapText="1"/>
    </xf>
    <xf numFmtId="172" fontId="14" fillId="0" borderId="17" xfId="4" applyNumberFormat="1" applyFont="1" applyFill="1" applyBorder="1" applyAlignment="1" applyProtection="1">
      <alignment horizontal="right" vertical="center" wrapText="1"/>
    </xf>
    <xf numFmtId="172" fontId="14" fillId="0" borderId="20" xfId="4" applyNumberFormat="1" applyFont="1" applyFill="1" applyBorder="1" applyAlignment="1" applyProtection="1">
      <alignment horizontal="right" vertical="center" wrapText="1"/>
    </xf>
    <xf numFmtId="0" fontId="20" fillId="0" borderId="0" xfId="4" applyFont="1" applyFill="1"/>
    <xf numFmtId="172" fontId="14" fillId="0" borderId="21" xfId="4" applyNumberFormat="1" applyFont="1" applyFill="1" applyBorder="1" applyAlignment="1" applyProtection="1">
      <alignment vertical="center" wrapText="1"/>
    </xf>
    <xf numFmtId="172" fontId="14" fillId="0" borderId="20" xfId="4" applyNumberFormat="1" applyFont="1" applyFill="1" applyBorder="1" applyAlignment="1" applyProtection="1">
      <alignment vertical="center" wrapText="1"/>
    </xf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4" fillId="0" borderId="0" xfId="0" applyNumberFormat="1" applyFont="1" applyFill="1" applyAlignment="1">
      <alignment horizontal="right" vertical="center"/>
    </xf>
    <xf numFmtId="172" fontId="2" fillId="0" borderId="0" xfId="0" applyNumberFormat="1" applyFont="1" applyFill="1" applyAlignment="1">
      <alignment horizontal="center" vertical="center" wrapText="1"/>
    </xf>
    <xf numFmtId="172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72" fontId="1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72" fontId="4" fillId="0" borderId="0" xfId="0" applyNumberFormat="1" applyFont="1" applyFill="1" applyAlignment="1">
      <alignment horizontal="right"/>
    </xf>
    <xf numFmtId="172" fontId="16" fillId="0" borderId="17" xfId="0" applyNumberFormat="1" applyFont="1" applyFill="1" applyBorder="1" applyAlignment="1" applyProtection="1">
      <alignment vertical="center" wrapText="1"/>
    </xf>
    <xf numFmtId="172" fontId="16" fillId="0" borderId="20" xfId="0" applyNumberFormat="1" applyFont="1" applyFill="1" applyBorder="1" applyAlignment="1" applyProtection="1">
      <alignment vertical="center" wrapText="1"/>
    </xf>
    <xf numFmtId="172" fontId="7" fillId="0" borderId="0" xfId="0" applyNumberFormat="1" applyFont="1" applyFill="1" applyAlignment="1">
      <alignment horizontal="center" vertical="center" wrapText="1"/>
    </xf>
    <xf numFmtId="172" fontId="7" fillId="0" borderId="0" xfId="0" applyNumberFormat="1" applyFont="1" applyFill="1" applyAlignment="1">
      <alignment vertical="center" wrapText="1"/>
    </xf>
    <xf numFmtId="3" fontId="22" fillId="0" borderId="2" xfId="0" applyNumberFormat="1" applyFont="1" applyFill="1" applyBorder="1" applyAlignment="1" applyProtection="1">
      <alignment horizontal="right" vertical="center" indent="1"/>
      <protection locked="0"/>
    </xf>
    <xf numFmtId="3" fontId="22" fillId="0" borderId="5" xfId="0" applyNumberFormat="1" applyFont="1" applyFill="1" applyBorder="1" applyAlignment="1" applyProtection="1">
      <alignment horizontal="right" vertical="center" indent="1"/>
      <protection locked="0"/>
    </xf>
    <xf numFmtId="3" fontId="25" fillId="0" borderId="20" xfId="0" applyNumberFormat="1" applyFont="1" applyFill="1" applyBorder="1" applyAlignment="1">
      <alignment horizontal="right" vertical="center" indent="1"/>
    </xf>
    <xf numFmtId="0" fontId="23" fillId="0" borderId="15" xfId="5" applyFont="1" applyFill="1" applyBorder="1" applyAlignment="1" applyProtection="1">
      <alignment horizontal="center" vertical="center" wrapText="1"/>
    </xf>
    <xf numFmtId="0" fontId="23" fillId="0" borderId="19" xfId="5" applyFont="1" applyFill="1" applyBorder="1" applyAlignment="1" applyProtection="1">
      <alignment horizontal="center" vertical="center"/>
    </xf>
    <xf numFmtId="0" fontId="23" fillId="0" borderId="21" xfId="5" applyFont="1" applyFill="1" applyBorder="1" applyAlignment="1" applyProtection="1">
      <alignment horizontal="center" vertical="center"/>
    </xf>
    <xf numFmtId="0" fontId="8" fillId="0" borderId="0" xfId="5" applyFill="1" applyProtection="1"/>
    <xf numFmtId="0" fontId="16" fillId="0" borderId="14" xfId="5" applyFont="1" applyFill="1" applyBorder="1" applyAlignment="1" applyProtection="1">
      <alignment horizontal="left" vertical="center" indent="1"/>
    </xf>
    <xf numFmtId="0" fontId="8" fillId="0" borderId="0" xfId="5" applyFill="1" applyAlignment="1" applyProtection="1">
      <alignment vertical="center"/>
    </xf>
    <xf numFmtId="0" fontId="16" fillId="0" borderId="9" xfId="5" applyFont="1" applyFill="1" applyBorder="1" applyAlignment="1" applyProtection="1">
      <alignment horizontal="left" vertical="center" indent="1"/>
    </xf>
    <xf numFmtId="0" fontId="16" fillId="0" borderId="22" xfId="5" applyFont="1" applyFill="1" applyBorder="1" applyAlignment="1" applyProtection="1">
      <alignment horizontal="left" vertical="center" indent="1"/>
    </xf>
    <xf numFmtId="0" fontId="16" fillId="0" borderId="10" xfId="5" applyFont="1" applyFill="1" applyBorder="1" applyAlignment="1" applyProtection="1">
      <alignment horizontal="left" vertical="center" indent="1"/>
    </xf>
    <xf numFmtId="0" fontId="16" fillId="0" borderId="1" xfId="5" applyFont="1" applyFill="1" applyBorder="1" applyAlignment="1" applyProtection="1">
      <alignment horizontal="left" vertical="center" indent="1"/>
      <protection locked="0"/>
    </xf>
    <xf numFmtId="172" fontId="16" fillId="0" borderId="1" xfId="5" applyNumberFormat="1" applyFont="1" applyFill="1" applyBorder="1" applyAlignment="1" applyProtection="1">
      <alignment vertical="center"/>
      <protection locked="0"/>
    </xf>
    <xf numFmtId="172" fontId="16" fillId="0" borderId="2" xfId="5" applyNumberFormat="1" applyFont="1" applyFill="1" applyBorder="1" applyAlignment="1" applyProtection="1">
      <alignment vertical="center"/>
    </xf>
    <xf numFmtId="0" fontId="8" fillId="0" borderId="0" xfId="5" applyFill="1" applyAlignment="1" applyProtection="1">
      <alignment vertical="center"/>
      <protection locked="0"/>
    </xf>
    <xf numFmtId="0" fontId="16" fillId="0" borderId="3" xfId="5" applyFont="1" applyFill="1" applyBorder="1" applyAlignment="1" applyProtection="1">
      <alignment horizontal="left" vertical="center" indent="1"/>
      <protection locked="0"/>
    </xf>
    <xf numFmtId="172" fontId="16" fillId="0" borderId="3" xfId="5" applyNumberFormat="1" applyFont="1" applyFill="1" applyBorder="1" applyAlignment="1" applyProtection="1">
      <alignment vertical="center"/>
      <protection locked="0"/>
    </xf>
    <xf numFmtId="172" fontId="16" fillId="0" borderId="4" xfId="5" applyNumberFormat="1" applyFont="1" applyFill="1" applyBorder="1" applyAlignment="1" applyProtection="1">
      <alignment vertical="center"/>
    </xf>
    <xf numFmtId="172" fontId="14" fillId="0" borderId="17" xfId="5" applyNumberFormat="1" applyFont="1" applyFill="1" applyBorder="1" applyAlignment="1" applyProtection="1">
      <alignment vertical="center"/>
    </xf>
    <xf numFmtId="172" fontId="14" fillId="0" borderId="20" xfId="5" applyNumberFormat="1" applyFont="1" applyFill="1" applyBorder="1" applyAlignment="1" applyProtection="1">
      <alignment vertical="center"/>
    </xf>
    <xf numFmtId="0" fontId="16" fillId="0" borderId="11" xfId="5" applyFont="1" applyFill="1" applyBorder="1" applyAlignment="1" applyProtection="1">
      <alignment horizontal="left" vertical="center" indent="1"/>
    </xf>
    <xf numFmtId="0" fontId="14" fillId="0" borderId="14" xfId="5" applyFont="1" applyFill="1" applyBorder="1" applyAlignment="1" applyProtection="1">
      <alignment horizontal="left" vertical="center" indent="1"/>
    </xf>
    <xf numFmtId="0" fontId="14" fillId="0" borderId="14" xfId="5" applyFont="1" applyFill="1" applyBorder="1" applyAlignment="1" applyProtection="1">
      <alignment horizontal="center"/>
    </xf>
    <xf numFmtId="172" fontId="14" fillId="0" borderId="17" xfId="5" applyNumberFormat="1" applyFont="1" applyFill="1" applyBorder="1" applyProtection="1"/>
    <xf numFmtId="0" fontId="8" fillId="0" borderId="0" xfId="5" applyFill="1" applyProtection="1">
      <protection locked="0"/>
    </xf>
    <xf numFmtId="0" fontId="11" fillId="0" borderId="0" xfId="5" applyFont="1" applyFill="1" applyProtection="1"/>
    <xf numFmtId="0" fontId="28" fillId="0" borderId="0" xfId="5" applyFont="1" applyFill="1" applyProtection="1">
      <protection locked="0"/>
    </xf>
    <xf numFmtId="0" fontId="19" fillId="0" borderId="0" xfId="5" applyFont="1" applyFill="1" applyProtection="1">
      <protection locked="0"/>
    </xf>
    <xf numFmtId="0" fontId="23" fillId="0" borderId="14" xfId="5" applyFont="1" applyFill="1" applyBorder="1" applyAlignment="1" applyProtection="1">
      <alignment horizontal="center" vertical="center" wrapText="1"/>
    </xf>
    <xf numFmtId="172" fontId="22" fillId="0" borderId="5" xfId="4" applyNumberFormat="1" applyFont="1" applyFill="1" applyBorder="1" applyAlignment="1" applyProtection="1">
      <alignment horizontal="right" vertical="center" wrapText="1"/>
      <protection locked="0"/>
    </xf>
    <xf numFmtId="0" fontId="16" fillId="0" borderId="10" xfId="5" applyFont="1" applyFill="1" applyBorder="1" applyAlignment="1" applyProtection="1">
      <alignment horizontal="right" vertical="center"/>
    </xf>
    <xf numFmtId="172" fontId="16" fillId="0" borderId="23" xfId="5" applyNumberFormat="1" applyFont="1" applyFill="1" applyBorder="1" applyAlignment="1" applyProtection="1">
      <alignment vertical="center"/>
    </xf>
    <xf numFmtId="172" fontId="14" fillId="0" borderId="18" xfId="5" applyNumberFormat="1" applyFont="1" applyFill="1" applyBorder="1" applyAlignment="1" applyProtection="1">
      <alignment vertical="center"/>
    </xf>
    <xf numFmtId="49" fontId="21" fillId="0" borderId="14" xfId="4" applyNumberFormat="1" applyFont="1" applyFill="1" applyBorder="1" applyAlignment="1" applyProtection="1">
      <alignment horizontal="left" vertical="center" wrapText="1" indent="1"/>
    </xf>
    <xf numFmtId="0" fontId="21" fillId="0" borderId="17" xfId="4" applyFont="1" applyFill="1" applyBorder="1" applyAlignment="1" applyProtection="1">
      <alignment horizontal="left" vertical="center" wrapText="1" indent="1"/>
    </xf>
    <xf numFmtId="172" fontId="25" fillId="0" borderId="18" xfId="0" applyNumberFormat="1" applyFont="1" applyFill="1" applyBorder="1" applyAlignment="1">
      <alignment horizontal="left" vertical="center" wrapText="1" indent="1"/>
    </xf>
    <xf numFmtId="0" fontId="19" fillId="0" borderId="0" xfId="4" applyFont="1" applyFill="1"/>
    <xf numFmtId="0" fontId="30" fillId="0" borderId="0" xfId="4" applyFont="1" applyFill="1"/>
    <xf numFmtId="3" fontId="16" fillId="0" borderId="24" xfId="4" applyNumberFormat="1" applyFont="1" applyFill="1" applyBorder="1" applyAlignment="1" applyProtection="1">
      <alignment horizontal="right" vertical="center" wrapText="1"/>
    </xf>
    <xf numFmtId="3" fontId="14" fillId="0" borderId="20" xfId="4" applyNumberFormat="1" applyFont="1" applyFill="1" applyBorder="1" applyAlignment="1" applyProtection="1">
      <alignment horizontal="right" vertical="center" wrapText="1"/>
    </xf>
    <xf numFmtId="0" fontId="11" fillId="0" borderId="25" xfId="4" applyFont="1" applyFill="1" applyBorder="1"/>
    <xf numFmtId="0" fontId="8" fillId="0" borderId="25" xfId="4" applyFill="1" applyBorder="1"/>
    <xf numFmtId="172" fontId="8" fillId="0" borderId="0" xfId="5" applyNumberFormat="1" applyFill="1" applyAlignment="1" applyProtection="1">
      <alignment vertical="center"/>
      <protection locked="0"/>
    </xf>
    <xf numFmtId="0" fontId="31" fillId="0" borderId="0" xfId="0" applyFont="1" applyAlignment="1">
      <alignment horizontal="left"/>
    </xf>
    <xf numFmtId="0" fontId="31" fillId="0" borderId="0" xfId="0" applyFont="1"/>
    <xf numFmtId="0" fontId="31" fillId="0" borderId="0" xfId="0" applyFont="1" applyAlignment="1"/>
    <xf numFmtId="49" fontId="31" fillId="0" borderId="0" xfId="0" applyNumberFormat="1" applyFont="1" applyAlignment="1">
      <alignment horizontal="left"/>
    </xf>
    <xf numFmtId="172" fontId="8" fillId="0" borderId="0" xfId="5" applyNumberFormat="1" applyFill="1" applyAlignment="1" applyProtection="1">
      <alignment vertical="center"/>
    </xf>
    <xf numFmtId="0" fontId="23" fillId="0" borderId="21" xfId="0" applyFont="1" applyFill="1" applyBorder="1" applyAlignment="1">
      <alignment horizontal="center" vertical="center" wrapText="1"/>
    </xf>
    <xf numFmtId="49" fontId="16" fillId="0" borderId="1" xfId="4" applyNumberFormat="1" applyFont="1" applyFill="1" applyBorder="1" applyAlignment="1" applyProtection="1">
      <alignment horizontal="left" vertical="center" wrapText="1" indent="1"/>
    </xf>
    <xf numFmtId="172" fontId="0" fillId="0" borderId="26" xfId="0" applyNumberFormat="1" applyFont="1" applyFill="1" applyBorder="1" applyAlignment="1">
      <alignment horizontal="left" vertical="center" wrapText="1" indent="1"/>
    </xf>
    <xf numFmtId="172" fontId="0" fillId="0" borderId="23" xfId="0" applyNumberFormat="1" applyFont="1" applyFill="1" applyBorder="1" applyAlignment="1">
      <alignment horizontal="left" vertical="center" wrapText="1" indent="1"/>
    </xf>
    <xf numFmtId="0" fontId="22" fillId="0" borderId="22" xfId="4" applyFont="1" applyFill="1" applyBorder="1" applyAlignment="1" applyProtection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8" fillId="0" borderId="0" xfId="0" applyFont="1" applyFill="1"/>
    <xf numFmtId="0" fontId="8" fillId="0" borderId="0" xfId="0" applyFont="1" applyFill="1" applyAlignment="1"/>
    <xf numFmtId="0" fontId="8" fillId="0" borderId="0" xfId="0" applyFont="1" applyFill="1" applyAlignment="1">
      <alignment vertical="center"/>
    </xf>
    <xf numFmtId="0" fontId="12" fillId="0" borderId="27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horizontal="centerContinuous" vertical="center"/>
    </xf>
    <xf numFmtId="0" fontId="38" fillId="0" borderId="0" xfId="0" applyFont="1" applyFill="1"/>
    <xf numFmtId="3" fontId="39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39" fillId="0" borderId="1" xfId="0" applyNumberFormat="1" applyFont="1" applyFill="1" applyBorder="1" applyAlignment="1" applyProtection="1">
      <alignment horizontal="right" vertical="center" wrapText="1"/>
      <protection locked="0"/>
    </xf>
    <xf numFmtId="172" fontId="34" fillId="0" borderId="2" xfId="0" applyNumberFormat="1" applyFont="1" applyFill="1" applyBorder="1" applyAlignment="1" applyProtection="1">
      <alignment horizontal="right" vertical="center" wrapText="1"/>
    </xf>
    <xf numFmtId="172" fontId="16" fillId="0" borderId="16" xfId="4" applyNumberFormat="1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Border="1" applyAlignment="1" applyProtection="1">
      <alignment horizontal="left" vertical="center" wrapText="1" indent="1"/>
      <protection locked="0"/>
    </xf>
    <xf numFmtId="0" fontId="31" fillId="0" borderId="0" xfId="0" applyFont="1" applyAlignment="1">
      <alignment wrapText="1"/>
    </xf>
    <xf numFmtId="0" fontId="16" fillId="0" borderId="28" xfId="5" applyFont="1" applyFill="1" applyBorder="1" applyAlignment="1" applyProtection="1">
      <alignment horizontal="right" vertical="center"/>
    </xf>
    <xf numFmtId="0" fontId="4" fillId="0" borderId="29" xfId="0" applyFont="1" applyFill="1" applyBorder="1" applyAlignment="1" applyProtection="1">
      <alignment horizontal="right"/>
    </xf>
    <xf numFmtId="172" fontId="22" fillId="0" borderId="16" xfId="4" applyNumberFormat="1" applyFont="1" applyFill="1" applyBorder="1" applyAlignment="1" applyProtection="1">
      <alignment horizontal="right" vertical="center" wrapText="1"/>
      <protection locked="0"/>
    </xf>
    <xf numFmtId="0" fontId="27" fillId="0" borderId="1" xfId="4" applyFont="1" applyFill="1" applyBorder="1" applyAlignment="1" applyProtection="1">
      <alignment horizontal="left" indent="2"/>
    </xf>
    <xf numFmtId="0" fontId="14" fillId="0" borderId="0" xfId="4" applyFont="1" applyFill="1" applyBorder="1" applyAlignment="1" applyProtection="1">
      <alignment horizontal="left" vertical="center" wrapText="1" indent="1"/>
    </xf>
    <xf numFmtId="0" fontId="14" fillId="0" borderId="0" xfId="4" applyFont="1" applyFill="1" applyBorder="1" applyAlignment="1" applyProtection="1">
      <alignment vertical="center" wrapText="1"/>
    </xf>
    <xf numFmtId="172" fontId="14" fillId="0" borderId="0" xfId="4" applyNumberFormat="1" applyFont="1" applyFill="1" applyBorder="1" applyAlignment="1" applyProtection="1">
      <alignment horizontal="right" vertical="center" wrapText="1"/>
    </xf>
    <xf numFmtId="0" fontId="8" fillId="0" borderId="0" xfId="4" applyFill="1" applyBorder="1"/>
    <xf numFmtId="3" fontId="14" fillId="0" borderId="21" xfId="4" applyNumberFormat="1" applyFont="1" applyFill="1" applyBorder="1" applyAlignment="1" applyProtection="1">
      <alignment horizontal="right" vertical="center" wrapText="1"/>
    </xf>
    <xf numFmtId="3" fontId="16" fillId="0" borderId="1" xfId="4" applyNumberFormat="1" applyFont="1" applyFill="1" applyBorder="1" applyAlignment="1" applyProtection="1">
      <alignment horizontal="right" vertical="center" wrapText="1"/>
    </xf>
    <xf numFmtId="3" fontId="16" fillId="0" borderId="20" xfId="4" applyNumberFormat="1" applyFont="1" applyFill="1" applyBorder="1" applyAlignment="1" applyProtection="1">
      <alignment horizontal="right" vertical="center" wrapText="1"/>
    </xf>
    <xf numFmtId="3" fontId="14" fillId="0" borderId="30" xfId="4" applyNumberFormat="1" applyFont="1" applyFill="1" applyBorder="1" applyAlignment="1" applyProtection="1">
      <alignment horizontal="right" vertical="center" wrapText="1"/>
    </xf>
    <xf numFmtId="3" fontId="14" fillId="0" borderId="1" xfId="4" applyNumberFormat="1" applyFont="1" applyFill="1" applyBorder="1" applyAlignment="1" applyProtection="1">
      <alignment horizontal="right" vertical="center" wrapText="1"/>
    </xf>
    <xf numFmtId="0" fontId="27" fillId="0" borderId="1" xfId="4" applyFont="1" applyFill="1" applyBorder="1" applyAlignment="1" applyProtection="1">
      <alignment horizontal="left" vertical="center" wrapText="1" indent="3"/>
    </xf>
    <xf numFmtId="172" fontId="0" fillId="0" borderId="0" xfId="0" applyNumberFormat="1" applyFont="1" applyFill="1" applyAlignment="1">
      <alignment vertical="center" wrapText="1"/>
    </xf>
    <xf numFmtId="172" fontId="0" fillId="0" borderId="0" xfId="0" applyNumberFormat="1" applyFont="1" applyFill="1" applyAlignment="1">
      <alignment horizontal="centerContinuous" vertical="center"/>
    </xf>
    <xf numFmtId="172" fontId="0" fillId="0" borderId="0" xfId="0" applyNumberFormat="1" applyFont="1" applyFill="1" applyAlignment="1">
      <alignment horizontal="center" vertical="center" wrapText="1"/>
    </xf>
    <xf numFmtId="172" fontId="40" fillId="0" borderId="0" xfId="0" applyNumberFormat="1" applyFont="1" applyFill="1" applyAlignment="1">
      <alignment horizontal="right" vertical="center"/>
    </xf>
    <xf numFmtId="172" fontId="25" fillId="0" borderId="14" xfId="0" applyNumberFormat="1" applyFont="1" applyFill="1" applyBorder="1" applyAlignment="1">
      <alignment horizontal="centerContinuous" vertical="center" wrapText="1"/>
    </xf>
    <xf numFmtId="172" fontId="25" fillId="0" borderId="17" xfId="0" applyNumberFormat="1" applyFont="1" applyFill="1" applyBorder="1" applyAlignment="1">
      <alignment horizontal="centerContinuous" vertical="center" wrapText="1"/>
    </xf>
    <xf numFmtId="172" fontId="25" fillId="0" borderId="14" xfId="0" applyNumberFormat="1" applyFont="1" applyFill="1" applyBorder="1" applyAlignment="1">
      <alignment horizontal="center" vertical="center" wrapText="1"/>
    </xf>
    <xf numFmtId="0" fontId="25" fillId="0" borderId="17" xfId="4" applyFont="1" applyFill="1" applyBorder="1" applyAlignment="1" applyProtection="1">
      <alignment horizontal="center" vertical="center" wrapText="1"/>
    </xf>
    <xf numFmtId="172" fontId="25" fillId="0" borderId="25" xfId="0" applyNumberFormat="1" applyFont="1" applyFill="1" applyBorder="1" applyAlignment="1">
      <alignment horizontal="center" vertical="center" wrapText="1"/>
    </xf>
    <xf numFmtId="172" fontId="25" fillId="0" borderId="0" xfId="0" applyNumberFormat="1" applyFont="1" applyFill="1" applyAlignment="1">
      <alignment horizontal="center" vertical="center" wrapText="1"/>
    </xf>
    <xf numFmtId="172" fontId="25" fillId="0" borderId="18" xfId="0" applyNumberFormat="1" applyFont="1" applyFill="1" applyBorder="1" applyAlignment="1">
      <alignment horizontal="center" vertical="center" wrapText="1"/>
    </xf>
    <xf numFmtId="172" fontId="25" fillId="0" borderId="17" xfId="0" applyNumberFormat="1" applyFont="1" applyFill="1" applyBorder="1" applyAlignment="1">
      <alignment horizontal="center" vertical="center" wrapText="1"/>
    </xf>
    <xf numFmtId="172" fontId="0" fillId="0" borderId="31" xfId="0" applyNumberFormat="1" applyFont="1" applyFill="1" applyBorder="1" applyAlignment="1">
      <alignment horizontal="left" vertical="center" wrapText="1" indent="1"/>
    </xf>
    <xf numFmtId="172" fontId="0" fillId="0" borderId="3" xfId="0" applyNumberFormat="1" applyFont="1" applyFill="1" applyBorder="1" applyAlignment="1" applyProtection="1">
      <alignment vertical="center" wrapText="1"/>
      <protection locked="0"/>
    </xf>
    <xf numFmtId="172" fontId="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6" xfId="0" applyNumberFormat="1" applyFont="1" applyFill="1" applyBorder="1" applyAlignment="1" applyProtection="1">
      <alignment vertical="center" wrapText="1"/>
      <protection locked="0"/>
    </xf>
    <xf numFmtId="172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0" xfId="4" applyFont="1" applyFill="1" applyBorder="1" applyAlignment="1" applyProtection="1">
      <alignment horizontal="left" indent="1"/>
    </xf>
    <xf numFmtId="172" fontId="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8" xfId="0" applyNumberFormat="1" applyFont="1" applyFill="1" applyBorder="1" applyAlignment="1" applyProtection="1">
      <alignment vertical="center" wrapText="1"/>
      <protection locked="0"/>
    </xf>
    <xf numFmtId="172" fontId="0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24" xfId="0" applyNumberFormat="1" applyFont="1" applyFill="1" applyBorder="1" applyAlignment="1" applyProtection="1">
      <alignment vertical="center" wrapText="1"/>
      <protection locked="0"/>
    </xf>
    <xf numFmtId="172" fontId="2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72" fontId="25" fillId="0" borderId="17" xfId="0" applyNumberFormat="1" applyFont="1" applyFill="1" applyBorder="1" applyAlignment="1" applyProtection="1">
      <alignment vertical="center" wrapText="1"/>
    </xf>
    <xf numFmtId="172" fontId="25" fillId="0" borderId="14" xfId="0" applyNumberFormat="1" applyFont="1" applyFill="1" applyBorder="1" applyAlignment="1" applyProtection="1">
      <alignment horizontal="left" vertical="center" wrapText="1" indent="1"/>
    </xf>
    <xf numFmtId="172" fontId="25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3" xfId="4" applyFont="1" applyFill="1" applyBorder="1" applyAlignment="1" applyProtection="1">
      <alignment horizontal="left" vertical="center" wrapText="1" indent="1"/>
    </xf>
    <xf numFmtId="172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72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72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2" xfId="4" applyFont="1" applyFill="1" applyBorder="1" applyAlignment="1" applyProtection="1">
      <alignment horizontal="left" vertical="center" wrapText="1" indent="2"/>
    </xf>
    <xf numFmtId="172" fontId="0" fillId="0" borderId="22" xfId="0" applyNumberFormat="1" applyFont="1" applyFill="1" applyBorder="1" applyAlignment="1" applyProtection="1">
      <alignment horizontal="right" vertical="center" wrapText="1"/>
      <protection locked="0"/>
    </xf>
    <xf numFmtId="172" fontId="25" fillId="0" borderId="14" xfId="0" applyNumberFormat="1" applyFont="1" applyFill="1" applyBorder="1" applyAlignment="1">
      <alignment horizontal="left" vertical="center" wrapText="1" indent="1"/>
    </xf>
    <xf numFmtId="172" fontId="25" fillId="0" borderId="32" xfId="0" applyNumberFormat="1" applyFont="1" applyFill="1" applyBorder="1" applyAlignment="1">
      <alignment horizontal="left" vertical="center" wrapText="1" indent="1"/>
    </xf>
    <xf numFmtId="172" fontId="25" fillId="0" borderId="33" xfId="0" applyNumberFormat="1" applyFont="1" applyFill="1" applyBorder="1" applyAlignment="1" applyProtection="1">
      <alignment horizontal="right" vertical="center" wrapText="1"/>
    </xf>
    <xf numFmtId="172" fontId="0" fillId="0" borderId="25" xfId="0" applyNumberFormat="1" applyFont="1" applyFill="1" applyBorder="1" applyAlignment="1">
      <alignment vertical="center" wrapText="1"/>
    </xf>
    <xf numFmtId="172" fontId="41" fillId="0" borderId="0" xfId="0" applyNumberFormat="1" applyFont="1" applyFill="1" applyAlignment="1">
      <alignment vertical="center" wrapText="1"/>
    </xf>
    <xf numFmtId="172" fontId="0" fillId="0" borderId="11" xfId="0" applyNumberFormat="1" applyFill="1" applyBorder="1" applyAlignment="1" applyProtection="1">
      <alignment horizontal="left" vertical="center" wrapText="1" indent="1"/>
      <protection locked="0"/>
    </xf>
    <xf numFmtId="172" fontId="0" fillId="0" borderId="10" xfId="0" applyNumberFormat="1" applyFill="1" applyBorder="1" applyAlignment="1" applyProtection="1">
      <alignment horizontal="left" vertical="center" wrapText="1" indent="1"/>
      <protection locked="0"/>
    </xf>
    <xf numFmtId="172" fontId="0" fillId="0" borderId="25" xfId="0" applyNumberFormat="1" applyFill="1" applyBorder="1" applyAlignment="1" applyProtection="1">
      <alignment horizontal="left" vertical="center" wrapText="1" indent="1"/>
      <protection locked="0"/>
    </xf>
    <xf numFmtId="172" fontId="0" fillId="0" borderId="10" xfId="0" applyNumberFormat="1" applyFill="1" applyBorder="1" applyAlignment="1" applyProtection="1">
      <alignment horizontal="left" vertical="center" wrapText="1" indent="3"/>
      <protection locked="0"/>
    </xf>
    <xf numFmtId="172" fontId="0" fillId="0" borderId="0" xfId="0" applyNumberFormat="1" applyFill="1" applyAlignment="1" applyProtection="1">
      <alignment horizontal="left" vertical="center" wrapText="1" indent="1"/>
      <protection locked="0"/>
    </xf>
    <xf numFmtId="172" fontId="0" fillId="0" borderId="9" xfId="0" applyNumberFormat="1" applyFill="1" applyBorder="1" applyAlignment="1" applyProtection="1">
      <alignment horizontal="left" vertical="center" wrapText="1" indent="2"/>
      <protection locked="0"/>
    </xf>
    <xf numFmtId="0" fontId="11" fillId="0" borderId="1" xfId="4" applyFont="1" applyFill="1" applyBorder="1" applyAlignment="1" applyProtection="1">
      <alignment horizontal="left" vertical="center" wrapText="1" indent="2"/>
    </xf>
    <xf numFmtId="0" fontId="0" fillId="0" borderId="10" xfId="4" applyFont="1" applyFill="1" applyBorder="1" applyAlignment="1" applyProtection="1">
      <alignment horizontal="left" vertical="center" wrapText="1" indent="1"/>
    </xf>
    <xf numFmtId="0" fontId="0" fillId="0" borderId="9" xfId="4" applyFont="1" applyFill="1" applyBorder="1" applyAlignment="1" applyProtection="1">
      <alignment horizontal="left" vertical="center" wrapText="1" indent="1"/>
    </xf>
    <xf numFmtId="172" fontId="19" fillId="0" borderId="0" xfId="0" applyNumberFormat="1" applyFont="1" applyFill="1" applyAlignment="1">
      <alignment horizontal="centerContinuous" vertical="center" wrapText="1"/>
    </xf>
    <xf numFmtId="172" fontId="0" fillId="0" borderId="10" xfId="0" applyNumberFormat="1" applyFill="1" applyBorder="1" applyAlignment="1" applyProtection="1">
      <alignment horizontal="left" vertical="center" wrapText="1" indent="2"/>
      <protection locked="0"/>
    </xf>
    <xf numFmtId="172" fontId="4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0" fillId="0" borderId="34" xfId="0" applyNumberFormat="1" applyFill="1" applyBorder="1" applyAlignment="1" applyProtection="1">
      <alignment horizontal="left" vertical="center" wrapText="1" indent="1"/>
      <protection locked="0"/>
    </xf>
    <xf numFmtId="172" fontId="0" fillId="0" borderId="35" xfId="0" applyNumberFormat="1" applyFill="1" applyBorder="1" applyAlignment="1" applyProtection="1">
      <alignment horizontal="left" vertical="center" wrapText="1" indent="1"/>
      <protection locked="0"/>
    </xf>
    <xf numFmtId="172" fontId="25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72" fontId="25" fillId="0" borderId="36" xfId="0" applyNumberFormat="1" applyFont="1" applyFill="1" applyBorder="1" applyAlignment="1">
      <alignment horizontal="left" vertical="center" wrapText="1" indent="1"/>
    </xf>
    <xf numFmtId="172" fontId="25" fillId="0" borderId="37" xfId="0" applyNumberFormat="1" applyFont="1" applyFill="1" applyBorder="1" applyAlignment="1">
      <alignment horizontal="left" vertical="center" wrapText="1" indent="1"/>
    </xf>
    <xf numFmtId="172" fontId="0" fillId="0" borderId="38" xfId="0" applyNumberFormat="1" applyFont="1" applyFill="1" applyBorder="1" applyAlignment="1">
      <alignment horizontal="left" vertical="center" wrapText="1" indent="1"/>
    </xf>
    <xf numFmtId="172" fontId="0" fillId="0" borderId="39" xfId="0" applyNumberFormat="1" applyFont="1" applyFill="1" applyBorder="1" applyAlignment="1">
      <alignment horizontal="left" vertical="center" wrapText="1" indent="1"/>
    </xf>
    <xf numFmtId="0" fontId="0" fillId="0" borderId="40" xfId="4" applyFont="1" applyFill="1" applyBorder="1" applyAlignment="1" applyProtection="1">
      <alignment horizontal="left" vertical="center" wrapText="1" indent="1"/>
    </xf>
    <xf numFmtId="0" fontId="0" fillId="0" borderId="35" xfId="4" applyFont="1" applyFill="1" applyBorder="1" applyAlignment="1" applyProtection="1">
      <alignment horizontal="left" vertical="center" wrapText="1" indent="1"/>
    </xf>
    <xf numFmtId="0" fontId="0" fillId="0" borderId="41" xfId="4" applyFont="1" applyFill="1" applyBorder="1" applyAlignment="1" applyProtection="1">
      <alignment horizontal="left" vertical="center" wrapText="1" indent="1"/>
    </xf>
    <xf numFmtId="172" fontId="0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172" fontId="42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72" fontId="25" fillId="0" borderId="21" xfId="0" applyNumberFormat="1" applyFont="1" applyFill="1" applyBorder="1" applyAlignment="1" applyProtection="1">
      <alignment horizontal="right" vertical="center" wrapText="1"/>
      <protection locked="0"/>
    </xf>
    <xf numFmtId="172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0" xfId="4" applyFont="1" applyFill="1" applyBorder="1" applyAlignment="1" applyProtection="1">
      <alignment horizontal="left" vertical="center" wrapText="1" indent="2"/>
    </xf>
    <xf numFmtId="0" fontId="11" fillId="0" borderId="9" xfId="4" applyFont="1" applyFill="1" applyBorder="1" applyAlignment="1" applyProtection="1">
      <alignment horizontal="left" vertical="center" wrapText="1" indent="2"/>
    </xf>
    <xf numFmtId="0" fontId="11" fillId="0" borderId="32" xfId="4" applyFont="1" applyFill="1" applyBorder="1" applyAlignment="1" applyProtection="1">
      <alignment horizontal="left" vertical="center" wrapText="1" indent="2"/>
    </xf>
    <xf numFmtId="172" fontId="0" fillId="0" borderId="42" xfId="0" applyNumberFormat="1" applyFont="1" applyFill="1" applyBorder="1" applyAlignment="1" applyProtection="1">
      <alignment horizontal="right" vertical="center" wrapText="1"/>
      <protection locked="0"/>
    </xf>
    <xf numFmtId="172" fontId="0" fillId="0" borderId="13" xfId="0" applyNumberFormat="1" applyFill="1" applyBorder="1" applyAlignment="1" applyProtection="1">
      <alignment horizontal="left" vertical="center" wrapText="1" indent="1"/>
      <protection locked="0"/>
    </xf>
    <xf numFmtId="0" fontId="8" fillId="0" borderId="0" xfId="0" applyFont="1"/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19" fillId="0" borderId="24" xfId="0" applyFont="1" applyBorder="1"/>
    <xf numFmtId="0" fontId="8" fillId="0" borderId="1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14" xfId="0" applyFont="1" applyBorder="1"/>
    <xf numFmtId="0" fontId="8" fillId="0" borderId="17" xfId="0" applyFont="1" applyBorder="1"/>
    <xf numFmtId="0" fontId="19" fillId="0" borderId="17" xfId="0" applyFont="1" applyBorder="1"/>
    <xf numFmtId="0" fontId="8" fillId="0" borderId="11" xfId="0" applyFont="1" applyBorder="1"/>
    <xf numFmtId="0" fontId="8" fillId="0" borderId="4" xfId="0" applyFont="1" applyBorder="1"/>
    <xf numFmtId="0" fontId="8" fillId="0" borderId="10" xfId="0" applyFont="1" applyBorder="1"/>
    <xf numFmtId="0" fontId="8" fillId="0" borderId="2" xfId="0" applyFont="1" applyBorder="1"/>
    <xf numFmtId="0" fontId="8" fillId="0" borderId="12" xfId="0" applyFont="1" applyBorder="1"/>
    <xf numFmtId="0" fontId="8" fillId="0" borderId="5" xfId="0" applyFont="1" applyBorder="1"/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/>
    <xf numFmtId="0" fontId="0" fillId="0" borderId="10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12" xfId="0" applyFont="1" applyBorder="1"/>
    <xf numFmtId="0" fontId="0" fillId="0" borderId="8" xfId="0" applyFont="1" applyBorder="1"/>
    <xf numFmtId="0" fontId="0" fillId="0" borderId="5" xfId="0" applyFont="1" applyBorder="1"/>
    <xf numFmtId="0" fontId="0" fillId="0" borderId="1" xfId="0" applyFont="1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3" xfId="0" applyBorder="1"/>
    <xf numFmtId="0" fontId="8" fillId="0" borderId="20" xfId="0" applyFont="1" applyBorder="1" applyAlignment="1">
      <alignment horizontal="center" vertical="center" wrapText="1"/>
    </xf>
    <xf numFmtId="0" fontId="19" fillId="0" borderId="20" xfId="0" applyFont="1" applyBorder="1"/>
    <xf numFmtId="172" fontId="4" fillId="0" borderId="0" xfId="0" applyNumberFormat="1" applyFont="1" applyFill="1" applyAlignment="1" applyProtection="1">
      <alignment horizontal="right" wrapText="1"/>
    </xf>
    <xf numFmtId="172" fontId="0" fillId="0" borderId="0" xfId="0" applyNumberFormat="1" applyFill="1" applyAlignment="1" applyProtection="1">
      <alignment vertical="center" wrapText="1"/>
    </xf>
    <xf numFmtId="1" fontId="16" fillId="0" borderId="1" xfId="0" applyNumberFormat="1" applyFont="1" applyFill="1" applyBorder="1" applyAlignment="1" applyProtection="1">
      <alignment vertical="center" wrapText="1"/>
      <protection locked="0"/>
    </xf>
    <xf numFmtId="172" fontId="16" fillId="0" borderId="2" xfId="0" applyNumberFormat="1" applyFont="1" applyFill="1" applyBorder="1" applyAlignment="1" applyProtection="1">
      <alignment vertical="center" wrapText="1"/>
    </xf>
    <xf numFmtId="1" fontId="16" fillId="0" borderId="8" xfId="0" applyNumberFormat="1" applyFont="1" applyFill="1" applyBorder="1" applyAlignment="1" applyProtection="1">
      <alignment vertical="center" wrapText="1"/>
      <protection locked="0"/>
    </xf>
    <xf numFmtId="172" fontId="16" fillId="0" borderId="5" xfId="0" applyNumberFormat="1" applyFont="1" applyFill="1" applyBorder="1" applyAlignment="1" applyProtection="1">
      <alignment vertical="center" wrapText="1"/>
    </xf>
    <xf numFmtId="172" fontId="6" fillId="0" borderId="14" xfId="0" applyNumberFormat="1" applyFont="1" applyFill="1" applyBorder="1" applyAlignment="1">
      <alignment horizontal="left" vertical="center" wrapText="1"/>
    </xf>
    <xf numFmtId="172" fontId="14" fillId="0" borderId="17" xfId="0" applyNumberFormat="1" applyFont="1" applyFill="1" applyBorder="1" applyAlignment="1" applyProtection="1">
      <alignment vertical="center" wrapText="1"/>
    </xf>
    <xf numFmtId="172" fontId="14" fillId="3" borderId="17" xfId="0" applyNumberFormat="1" applyFont="1" applyFill="1" applyBorder="1" applyAlignment="1" applyProtection="1">
      <alignment vertical="center" wrapText="1"/>
    </xf>
    <xf numFmtId="172" fontId="14" fillId="0" borderId="20" xfId="0" applyNumberFormat="1" applyFont="1" applyFill="1" applyBorder="1" applyAlignment="1" applyProtection="1">
      <alignment vertical="center" wrapText="1"/>
    </xf>
    <xf numFmtId="172" fontId="2" fillId="0" borderId="0" xfId="0" applyNumberFormat="1" applyFont="1" applyFill="1" applyAlignment="1">
      <alignment vertical="center" wrapText="1"/>
    </xf>
    <xf numFmtId="172" fontId="2" fillId="0" borderId="14" xfId="0" applyNumberFormat="1" applyFont="1" applyFill="1" applyBorder="1" applyAlignment="1">
      <alignment horizontal="center" vertical="center" wrapText="1"/>
    </xf>
    <xf numFmtId="172" fontId="2" fillId="0" borderId="17" xfId="0" applyNumberFormat="1" applyFont="1" applyFill="1" applyBorder="1" applyAlignment="1">
      <alignment horizontal="center" vertical="center" wrapText="1"/>
    </xf>
    <xf numFmtId="172" fontId="2" fillId="0" borderId="20" xfId="0" applyNumberFormat="1" applyFont="1" applyFill="1" applyBorder="1" applyAlignment="1" applyProtection="1">
      <alignment horizontal="center" vertical="center" wrapText="1"/>
    </xf>
    <xf numFmtId="172" fontId="2" fillId="0" borderId="32" xfId="0" applyNumberFormat="1" applyFont="1" applyFill="1" applyBorder="1" applyAlignment="1" applyProtection="1">
      <alignment horizontal="center" vertical="center" wrapText="1"/>
    </xf>
    <xf numFmtId="172" fontId="2" fillId="0" borderId="33" xfId="0" applyNumberFormat="1" applyFont="1" applyFill="1" applyBorder="1" applyAlignment="1" applyProtection="1">
      <alignment horizontal="center" vertical="center" wrapText="1"/>
    </xf>
    <xf numFmtId="172" fontId="2" fillId="0" borderId="27" xfId="0" applyNumberFormat="1" applyFont="1" applyFill="1" applyBorder="1" applyAlignment="1" applyProtection="1">
      <alignment horizontal="center" vertical="center" wrapText="1"/>
    </xf>
    <xf numFmtId="172" fontId="1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1" fillId="0" borderId="1" xfId="0" applyNumberFormat="1" applyFont="1" applyFill="1" applyBorder="1" applyAlignment="1" applyProtection="1">
      <alignment vertical="center" wrapText="1"/>
      <protection locked="0"/>
    </xf>
    <xf numFmtId="1" fontId="11" fillId="0" borderId="1" xfId="0" applyNumberFormat="1" applyFont="1" applyFill="1" applyBorder="1" applyAlignment="1" applyProtection="1">
      <alignment vertical="center" wrapText="1"/>
      <protection locked="0"/>
    </xf>
    <xf numFmtId="172" fontId="11" fillId="0" borderId="2" xfId="0" applyNumberFormat="1" applyFont="1" applyFill="1" applyBorder="1" applyAlignment="1" applyProtection="1">
      <alignment vertical="center" wrapText="1"/>
    </xf>
    <xf numFmtId="172" fontId="11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/>
    <xf numFmtId="0" fontId="23" fillId="0" borderId="15" xfId="0" applyFont="1" applyFill="1" applyBorder="1" applyAlignment="1">
      <alignment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3" fontId="22" fillId="0" borderId="7" xfId="0" applyNumberFormat="1" applyFont="1" applyFill="1" applyBorder="1" applyAlignment="1">
      <alignment vertical="center"/>
    </xf>
    <xf numFmtId="49" fontId="27" fillId="0" borderId="10" xfId="0" quotePrefix="1" applyNumberFormat="1" applyFont="1" applyFill="1" applyBorder="1" applyAlignment="1">
      <alignment horizontal="left" vertical="center" indent="1"/>
    </xf>
    <xf numFmtId="3" fontId="27" fillId="0" borderId="1" xfId="0" applyNumberFormat="1" applyFont="1" applyFill="1" applyBorder="1" applyAlignment="1" applyProtection="1">
      <alignment vertical="center"/>
      <protection locked="0"/>
    </xf>
    <xf numFmtId="3" fontId="27" fillId="0" borderId="2" xfId="0" applyNumberFormat="1" applyFont="1" applyFill="1" applyBorder="1" applyAlignment="1">
      <alignment vertical="center"/>
    </xf>
    <xf numFmtId="49" fontId="22" fillId="0" borderId="10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 applyProtection="1">
      <alignment vertical="center"/>
      <protection locked="0"/>
    </xf>
    <xf numFmtId="3" fontId="22" fillId="0" borderId="2" xfId="0" applyNumberFormat="1" applyFont="1" applyFill="1" applyBorder="1" applyAlignment="1">
      <alignment vertical="center"/>
    </xf>
    <xf numFmtId="49" fontId="22" fillId="0" borderId="12" xfId="0" applyNumberFormat="1" applyFont="1" applyFill="1" applyBorder="1" applyAlignment="1" applyProtection="1">
      <alignment vertical="center"/>
      <protection locked="0"/>
    </xf>
    <xf numFmtId="3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14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0" borderId="2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22" fillId="0" borderId="10" xfId="0" applyNumberFormat="1" applyFont="1" applyFill="1" applyBorder="1" applyAlignment="1">
      <alignment horizontal="left"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/>
    <xf numFmtId="0" fontId="44" fillId="0" borderId="0" xfId="0" applyFont="1" applyFill="1" applyProtection="1"/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8" fillId="0" borderId="0" xfId="0" applyFont="1" applyFill="1"/>
    <xf numFmtId="0" fontId="43" fillId="0" borderId="0" xfId="0" applyFont="1" applyFill="1"/>
    <xf numFmtId="175" fontId="19" fillId="0" borderId="0" xfId="0" applyNumberFormat="1" applyFont="1" applyFill="1"/>
    <xf numFmtId="0" fontId="6" fillId="0" borderId="1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vertical="center" wrapText="1"/>
    </xf>
    <xf numFmtId="172" fontId="22" fillId="0" borderId="3" xfId="0" applyNumberFormat="1" applyFont="1" applyFill="1" applyBorder="1" applyAlignment="1" applyProtection="1">
      <alignment vertical="center"/>
      <protection locked="0"/>
    </xf>
    <xf numFmtId="172" fontId="21" fillId="0" borderId="4" xfId="0" applyNumberFormat="1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172" fontId="22" fillId="0" borderId="1" xfId="0" applyNumberFormat="1" applyFont="1" applyFill="1" applyBorder="1" applyAlignment="1" applyProtection="1">
      <alignment vertical="center"/>
      <protection locked="0"/>
    </xf>
    <xf numFmtId="172" fontId="21" fillId="0" borderId="2" xfId="0" applyNumberFormat="1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vertical="center" wrapText="1"/>
    </xf>
    <xf numFmtId="172" fontId="22" fillId="0" borderId="8" xfId="0" applyNumberFormat="1" applyFont="1" applyFill="1" applyBorder="1" applyAlignment="1" applyProtection="1">
      <alignment vertical="center"/>
      <protection locked="0"/>
    </xf>
    <xf numFmtId="172" fontId="21" fillId="0" borderId="5" xfId="0" applyNumberFormat="1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vertical="center" wrapText="1"/>
    </xf>
    <xf numFmtId="172" fontId="21" fillId="0" borderId="17" xfId="0" applyNumberFormat="1" applyFont="1" applyFill="1" applyBorder="1" applyAlignment="1">
      <alignment vertical="center"/>
    </xf>
    <xf numFmtId="172" fontId="21" fillId="0" borderId="20" xfId="0" applyNumberFormat="1" applyFont="1" applyFill="1" applyBorder="1" applyAlignment="1">
      <alignment vertical="center"/>
    </xf>
    <xf numFmtId="0" fontId="2" fillId="0" borderId="0" xfId="0" applyFont="1" applyFill="1"/>
    <xf numFmtId="14" fontId="1" fillId="0" borderId="0" xfId="0" applyNumberFormat="1" applyFont="1" applyFill="1" applyProtection="1">
      <protection locked="0"/>
    </xf>
    <xf numFmtId="0" fontId="0" fillId="0" borderId="46" xfId="0" applyFill="1" applyBorder="1"/>
    <xf numFmtId="0" fontId="4" fillId="0" borderId="46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172" fontId="3" fillId="0" borderId="0" xfId="0" applyNumberFormat="1" applyFont="1" applyFill="1" applyAlignment="1">
      <alignment vertical="center"/>
    </xf>
    <xf numFmtId="172" fontId="6" fillId="0" borderId="47" xfId="0" applyNumberFormat="1" applyFont="1" applyFill="1" applyBorder="1" applyAlignment="1">
      <alignment horizontal="center" vertical="center"/>
    </xf>
    <xf numFmtId="172" fontId="6" fillId="0" borderId="48" xfId="0" applyNumberFormat="1" applyFont="1" applyFill="1" applyBorder="1" applyAlignment="1">
      <alignment horizontal="center" vertical="center"/>
    </xf>
    <xf numFmtId="172" fontId="6" fillId="0" borderId="42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Alignment="1">
      <alignment horizontal="center" vertical="center"/>
    </xf>
    <xf numFmtId="172" fontId="14" fillId="0" borderId="43" xfId="0" applyNumberFormat="1" applyFont="1" applyFill="1" applyBorder="1" applyAlignment="1">
      <alignment horizontal="center" vertical="center" wrapText="1"/>
    </xf>
    <xf numFmtId="172" fontId="14" fillId="0" borderId="18" xfId="0" applyNumberFormat="1" applyFont="1" applyFill="1" applyBorder="1" applyAlignment="1">
      <alignment horizontal="center" vertical="center" wrapText="1"/>
    </xf>
    <xf numFmtId="172" fontId="14" fillId="0" borderId="49" xfId="0" applyNumberFormat="1" applyFont="1" applyFill="1" applyBorder="1" applyAlignment="1">
      <alignment horizontal="center" vertical="center" wrapText="1"/>
    </xf>
    <xf numFmtId="172" fontId="14" fillId="0" borderId="20" xfId="0" applyNumberFormat="1" applyFont="1" applyFill="1" applyBorder="1" applyAlignment="1">
      <alignment horizontal="center" vertical="center" wrapText="1"/>
    </xf>
    <xf numFmtId="172" fontId="14" fillId="0" borderId="26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Alignment="1">
      <alignment horizontal="center" vertical="center" wrapText="1"/>
    </xf>
    <xf numFmtId="172" fontId="14" fillId="0" borderId="14" xfId="0" applyNumberFormat="1" applyFont="1" applyFill="1" applyBorder="1" applyAlignment="1">
      <alignment horizontal="center" vertical="center" wrapText="1"/>
    </xf>
    <xf numFmtId="172" fontId="14" fillId="0" borderId="18" xfId="0" applyNumberFormat="1" applyFont="1" applyFill="1" applyBorder="1" applyAlignment="1">
      <alignment horizontal="left" vertical="center" wrapText="1" indent="1"/>
    </xf>
    <xf numFmtId="172" fontId="16" fillId="0" borderId="17" xfId="0" applyNumberFormat="1" applyFont="1" applyFill="1" applyBorder="1" applyAlignment="1" applyProtection="1">
      <alignment horizontal="left" vertical="center" wrapText="1" indent="2"/>
    </xf>
    <xf numFmtId="172" fontId="16" fillId="0" borderId="18" xfId="0" applyNumberFormat="1" applyFont="1" applyFill="1" applyBorder="1" applyAlignment="1" applyProtection="1">
      <alignment vertical="center" wrapText="1"/>
    </xf>
    <xf numFmtId="172" fontId="16" fillId="0" borderId="14" xfId="0" applyNumberFormat="1" applyFont="1" applyFill="1" applyBorder="1" applyAlignment="1" applyProtection="1">
      <alignment vertical="center" wrapText="1"/>
    </xf>
    <xf numFmtId="172" fontId="16" fillId="0" borderId="18" xfId="0" applyNumberFormat="1" applyFont="1" applyFill="1" applyBorder="1" applyAlignment="1">
      <alignment vertical="center" wrapText="1"/>
    </xf>
    <xf numFmtId="172" fontId="14" fillId="0" borderId="10" xfId="0" applyNumberFormat="1" applyFont="1" applyFill="1" applyBorder="1" applyAlignment="1">
      <alignment horizontal="center" vertical="center" wrapText="1"/>
    </xf>
    <xf numFmtId="172" fontId="16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73" fontId="11" fillId="0" borderId="1" xfId="0" applyNumberFormat="1" applyFont="1" applyFill="1" applyBorder="1" applyAlignment="1" applyProtection="1">
      <alignment horizontal="left" vertical="center" wrapText="1" indent="2"/>
      <protection locked="0"/>
    </xf>
    <xf numFmtId="172" fontId="16" fillId="0" borderId="23" xfId="0" applyNumberFormat="1" applyFont="1" applyFill="1" applyBorder="1" applyAlignment="1" applyProtection="1">
      <alignment vertical="center" wrapText="1"/>
      <protection locked="0"/>
    </xf>
    <xf numFmtId="172" fontId="16" fillId="0" borderId="10" xfId="0" applyNumberFormat="1" applyFont="1" applyFill="1" applyBorder="1" applyAlignment="1" applyProtection="1">
      <alignment vertical="center" wrapText="1"/>
      <protection locked="0"/>
    </xf>
    <xf numFmtId="172" fontId="16" fillId="0" borderId="23" xfId="0" applyNumberFormat="1" applyFont="1" applyFill="1" applyBorder="1" applyAlignment="1">
      <alignment vertical="center" wrapText="1"/>
    </xf>
    <xf numFmtId="172" fontId="14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72" fontId="11" fillId="0" borderId="17" xfId="0" applyNumberFormat="1" applyFont="1" applyFill="1" applyBorder="1" applyAlignment="1" applyProtection="1">
      <alignment horizontal="left" vertical="center" wrapText="1" indent="2"/>
    </xf>
    <xf numFmtId="172" fontId="16" fillId="0" borderId="23" xfId="0" applyNumberFormat="1" applyFont="1" applyFill="1" applyBorder="1" applyAlignment="1">
      <alignment horizontal="left" vertical="center" wrapText="1" indent="1"/>
    </xf>
    <xf numFmtId="172" fontId="14" fillId="0" borderId="9" xfId="0" applyNumberFormat="1" applyFont="1" applyFill="1" applyBorder="1" applyAlignment="1">
      <alignment horizontal="center" vertical="center" wrapText="1"/>
    </xf>
    <xf numFmtId="172" fontId="16" fillId="0" borderId="26" xfId="0" applyNumberFormat="1" applyFont="1" applyFill="1" applyBorder="1" applyAlignment="1" applyProtection="1">
      <alignment vertical="center" wrapText="1"/>
      <protection locked="0"/>
    </xf>
    <xf numFmtId="172" fontId="16" fillId="0" borderId="9" xfId="0" applyNumberFormat="1" applyFont="1" applyFill="1" applyBorder="1" applyAlignment="1" applyProtection="1">
      <alignment vertical="center" wrapText="1"/>
      <protection locked="0"/>
    </xf>
    <xf numFmtId="172" fontId="16" fillId="0" borderId="22" xfId="0" applyNumberFormat="1" applyFont="1" applyFill="1" applyBorder="1" applyAlignment="1" applyProtection="1">
      <alignment vertical="center" wrapText="1"/>
      <protection locked="0"/>
    </xf>
    <xf numFmtId="172" fontId="16" fillId="0" borderId="16" xfId="0" applyNumberFormat="1" applyFont="1" applyFill="1" applyBorder="1" applyAlignment="1" applyProtection="1">
      <alignment vertical="center" wrapText="1"/>
      <protection locked="0"/>
    </xf>
    <xf numFmtId="172" fontId="16" fillId="0" borderId="26" xfId="0" applyNumberFormat="1" applyFont="1" applyFill="1" applyBorder="1" applyAlignment="1">
      <alignment vertical="center" wrapText="1"/>
    </xf>
    <xf numFmtId="172" fontId="0" fillId="0" borderId="0" xfId="0" applyNumberFormat="1" applyFill="1" applyAlignment="1" applyProtection="1">
      <alignment vertical="center" wrapText="1"/>
      <protection locked="0"/>
    </xf>
    <xf numFmtId="172" fontId="14" fillId="0" borderId="12" xfId="0" applyNumberFormat="1" applyFont="1" applyFill="1" applyBorder="1" applyAlignment="1">
      <alignment horizontal="center" vertical="center" wrapText="1"/>
    </xf>
    <xf numFmtId="172" fontId="21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72" fontId="16" fillId="0" borderId="18" xfId="0" applyNumberFormat="1" applyFont="1" applyFill="1" applyBorder="1" applyAlignment="1" applyProtection="1">
      <alignment vertical="center" wrapText="1"/>
      <protection locked="0"/>
    </xf>
    <xf numFmtId="172" fontId="16" fillId="0" borderId="14" xfId="0" applyNumberFormat="1" applyFont="1" applyFill="1" applyBorder="1" applyAlignment="1" applyProtection="1">
      <alignment vertical="center" wrapText="1"/>
      <protection locked="0"/>
    </xf>
    <xf numFmtId="172" fontId="16" fillId="0" borderId="17" xfId="0" applyNumberFormat="1" applyFont="1" applyFill="1" applyBorder="1" applyAlignment="1" applyProtection="1">
      <alignment vertical="center" wrapText="1"/>
      <protection locked="0"/>
    </xf>
    <xf numFmtId="172" fontId="16" fillId="0" borderId="20" xfId="0" applyNumberFormat="1" applyFont="1" applyFill="1" applyBorder="1" applyAlignment="1" applyProtection="1">
      <alignment vertical="center" wrapText="1"/>
      <protection locked="0"/>
    </xf>
    <xf numFmtId="172" fontId="16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73" fontId="11" fillId="0" borderId="30" xfId="0" applyNumberFormat="1" applyFont="1" applyFill="1" applyBorder="1" applyAlignment="1" applyProtection="1">
      <alignment horizontal="left" vertical="center" wrapText="1" indent="2"/>
      <protection locked="0"/>
    </xf>
    <xf numFmtId="172" fontId="11" fillId="3" borderId="49" xfId="0" applyNumberFormat="1" applyFont="1" applyFill="1" applyBorder="1" applyAlignment="1" applyProtection="1">
      <alignment horizontal="left" vertical="center" wrapText="1" indent="2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45" fillId="0" borderId="34" xfId="0" applyFont="1" applyFill="1" applyBorder="1" applyAlignment="1" applyProtection="1">
      <alignment horizontal="left" vertical="center" wrapText="1" indent="1"/>
      <protection locked="0"/>
    </xf>
    <xf numFmtId="172" fontId="2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 applyProtection="1">
      <alignment horizontal="left" vertical="center" wrapText="1" indent="1"/>
      <protection locked="0"/>
    </xf>
    <xf numFmtId="172" fontId="2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35" xfId="0" applyFont="1" applyFill="1" applyBorder="1" applyAlignment="1" applyProtection="1">
      <alignment horizontal="left" vertical="center" wrapText="1" indent="8"/>
      <protection locked="0"/>
    </xf>
    <xf numFmtId="0" fontId="22" fillId="0" borderId="3" xfId="0" applyFont="1" applyFill="1" applyBorder="1" applyAlignment="1" applyProtection="1">
      <alignment vertical="center" wrapText="1"/>
      <protection locked="0"/>
    </xf>
    <xf numFmtId="172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" xfId="0" applyFont="1" applyFill="1" applyBorder="1" applyAlignment="1" applyProtection="1">
      <alignment vertical="center" wrapText="1"/>
      <protection locked="0"/>
    </xf>
    <xf numFmtId="0" fontId="22" fillId="0" borderId="12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 applyProtection="1">
      <alignment vertical="center" wrapText="1"/>
      <protection locked="0"/>
    </xf>
    <xf numFmtId="172" fontId="2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vertical="center" wrapText="1"/>
    </xf>
    <xf numFmtId="172" fontId="21" fillId="0" borderId="33" xfId="0" applyNumberFormat="1" applyFont="1" applyFill="1" applyBorder="1" applyAlignment="1">
      <alignment vertical="center" wrapText="1"/>
    </xf>
    <xf numFmtId="172" fontId="21" fillId="0" borderId="27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6" fillId="0" borderId="1" xfId="5" applyFont="1" applyFill="1" applyBorder="1" applyAlignment="1" applyProtection="1">
      <alignment horizontal="left" vertical="center" wrapText="1" indent="1"/>
      <protection locked="0"/>
    </xf>
    <xf numFmtId="172" fontId="34" fillId="0" borderId="1" xfId="0" applyNumberFormat="1" applyFont="1" applyFill="1" applyBorder="1" applyAlignment="1" applyProtection="1">
      <alignment horizontal="right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8" xfId="4" applyNumberFormat="1" applyFont="1" applyFill="1" applyBorder="1" applyAlignment="1" applyProtection="1">
      <alignment horizontal="left" vertical="center" wrapText="1" indent="1"/>
    </xf>
    <xf numFmtId="0" fontId="6" fillId="0" borderId="49" xfId="4" applyFont="1" applyFill="1" applyBorder="1" applyAlignment="1" applyProtection="1">
      <alignment horizontal="center" vertical="center" wrapText="1"/>
    </xf>
    <xf numFmtId="0" fontId="14" fillId="0" borderId="49" xfId="4" applyFont="1" applyFill="1" applyBorder="1" applyAlignment="1" applyProtection="1">
      <alignment horizontal="center" vertical="center" wrapText="1"/>
    </xf>
    <xf numFmtId="0" fontId="6" fillId="0" borderId="18" xfId="4" applyFont="1" applyFill="1" applyBorder="1" applyAlignment="1" applyProtection="1">
      <alignment horizontal="center" vertical="center" wrapText="1"/>
    </xf>
    <xf numFmtId="0" fontId="14" fillId="0" borderId="18" xfId="4" applyFont="1" applyFill="1" applyBorder="1" applyAlignment="1" applyProtection="1">
      <alignment horizontal="center" vertical="center" wrapText="1"/>
    </xf>
    <xf numFmtId="172" fontId="14" fillId="0" borderId="18" xfId="4" applyNumberFormat="1" applyFont="1" applyFill="1" applyBorder="1" applyAlignment="1" applyProtection="1">
      <alignment horizontal="right" vertical="center" wrapText="1"/>
      <protection locked="0"/>
    </xf>
    <xf numFmtId="0" fontId="14" fillId="0" borderId="49" xfId="4" applyFont="1" applyFill="1" applyBorder="1" applyAlignment="1" applyProtection="1">
      <alignment horizontal="left" vertical="center" wrapText="1" indent="1"/>
    </xf>
    <xf numFmtId="0" fontId="16" fillId="0" borderId="50" xfId="4" applyFont="1" applyFill="1" applyBorder="1" applyAlignment="1" applyProtection="1">
      <alignment horizontal="left" vertical="center" wrapText="1" indent="1"/>
    </xf>
    <xf numFmtId="0" fontId="16" fillId="0" borderId="51" xfId="4" applyFont="1" applyFill="1" applyBorder="1" applyAlignment="1" applyProtection="1">
      <alignment horizontal="left" vertical="center" wrapText="1" indent="1"/>
    </xf>
    <xf numFmtId="0" fontId="18" fillId="0" borderId="49" xfId="4" applyFont="1" applyFill="1" applyBorder="1" applyAlignment="1" applyProtection="1">
      <alignment horizontal="left" vertical="center" wrapText="1" indent="1"/>
    </xf>
    <xf numFmtId="0" fontId="21" fillId="0" borderId="49" xfId="4" applyFont="1" applyFill="1" applyBorder="1" applyAlignment="1" applyProtection="1">
      <alignment horizontal="left" vertical="center" wrapText="1" indent="1"/>
    </xf>
    <xf numFmtId="0" fontId="6" fillId="0" borderId="49" xfId="4" applyFont="1" applyFill="1" applyBorder="1" applyAlignment="1" applyProtection="1">
      <alignment horizontal="left" vertical="center" wrapText="1" indent="1"/>
    </xf>
    <xf numFmtId="172" fontId="16" fillId="0" borderId="18" xfId="4" applyNumberFormat="1" applyFont="1" applyFill="1" applyBorder="1" applyAlignment="1" applyProtection="1">
      <alignment vertical="center" wrapText="1"/>
      <protection locked="0"/>
    </xf>
    <xf numFmtId="172" fontId="21" fillId="0" borderId="18" xfId="4" applyNumberFormat="1" applyFont="1" applyFill="1" applyBorder="1" applyAlignment="1" applyProtection="1">
      <alignment vertical="center" wrapText="1"/>
      <protection locked="0"/>
    </xf>
    <xf numFmtId="172" fontId="27" fillId="0" borderId="5" xfId="4" applyNumberFormat="1" applyFont="1" applyFill="1" applyBorder="1" applyAlignment="1" applyProtection="1">
      <alignment vertical="center" wrapText="1"/>
      <protection locked="0"/>
    </xf>
    <xf numFmtId="3" fontId="22" fillId="0" borderId="1" xfId="4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Alignment="1">
      <alignment horizontal="centerContinuous"/>
    </xf>
    <xf numFmtId="0" fontId="12" fillId="0" borderId="33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3" fontId="3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4" fillId="0" borderId="52" xfId="0" applyNumberFormat="1" applyFont="1" applyFill="1" applyBorder="1" applyAlignment="1" applyProtection="1">
      <alignment horizontal="right" vertical="center" wrapText="1"/>
      <protection locked="0"/>
    </xf>
    <xf numFmtId="172" fontId="34" fillId="0" borderId="53" xfId="0" applyNumberFormat="1" applyFont="1" applyFill="1" applyBorder="1" applyAlignment="1" applyProtection="1">
      <alignment horizontal="right" vertical="center" wrapText="1"/>
    </xf>
    <xf numFmtId="3" fontId="34" fillId="0" borderId="54" xfId="0" applyNumberFormat="1" applyFont="1" applyFill="1" applyBorder="1" applyAlignment="1" applyProtection="1">
      <alignment horizontal="right" vertical="center" wrapText="1"/>
      <protection locked="0"/>
    </xf>
    <xf numFmtId="172" fontId="16" fillId="0" borderId="2" xfId="5" applyNumberFormat="1" applyFont="1" applyFill="1" applyBorder="1" applyAlignment="1" applyProtection="1">
      <alignment vertical="center"/>
      <protection locked="0"/>
    </xf>
    <xf numFmtId="172" fontId="16" fillId="0" borderId="24" xfId="5" applyNumberFormat="1" applyFont="1" applyFill="1" applyBorder="1" applyAlignment="1" applyProtection="1">
      <alignment vertical="center"/>
      <protection locked="0"/>
    </xf>
    <xf numFmtId="172" fontId="16" fillId="0" borderId="42" xfId="5" applyNumberFormat="1" applyFont="1" applyFill="1" applyBorder="1" applyAlignment="1" applyProtection="1">
      <alignment vertical="center"/>
      <protection locked="0"/>
    </xf>
    <xf numFmtId="3" fontId="22" fillId="0" borderId="7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9" xfId="4" applyFont="1" applyFill="1" applyBorder="1" applyAlignment="1" applyProtection="1">
      <alignment horizontal="center" vertical="center" wrapText="1"/>
    </xf>
    <xf numFmtId="0" fontId="14" fillId="0" borderId="21" xfId="4" applyFont="1" applyFill="1" applyBorder="1" applyAlignment="1" applyProtection="1">
      <alignment horizontal="center" vertical="center" wrapText="1"/>
    </xf>
    <xf numFmtId="0" fontId="6" fillId="0" borderId="36" xfId="4" applyFont="1" applyFill="1" applyBorder="1" applyAlignment="1" applyProtection="1">
      <alignment horizontal="center" vertical="center" wrapText="1"/>
    </xf>
    <xf numFmtId="0" fontId="14" fillId="0" borderId="41" xfId="4" applyFont="1" applyFill="1" applyBorder="1" applyAlignment="1" applyProtection="1">
      <alignment horizontal="center" vertical="center" wrapText="1"/>
    </xf>
    <xf numFmtId="0" fontId="8" fillId="0" borderId="0" xfId="4" applyFill="1" applyAlignment="1">
      <alignment horizontal="center"/>
    </xf>
    <xf numFmtId="49" fontId="21" fillId="0" borderId="14" xfId="4" applyNumberFormat="1" applyFont="1" applyFill="1" applyBorder="1" applyAlignment="1" applyProtection="1">
      <alignment horizontal="center" vertical="center" wrapTex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0" fillId="0" borderId="24" xfId="4" applyFont="1" applyFill="1" applyBorder="1" applyAlignment="1">
      <alignment horizontal="center" vertical="center"/>
    </xf>
    <xf numFmtId="49" fontId="0" fillId="0" borderId="42" xfId="4" applyNumberFormat="1" applyFont="1" applyFill="1" applyBorder="1" applyAlignment="1">
      <alignment horizontal="right"/>
    </xf>
    <xf numFmtId="0" fontId="25" fillId="0" borderId="6" xfId="4" applyFont="1" applyFill="1" applyBorder="1" applyAlignment="1">
      <alignment horizontal="center" vertical="center"/>
    </xf>
    <xf numFmtId="49" fontId="25" fillId="0" borderId="7" xfId="4" applyNumberFormat="1" applyFont="1" applyFill="1" applyBorder="1" applyAlignment="1">
      <alignment horizontal="right" vertical="center"/>
    </xf>
    <xf numFmtId="0" fontId="13" fillId="0" borderId="11" xfId="4" applyFont="1" applyFill="1" applyBorder="1" applyAlignment="1">
      <alignment horizontal="center"/>
    </xf>
    <xf numFmtId="0" fontId="13" fillId="0" borderId="10" xfId="4" applyFont="1" applyFill="1" applyBorder="1" applyAlignment="1">
      <alignment horizontal="center"/>
    </xf>
    <xf numFmtId="0" fontId="13" fillId="0" borderId="12" xfId="4" applyFont="1" applyFill="1" applyBorder="1" applyAlignment="1">
      <alignment horizontal="center"/>
    </xf>
    <xf numFmtId="0" fontId="25" fillId="0" borderId="20" xfId="4" applyFont="1" applyFill="1" applyBorder="1" applyAlignment="1">
      <alignment horizontal="left" indent="6"/>
    </xf>
    <xf numFmtId="0" fontId="13" fillId="0" borderId="4" xfId="4" applyFont="1" applyFill="1" applyBorder="1" applyAlignment="1">
      <alignment horizontal="left" indent="6"/>
    </xf>
    <xf numFmtId="0" fontId="13" fillId="0" borderId="2" xfId="4" applyFont="1" applyFill="1" applyBorder="1" applyAlignment="1">
      <alignment horizontal="left" indent="6"/>
    </xf>
    <xf numFmtId="0" fontId="13" fillId="0" borderId="5" xfId="4" applyFont="1" applyFill="1" applyBorder="1" applyAlignment="1">
      <alignment horizontal="left" indent="6"/>
    </xf>
    <xf numFmtId="0" fontId="22" fillId="0" borderId="8" xfId="4" applyFont="1" applyFill="1" applyBorder="1" applyAlignment="1" applyProtection="1">
      <alignment horizontal="left" vertical="center" wrapText="1" indent="1"/>
    </xf>
    <xf numFmtId="172" fontId="21" fillId="0" borderId="20" xfId="4" applyNumberFormat="1" applyFont="1" applyFill="1" applyBorder="1" applyAlignment="1" applyProtection="1">
      <alignment horizontal="right" vertical="center" wrapText="1"/>
      <protection locked="0"/>
    </xf>
    <xf numFmtId="172" fontId="22" fillId="0" borderId="4" xfId="4" applyNumberFormat="1" applyFont="1" applyFill="1" applyBorder="1" applyAlignment="1" applyProtection="1">
      <alignment horizontal="right" vertical="center" wrapText="1"/>
      <protection locked="0"/>
    </xf>
    <xf numFmtId="0" fontId="8" fillId="0" borderId="43" xfId="0" applyFont="1" applyBorder="1"/>
    <xf numFmtId="3" fontId="8" fillId="0" borderId="36" xfId="0" applyNumberFormat="1" applyFont="1" applyBorder="1"/>
    <xf numFmtId="3" fontId="19" fillId="0" borderId="18" xfId="0" applyNumberFormat="1" applyFont="1" applyBorder="1"/>
    <xf numFmtId="172" fontId="16" fillId="0" borderId="20" xfId="4" applyNumberFormat="1" applyFont="1" applyFill="1" applyBorder="1" applyAlignment="1" applyProtection="1">
      <alignment vertical="center" wrapText="1"/>
      <protection locked="0"/>
    </xf>
    <xf numFmtId="0" fontId="22" fillId="0" borderId="11" xfId="0" applyFont="1" applyBorder="1" applyAlignment="1">
      <alignment horizontal="right" vertical="center" indent="1"/>
    </xf>
    <xf numFmtId="0" fontId="22" fillId="0" borderId="3" xfId="0" applyFont="1" applyBorder="1" applyAlignment="1" applyProtection="1">
      <alignment horizontal="left" vertical="center" indent="1"/>
      <protection locked="0"/>
    </xf>
    <xf numFmtId="0" fontId="22" fillId="0" borderId="28" xfId="0" applyFont="1" applyBorder="1" applyAlignment="1">
      <alignment horizontal="right" vertical="center" indent="1"/>
    </xf>
    <xf numFmtId="0" fontId="22" fillId="0" borderId="24" xfId="0" applyFont="1" applyBorder="1" applyAlignment="1" applyProtection="1">
      <alignment horizontal="left" vertical="center" indent="1"/>
      <protection locked="0"/>
    </xf>
    <xf numFmtId="172" fontId="27" fillId="0" borderId="2" xfId="4" applyNumberFormat="1" applyFont="1" applyFill="1" applyBorder="1" applyAlignment="1" applyProtection="1">
      <alignment horizontal="right" vertical="center" wrapText="1"/>
    </xf>
    <xf numFmtId="0" fontId="14" fillId="0" borderId="15" xfId="4" applyFont="1" applyFill="1" applyBorder="1" applyAlignment="1" applyProtection="1">
      <alignment horizontal="center" vertical="center" wrapText="1"/>
    </xf>
    <xf numFmtId="0" fontId="6" fillId="0" borderId="43" xfId="4" applyFont="1" applyFill="1" applyBorder="1" applyAlignment="1" applyProtection="1">
      <alignment horizontal="center" vertical="center" wrapText="1"/>
    </xf>
    <xf numFmtId="0" fontId="25" fillId="0" borderId="39" xfId="4" applyFont="1" applyFill="1" applyBorder="1" applyAlignment="1">
      <alignment horizontal="center" vertical="center" wrapText="1"/>
    </xf>
    <xf numFmtId="172" fontId="14" fillId="0" borderId="18" xfId="4" applyNumberFormat="1" applyFont="1" applyFill="1" applyBorder="1" applyAlignment="1" applyProtection="1">
      <alignment horizontal="right" vertical="center" wrapText="1"/>
    </xf>
    <xf numFmtId="0" fontId="16" fillId="0" borderId="1" xfId="4" applyFont="1" applyFill="1" applyBorder="1" applyAlignment="1" applyProtection="1">
      <alignment horizontal="left" vertical="center" wrapText="1" indent="3"/>
    </xf>
    <xf numFmtId="0" fontId="18" fillId="0" borderId="55" xfId="4" applyFont="1" applyFill="1" applyBorder="1" applyAlignment="1" applyProtection="1">
      <alignment horizontal="left" vertical="center" wrapText="1" indent="1"/>
    </xf>
    <xf numFmtId="49" fontId="16" fillId="0" borderId="3" xfId="4" applyNumberFormat="1" applyFont="1" applyFill="1" applyBorder="1" applyAlignment="1" applyProtection="1">
      <alignment horizontal="left" vertical="center" wrapText="1" indent="1"/>
    </xf>
    <xf numFmtId="0" fontId="21" fillId="0" borderId="56" xfId="4" applyFont="1" applyFill="1" applyBorder="1" applyAlignment="1" applyProtection="1">
      <alignment horizontal="left" vertical="center" wrapText="1" indent="1"/>
    </xf>
    <xf numFmtId="0" fontId="21" fillId="0" borderId="30" xfId="4" applyFont="1" applyFill="1" applyBorder="1" applyAlignment="1" applyProtection="1">
      <alignment horizontal="left" vertical="center" wrapText="1" indent="1"/>
    </xf>
    <xf numFmtId="172" fontId="14" fillId="0" borderId="2" xfId="4" applyNumberFormat="1" applyFont="1" applyFill="1" applyBorder="1" applyAlignment="1" applyProtection="1">
      <alignment horizontal="right" vertical="center" wrapText="1"/>
      <protection locked="0"/>
    </xf>
    <xf numFmtId="172" fontId="27" fillId="0" borderId="4" xfId="4" applyNumberFormat="1" applyFont="1" applyFill="1" applyBorder="1" applyAlignment="1" applyProtection="1">
      <alignment horizontal="right" vertical="center" wrapText="1"/>
      <protection locked="0"/>
    </xf>
    <xf numFmtId="172" fontId="14" fillId="0" borderId="4" xfId="4" applyNumberFormat="1" applyFont="1" applyFill="1" applyBorder="1" applyAlignment="1" applyProtection="1">
      <alignment horizontal="right" vertical="center" wrapText="1"/>
      <protection locked="0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172" fontId="24" fillId="0" borderId="5" xfId="4" applyNumberFormat="1" applyFont="1" applyFill="1" applyBorder="1" applyAlignment="1" applyProtection="1">
      <alignment horizontal="right" vertical="center" wrapText="1"/>
      <protection locked="0"/>
    </xf>
    <xf numFmtId="172" fontId="14" fillId="0" borderId="18" xfId="4" applyNumberFormat="1" applyFont="1" applyFill="1" applyBorder="1" applyAlignment="1" applyProtection="1">
      <alignment vertical="center" wrapText="1"/>
    </xf>
    <xf numFmtId="0" fontId="24" fillId="0" borderId="49" xfId="4" applyFont="1" applyFill="1" applyBorder="1" applyAlignment="1" applyProtection="1">
      <alignment horizontal="left" vertical="center" wrapText="1" indent="1"/>
    </xf>
    <xf numFmtId="172" fontId="16" fillId="0" borderId="3" xfId="4" applyNumberFormat="1" applyFont="1" applyFill="1" applyBorder="1" applyAlignment="1" applyProtection="1">
      <alignment vertical="center" wrapText="1"/>
      <protection locked="0"/>
    </xf>
    <xf numFmtId="172" fontId="16" fillId="0" borderId="8" xfId="4" applyNumberFormat="1" applyFont="1" applyFill="1" applyBorder="1" applyAlignment="1" applyProtection="1">
      <alignment vertical="center" wrapText="1"/>
      <protection locked="0"/>
    </xf>
    <xf numFmtId="0" fontId="22" fillId="0" borderId="3" xfId="0" applyFont="1" applyBorder="1" applyAlignment="1" applyProtection="1">
      <alignment horizontal="left" vertical="center" wrapText="1" indent="1"/>
      <protection locked="0"/>
    </xf>
    <xf numFmtId="0" fontId="16" fillId="0" borderId="22" xfId="4" applyFont="1" applyFill="1" applyBorder="1" applyAlignment="1" applyProtection="1">
      <alignment horizontal="left" vertical="center" wrapText="1" indent="1"/>
    </xf>
    <xf numFmtId="0" fontId="25" fillId="0" borderId="37" xfId="4" applyFont="1" applyFill="1" applyBorder="1" applyAlignment="1">
      <alignment vertical="center" wrapText="1"/>
    </xf>
    <xf numFmtId="49" fontId="16" fillId="0" borderId="1" xfId="4" applyNumberFormat="1" applyFont="1" applyFill="1" applyBorder="1" applyAlignment="1" applyProtection="1">
      <alignment horizontal="center" vertical="center" wrapText="1"/>
    </xf>
    <xf numFmtId="172" fontId="16" fillId="0" borderId="20" xfId="4" applyNumberFormat="1" applyFont="1" applyFill="1" applyBorder="1" applyAlignment="1" applyProtection="1">
      <alignment horizontal="right" vertical="center" wrapText="1"/>
      <protection locked="0"/>
    </xf>
    <xf numFmtId="0" fontId="21" fillId="0" borderId="14" xfId="4" applyFont="1" applyFill="1" applyBorder="1" applyAlignment="1" applyProtection="1">
      <alignment horizontal="center" vertical="center" wrapText="1"/>
    </xf>
    <xf numFmtId="49" fontId="16" fillId="0" borderId="8" xfId="4" applyNumberFormat="1" applyFont="1" applyFill="1" applyBorder="1" applyAlignment="1" applyProtection="1">
      <alignment horizontal="center" vertical="center" wrapText="1"/>
    </xf>
    <xf numFmtId="49" fontId="16" fillId="0" borderId="3" xfId="4" applyNumberFormat="1" applyFont="1" applyFill="1" applyBorder="1" applyAlignment="1" applyProtection="1">
      <alignment horizontal="center" vertical="center" wrapText="1"/>
    </xf>
    <xf numFmtId="172" fontId="17" fillId="0" borderId="20" xfId="4" applyNumberFormat="1" applyFont="1" applyFill="1" applyBorder="1" applyAlignment="1" applyProtection="1">
      <alignment horizontal="right" vertical="center" wrapText="1"/>
      <protection locked="0"/>
    </xf>
    <xf numFmtId="49" fontId="16" fillId="0" borderId="15" xfId="4" applyNumberFormat="1" applyFont="1" applyFill="1" applyBorder="1" applyAlignment="1" applyProtection="1">
      <alignment horizontal="center" vertical="center" wrapText="1"/>
    </xf>
    <xf numFmtId="49" fontId="16" fillId="0" borderId="10" xfId="4" applyNumberFormat="1" applyFont="1" applyFill="1" applyBorder="1" applyAlignment="1" applyProtection="1">
      <alignment horizontal="center" vertical="center" wrapText="1"/>
    </xf>
    <xf numFmtId="49" fontId="16" fillId="0" borderId="32" xfId="4" applyNumberFormat="1" applyFont="1" applyFill="1" applyBorder="1" applyAlignment="1" applyProtection="1">
      <alignment horizontal="center" vertical="center" wrapText="1"/>
    </xf>
    <xf numFmtId="49" fontId="16" fillId="0" borderId="11" xfId="4" applyNumberFormat="1" applyFont="1" applyFill="1" applyBorder="1" applyAlignment="1" applyProtection="1">
      <alignment horizontal="center" vertical="center" wrapText="1"/>
    </xf>
    <xf numFmtId="49" fontId="16" fillId="0" borderId="12" xfId="4" applyNumberFormat="1" applyFont="1" applyFill="1" applyBorder="1" applyAlignment="1" applyProtection="1">
      <alignment horizontal="center" vertical="center" wrapText="1"/>
    </xf>
    <xf numFmtId="49" fontId="16" fillId="0" borderId="9" xfId="4" applyNumberFormat="1" applyFont="1" applyFill="1" applyBorder="1" applyAlignment="1" applyProtection="1">
      <alignment horizontal="center" vertical="center" wrapText="1"/>
    </xf>
    <xf numFmtId="172" fontId="14" fillId="0" borderId="2" xfId="4" applyNumberFormat="1" applyFont="1" applyFill="1" applyBorder="1" applyAlignment="1" applyProtection="1">
      <alignment horizontal="right" vertical="center" wrapText="1"/>
    </xf>
    <xf numFmtId="172" fontId="21" fillId="0" borderId="4" xfId="4" applyNumberFormat="1" applyFont="1" applyFill="1" applyBorder="1" applyAlignment="1" applyProtection="1">
      <alignment horizontal="right" vertical="center" wrapText="1"/>
      <protection locked="0"/>
    </xf>
    <xf numFmtId="172" fontId="21" fillId="0" borderId="2" xfId="4" applyNumberFormat="1" applyFont="1" applyFill="1" applyBorder="1" applyAlignment="1" applyProtection="1">
      <alignment horizontal="right" vertical="center" wrapText="1"/>
      <protection locked="0"/>
    </xf>
    <xf numFmtId="172" fontId="21" fillId="0" borderId="5" xfId="4" applyNumberFormat="1" applyFont="1" applyFill="1" applyBorder="1" applyAlignment="1" applyProtection="1">
      <alignment horizontal="right" vertical="center" wrapText="1"/>
      <protection locked="0"/>
    </xf>
    <xf numFmtId="172" fontId="14" fillId="0" borderId="27" xfId="4" applyNumberFormat="1" applyFont="1" applyFill="1" applyBorder="1" applyAlignment="1" applyProtection="1">
      <alignment vertical="center" wrapText="1"/>
      <protection locked="0"/>
    </xf>
    <xf numFmtId="49" fontId="16" fillId="0" borderId="13" xfId="4" applyNumberFormat="1" applyFont="1" applyFill="1" applyBorder="1" applyAlignment="1" applyProtection="1">
      <alignment horizontal="center" vertical="center" wrapText="1"/>
    </xf>
    <xf numFmtId="0" fontId="14" fillId="0" borderId="32" xfId="4" applyFont="1" applyFill="1" applyBorder="1" applyAlignment="1" applyProtection="1">
      <alignment horizontal="center" vertical="center" wrapText="1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0" fontId="0" fillId="0" borderId="51" xfId="4" applyFont="1" applyFill="1" applyBorder="1" applyAlignment="1"/>
    <xf numFmtId="0" fontId="19" fillId="0" borderId="0" xfId="0" applyFont="1" applyAlignment="1">
      <alignment horizontal="center" vertical="center"/>
    </xf>
    <xf numFmtId="172" fontId="16" fillId="4" borderId="23" xfId="0" applyNumberFormat="1" applyFont="1" applyFill="1" applyBorder="1" applyAlignment="1" applyProtection="1">
      <alignment horizontal="left" vertical="center" wrapText="1" indent="1"/>
      <protection locked="0"/>
    </xf>
    <xf numFmtId="173" fontId="11" fillId="4" borderId="1" xfId="0" applyNumberFormat="1" applyFont="1" applyFill="1" applyBorder="1" applyAlignment="1" applyProtection="1">
      <alignment horizontal="left" vertical="center" wrapText="1" indent="2"/>
      <protection locked="0"/>
    </xf>
    <xf numFmtId="172" fontId="16" fillId="4" borderId="23" xfId="0" applyNumberFormat="1" applyFont="1" applyFill="1" applyBorder="1" applyAlignment="1" applyProtection="1">
      <alignment vertical="center" wrapText="1"/>
      <protection locked="0"/>
    </xf>
    <xf numFmtId="172" fontId="16" fillId="4" borderId="10" xfId="0" applyNumberFormat="1" applyFont="1" applyFill="1" applyBorder="1" applyAlignment="1" applyProtection="1">
      <alignment vertical="center" wrapText="1"/>
      <protection locked="0"/>
    </xf>
    <xf numFmtId="172" fontId="16" fillId="4" borderId="1" xfId="0" applyNumberFormat="1" applyFont="1" applyFill="1" applyBorder="1" applyAlignment="1" applyProtection="1">
      <alignment vertical="center" wrapText="1"/>
      <protection locked="0"/>
    </xf>
    <xf numFmtId="172" fontId="16" fillId="4" borderId="2" xfId="0" applyNumberFormat="1" applyFont="1" applyFill="1" applyBorder="1" applyAlignment="1" applyProtection="1">
      <alignment vertical="center" wrapText="1"/>
      <protection locked="0"/>
    </xf>
    <xf numFmtId="172" fontId="16" fillId="4" borderId="23" xfId="0" applyNumberFormat="1" applyFont="1" applyFill="1" applyBorder="1" applyAlignment="1">
      <alignment vertical="center" wrapText="1"/>
    </xf>
    <xf numFmtId="172" fontId="16" fillId="4" borderId="57" xfId="0" applyNumberFormat="1" applyFont="1" applyFill="1" applyBorder="1" applyAlignment="1" applyProtection="1">
      <alignment horizontal="left" vertical="center" wrapText="1" indent="1"/>
      <protection locked="0"/>
    </xf>
    <xf numFmtId="173" fontId="11" fillId="4" borderId="8" xfId="0" applyNumberFormat="1" applyFont="1" applyFill="1" applyBorder="1" applyAlignment="1" applyProtection="1">
      <alignment horizontal="left" vertical="center" wrapText="1" indent="2"/>
      <protection locked="0"/>
    </xf>
    <xf numFmtId="172" fontId="16" fillId="4" borderId="57" xfId="0" applyNumberFormat="1" applyFont="1" applyFill="1" applyBorder="1" applyAlignment="1" applyProtection="1">
      <alignment vertical="center" wrapText="1"/>
      <protection locked="0"/>
    </xf>
    <xf numFmtId="172" fontId="16" fillId="4" borderId="12" xfId="0" applyNumberFormat="1" applyFont="1" applyFill="1" applyBorder="1" applyAlignment="1" applyProtection="1">
      <alignment vertical="center" wrapText="1"/>
      <protection locked="0"/>
    </xf>
    <xf numFmtId="172" fontId="16" fillId="4" borderId="8" xfId="0" applyNumberFormat="1" applyFont="1" applyFill="1" applyBorder="1" applyAlignment="1" applyProtection="1">
      <alignment vertical="center" wrapText="1"/>
      <protection locked="0"/>
    </xf>
    <xf numFmtId="172" fontId="16" fillId="4" borderId="5" xfId="0" applyNumberFormat="1" applyFont="1" applyFill="1" applyBorder="1" applyAlignment="1" applyProtection="1">
      <alignment vertical="center" wrapText="1"/>
      <protection locked="0"/>
    </xf>
    <xf numFmtId="172" fontId="16" fillId="4" borderId="57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72" fontId="22" fillId="0" borderId="21" xfId="4" applyNumberFormat="1" applyFont="1" applyFill="1" applyBorder="1" applyAlignment="1" applyProtection="1">
      <alignment horizontal="right" vertical="center" wrapText="1"/>
      <protection locked="0"/>
    </xf>
    <xf numFmtId="172" fontId="8" fillId="0" borderId="0" xfId="5" applyNumberFormat="1" applyFill="1" applyProtection="1"/>
    <xf numFmtId="0" fontId="19" fillId="0" borderId="0" xfId="5" applyFont="1" applyFill="1" applyAlignment="1" applyProtection="1">
      <alignment horizontal="center" vertical="center"/>
    </xf>
    <xf numFmtId="172" fontId="21" fillId="0" borderId="20" xfId="4" applyNumberFormat="1" applyFont="1" applyFill="1" applyBorder="1" applyAlignment="1" applyProtection="1">
      <alignment vertical="center" wrapText="1"/>
      <protection locked="0"/>
    </xf>
    <xf numFmtId="172" fontId="27" fillId="0" borderId="2" xfId="4" applyNumberFormat="1" applyFont="1" applyFill="1" applyBorder="1" applyAlignment="1" applyProtection="1">
      <alignment vertical="center" wrapText="1"/>
      <protection locked="0"/>
    </xf>
    <xf numFmtId="49" fontId="23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16" fillId="0" borderId="1" xfId="5" applyFont="1" applyFill="1" applyBorder="1" applyAlignment="1" applyProtection="1">
      <alignment vertical="center"/>
      <protection locked="0"/>
    </xf>
    <xf numFmtId="172" fontId="16" fillId="0" borderId="58" xfId="5" applyNumberFormat="1" applyFont="1" applyFill="1" applyBorder="1" applyAlignment="1" applyProtection="1">
      <alignment vertical="center"/>
    </xf>
    <xf numFmtId="172" fontId="16" fillId="0" borderId="59" xfId="5" applyNumberFormat="1" applyFont="1" applyFill="1" applyBorder="1" applyAlignment="1" applyProtection="1">
      <alignment vertical="center"/>
    </xf>
    <xf numFmtId="172" fontId="14" fillId="4" borderId="20" xfId="5" applyNumberFormat="1" applyFont="1" applyFill="1" applyBorder="1" applyProtection="1"/>
    <xf numFmtId="172" fontId="22" fillId="0" borderId="5" xfId="4" applyNumberFormat="1" applyFont="1" applyFill="1" applyBorder="1" applyAlignment="1" applyProtection="1">
      <alignment vertical="center" wrapText="1"/>
      <protection locked="0"/>
    </xf>
    <xf numFmtId="172" fontId="27" fillId="0" borderId="2" xfId="4" applyNumberFormat="1" applyFont="1" applyFill="1" applyBorder="1" applyAlignment="1" applyProtection="1">
      <alignment horizontal="right" vertical="center" wrapText="1"/>
      <protection locked="0"/>
    </xf>
    <xf numFmtId="0" fontId="8" fillId="0" borderId="3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19" fillId="0" borderId="6" xfId="0" applyNumberFormat="1" applyFont="1" applyBorder="1" applyAlignment="1">
      <alignment vertical="center"/>
    </xf>
    <xf numFmtId="3" fontId="8" fillId="0" borderId="6" xfId="0" applyNumberFormat="1" applyFont="1" applyBorder="1"/>
    <xf numFmtId="3" fontId="8" fillId="0" borderId="7" xfId="0" applyNumberFormat="1" applyFont="1" applyBorder="1"/>
    <xf numFmtId="3" fontId="8" fillId="0" borderId="42" xfId="0" applyNumberFormat="1" applyFont="1" applyBorder="1"/>
    <xf numFmtId="3" fontId="19" fillId="0" borderId="33" xfId="0" applyNumberFormat="1" applyFont="1" applyBorder="1" applyAlignment="1">
      <alignment vertical="center"/>
    </xf>
    <xf numFmtId="3" fontId="8" fillId="0" borderId="20" xfId="0" applyNumberFormat="1" applyFont="1" applyBorder="1"/>
    <xf numFmtId="0" fontId="16" fillId="0" borderId="30" xfId="4" applyFont="1" applyFill="1" applyBorder="1" applyAlignment="1" applyProtection="1">
      <alignment horizontal="left" vertical="center" wrapText="1" indent="1"/>
    </xf>
    <xf numFmtId="172" fontId="16" fillId="0" borderId="62" xfId="4" applyNumberFormat="1" applyFont="1" applyFill="1" applyBorder="1" applyAlignment="1" applyProtection="1">
      <alignment vertical="center" wrapText="1"/>
      <protection locked="0"/>
    </xf>
    <xf numFmtId="172" fontId="30" fillId="0" borderId="0" xfId="4" applyNumberFormat="1" applyFont="1" applyFill="1"/>
    <xf numFmtId="3" fontId="0" fillId="0" borderId="4" xfId="0" applyNumberFormat="1" applyFont="1" applyBorder="1"/>
    <xf numFmtId="3" fontId="0" fillId="0" borderId="2" xfId="0" applyNumberFormat="1" applyFont="1" applyBorder="1"/>
    <xf numFmtId="3" fontId="0" fillId="0" borderId="5" xfId="0" applyNumberFormat="1" applyFont="1" applyBorder="1"/>
    <xf numFmtId="172" fontId="14" fillId="0" borderId="27" xfId="4" applyNumberFormat="1" applyFont="1" applyFill="1" applyBorder="1" applyAlignment="1" applyProtection="1">
      <alignment horizontal="right" vertical="center" wrapText="1"/>
    </xf>
    <xf numFmtId="0" fontId="0" fillId="0" borderId="51" xfId="4" applyFont="1" applyFill="1" applyBorder="1" applyAlignment="1">
      <alignment horizontal="left" indent="5"/>
    </xf>
    <xf numFmtId="0" fontId="0" fillId="0" borderId="48" xfId="4" applyFont="1" applyFill="1" applyBorder="1" applyAlignment="1">
      <alignment horizontal="left" indent="5"/>
    </xf>
    <xf numFmtId="173" fontId="11" fillId="0" borderId="8" xfId="0" applyNumberFormat="1" applyFont="1" applyFill="1" applyBorder="1" applyAlignment="1" applyProtection="1">
      <alignment horizontal="left" vertical="center" wrapText="1" indent="2"/>
      <protection locked="0"/>
    </xf>
    <xf numFmtId="3" fontId="22" fillId="0" borderId="42" xfId="0" applyNumberFormat="1" applyFont="1" applyFill="1" applyBorder="1" applyAlignment="1" applyProtection="1">
      <alignment horizontal="right" vertical="center" indent="1"/>
      <protection locked="0"/>
    </xf>
    <xf numFmtId="3" fontId="22" fillId="0" borderId="4" xfId="0" applyNumberFormat="1" applyFont="1" applyFill="1" applyBorder="1" applyAlignment="1" applyProtection="1">
      <alignment horizontal="right" vertical="center" indent="1"/>
      <protection locked="0"/>
    </xf>
    <xf numFmtId="0" fontId="37" fillId="0" borderId="63" xfId="3" applyFont="1" applyFill="1" applyBorder="1" applyAlignment="1">
      <alignment vertical="center"/>
    </xf>
    <xf numFmtId="172" fontId="39" fillId="0" borderId="3" xfId="0" applyNumberFormat="1" applyFont="1" applyFill="1" applyBorder="1" applyAlignment="1" applyProtection="1">
      <alignment horizontal="right" vertical="center" wrapText="1"/>
    </xf>
    <xf numFmtId="0" fontId="34" fillId="0" borderId="64" xfId="3" applyFont="1" applyFill="1" applyBorder="1" applyAlignment="1">
      <alignment vertical="center"/>
    </xf>
    <xf numFmtId="0" fontId="47" fillId="0" borderId="64" xfId="3" applyFont="1" applyFill="1" applyBorder="1" applyAlignment="1">
      <alignment horizontal="left" vertical="center" indent="4"/>
    </xf>
    <xf numFmtId="0" fontId="37" fillId="0" borderId="64" xfId="3" applyFont="1" applyFill="1" applyBorder="1" applyAlignment="1">
      <alignment vertical="center" wrapText="1"/>
    </xf>
    <xf numFmtId="0" fontId="34" fillId="0" borderId="64" xfId="3" applyFont="1" applyFill="1" applyBorder="1" applyAlignment="1">
      <alignment vertical="center" wrapText="1"/>
    </xf>
    <xf numFmtId="0" fontId="34" fillId="0" borderId="65" xfId="3" applyFont="1" applyFill="1" applyBorder="1" applyAlignment="1">
      <alignment vertical="center"/>
    </xf>
    <xf numFmtId="172" fontId="39" fillId="0" borderId="1" xfId="0" applyNumberFormat="1" applyFont="1" applyFill="1" applyBorder="1" applyAlignment="1" applyProtection="1">
      <alignment horizontal="right" vertical="center" wrapText="1"/>
    </xf>
    <xf numFmtId="0" fontId="12" fillId="0" borderId="65" xfId="3" applyFont="1" applyFill="1" applyBorder="1" applyAlignment="1">
      <alignment vertical="center"/>
    </xf>
    <xf numFmtId="0" fontId="37" fillId="0" borderId="66" xfId="3" applyFont="1" applyFill="1" applyBorder="1" applyAlignment="1">
      <alignment vertical="center" wrapText="1"/>
    </xf>
    <xf numFmtId="3" fontId="37" fillId="0" borderId="17" xfId="0" applyNumberFormat="1" applyFont="1" applyFill="1" applyBorder="1" applyAlignment="1" applyProtection="1">
      <alignment horizontal="right" vertical="center" wrapText="1"/>
    </xf>
    <xf numFmtId="172" fontId="37" fillId="0" borderId="20" xfId="0" applyNumberFormat="1" applyFont="1" applyFill="1" applyBorder="1" applyAlignment="1" applyProtection="1">
      <alignment horizontal="right" vertical="center" wrapText="1"/>
    </xf>
    <xf numFmtId="49" fontId="25" fillId="0" borderId="47" xfId="4" applyNumberFormat="1" applyFont="1" applyFill="1" applyBorder="1" applyAlignment="1">
      <alignment vertical="center"/>
    </xf>
    <xf numFmtId="49" fontId="25" fillId="0" borderId="29" xfId="4" applyNumberFormat="1" applyFont="1" applyFill="1" applyBorder="1" applyAlignment="1">
      <alignment vertical="center"/>
    </xf>
    <xf numFmtId="49" fontId="25" fillId="0" borderId="67" xfId="4" applyNumberFormat="1" applyFont="1" applyFill="1" applyBorder="1" applyAlignment="1">
      <alignment vertical="center"/>
    </xf>
    <xf numFmtId="3" fontId="8" fillId="0" borderId="16" xfId="0" applyNumberFormat="1" applyFont="1" applyBorder="1"/>
    <xf numFmtId="0" fontId="22" fillId="0" borderId="24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33" xfId="0" applyFont="1" applyBorder="1" applyAlignment="1" applyProtection="1">
      <alignment horizontal="left" vertical="center" wrapText="1" indent="1"/>
      <protection locked="0"/>
    </xf>
    <xf numFmtId="3" fontId="8" fillId="0" borderId="33" xfId="0" applyNumberFormat="1" applyFont="1" applyBorder="1"/>
    <xf numFmtId="3" fontId="19" fillId="0" borderId="1" xfId="0" applyNumberFormat="1" applyFont="1" applyBorder="1" applyAlignment="1">
      <alignment vertical="center"/>
    </xf>
    <xf numFmtId="3" fontId="8" fillId="0" borderId="1" xfId="0" applyNumberFormat="1" applyFont="1" applyBorder="1"/>
    <xf numFmtId="0" fontId="23" fillId="0" borderId="61" xfId="5" applyFont="1" applyFill="1" applyBorder="1" applyAlignment="1" applyProtection="1">
      <alignment horizontal="center" vertical="center"/>
    </xf>
    <xf numFmtId="0" fontId="23" fillId="0" borderId="56" xfId="5" applyFont="1" applyFill="1" applyBorder="1" applyAlignment="1" applyProtection="1">
      <alignment horizontal="center" vertical="center"/>
    </xf>
    <xf numFmtId="0" fontId="23" fillId="0" borderId="60" xfId="5" applyFont="1" applyFill="1" applyBorder="1" applyAlignment="1" applyProtection="1">
      <alignment horizontal="center" vertical="center"/>
    </xf>
    <xf numFmtId="0" fontId="22" fillId="0" borderId="68" xfId="0" applyFont="1" applyBorder="1" applyAlignment="1">
      <alignment horizontal="right" vertical="center" indent="1"/>
    </xf>
    <xf numFmtId="0" fontId="22" fillId="0" borderId="38" xfId="0" applyFont="1" applyBorder="1" applyAlignment="1">
      <alignment horizontal="right" vertical="center" indent="1"/>
    </xf>
    <xf numFmtId="0" fontId="22" fillId="0" borderId="13" xfId="0" applyFont="1" applyBorder="1" applyAlignment="1" applyProtection="1">
      <alignment horizontal="left" vertical="center" indent="1"/>
      <protection locked="0"/>
    </xf>
    <xf numFmtId="172" fontId="16" fillId="0" borderId="6" xfId="5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horizontal="left" vertical="center" wrapText="1" indent="1"/>
      <protection locked="0"/>
    </xf>
    <xf numFmtId="172" fontId="16" fillId="0" borderId="69" xfId="5" applyNumberFormat="1" applyFont="1" applyFill="1" applyBorder="1" applyAlignment="1" applyProtection="1">
      <alignment vertical="center"/>
      <protection locked="0"/>
    </xf>
    <xf numFmtId="172" fontId="16" fillId="0" borderId="51" xfId="5" applyNumberFormat="1" applyFont="1" applyFill="1" applyBorder="1" applyAlignment="1" applyProtection="1">
      <alignment vertical="center"/>
      <protection locked="0"/>
    </xf>
    <xf numFmtId="0" fontId="22" fillId="0" borderId="1" xfId="5" applyFont="1" applyFill="1" applyBorder="1" applyProtection="1">
      <protection locked="0"/>
    </xf>
    <xf numFmtId="172" fontId="11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72" fontId="11" fillId="0" borderId="6" xfId="0" applyNumberFormat="1" applyFont="1" applyFill="1" applyBorder="1" applyAlignment="1" applyProtection="1">
      <alignment vertical="center" wrapText="1"/>
      <protection locked="0"/>
    </xf>
    <xf numFmtId="1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72" fontId="11" fillId="0" borderId="7" xfId="0" applyNumberFormat="1" applyFont="1" applyFill="1" applyBorder="1" applyAlignment="1" applyProtection="1">
      <alignment vertical="center" wrapText="1"/>
    </xf>
    <xf numFmtId="0" fontId="0" fillId="0" borderId="10" xfId="0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172" fontId="16" fillId="0" borderId="70" xfId="5" applyNumberFormat="1" applyFont="1" applyFill="1" applyBorder="1" applyAlignment="1" applyProtection="1">
      <alignment vertical="center"/>
    </xf>
    <xf numFmtId="172" fontId="16" fillId="0" borderId="71" xfId="5" applyNumberFormat="1" applyFont="1" applyFill="1" applyBorder="1" applyAlignment="1" applyProtection="1">
      <alignment vertical="center"/>
    </xf>
    <xf numFmtId="0" fontId="22" fillId="0" borderId="72" xfId="0" applyFont="1" applyBorder="1" applyAlignment="1">
      <alignment horizontal="right" vertical="center" indent="1"/>
    </xf>
    <xf numFmtId="0" fontId="22" fillId="0" borderId="12" xfId="0" applyFont="1" applyBorder="1" applyAlignment="1" applyProtection="1">
      <alignment horizontal="left" vertical="center" wrapText="1" indent="1"/>
      <protection locked="0"/>
    </xf>
    <xf numFmtId="172" fontId="16" fillId="0" borderId="8" xfId="5" applyNumberFormat="1" applyFont="1" applyFill="1" applyBorder="1" applyAlignment="1" applyProtection="1">
      <alignment vertical="center"/>
      <protection locked="0"/>
    </xf>
    <xf numFmtId="172" fontId="16" fillId="0" borderId="73" xfId="5" applyNumberFormat="1" applyFont="1" applyFill="1" applyBorder="1" applyAlignment="1" applyProtection="1">
      <alignment vertical="center"/>
      <protection locked="0"/>
    </xf>
    <xf numFmtId="0" fontId="16" fillId="0" borderId="32" xfId="5" applyFont="1" applyFill="1" applyBorder="1" applyAlignment="1" applyProtection="1">
      <alignment horizontal="right" vertical="center"/>
    </xf>
    <xf numFmtId="0" fontId="6" fillId="0" borderId="27" xfId="5" applyFont="1" applyFill="1" applyBorder="1" applyAlignment="1" applyProtection="1">
      <alignment vertical="center"/>
    </xf>
    <xf numFmtId="172" fontId="14" fillId="0" borderId="37" xfId="5" applyNumberFormat="1" applyFont="1" applyFill="1" applyBorder="1" applyAlignment="1" applyProtection="1">
      <alignment vertical="center"/>
    </xf>
    <xf numFmtId="0" fontId="22" fillId="0" borderId="6" xfId="0" applyFont="1" applyBorder="1" applyAlignment="1" applyProtection="1">
      <alignment horizontal="left" vertical="center" wrapText="1" indent="1"/>
      <protection locked="0"/>
    </xf>
    <xf numFmtId="172" fontId="16" fillId="0" borderId="7" xfId="5" applyNumberFormat="1" applyFont="1" applyFill="1" applyBorder="1" applyAlignment="1" applyProtection="1">
      <alignment vertical="center"/>
      <protection locked="0"/>
    </xf>
    <xf numFmtId="0" fontId="16" fillId="0" borderId="24" xfId="5" applyFont="1" applyFill="1" applyBorder="1" applyAlignment="1" applyProtection="1">
      <alignment vertical="center"/>
      <protection locked="0"/>
    </xf>
    <xf numFmtId="172" fontId="46" fillId="0" borderId="20" xfId="4" applyNumberFormat="1" applyFont="1" applyFill="1" applyBorder="1" applyAlignment="1" applyProtection="1">
      <alignment horizontal="right" vertical="center" wrapText="1"/>
      <protection locked="0"/>
    </xf>
    <xf numFmtId="0" fontId="32" fillId="0" borderId="0" xfId="0" applyFont="1" applyAlignment="1">
      <alignment horizontal="center"/>
    </xf>
    <xf numFmtId="0" fontId="8" fillId="0" borderId="0" xfId="4" applyFill="1" applyAlignment="1">
      <alignment horizontal="center"/>
    </xf>
    <xf numFmtId="172" fontId="29" fillId="0" borderId="29" xfId="4" applyNumberFormat="1" applyFont="1" applyFill="1" applyBorder="1" applyAlignment="1" applyProtection="1">
      <alignment horizontal="left" vertical="center"/>
    </xf>
    <xf numFmtId="0" fontId="28" fillId="0" borderId="0" xfId="4" applyFont="1" applyFill="1" applyAlignment="1">
      <alignment horizontal="center"/>
    </xf>
    <xf numFmtId="172" fontId="5" fillId="0" borderId="0" xfId="4" applyNumberFormat="1" applyFont="1" applyFill="1" applyBorder="1" applyAlignment="1" applyProtection="1">
      <alignment horizontal="center" vertical="center"/>
    </xf>
    <xf numFmtId="172" fontId="5" fillId="0" borderId="0" xfId="4" applyNumberFormat="1" applyFont="1" applyFill="1" applyBorder="1" applyAlignment="1" applyProtection="1">
      <alignment horizontal="center" vertical="center" wrapText="1"/>
    </xf>
    <xf numFmtId="172" fontId="5" fillId="0" borderId="62" xfId="4" applyNumberFormat="1" applyFont="1" applyFill="1" applyBorder="1" applyAlignment="1" applyProtection="1">
      <alignment horizontal="center" vertical="center" wrapText="1"/>
    </xf>
    <xf numFmtId="172" fontId="25" fillId="0" borderId="60" xfId="0" applyNumberFormat="1" applyFont="1" applyFill="1" applyBorder="1" applyAlignment="1">
      <alignment horizontal="center" vertical="center" wrapText="1"/>
    </xf>
    <xf numFmtId="172" fontId="25" fillId="0" borderId="74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43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22" fillId="0" borderId="0" xfId="0" applyFont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25" fillId="0" borderId="43" xfId="0" applyFont="1" applyBorder="1" applyAlignment="1">
      <alignment horizontal="left"/>
    </xf>
    <xf numFmtId="0" fontId="25" fillId="0" borderId="36" xfId="0" applyFont="1" applyBorder="1" applyAlignment="1">
      <alignment horizontal="left"/>
    </xf>
    <xf numFmtId="172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2" fillId="0" borderId="68" xfId="0" applyFont="1" applyFill="1" applyBorder="1" applyAlignment="1" applyProtection="1">
      <alignment horizontal="left" indent="1"/>
      <protection locked="0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40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7" xfId="0" applyFont="1" applyFill="1" applyBorder="1" applyAlignment="1" applyProtection="1">
      <alignment horizontal="right" indent="1"/>
      <protection locked="0"/>
    </xf>
    <xf numFmtId="0" fontId="22" fillId="0" borderId="72" xfId="0" applyFont="1" applyFill="1" applyBorder="1" applyAlignment="1" applyProtection="1">
      <alignment horizontal="left" indent="1"/>
      <protection locked="0"/>
    </xf>
    <xf numFmtId="0" fontId="22" fillId="0" borderId="77" xfId="0" applyFont="1" applyFill="1" applyBorder="1" applyAlignment="1" applyProtection="1">
      <alignment horizontal="left" indent="1"/>
      <protection locked="0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8" xfId="0" applyFont="1" applyFill="1" applyBorder="1" applyAlignment="1" applyProtection="1">
      <alignment horizontal="right" indent="1"/>
      <protection locked="0"/>
    </xf>
    <xf numFmtId="0" fontId="22" fillId="0" borderId="5" xfId="0" applyFont="1" applyFill="1" applyBorder="1" applyAlignment="1" applyProtection="1">
      <alignment horizontal="right" indent="1"/>
      <protection locked="0"/>
    </xf>
    <xf numFmtId="0" fontId="23" fillId="0" borderId="43" xfId="0" applyFont="1" applyFill="1" applyBorder="1" applyAlignment="1">
      <alignment horizontal="left" indent="1"/>
    </xf>
    <xf numFmtId="0" fontId="23" fillId="0" borderId="44" xfId="0" applyFont="1" applyFill="1" applyBorder="1" applyAlignment="1">
      <alignment horizontal="left" indent="1"/>
    </xf>
    <xf numFmtId="0" fontId="23" fillId="0" borderId="36" xfId="0" applyFont="1" applyFill="1" applyBorder="1" applyAlignment="1">
      <alignment horizontal="left" indent="1"/>
    </xf>
    <xf numFmtId="0" fontId="21" fillId="0" borderId="17" xfId="0" applyFont="1" applyFill="1" applyBorder="1" applyAlignment="1">
      <alignment horizontal="right" indent="1"/>
    </xf>
    <xf numFmtId="0" fontId="21" fillId="0" borderId="20" xfId="0" applyFont="1" applyFill="1" applyBorder="1" applyAlignment="1">
      <alignment horizontal="right" indent="1"/>
    </xf>
    <xf numFmtId="0" fontId="0" fillId="0" borderId="0" xfId="0" applyFill="1" applyAlignment="1" applyProtection="1">
      <alignment horizontal="center" wrapText="1"/>
      <protection locked="0"/>
    </xf>
    <xf numFmtId="0" fontId="40" fillId="0" borderId="0" xfId="0" applyFont="1" applyFill="1" applyBorder="1" applyAlignment="1">
      <alignment horizontal="right"/>
    </xf>
    <xf numFmtId="49" fontId="19" fillId="0" borderId="0" xfId="0" applyNumberFormat="1" applyFont="1" applyFill="1" applyBorder="1" applyAlignment="1">
      <alignment horizontal="left" vertical="center"/>
    </xf>
    <xf numFmtId="0" fontId="23" fillId="0" borderId="39" xfId="0" applyFont="1" applyFill="1" applyBorder="1" applyAlignment="1">
      <alignment horizontal="center"/>
    </xf>
    <xf numFmtId="0" fontId="23" fillId="0" borderId="75" xfId="0" applyFont="1" applyFill="1" applyBorder="1" applyAlignment="1">
      <alignment horizontal="center"/>
    </xf>
    <xf numFmtId="0" fontId="23" fillId="0" borderId="61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21" xfId="0" applyFont="1" applyFill="1" applyBorder="1" applyAlignment="1">
      <alignment horizontal="center"/>
    </xf>
    <xf numFmtId="0" fontId="25" fillId="0" borderId="43" xfId="4" applyFont="1" applyFill="1" applyBorder="1" applyAlignment="1">
      <alignment horizontal="left" indent="2"/>
    </xf>
    <xf numFmtId="0" fontId="25" fillId="0" borderId="36" xfId="4" applyFont="1" applyFill="1" applyBorder="1" applyAlignment="1">
      <alignment horizontal="left" indent="2"/>
    </xf>
    <xf numFmtId="0" fontId="25" fillId="0" borderId="44" xfId="4" applyFont="1" applyFill="1" applyBorder="1" applyAlignment="1">
      <alignment horizontal="center" vertical="center"/>
    </xf>
    <xf numFmtId="0" fontId="25" fillId="0" borderId="45" xfId="4" applyFont="1" applyFill="1" applyBorder="1" applyAlignment="1">
      <alignment horizontal="center" vertical="center"/>
    </xf>
    <xf numFmtId="172" fontId="29" fillId="0" borderId="0" xfId="4" applyNumberFormat="1" applyFont="1" applyFill="1" applyBorder="1" applyAlignment="1" applyProtection="1">
      <alignment horizontal="left" vertical="center"/>
    </xf>
    <xf numFmtId="172" fontId="29" fillId="0" borderId="44" xfId="4" applyNumberFormat="1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/>
      <protection locked="0"/>
    </xf>
    <xf numFmtId="172" fontId="6" fillId="0" borderId="60" xfId="0" applyNumberFormat="1" applyFont="1" applyFill="1" applyBorder="1" applyAlignment="1">
      <alignment horizontal="center" vertical="center"/>
    </xf>
    <xf numFmtId="172" fontId="6" fillId="0" borderId="74" xfId="0" applyNumberFormat="1" applyFont="1" applyFill="1" applyBorder="1" applyAlignment="1">
      <alignment horizontal="center" vertical="center"/>
    </xf>
    <xf numFmtId="172" fontId="6" fillId="0" borderId="43" xfId="0" applyNumberFormat="1" applyFont="1" applyFill="1" applyBorder="1" applyAlignment="1">
      <alignment horizontal="left" vertical="center" wrapText="1" indent="2"/>
    </xf>
    <xf numFmtId="172" fontId="6" fillId="0" borderId="45" xfId="0" applyNumberFormat="1" applyFont="1" applyFill="1" applyBorder="1" applyAlignment="1">
      <alignment horizontal="left" vertical="center" wrapText="1" indent="2"/>
    </xf>
    <xf numFmtId="172" fontId="6" fillId="0" borderId="60" xfId="0" applyNumberFormat="1" applyFont="1" applyFill="1" applyBorder="1" applyAlignment="1">
      <alignment horizontal="center" vertical="center" wrapText="1"/>
    </xf>
    <xf numFmtId="172" fontId="6" fillId="0" borderId="74" xfId="0" applyNumberFormat="1" applyFont="1" applyFill="1" applyBorder="1" applyAlignment="1">
      <alignment horizontal="center" vertical="center" wrapText="1"/>
    </xf>
    <xf numFmtId="172" fontId="6" fillId="0" borderId="68" xfId="0" applyNumberFormat="1" applyFont="1" applyFill="1" applyBorder="1" applyAlignment="1">
      <alignment horizontal="center" vertical="center"/>
    </xf>
    <xf numFmtId="172" fontId="6" fillId="0" borderId="76" xfId="0" applyNumberFormat="1" applyFont="1" applyFill="1" applyBorder="1" applyAlignment="1">
      <alignment horizontal="center" vertical="center"/>
    </xf>
    <xf numFmtId="172" fontId="6" fillId="0" borderId="79" xfId="0" applyNumberFormat="1" applyFont="1" applyFill="1" applyBorder="1" applyAlignment="1">
      <alignment horizontal="center" vertical="center"/>
    </xf>
    <xf numFmtId="0" fontId="22" fillId="0" borderId="75" xfId="0" applyFont="1" applyFill="1" applyBorder="1" applyAlignment="1">
      <alignment horizontal="justify" vertical="center" wrapText="1"/>
    </xf>
    <xf numFmtId="0" fontId="15" fillId="0" borderId="49" xfId="5" applyFont="1" applyFill="1" applyBorder="1" applyAlignment="1" applyProtection="1">
      <alignment horizontal="left" vertical="center" indent="1"/>
    </xf>
    <xf numFmtId="0" fontId="15" fillId="0" borderId="44" xfId="5" applyFont="1" applyFill="1" applyBorder="1" applyAlignment="1" applyProtection="1">
      <alignment horizontal="left" vertical="center" indent="1"/>
    </xf>
    <xf numFmtId="0" fontId="15" fillId="0" borderId="45" xfId="5" applyFont="1" applyFill="1" applyBorder="1" applyAlignment="1" applyProtection="1">
      <alignment horizontal="left" vertical="center" indent="1"/>
    </xf>
    <xf numFmtId="0" fontId="26" fillId="0" borderId="0" xfId="0" applyFont="1" applyAlignment="1">
      <alignment horizontal="right"/>
    </xf>
    <xf numFmtId="0" fontId="23" fillId="0" borderId="43" xfId="0" applyFont="1" applyBorder="1" applyAlignment="1">
      <alignment horizontal="left" vertical="center" indent="2"/>
    </xf>
    <xf numFmtId="0" fontId="23" fillId="0" borderId="36" xfId="0" applyFont="1" applyBorder="1" applyAlignment="1">
      <alignment horizontal="left" vertical="center" indent="2"/>
    </xf>
    <xf numFmtId="0" fontId="12" fillId="0" borderId="1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25" fillId="0" borderId="43" xfId="4" applyFont="1" applyFill="1" applyBorder="1" applyAlignment="1">
      <alignment horizontal="left" indent="1"/>
    </xf>
    <xf numFmtId="0" fontId="25" fillId="0" borderId="44" xfId="4" applyFont="1" applyFill="1" applyBorder="1" applyAlignment="1">
      <alignment horizontal="left" indent="1"/>
    </xf>
    <xf numFmtId="0" fontId="25" fillId="0" borderId="36" xfId="4" applyFont="1" applyFill="1" applyBorder="1" applyAlignment="1">
      <alignment horizontal="left" indent="1"/>
    </xf>
    <xf numFmtId="0" fontId="0" fillId="0" borderId="3" xfId="4" applyFont="1" applyFill="1" applyBorder="1" applyAlignment="1">
      <alignment horizontal="left" indent="1"/>
    </xf>
    <xf numFmtId="0" fontId="13" fillId="0" borderId="3" xfId="4" applyFont="1" applyFill="1" applyBorder="1" applyAlignment="1">
      <alignment horizontal="left" indent="1"/>
    </xf>
    <xf numFmtId="0" fontId="0" fillId="0" borderId="1" xfId="4" applyFont="1" applyFill="1" applyBorder="1" applyAlignment="1">
      <alignment horizontal="left" indent="1"/>
    </xf>
    <xf numFmtId="0" fontId="13" fillId="0" borderId="1" xfId="4" applyFont="1" applyFill="1" applyBorder="1" applyAlignment="1">
      <alignment horizontal="left" indent="1"/>
    </xf>
    <xf numFmtId="0" fontId="28" fillId="0" borderId="0" xfId="4" applyFont="1" applyFill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_  3   _2010.évi állami" xfId="3"/>
    <cellStyle name="Normál_KVRENMUNKA" xfId="4"/>
    <cellStyle name="Normál_SEGEDLETEK" xfId="5"/>
  </cellStyles>
  <dxfs count="4">
    <dxf>
      <fill>
        <patternFill>
          <bgColor indexed="10"/>
        </patternFill>
      </fill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view="pageLayout" zoomScaleNormal="100" workbookViewId="0">
      <selection activeCell="D9" sqref="D9"/>
    </sheetView>
  </sheetViews>
  <sheetFormatPr defaultRowHeight="18" x14ac:dyDescent="0.25"/>
  <cols>
    <col min="1" max="1" width="12.33203125" style="118" bestFit="1" customWidth="1"/>
    <col min="2" max="2" width="20" style="119" customWidth="1"/>
    <col min="3" max="3" width="1.83203125" style="119" customWidth="1"/>
    <col min="4" max="4" width="146.83203125" style="119" customWidth="1"/>
    <col min="5" max="5" width="18.1640625" style="119" bestFit="1" customWidth="1"/>
    <col min="6" max="9" width="9.33203125" style="119"/>
    <col min="10" max="10" width="46.6640625" style="119" customWidth="1"/>
    <col min="11" max="16384" width="9.33203125" style="119"/>
  </cols>
  <sheetData>
    <row r="1" spans="1:15" ht="120.75" customHeight="1" x14ac:dyDescent="0.25"/>
    <row r="2" spans="1:15" ht="9" hidden="1" customHeight="1" x14ac:dyDescent="0.25"/>
    <row r="3" spans="1:15" hidden="1" x14ac:dyDescent="0.25"/>
    <row r="4" spans="1:15" ht="25.5" customHeight="1" x14ac:dyDescent="0.35">
      <c r="B4" s="615" t="s">
        <v>86</v>
      </c>
      <c r="C4" s="615"/>
      <c r="D4" s="615"/>
      <c r="E4" s="615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5" spans="1:15" ht="71.25" customHeight="1" x14ac:dyDescent="0.25"/>
    <row r="6" spans="1:15" ht="27" customHeight="1" x14ac:dyDescent="0.25">
      <c r="A6" s="118" t="s">
        <v>3</v>
      </c>
      <c r="B6" s="119" t="s">
        <v>87</v>
      </c>
      <c r="D6" s="119" t="s">
        <v>583</v>
      </c>
    </row>
    <row r="7" spans="1:15" ht="40.5" customHeight="1" x14ac:dyDescent="0.25">
      <c r="A7" s="118">
        <v>1.1000000000000001</v>
      </c>
      <c r="B7" s="119" t="s">
        <v>87</v>
      </c>
      <c r="D7" s="143" t="s">
        <v>584</v>
      </c>
    </row>
    <row r="8" spans="1:15" ht="27" customHeight="1" x14ac:dyDescent="0.25">
      <c r="A8" s="121" t="s">
        <v>70</v>
      </c>
      <c r="B8" s="119" t="s">
        <v>87</v>
      </c>
      <c r="D8" s="119" t="s">
        <v>110</v>
      </c>
    </row>
    <row r="9" spans="1:15" ht="27" customHeight="1" x14ac:dyDescent="0.25">
      <c r="A9" s="121" t="s">
        <v>71</v>
      </c>
      <c r="B9" s="119" t="s">
        <v>87</v>
      </c>
      <c r="D9" s="118" t="s">
        <v>111</v>
      </c>
    </row>
    <row r="10" spans="1:15" ht="27" customHeight="1" x14ac:dyDescent="0.25">
      <c r="A10" s="121" t="s">
        <v>5</v>
      </c>
      <c r="B10" s="119" t="s">
        <v>87</v>
      </c>
      <c r="D10" s="119" t="s">
        <v>312</v>
      </c>
      <c r="E10" s="119" t="s">
        <v>88</v>
      </c>
    </row>
    <row r="11" spans="1:15" ht="45" customHeight="1" x14ac:dyDescent="0.25">
      <c r="A11" s="118" t="s">
        <v>6</v>
      </c>
      <c r="B11" s="119" t="s">
        <v>87</v>
      </c>
      <c r="D11" s="143" t="s">
        <v>313</v>
      </c>
    </row>
    <row r="12" spans="1:15" ht="27" customHeight="1" x14ac:dyDescent="0.25">
      <c r="A12" s="118" t="s">
        <v>7</v>
      </c>
      <c r="B12" s="119" t="s">
        <v>87</v>
      </c>
      <c r="D12" s="119" t="s">
        <v>562</v>
      </c>
    </row>
    <row r="13" spans="1:15" ht="27" customHeight="1" x14ac:dyDescent="0.25">
      <c r="A13" s="118" t="s">
        <v>8</v>
      </c>
      <c r="B13" s="119" t="s">
        <v>87</v>
      </c>
      <c r="D13" s="119" t="s">
        <v>314</v>
      </c>
    </row>
    <row r="14" spans="1:15" ht="26.25" customHeight="1" x14ac:dyDescent="0.25">
      <c r="A14" s="118" t="s">
        <v>9</v>
      </c>
      <c r="B14" s="119" t="s">
        <v>87</v>
      </c>
      <c r="D14" s="143" t="s">
        <v>218</v>
      </c>
      <c r="E14" s="119" t="s">
        <v>88</v>
      </c>
    </row>
    <row r="15" spans="1:15" ht="36.75" customHeight="1" x14ac:dyDescent="0.25">
      <c r="A15" s="118" t="s">
        <v>10</v>
      </c>
      <c r="B15" s="119" t="s">
        <v>87</v>
      </c>
      <c r="D15" s="143" t="s">
        <v>315</v>
      </c>
      <c r="E15" s="119" t="s">
        <v>88</v>
      </c>
    </row>
    <row r="16" spans="1:15" ht="36.75" customHeight="1" x14ac:dyDescent="0.25">
      <c r="A16" s="118" t="s">
        <v>11</v>
      </c>
      <c r="B16" s="119" t="s">
        <v>87</v>
      </c>
      <c r="D16" s="119" t="s">
        <v>563</v>
      </c>
    </row>
    <row r="17" spans="1:8" ht="27" customHeight="1" x14ac:dyDescent="0.25">
      <c r="A17" s="118" t="s">
        <v>12</v>
      </c>
      <c r="B17" s="119" t="s">
        <v>87</v>
      </c>
      <c r="D17" s="119" t="s">
        <v>112</v>
      </c>
      <c r="E17" s="119" t="s">
        <v>88</v>
      </c>
    </row>
    <row r="19" spans="1:8" ht="27" customHeight="1" x14ac:dyDescent="0.35">
      <c r="B19" s="615" t="s">
        <v>316</v>
      </c>
      <c r="C19" s="615"/>
      <c r="D19" s="615"/>
      <c r="E19" s="615"/>
    </row>
    <row r="20" spans="1:8" ht="27" customHeight="1" x14ac:dyDescent="0.25">
      <c r="A20" s="118" t="s">
        <v>3</v>
      </c>
      <c r="B20" s="119" t="s">
        <v>317</v>
      </c>
      <c r="D20" s="119" t="s">
        <v>564</v>
      </c>
    </row>
    <row r="21" spans="1:8" ht="27" customHeight="1" x14ac:dyDescent="0.25">
      <c r="A21" s="121" t="s">
        <v>4</v>
      </c>
      <c r="B21" s="119" t="s">
        <v>317</v>
      </c>
      <c r="D21" s="119" t="s">
        <v>318</v>
      </c>
    </row>
    <row r="22" spans="1:8" ht="27" customHeight="1" x14ac:dyDescent="0.25">
      <c r="A22" s="121" t="s">
        <v>5</v>
      </c>
      <c r="B22" s="119" t="s">
        <v>317</v>
      </c>
      <c r="D22" s="119" t="s">
        <v>319</v>
      </c>
    </row>
    <row r="23" spans="1:8" ht="27" customHeight="1" x14ac:dyDescent="0.25">
      <c r="A23" s="121" t="s">
        <v>6</v>
      </c>
      <c r="B23" s="119" t="s">
        <v>317</v>
      </c>
      <c r="D23" s="119" t="s">
        <v>320</v>
      </c>
    </row>
    <row r="24" spans="1:8" ht="27" customHeight="1" x14ac:dyDescent="0.25">
      <c r="A24" s="121" t="s">
        <v>7</v>
      </c>
      <c r="B24" s="119" t="s">
        <v>317</v>
      </c>
      <c r="D24" s="119" t="s">
        <v>565</v>
      </c>
    </row>
    <row r="25" spans="1:8" ht="27" customHeight="1" x14ac:dyDescent="0.25">
      <c r="A25" s="118" t="s">
        <v>8</v>
      </c>
      <c r="B25" s="119" t="s">
        <v>317</v>
      </c>
      <c r="D25" s="119" t="s">
        <v>566</v>
      </c>
    </row>
    <row r="26" spans="1:8" x14ac:dyDescent="0.25">
      <c r="A26" s="118" t="s">
        <v>9</v>
      </c>
      <c r="B26" s="119" t="s">
        <v>317</v>
      </c>
      <c r="D26" s="119" t="s">
        <v>321</v>
      </c>
    </row>
    <row r="27" spans="1:8" x14ac:dyDescent="0.25">
      <c r="A27" s="118" t="s">
        <v>10</v>
      </c>
      <c r="B27" s="119" t="s">
        <v>317</v>
      </c>
      <c r="D27" s="119" t="s">
        <v>322</v>
      </c>
    </row>
    <row r="28" spans="1:8" x14ac:dyDescent="0.25">
      <c r="A28" s="118" t="s">
        <v>11</v>
      </c>
      <c r="B28" s="119" t="s">
        <v>317</v>
      </c>
      <c r="D28" s="119" t="s">
        <v>547</v>
      </c>
    </row>
    <row r="31" spans="1:8" x14ac:dyDescent="0.25">
      <c r="D31" s="616"/>
      <c r="E31" s="616"/>
      <c r="F31" s="616"/>
      <c r="G31" s="616"/>
      <c r="H31" s="616"/>
    </row>
    <row r="32" spans="1:8" x14ac:dyDescent="0.25">
      <c r="D32" s="616"/>
      <c r="E32" s="616"/>
      <c r="F32" s="616"/>
      <c r="G32" s="616"/>
      <c r="H32" s="616"/>
    </row>
  </sheetData>
  <mergeCells count="4">
    <mergeCell ref="B4:E4"/>
    <mergeCell ref="B19:E19"/>
    <mergeCell ref="D31:H31"/>
    <mergeCell ref="D32:H32"/>
  </mergeCells>
  <phoneticPr fontId="22" type="noConversion"/>
  <printOptions horizontalCentered="1"/>
  <pageMargins left="0.43307086614173229" right="0.47244094488188981" top="0.78740157480314965" bottom="0.70866141732283472" header="0.11811023622047245" footer="0.51181102362204722"/>
  <pageSetup paperSize="9" scale="50" fitToHeight="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view="pageLayout" zoomScaleNormal="100" workbookViewId="0">
      <selection activeCell="E7" sqref="E7"/>
    </sheetView>
  </sheetViews>
  <sheetFormatPr defaultRowHeight="12.75" x14ac:dyDescent="0.2"/>
  <cols>
    <col min="1" max="1" width="47.1640625" style="63" customWidth="1"/>
    <col min="2" max="2" width="15.6640625" style="62" customWidth="1"/>
    <col min="3" max="3" width="16.33203125" style="62" customWidth="1"/>
    <col min="4" max="4" width="18" style="62" customWidth="1"/>
    <col min="5" max="5" width="16.6640625" style="62" customWidth="1"/>
    <col min="6" max="6" width="18.83203125" style="265" customWidth="1"/>
    <col min="7" max="8" width="12.83203125" style="62" customWidth="1"/>
    <col min="9" max="9" width="13.83203125" style="62" customWidth="1"/>
    <col min="10" max="16384" width="9.33203125" style="62"/>
  </cols>
  <sheetData>
    <row r="2" spans="1:6" ht="24.75" customHeight="1" x14ac:dyDescent="0.2">
      <c r="A2" s="637" t="s">
        <v>218</v>
      </c>
      <c r="B2" s="637"/>
      <c r="C2" s="637"/>
      <c r="D2" s="637"/>
      <c r="E2" s="637"/>
      <c r="F2" s="637"/>
    </row>
    <row r="3" spans="1:6" ht="18" customHeight="1" thickBot="1" x14ac:dyDescent="0.3">
      <c r="F3" s="264" t="s">
        <v>517</v>
      </c>
    </row>
    <row r="4" spans="1:6" s="65" customFormat="1" ht="44.25" customHeight="1" thickBot="1" x14ac:dyDescent="0.25">
      <c r="A4" s="275" t="s">
        <v>212</v>
      </c>
      <c r="B4" s="276" t="s">
        <v>213</v>
      </c>
      <c r="C4" s="276" t="s">
        <v>214</v>
      </c>
      <c r="D4" s="276" t="s">
        <v>555</v>
      </c>
      <c r="E4" s="276" t="s">
        <v>524</v>
      </c>
      <c r="F4" s="277" t="s">
        <v>556</v>
      </c>
    </row>
    <row r="5" spans="1:6" s="265" customFormat="1" ht="12" customHeight="1" thickBot="1" x14ac:dyDescent="0.25">
      <c r="A5" s="278">
        <v>1</v>
      </c>
      <c r="B5" s="279">
        <v>2</v>
      </c>
      <c r="C5" s="279">
        <v>3</v>
      </c>
      <c r="D5" s="279">
        <v>4</v>
      </c>
      <c r="E5" s="279">
        <v>5</v>
      </c>
      <c r="F5" s="280" t="s">
        <v>215</v>
      </c>
    </row>
    <row r="6" spans="1:6" ht="30.75" customHeight="1" x14ac:dyDescent="0.2">
      <c r="A6" s="596" t="s">
        <v>580</v>
      </c>
      <c r="B6" s="597">
        <v>2627224</v>
      </c>
      <c r="C6" s="598" t="s">
        <v>554</v>
      </c>
      <c r="D6" s="597"/>
      <c r="E6" s="597">
        <v>2627224</v>
      </c>
      <c r="F6" s="599">
        <f>B6-D6-E6</f>
        <v>0</v>
      </c>
    </row>
    <row r="7" spans="1:6" ht="31.5" customHeight="1" x14ac:dyDescent="0.2">
      <c r="A7" s="281"/>
      <c r="B7" s="282"/>
      <c r="C7" s="410"/>
      <c r="D7" s="282"/>
      <c r="E7" s="282"/>
      <c r="F7" s="284">
        <f t="shared" ref="F7:F21" si="0">B7-D7-E7</f>
        <v>0</v>
      </c>
    </row>
    <row r="8" spans="1:6" ht="31.5" customHeight="1" x14ac:dyDescent="0.2">
      <c r="A8" s="600"/>
      <c r="B8" s="282"/>
      <c r="C8" s="410"/>
      <c r="D8" s="282"/>
      <c r="E8" s="282"/>
      <c r="F8" s="284">
        <f t="shared" si="0"/>
        <v>0</v>
      </c>
    </row>
    <row r="9" spans="1:6" ht="30.75" customHeight="1" x14ac:dyDescent="0.2">
      <c r="A9" s="601"/>
      <c r="B9" s="282"/>
      <c r="C9" s="410"/>
      <c r="D9" s="282"/>
      <c r="E9" s="282"/>
      <c r="F9" s="284">
        <f t="shared" si="0"/>
        <v>0</v>
      </c>
    </row>
    <row r="10" spans="1:6" ht="15.95" customHeight="1" x14ac:dyDescent="0.2">
      <c r="A10" s="281"/>
      <c r="B10" s="282"/>
      <c r="C10" s="283"/>
      <c r="D10" s="282"/>
      <c r="E10" s="282"/>
      <c r="F10" s="284">
        <f t="shared" si="0"/>
        <v>0</v>
      </c>
    </row>
    <row r="11" spans="1:6" ht="15.95" customHeight="1" x14ac:dyDescent="0.2">
      <c r="A11" s="281"/>
      <c r="B11" s="282"/>
      <c r="C11" s="283"/>
      <c r="D11" s="282"/>
      <c r="E11" s="282"/>
      <c r="F11" s="284">
        <f t="shared" si="0"/>
        <v>0</v>
      </c>
    </row>
    <row r="12" spans="1:6" ht="15.95" customHeight="1" x14ac:dyDescent="0.2">
      <c r="A12" s="281"/>
      <c r="B12" s="282"/>
      <c r="C12" s="283"/>
      <c r="D12" s="282"/>
      <c r="E12" s="282"/>
      <c r="F12" s="284">
        <f t="shared" si="0"/>
        <v>0</v>
      </c>
    </row>
    <row r="13" spans="1:6" ht="15.95" customHeight="1" x14ac:dyDescent="0.2">
      <c r="A13" s="66"/>
      <c r="B13" s="30"/>
      <c r="C13" s="266"/>
      <c r="D13" s="30"/>
      <c r="E13" s="30"/>
      <c r="F13" s="267">
        <f t="shared" si="0"/>
        <v>0</v>
      </c>
    </row>
    <row r="14" spans="1:6" ht="15.95" customHeight="1" x14ac:dyDescent="0.2">
      <c r="A14" s="66"/>
      <c r="B14" s="30"/>
      <c r="C14" s="266"/>
      <c r="D14" s="30"/>
      <c r="E14" s="30"/>
      <c r="F14" s="267">
        <f t="shared" si="0"/>
        <v>0</v>
      </c>
    </row>
    <row r="15" spans="1:6" ht="15.95" customHeight="1" x14ac:dyDescent="0.2">
      <c r="A15" s="66"/>
      <c r="B15" s="30"/>
      <c r="C15" s="266"/>
      <c r="D15" s="30"/>
      <c r="E15" s="30"/>
      <c r="F15" s="267">
        <f t="shared" si="0"/>
        <v>0</v>
      </c>
    </row>
    <row r="16" spans="1:6" ht="15.95" customHeight="1" x14ac:dyDescent="0.2">
      <c r="A16" s="66"/>
      <c r="B16" s="30"/>
      <c r="C16" s="266"/>
      <c r="D16" s="30"/>
      <c r="E16" s="30"/>
      <c r="F16" s="267">
        <f t="shared" si="0"/>
        <v>0</v>
      </c>
    </row>
    <row r="17" spans="1:6" ht="15.95" customHeight="1" x14ac:dyDescent="0.2">
      <c r="A17" s="66"/>
      <c r="B17" s="30"/>
      <c r="C17" s="266"/>
      <c r="D17" s="30"/>
      <c r="E17" s="30"/>
      <c r="F17" s="267">
        <f t="shared" si="0"/>
        <v>0</v>
      </c>
    </row>
    <row r="18" spans="1:6" ht="15.95" customHeight="1" x14ac:dyDescent="0.2">
      <c r="A18" s="66"/>
      <c r="B18" s="30"/>
      <c r="C18" s="266"/>
      <c r="D18" s="30"/>
      <c r="E18" s="30"/>
      <c r="F18" s="267">
        <f t="shared" si="0"/>
        <v>0</v>
      </c>
    </row>
    <row r="19" spans="1:6" ht="15.95" customHeight="1" x14ac:dyDescent="0.2">
      <c r="A19" s="66"/>
      <c r="B19" s="30"/>
      <c r="C19" s="266"/>
      <c r="D19" s="30"/>
      <c r="E19" s="30"/>
      <c r="F19" s="267">
        <f t="shared" si="0"/>
        <v>0</v>
      </c>
    </row>
    <row r="20" spans="1:6" ht="15.95" customHeight="1" x14ac:dyDescent="0.2">
      <c r="A20" s="66"/>
      <c r="B20" s="30"/>
      <c r="C20" s="266"/>
      <c r="D20" s="30"/>
      <c r="E20" s="30"/>
      <c r="F20" s="267">
        <f t="shared" si="0"/>
        <v>0</v>
      </c>
    </row>
    <row r="21" spans="1:6" ht="15.95" customHeight="1" thickBot="1" x14ac:dyDescent="0.25">
      <c r="A21" s="68"/>
      <c r="B21" s="31"/>
      <c r="C21" s="268"/>
      <c r="D21" s="31"/>
      <c r="E21" s="31"/>
      <c r="F21" s="269">
        <f t="shared" si="0"/>
        <v>0</v>
      </c>
    </row>
    <row r="22" spans="1:6" s="274" customFormat="1" ht="18" customHeight="1" thickBot="1" x14ac:dyDescent="0.25">
      <c r="A22" s="270" t="s">
        <v>216</v>
      </c>
      <c r="B22" s="271">
        <f>SUM(B6:B21)</f>
        <v>2627224</v>
      </c>
      <c r="C22" s="272"/>
      <c r="D22" s="271">
        <f>SUM(D6:D21)</f>
        <v>0</v>
      </c>
      <c r="E22" s="271">
        <f>SUM(E6:E21)</f>
        <v>2627224</v>
      </c>
      <c r="F22" s="273">
        <f>SUM(F6:F21)</f>
        <v>0</v>
      </c>
    </row>
  </sheetData>
  <sheetProtection password="C071" sheet="1" selectLockedCells="1" selectUnlockedCells="1"/>
  <mergeCells count="1">
    <mergeCell ref="A2:F2"/>
  </mergeCells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&amp;R&amp;"Times New Roman CE,Félkövér dőlt"7.sz.melléklet a 2/2020. (II.26.)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4"/>
  <sheetViews>
    <sheetView view="pageLayout" zoomScaleNormal="100" workbookViewId="0">
      <selection activeCell="A50" sqref="A50"/>
    </sheetView>
  </sheetViews>
  <sheetFormatPr defaultRowHeight="12.75" x14ac:dyDescent="0.2"/>
  <cols>
    <col min="1" max="1" width="38.6640625" style="67" customWidth="1"/>
    <col min="2" max="5" width="13.83203125" style="67" customWidth="1"/>
    <col min="6" max="16384" width="9.33203125" style="67"/>
  </cols>
  <sheetData>
    <row r="1" spans="1:5" ht="30" customHeight="1" x14ac:dyDescent="0.2">
      <c r="A1" s="638" t="s">
        <v>234</v>
      </c>
      <c r="B1" s="638"/>
      <c r="C1" s="638"/>
      <c r="D1" s="638"/>
      <c r="E1" s="638"/>
    </row>
    <row r="3" spans="1:5" ht="39.75" customHeight="1" x14ac:dyDescent="0.25">
      <c r="A3" s="286" t="s">
        <v>219</v>
      </c>
      <c r="B3" s="654"/>
      <c r="C3" s="654"/>
      <c r="D3" s="654"/>
      <c r="E3" s="654"/>
    </row>
    <row r="4" spans="1:5" ht="14.25" thickBot="1" x14ac:dyDescent="0.3">
      <c r="D4" s="655" t="s">
        <v>518</v>
      </c>
      <c r="E4" s="655"/>
    </row>
    <row r="5" spans="1:5" ht="15" customHeight="1" thickBot="1" x14ac:dyDescent="0.25">
      <c r="A5" s="287" t="s">
        <v>220</v>
      </c>
      <c r="B5" s="288">
        <v>2020</v>
      </c>
      <c r="C5" s="288">
        <v>2021</v>
      </c>
      <c r="D5" s="288" t="s">
        <v>569</v>
      </c>
      <c r="E5" s="289" t="s">
        <v>194</v>
      </c>
    </row>
    <row r="6" spans="1:5" x14ac:dyDescent="0.2">
      <c r="A6" s="290" t="s">
        <v>221</v>
      </c>
      <c r="B6" s="291"/>
      <c r="C6" s="291"/>
      <c r="D6" s="291"/>
      <c r="E6" s="292">
        <f t="shared" ref="E6:E12" si="0">SUM(B6:D6)</f>
        <v>0</v>
      </c>
    </row>
    <row r="7" spans="1:5" x14ac:dyDescent="0.2">
      <c r="A7" s="293" t="s">
        <v>222</v>
      </c>
      <c r="B7" s="294"/>
      <c r="C7" s="294"/>
      <c r="D7" s="294"/>
      <c r="E7" s="295">
        <f t="shared" si="0"/>
        <v>0</v>
      </c>
    </row>
    <row r="8" spans="1:5" x14ac:dyDescent="0.2">
      <c r="A8" s="296" t="s">
        <v>223</v>
      </c>
      <c r="B8" s="297"/>
      <c r="C8" s="297"/>
      <c r="D8" s="297"/>
      <c r="E8" s="298">
        <f t="shared" si="0"/>
        <v>0</v>
      </c>
    </row>
    <row r="9" spans="1:5" x14ac:dyDescent="0.2">
      <c r="A9" s="296" t="s">
        <v>224</v>
      </c>
      <c r="B9" s="297"/>
      <c r="C9" s="297"/>
      <c r="D9" s="297"/>
      <c r="E9" s="298">
        <f t="shared" si="0"/>
        <v>0</v>
      </c>
    </row>
    <row r="10" spans="1:5" x14ac:dyDescent="0.2">
      <c r="A10" s="296" t="s">
        <v>225</v>
      </c>
      <c r="B10" s="297"/>
      <c r="C10" s="297"/>
      <c r="D10" s="297"/>
      <c r="E10" s="298">
        <f t="shared" si="0"/>
        <v>0</v>
      </c>
    </row>
    <row r="11" spans="1:5" x14ac:dyDescent="0.2">
      <c r="A11" s="296" t="s">
        <v>226</v>
      </c>
      <c r="B11" s="297"/>
      <c r="C11" s="297"/>
      <c r="D11" s="297"/>
      <c r="E11" s="298">
        <f t="shared" si="0"/>
        <v>0</v>
      </c>
    </row>
    <row r="12" spans="1:5" ht="13.5" thickBot="1" x14ac:dyDescent="0.25">
      <c r="A12" s="299"/>
      <c r="B12" s="300"/>
      <c r="C12" s="300"/>
      <c r="D12" s="300"/>
      <c r="E12" s="298">
        <f t="shared" si="0"/>
        <v>0</v>
      </c>
    </row>
    <row r="13" spans="1:5" ht="13.5" thickBot="1" x14ac:dyDescent="0.25">
      <c r="A13" s="301" t="s">
        <v>227</v>
      </c>
      <c r="B13" s="302">
        <f>B6+SUM(B8:B12)</f>
        <v>0</v>
      </c>
      <c r="C13" s="302">
        <f>C6+SUM(C8:C12)</f>
        <v>0</v>
      </c>
      <c r="D13" s="302">
        <f>D6+SUM(D8:D12)</f>
        <v>0</v>
      </c>
      <c r="E13" s="303">
        <f>E6+SUM(E8:E12)</f>
        <v>0</v>
      </c>
    </row>
    <row r="14" spans="1:5" ht="13.5" thickBot="1" x14ac:dyDescent="0.25">
      <c r="A14" s="304"/>
      <c r="B14" s="304"/>
      <c r="C14" s="304"/>
      <c r="D14" s="304"/>
      <c r="E14" s="304"/>
    </row>
    <row r="15" spans="1:5" ht="15" customHeight="1" thickBot="1" x14ac:dyDescent="0.25">
      <c r="A15" s="287" t="s">
        <v>228</v>
      </c>
      <c r="B15" s="288">
        <v>2020</v>
      </c>
      <c r="C15" s="288">
        <v>2021</v>
      </c>
      <c r="D15" s="288" t="s">
        <v>569</v>
      </c>
      <c r="E15" s="289" t="s">
        <v>194</v>
      </c>
    </row>
    <row r="16" spans="1:5" x14ac:dyDescent="0.2">
      <c r="A16" s="290" t="s">
        <v>229</v>
      </c>
      <c r="B16" s="291">
        <v>0</v>
      </c>
      <c r="C16" s="291"/>
      <c r="D16" s="291"/>
      <c r="E16" s="292">
        <f t="shared" ref="E16:E22" si="1">SUM(B16:D16)</f>
        <v>0</v>
      </c>
    </row>
    <row r="17" spans="1:5" x14ac:dyDescent="0.2">
      <c r="A17" s="305" t="s">
        <v>230</v>
      </c>
      <c r="B17" s="297"/>
      <c r="C17" s="297"/>
      <c r="D17" s="297"/>
      <c r="E17" s="298">
        <f t="shared" si="1"/>
        <v>0</v>
      </c>
    </row>
    <row r="18" spans="1:5" x14ac:dyDescent="0.2">
      <c r="A18" s="296" t="s">
        <v>231</v>
      </c>
      <c r="B18" s="297"/>
      <c r="C18" s="297"/>
      <c r="D18" s="297"/>
      <c r="E18" s="298">
        <f t="shared" si="1"/>
        <v>0</v>
      </c>
    </row>
    <row r="19" spans="1:5" x14ac:dyDescent="0.2">
      <c r="A19" s="296" t="s">
        <v>232</v>
      </c>
      <c r="B19" s="297"/>
      <c r="C19" s="297"/>
      <c r="D19" s="297"/>
      <c r="E19" s="298">
        <f t="shared" si="1"/>
        <v>0</v>
      </c>
    </row>
    <row r="20" spans="1:5" x14ac:dyDescent="0.2">
      <c r="A20" s="306"/>
      <c r="B20" s="297"/>
      <c r="C20" s="297"/>
      <c r="D20" s="297"/>
      <c r="E20" s="298">
        <f t="shared" si="1"/>
        <v>0</v>
      </c>
    </row>
    <row r="21" spans="1:5" x14ac:dyDescent="0.2">
      <c r="A21" s="306"/>
      <c r="B21" s="297"/>
      <c r="C21" s="297"/>
      <c r="D21" s="297"/>
      <c r="E21" s="298">
        <f t="shared" si="1"/>
        <v>0</v>
      </c>
    </row>
    <row r="22" spans="1:5" ht="13.5" thickBot="1" x14ac:dyDescent="0.25">
      <c r="A22" s="299"/>
      <c r="B22" s="300"/>
      <c r="C22" s="300"/>
      <c r="D22" s="300"/>
      <c r="E22" s="298">
        <f t="shared" si="1"/>
        <v>0</v>
      </c>
    </row>
    <row r="23" spans="1:5" ht="13.5" thickBot="1" x14ac:dyDescent="0.25">
      <c r="A23" s="301" t="s">
        <v>37</v>
      </c>
      <c r="B23" s="302">
        <f>SUM(B16:B22)</f>
        <v>0</v>
      </c>
      <c r="C23" s="302">
        <f>SUM(C16:C22)</f>
        <v>0</v>
      </c>
      <c r="D23" s="302">
        <f>SUM(D16:D22)</f>
        <v>0</v>
      </c>
      <c r="E23" s="303">
        <f>SUM(E16:E22)</f>
        <v>0</v>
      </c>
    </row>
    <row r="26" spans="1:5" ht="39" customHeight="1" x14ac:dyDescent="0.25">
      <c r="A26" s="286" t="s">
        <v>219</v>
      </c>
      <c r="B26" s="654"/>
      <c r="C26" s="654"/>
      <c r="D26" s="654"/>
      <c r="E26" s="654"/>
    </row>
    <row r="27" spans="1:5" ht="14.25" thickBot="1" x14ac:dyDescent="0.3">
      <c r="D27" s="655" t="s">
        <v>518</v>
      </c>
      <c r="E27" s="655"/>
    </row>
    <row r="28" spans="1:5" ht="13.5" thickBot="1" x14ac:dyDescent="0.25">
      <c r="A28" s="287" t="s">
        <v>220</v>
      </c>
      <c r="B28" s="288">
        <v>2020</v>
      </c>
      <c r="C28" s="288">
        <v>2021</v>
      </c>
      <c r="D28" s="288" t="s">
        <v>569</v>
      </c>
      <c r="E28" s="289" t="s">
        <v>194</v>
      </c>
    </row>
    <row r="29" spans="1:5" x14ac:dyDescent="0.2">
      <c r="A29" s="290" t="s">
        <v>221</v>
      </c>
      <c r="B29" s="291">
        <v>0</v>
      </c>
      <c r="C29" s="291"/>
      <c r="D29" s="291"/>
      <c r="E29" s="292">
        <f t="shared" ref="E29:E35" si="2">SUM(B29:D29)</f>
        <v>0</v>
      </c>
    </row>
    <row r="30" spans="1:5" x14ac:dyDescent="0.2">
      <c r="A30" s="293" t="s">
        <v>222</v>
      </c>
      <c r="B30" s="294"/>
      <c r="C30" s="294"/>
      <c r="D30" s="294"/>
      <c r="E30" s="295">
        <f t="shared" si="2"/>
        <v>0</v>
      </c>
    </row>
    <row r="31" spans="1:5" x14ac:dyDescent="0.2">
      <c r="A31" s="296" t="s">
        <v>223</v>
      </c>
      <c r="B31" s="297"/>
      <c r="C31" s="297"/>
      <c r="D31" s="297"/>
      <c r="E31" s="298">
        <f t="shared" si="2"/>
        <v>0</v>
      </c>
    </row>
    <row r="32" spans="1:5" x14ac:dyDescent="0.2">
      <c r="A32" s="296" t="s">
        <v>224</v>
      </c>
      <c r="B32" s="297"/>
      <c r="C32" s="297"/>
      <c r="D32" s="297"/>
      <c r="E32" s="298">
        <f t="shared" si="2"/>
        <v>0</v>
      </c>
    </row>
    <row r="33" spans="1:5" x14ac:dyDescent="0.2">
      <c r="A33" s="296" t="s">
        <v>225</v>
      </c>
      <c r="B33" s="297"/>
      <c r="C33" s="297"/>
      <c r="D33" s="297"/>
      <c r="E33" s="298">
        <f t="shared" si="2"/>
        <v>0</v>
      </c>
    </row>
    <row r="34" spans="1:5" x14ac:dyDescent="0.2">
      <c r="A34" s="296" t="s">
        <v>226</v>
      </c>
      <c r="B34" s="297"/>
      <c r="C34" s="297"/>
      <c r="D34" s="297"/>
      <c r="E34" s="298">
        <f t="shared" si="2"/>
        <v>0</v>
      </c>
    </row>
    <row r="35" spans="1:5" ht="13.5" thickBot="1" x14ac:dyDescent="0.25">
      <c r="A35" s="299"/>
      <c r="B35" s="300"/>
      <c r="C35" s="300"/>
      <c r="D35" s="300"/>
      <c r="E35" s="298">
        <f t="shared" si="2"/>
        <v>0</v>
      </c>
    </row>
    <row r="36" spans="1:5" ht="13.5" thickBot="1" x14ac:dyDescent="0.25">
      <c r="A36" s="301" t="s">
        <v>227</v>
      </c>
      <c r="B36" s="302">
        <f>B29+SUM(B31:B35)</f>
        <v>0</v>
      </c>
      <c r="C36" s="302">
        <f>C29+SUM(C31:C35)</f>
        <v>0</v>
      </c>
      <c r="D36" s="302">
        <f>D29+SUM(D31:D35)</f>
        <v>0</v>
      </c>
      <c r="E36" s="303">
        <f>E29+SUM(E31:E35)</f>
        <v>0</v>
      </c>
    </row>
    <row r="37" spans="1:5" ht="13.5" thickBot="1" x14ac:dyDescent="0.25">
      <c r="A37" s="304"/>
      <c r="B37" s="304"/>
      <c r="C37" s="304"/>
      <c r="D37" s="304"/>
      <c r="E37" s="304"/>
    </row>
    <row r="38" spans="1:5" ht="13.5" thickBot="1" x14ac:dyDescent="0.25">
      <c r="A38" s="287" t="s">
        <v>228</v>
      </c>
      <c r="B38" s="288">
        <v>2020</v>
      </c>
      <c r="C38" s="288">
        <v>2021</v>
      </c>
      <c r="D38" s="288" t="s">
        <v>569</v>
      </c>
      <c r="E38" s="289" t="s">
        <v>194</v>
      </c>
    </row>
    <row r="39" spans="1:5" x14ac:dyDescent="0.2">
      <c r="A39" s="290" t="s">
        <v>229</v>
      </c>
      <c r="B39" s="291"/>
      <c r="C39" s="291"/>
      <c r="D39" s="291"/>
      <c r="E39" s="292">
        <f t="shared" ref="E39:E45" si="3">SUM(B39:D39)</f>
        <v>0</v>
      </c>
    </row>
    <row r="40" spans="1:5" x14ac:dyDescent="0.2">
      <c r="A40" s="305" t="s">
        <v>230</v>
      </c>
      <c r="B40" s="297"/>
      <c r="C40" s="297"/>
      <c r="D40" s="297"/>
      <c r="E40" s="298">
        <f t="shared" si="3"/>
        <v>0</v>
      </c>
    </row>
    <row r="41" spans="1:5" x14ac:dyDescent="0.2">
      <c r="A41" s="296" t="s">
        <v>231</v>
      </c>
      <c r="B41" s="297"/>
      <c r="C41" s="297"/>
      <c r="D41" s="297"/>
      <c r="E41" s="298">
        <f t="shared" si="3"/>
        <v>0</v>
      </c>
    </row>
    <row r="42" spans="1:5" x14ac:dyDescent="0.2">
      <c r="A42" s="296" t="s">
        <v>232</v>
      </c>
      <c r="B42" s="297"/>
      <c r="C42" s="297"/>
      <c r="D42" s="297"/>
      <c r="E42" s="298">
        <f t="shared" si="3"/>
        <v>0</v>
      </c>
    </row>
    <row r="43" spans="1:5" x14ac:dyDescent="0.2">
      <c r="A43" s="306" t="s">
        <v>506</v>
      </c>
      <c r="B43" s="297"/>
      <c r="C43" s="297"/>
      <c r="D43" s="297"/>
      <c r="E43" s="298">
        <f t="shared" si="3"/>
        <v>0</v>
      </c>
    </row>
    <row r="44" spans="1:5" x14ac:dyDescent="0.2">
      <c r="A44" s="306"/>
      <c r="B44" s="297"/>
      <c r="C44" s="297"/>
      <c r="D44" s="297"/>
      <c r="E44" s="298">
        <f t="shared" si="3"/>
        <v>0</v>
      </c>
    </row>
    <row r="45" spans="1:5" ht="13.5" thickBot="1" x14ac:dyDescent="0.25">
      <c r="A45" s="299"/>
      <c r="B45" s="300"/>
      <c r="C45" s="300"/>
      <c r="D45" s="300"/>
      <c r="E45" s="298">
        <f t="shared" si="3"/>
        <v>0</v>
      </c>
    </row>
    <row r="46" spans="1:5" ht="13.5" thickBot="1" x14ac:dyDescent="0.25">
      <c r="A46" s="301" t="s">
        <v>37</v>
      </c>
      <c r="B46" s="302">
        <f>SUM(B39:B45)</f>
        <v>0</v>
      </c>
      <c r="C46" s="302">
        <f>SUM(C39:C45)</f>
        <v>0</v>
      </c>
      <c r="D46" s="302">
        <f>SUM(D39:D45)</f>
        <v>0</v>
      </c>
      <c r="E46" s="303">
        <f>SUM(E39:E45)</f>
        <v>0</v>
      </c>
    </row>
    <row r="47" spans="1:5" x14ac:dyDescent="0.2">
      <c r="A47" s="532"/>
      <c r="B47" s="533"/>
      <c r="C47" s="533"/>
      <c r="D47" s="533"/>
      <c r="E47" s="533"/>
    </row>
    <row r="48" spans="1:5" x14ac:dyDescent="0.2">
      <c r="A48" s="532"/>
      <c r="B48" s="533"/>
      <c r="C48" s="533"/>
      <c r="D48" s="533"/>
      <c r="E48" s="533"/>
    </row>
    <row r="49" spans="1:8" ht="15.75" x14ac:dyDescent="0.2">
      <c r="A49" s="656" t="s">
        <v>570</v>
      </c>
      <c r="B49" s="656"/>
      <c r="C49" s="656"/>
      <c r="D49" s="656"/>
      <c r="E49" s="656"/>
    </row>
    <row r="50" spans="1:8" ht="13.5" thickBot="1" x14ac:dyDescent="0.25"/>
    <row r="51" spans="1:8" ht="13.5" thickBot="1" x14ac:dyDescent="0.25">
      <c r="A51" s="657" t="s">
        <v>233</v>
      </c>
      <c r="B51" s="658"/>
      <c r="C51" s="659"/>
      <c r="D51" s="660" t="s">
        <v>549</v>
      </c>
      <c r="E51" s="661"/>
      <c r="H51" s="307"/>
    </row>
    <row r="52" spans="1:8" x14ac:dyDescent="0.2">
      <c r="A52" s="639"/>
      <c r="B52" s="640"/>
      <c r="C52" s="641"/>
      <c r="D52" s="642"/>
      <c r="E52" s="643"/>
    </row>
    <row r="53" spans="1:8" ht="13.5" thickBot="1" x14ac:dyDescent="0.25">
      <c r="A53" s="644"/>
      <c r="B53" s="645"/>
      <c r="C53" s="646"/>
      <c r="D53" s="647"/>
      <c r="E53" s="648"/>
    </row>
    <row r="54" spans="1:8" ht="13.5" thickBot="1" x14ac:dyDescent="0.25">
      <c r="A54" s="649" t="s">
        <v>37</v>
      </c>
      <c r="B54" s="650"/>
      <c r="C54" s="651"/>
      <c r="D54" s="652">
        <f>SUM(D52:E53)</f>
        <v>0</v>
      </c>
      <c r="E54" s="653"/>
    </row>
  </sheetData>
  <sheetProtection password="C071" sheet="1" selectLockedCells="1" selectUnlockedCells="1"/>
  <mergeCells count="14">
    <mergeCell ref="D27:E27"/>
    <mergeCell ref="A49:E49"/>
    <mergeCell ref="A51:C51"/>
    <mergeCell ref="D51:E51"/>
    <mergeCell ref="A1:E1"/>
    <mergeCell ref="A52:C52"/>
    <mergeCell ref="D52:E52"/>
    <mergeCell ref="A53:C53"/>
    <mergeCell ref="D53:E53"/>
    <mergeCell ref="A54:C54"/>
    <mergeCell ref="D54:E54"/>
    <mergeCell ref="B3:E3"/>
    <mergeCell ref="D4:E4"/>
    <mergeCell ref="B26:E26"/>
  </mergeCells>
  <conditionalFormatting sqref="D54:E54 E16:E22 E6:E12 E29:E35 E39:E45 B23:E23 B13:E13 B36:E36 B46:E48">
    <cfRule type="cellIs" dxfId="3" priority="1" stopIfTrue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94" orientation="portrait" r:id="rId1"/>
  <headerFooter>
    <oddHeader>&amp;R&amp;"Times New Roman CE,Félkövér dőlt"8.sz.melléklet a 2/2020. (II.26.)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view="pageLayout" topLeftCell="A75" zoomScaleNormal="145" workbookViewId="0">
      <selection activeCell="B135" sqref="B135"/>
    </sheetView>
  </sheetViews>
  <sheetFormatPr defaultRowHeight="15.75" x14ac:dyDescent="0.25"/>
  <cols>
    <col min="1" max="1" width="16.33203125" style="442" customWidth="1"/>
    <col min="2" max="2" width="81.33203125" style="53" customWidth="1"/>
    <col min="3" max="3" width="16.1640625" style="53" customWidth="1"/>
    <col min="4" max="16384" width="9.33203125" style="53"/>
  </cols>
  <sheetData>
    <row r="1" spans="1:3" ht="30" customHeight="1" x14ac:dyDescent="0.25">
      <c r="A1" s="470" t="s">
        <v>297</v>
      </c>
      <c r="B1" s="447" t="s">
        <v>293</v>
      </c>
      <c r="C1" s="448" t="s">
        <v>296</v>
      </c>
    </row>
    <row r="2" spans="1:3" ht="15.75" customHeight="1" thickBot="1" x14ac:dyDescent="0.3">
      <c r="A2" s="489"/>
      <c r="B2" s="445" t="s">
        <v>294</v>
      </c>
      <c r="C2" s="446" t="s">
        <v>295</v>
      </c>
    </row>
    <row r="3" spans="1:3" ht="15.95" customHeight="1" thickBot="1" x14ac:dyDescent="0.3">
      <c r="A3" s="666"/>
      <c r="B3" s="666"/>
      <c r="C3" s="145" t="s">
        <v>518</v>
      </c>
    </row>
    <row r="4" spans="1:3" ht="38.1" customHeight="1" thickBot="1" x14ac:dyDescent="0.3">
      <c r="A4" s="469" t="s">
        <v>45</v>
      </c>
      <c r="B4" s="440" t="s">
        <v>292</v>
      </c>
      <c r="C4" s="54" t="s">
        <v>524</v>
      </c>
    </row>
    <row r="5" spans="1:3" s="55" customFormat="1" ht="12" customHeight="1" thickBot="1" x14ac:dyDescent="0.25">
      <c r="A5" s="441">
        <v>1</v>
      </c>
      <c r="B5" s="438">
        <v>2</v>
      </c>
      <c r="C5" s="439">
        <v>3</v>
      </c>
    </row>
    <row r="6" spans="1:3" s="55" customFormat="1" ht="16.5" customHeight="1" thickBot="1" x14ac:dyDescent="0.25">
      <c r="A6" s="664"/>
      <c r="B6" s="664"/>
      <c r="C6" s="665"/>
    </row>
    <row r="7" spans="1:3" s="2" customFormat="1" ht="12" customHeight="1" thickBot="1" x14ac:dyDescent="0.25">
      <c r="A7" s="468" t="s">
        <v>3</v>
      </c>
      <c r="B7" s="417" t="s">
        <v>323</v>
      </c>
      <c r="C7" s="56">
        <f>SUM(C8:C13)</f>
        <v>25975440</v>
      </c>
    </row>
    <row r="8" spans="1:3" s="2" customFormat="1" ht="12" customHeight="1" x14ac:dyDescent="0.2">
      <c r="A8" s="496" t="s">
        <v>304</v>
      </c>
      <c r="B8" s="9" t="s">
        <v>324</v>
      </c>
      <c r="C8" s="527">
        <v>17374440</v>
      </c>
    </row>
    <row r="9" spans="1:3" s="2" customFormat="1" ht="12" customHeight="1" x14ac:dyDescent="0.2">
      <c r="A9" s="497" t="s">
        <v>305</v>
      </c>
      <c r="B9" s="6" t="s">
        <v>492</v>
      </c>
      <c r="C9" s="51">
        <v>0</v>
      </c>
    </row>
    <row r="10" spans="1:3" s="2" customFormat="1" ht="12" customHeight="1" x14ac:dyDescent="0.2">
      <c r="A10" s="497" t="s">
        <v>306</v>
      </c>
      <c r="B10" s="6" t="s">
        <v>326</v>
      </c>
      <c r="C10" s="51">
        <v>6801000</v>
      </c>
    </row>
    <row r="11" spans="1:3" s="2" customFormat="1" ht="12" customHeight="1" x14ac:dyDescent="0.2">
      <c r="A11" s="497" t="s">
        <v>307</v>
      </c>
      <c r="B11" s="6" t="s">
        <v>327</v>
      </c>
      <c r="C11" s="51">
        <v>1800000</v>
      </c>
    </row>
    <row r="12" spans="1:3" s="2" customFormat="1" ht="12" customHeight="1" x14ac:dyDescent="0.2">
      <c r="A12" s="497" t="s">
        <v>308</v>
      </c>
      <c r="B12" s="6" t="s">
        <v>328</v>
      </c>
      <c r="C12" s="51"/>
    </row>
    <row r="13" spans="1:3" s="2" customFormat="1" ht="12" customHeight="1" thickBot="1" x14ac:dyDescent="0.25">
      <c r="A13" s="498" t="s">
        <v>309</v>
      </c>
      <c r="B13" s="456" t="s">
        <v>329</v>
      </c>
      <c r="C13" s="556"/>
    </row>
    <row r="14" spans="1:3" s="2" customFormat="1" ht="12" customHeight="1" thickBot="1" x14ac:dyDescent="0.25">
      <c r="A14" s="443" t="s">
        <v>4</v>
      </c>
      <c r="B14" s="417" t="s">
        <v>330</v>
      </c>
      <c r="C14" s="457">
        <f>SUM(C15:C19)</f>
        <v>268438</v>
      </c>
    </row>
    <row r="15" spans="1:3" s="2" customFormat="1" ht="12" customHeight="1" x14ac:dyDescent="0.2">
      <c r="A15" s="499" t="s">
        <v>113</v>
      </c>
      <c r="B15" s="9" t="s">
        <v>332</v>
      </c>
      <c r="C15" s="21"/>
    </row>
    <row r="16" spans="1:3" s="2" customFormat="1" ht="12" customHeight="1" x14ac:dyDescent="0.2">
      <c r="A16" s="497" t="s">
        <v>114</v>
      </c>
      <c r="B16" s="6" t="s">
        <v>333</v>
      </c>
      <c r="C16" s="20"/>
    </row>
    <row r="17" spans="1:3" s="2" customFormat="1" ht="12" customHeight="1" x14ac:dyDescent="0.2">
      <c r="A17" s="497" t="s">
        <v>115</v>
      </c>
      <c r="B17" s="6" t="s">
        <v>334</v>
      </c>
      <c r="C17" s="20"/>
    </row>
    <row r="18" spans="1:3" s="2" customFormat="1" ht="12" customHeight="1" x14ac:dyDescent="0.2">
      <c r="A18" s="497" t="s">
        <v>116</v>
      </c>
      <c r="B18" s="6" t="s">
        <v>335</v>
      </c>
      <c r="C18" s="20"/>
    </row>
    <row r="19" spans="1:3" s="2" customFormat="1" ht="12" customHeight="1" thickBot="1" x14ac:dyDescent="0.25">
      <c r="A19" s="500" t="s">
        <v>331</v>
      </c>
      <c r="B19" s="14" t="s">
        <v>336</v>
      </c>
      <c r="C19" s="22">
        <v>268438</v>
      </c>
    </row>
    <row r="20" spans="1:3" s="2" customFormat="1" ht="12" customHeight="1" thickBot="1" x14ac:dyDescent="0.25">
      <c r="A20" s="443" t="s">
        <v>5</v>
      </c>
      <c r="B20" s="417" t="s">
        <v>337</v>
      </c>
      <c r="C20" s="491">
        <f>SUM(C21:C25)</f>
        <v>2750000</v>
      </c>
    </row>
    <row r="21" spans="1:3" s="2" customFormat="1" ht="12" customHeight="1" x14ac:dyDescent="0.2">
      <c r="A21" s="494" t="s">
        <v>91</v>
      </c>
      <c r="B21" s="488" t="s">
        <v>338</v>
      </c>
      <c r="C21" s="141"/>
    </row>
    <row r="22" spans="1:3" s="2" customFormat="1" ht="12" customHeight="1" x14ac:dyDescent="0.2">
      <c r="A22" s="490" t="s">
        <v>92</v>
      </c>
      <c r="B22" s="6" t="s">
        <v>339</v>
      </c>
      <c r="C22" s="502"/>
    </row>
    <row r="23" spans="1:3" s="2" customFormat="1" ht="12" customHeight="1" x14ac:dyDescent="0.2">
      <c r="A23" s="490" t="s">
        <v>93</v>
      </c>
      <c r="B23" s="6" t="s">
        <v>340</v>
      </c>
      <c r="C23" s="502"/>
    </row>
    <row r="24" spans="1:3" s="2" customFormat="1" ht="12" customHeight="1" x14ac:dyDescent="0.2">
      <c r="A24" s="490" t="s">
        <v>117</v>
      </c>
      <c r="B24" s="9" t="s">
        <v>341</v>
      </c>
      <c r="C24" s="21"/>
    </row>
    <row r="25" spans="1:3" s="2" customFormat="1" ht="12" customHeight="1" thickBot="1" x14ac:dyDescent="0.25">
      <c r="A25" s="493" t="s">
        <v>118</v>
      </c>
      <c r="B25" s="14" t="s">
        <v>342</v>
      </c>
      <c r="C25" s="22">
        <v>2750000</v>
      </c>
    </row>
    <row r="26" spans="1:3" s="2" customFormat="1" ht="12" customHeight="1" thickBot="1" x14ac:dyDescent="0.25">
      <c r="A26" s="443" t="s">
        <v>6</v>
      </c>
      <c r="B26" s="417" t="s">
        <v>343</v>
      </c>
      <c r="C26" s="457">
        <f>C27+C30+C31+C32</f>
        <v>1770000</v>
      </c>
    </row>
    <row r="27" spans="1:3" s="2" customFormat="1" ht="12" customHeight="1" x14ac:dyDescent="0.2">
      <c r="A27" s="499" t="s">
        <v>344</v>
      </c>
      <c r="B27" s="9" t="s">
        <v>349</v>
      </c>
      <c r="C27" s="21">
        <f>C28+C29</f>
        <v>1400000</v>
      </c>
    </row>
    <row r="28" spans="1:3" s="2" customFormat="1" ht="12" customHeight="1" x14ac:dyDescent="0.2">
      <c r="A28" s="497" t="s">
        <v>346</v>
      </c>
      <c r="B28" s="472" t="s">
        <v>345</v>
      </c>
      <c r="C28" s="539">
        <v>500000</v>
      </c>
    </row>
    <row r="29" spans="1:3" s="2" customFormat="1" ht="12" customHeight="1" x14ac:dyDescent="0.2">
      <c r="A29" s="497" t="s">
        <v>348</v>
      </c>
      <c r="B29" s="472" t="s">
        <v>347</v>
      </c>
      <c r="C29" s="467">
        <v>900000</v>
      </c>
    </row>
    <row r="30" spans="1:3" s="2" customFormat="1" ht="12" customHeight="1" x14ac:dyDescent="0.2">
      <c r="A30" s="497" t="s">
        <v>351</v>
      </c>
      <c r="B30" s="6" t="s">
        <v>350</v>
      </c>
      <c r="C30" s="51">
        <v>370000</v>
      </c>
    </row>
    <row r="31" spans="1:3" s="2" customFormat="1" ht="12" customHeight="1" x14ac:dyDescent="0.2">
      <c r="A31" s="497" t="s">
        <v>352</v>
      </c>
      <c r="B31" s="6" t="s">
        <v>354</v>
      </c>
      <c r="C31" s="51">
        <v>0</v>
      </c>
    </row>
    <row r="32" spans="1:3" s="2" customFormat="1" ht="12" customHeight="1" thickBot="1" x14ac:dyDescent="0.25">
      <c r="A32" s="500" t="s">
        <v>353</v>
      </c>
      <c r="B32" s="14" t="s">
        <v>355</v>
      </c>
      <c r="C32" s="146"/>
    </row>
    <row r="33" spans="1:3" s="2" customFormat="1" ht="12" customHeight="1" thickBot="1" x14ac:dyDescent="0.25">
      <c r="A33" s="443" t="s">
        <v>7</v>
      </c>
      <c r="B33" s="417" t="s">
        <v>356</v>
      </c>
      <c r="C33" s="457">
        <f>SUM(C34:C43)</f>
        <v>520395</v>
      </c>
    </row>
    <row r="34" spans="1:3" s="2" customFormat="1" ht="12" customHeight="1" x14ac:dyDescent="0.2">
      <c r="A34" s="499" t="s">
        <v>119</v>
      </c>
      <c r="B34" s="9" t="s">
        <v>359</v>
      </c>
      <c r="C34" s="458"/>
    </row>
    <row r="35" spans="1:3" s="2" customFormat="1" ht="12" customHeight="1" x14ac:dyDescent="0.2">
      <c r="A35" s="499" t="s">
        <v>120</v>
      </c>
      <c r="B35" s="6" t="s">
        <v>367</v>
      </c>
      <c r="C35" s="51">
        <v>400000</v>
      </c>
    </row>
    <row r="36" spans="1:3" s="2" customFormat="1" ht="12" customHeight="1" x14ac:dyDescent="0.2">
      <c r="A36" s="499" t="s">
        <v>121</v>
      </c>
      <c r="B36" s="6" t="s">
        <v>360</v>
      </c>
      <c r="C36" s="51">
        <v>0</v>
      </c>
    </row>
    <row r="37" spans="1:3" s="2" customFormat="1" ht="12" customHeight="1" x14ac:dyDescent="0.2">
      <c r="A37" s="499" t="s">
        <v>122</v>
      </c>
      <c r="B37" s="6" t="s">
        <v>368</v>
      </c>
      <c r="C37" s="51"/>
    </row>
    <row r="38" spans="1:3" s="2" customFormat="1" ht="12" customHeight="1" x14ac:dyDescent="0.2">
      <c r="A38" s="499" t="s">
        <v>123</v>
      </c>
      <c r="B38" s="6" t="s">
        <v>361</v>
      </c>
      <c r="C38" s="51">
        <v>0</v>
      </c>
    </row>
    <row r="39" spans="1:3" s="2" customFormat="1" ht="12" customHeight="1" x14ac:dyDescent="0.2">
      <c r="A39" s="499" t="s">
        <v>124</v>
      </c>
      <c r="B39" s="128" t="s">
        <v>362</v>
      </c>
      <c r="C39" s="51">
        <v>120000</v>
      </c>
    </row>
    <row r="40" spans="1:3" s="2" customFormat="1" ht="12" customHeight="1" x14ac:dyDescent="0.2">
      <c r="A40" s="499" t="s">
        <v>125</v>
      </c>
      <c r="B40" s="128" t="s">
        <v>363</v>
      </c>
      <c r="C40" s="51">
        <v>0</v>
      </c>
    </row>
    <row r="41" spans="1:3" s="2" customFormat="1" ht="12" customHeight="1" x14ac:dyDescent="0.2">
      <c r="A41" s="499" t="s">
        <v>126</v>
      </c>
      <c r="B41" s="128" t="s">
        <v>364</v>
      </c>
      <c r="C41" s="51"/>
    </row>
    <row r="42" spans="1:3" s="2" customFormat="1" ht="12" customHeight="1" x14ac:dyDescent="0.2">
      <c r="A42" s="499" t="s">
        <v>357</v>
      </c>
      <c r="B42" s="6" t="s">
        <v>365</v>
      </c>
      <c r="C42" s="51"/>
    </row>
    <row r="43" spans="1:3" s="2" customFormat="1" ht="12" customHeight="1" thickBot="1" x14ac:dyDescent="0.25">
      <c r="A43" s="501" t="s">
        <v>358</v>
      </c>
      <c r="B43" s="488" t="s">
        <v>366</v>
      </c>
      <c r="C43" s="146">
        <v>395</v>
      </c>
    </row>
    <row r="44" spans="1:3" s="2" customFormat="1" ht="12" customHeight="1" thickBot="1" x14ac:dyDescent="0.25">
      <c r="A44" s="492" t="s">
        <v>8</v>
      </c>
      <c r="B44" s="417" t="s">
        <v>369</v>
      </c>
      <c r="C44" s="457">
        <f>SUM(C45:C49)</f>
        <v>0</v>
      </c>
    </row>
    <row r="45" spans="1:3" s="2" customFormat="1" ht="12" customHeight="1" x14ac:dyDescent="0.2">
      <c r="A45" s="499" t="s">
        <v>310</v>
      </c>
      <c r="B45" s="444" t="s">
        <v>373</v>
      </c>
      <c r="C45" s="503"/>
    </row>
    <row r="46" spans="1:3" s="2" customFormat="1" ht="12" customHeight="1" x14ac:dyDescent="0.2">
      <c r="A46" s="499" t="s">
        <v>96</v>
      </c>
      <c r="B46" s="6" t="s">
        <v>374</v>
      </c>
      <c r="C46" s="51">
        <v>0</v>
      </c>
    </row>
    <row r="47" spans="1:3" s="2" customFormat="1" ht="12" customHeight="1" x14ac:dyDescent="0.2">
      <c r="A47" s="499" t="s">
        <v>370</v>
      </c>
      <c r="B47" s="6" t="s">
        <v>375</v>
      </c>
      <c r="C47" s="504"/>
    </row>
    <row r="48" spans="1:3" s="2" customFormat="1" ht="12" customHeight="1" x14ac:dyDescent="0.2">
      <c r="A48" s="499" t="s">
        <v>371</v>
      </c>
      <c r="B48" s="6" t="s">
        <v>376</v>
      </c>
      <c r="C48" s="504"/>
    </row>
    <row r="49" spans="1:3" s="2" customFormat="1" ht="12" customHeight="1" thickBot="1" x14ac:dyDescent="0.25">
      <c r="A49" s="501" t="s">
        <v>372</v>
      </c>
      <c r="B49" s="14" t="s">
        <v>377</v>
      </c>
      <c r="C49" s="505"/>
    </row>
    <row r="50" spans="1:3" s="2" customFormat="1" ht="12" customHeight="1" thickBot="1" x14ac:dyDescent="0.25">
      <c r="A50" s="46" t="s">
        <v>9</v>
      </c>
      <c r="B50" s="417" t="s">
        <v>379</v>
      </c>
      <c r="C50" s="457">
        <f>SUM(C51:C53)</f>
        <v>0</v>
      </c>
    </row>
    <row r="51" spans="1:3" s="2" customFormat="1" ht="12" customHeight="1" x14ac:dyDescent="0.2">
      <c r="A51" s="499" t="s">
        <v>94</v>
      </c>
      <c r="B51" s="418" t="s">
        <v>386</v>
      </c>
      <c r="C51" s="503"/>
    </row>
    <row r="52" spans="1:3" s="2" customFormat="1" ht="12" customHeight="1" x14ac:dyDescent="0.2">
      <c r="A52" s="499" t="s">
        <v>95</v>
      </c>
      <c r="B52" s="419" t="s">
        <v>387</v>
      </c>
      <c r="C52" s="504"/>
    </row>
    <row r="53" spans="1:3" s="2" customFormat="1" ht="12" customHeight="1" thickBot="1" x14ac:dyDescent="0.25">
      <c r="A53" s="501" t="s">
        <v>378</v>
      </c>
      <c r="B53" s="456" t="s">
        <v>388</v>
      </c>
      <c r="C53" s="505"/>
    </row>
    <row r="54" spans="1:3" s="2" customFormat="1" ht="12" customHeight="1" thickBot="1" x14ac:dyDescent="0.25">
      <c r="A54" s="46" t="s">
        <v>10</v>
      </c>
      <c r="B54" s="417" t="s">
        <v>380</v>
      </c>
      <c r="C54" s="457">
        <f>SUM(C55:C57)</f>
        <v>0</v>
      </c>
    </row>
    <row r="55" spans="1:3" s="2" customFormat="1" ht="12" customHeight="1" x14ac:dyDescent="0.2">
      <c r="A55" s="499" t="s">
        <v>383</v>
      </c>
      <c r="B55" s="418" t="s">
        <v>389</v>
      </c>
      <c r="C55" s="503"/>
    </row>
    <row r="56" spans="1:3" s="2" customFormat="1" ht="12" customHeight="1" x14ac:dyDescent="0.2">
      <c r="A56" s="499" t="s">
        <v>384</v>
      </c>
      <c r="B56" s="419" t="s">
        <v>390</v>
      </c>
      <c r="C56" s="504"/>
    </row>
    <row r="57" spans="1:3" s="2" customFormat="1" ht="12" customHeight="1" thickBot="1" x14ac:dyDescent="0.25">
      <c r="A57" s="499" t="s">
        <v>385</v>
      </c>
      <c r="B57" s="456" t="s">
        <v>391</v>
      </c>
      <c r="C57" s="104"/>
    </row>
    <row r="58" spans="1:3" s="2" customFormat="1" ht="20.25" customHeight="1" thickBot="1" x14ac:dyDescent="0.25">
      <c r="A58" s="46" t="s">
        <v>11</v>
      </c>
      <c r="B58" s="420" t="s">
        <v>381</v>
      </c>
      <c r="C58" s="457">
        <f>C7+C14+C20+C26+C33+C44+C50+C54</f>
        <v>31284273</v>
      </c>
    </row>
    <row r="59" spans="1:3" s="2" customFormat="1" ht="12" customHeight="1" thickBot="1" x14ac:dyDescent="0.25">
      <c r="A59" s="46" t="s">
        <v>12</v>
      </c>
      <c r="B59" s="421" t="s">
        <v>382</v>
      </c>
      <c r="C59" s="457">
        <f>SUM(C60:C62)</f>
        <v>0</v>
      </c>
    </row>
    <row r="60" spans="1:3" s="2" customFormat="1" ht="12" customHeight="1" x14ac:dyDescent="0.2">
      <c r="A60" s="499" t="s">
        <v>393</v>
      </c>
      <c r="B60" s="444" t="s">
        <v>133</v>
      </c>
      <c r="C60" s="458"/>
    </row>
    <row r="61" spans="1:3" s="2" customFormat="1" ht="12" customHeight="1" x14ac:dyDescent="0.2">
      <c r="A61" s="499" t="s">
        <v>394</v>
      </c>
      <c r="B61" s="128" t="s">
        <v>392</v>
      </c>
      <c r="C61" s="51"/>
    </row>
    <row r="62" spans="1:3" s="2" customFormat="1" ht="12" customHeight="1" thickBot="1" x14ac:dyDescent="0.25">
      <c r="A62" s="501" t="s">
        <v>395</v>
      </c>
      <c r="B62" s="456" t="s">
        <v>135</v>
      </c>
      <c r="C62" s="505"/>
    </row>
    <row r="63" spans="1:3" s="2" customFormat="1" ht="12" customHeight="1" thickBot="1" x14ac:dyDescent="0.25">
      <c r="A63" s="46" t="s">
        <v>13</v>
      </c>
      <c r="B63" s="421" t="s">
        <v>396</v>
      </c>
      <c r="C63" s="457"/>
    </row>
    <row r="64" spans="1:3" s="2" customFormat="1" ht="12" customHeight="1" thickBot="1" x14ac:dyDescent="0.25">
      <c r="A64" s="46" t="s">
        <v>14</v>
      </c>
      <c r="B64" s="421" t="s">
        <v>397</v>
      </c>
      <c r="C64" s="457">
        <f>SUM(C65:C66)</f>
        <v>5169727</v>
      </c>
    </row>
    <row r="65" spans="1:3" s="2" customFormat="1" ht="12" customHeight="1" x14ac:dyDescent="0.2">
      <c r="A65" s="499" t="s">
        <v>400</v>
      </c>
      <c r="B65" s="444" t="s">
        <v>398</v>
      </c>
      <c r="C65" s="458">
        <v>5169727</v>
      </c>
    </row>
    <row r="66" spans="1:3" s="2" customFormat="1" ht="12" customHeight="1" thickBot="1" x14ac:dyDescent="0.25">
      <c r="A66" s="501" t="s">
        <v>401</v>
      </c>
      <c r="B66" s="456" t="s">
        <v>399</v>
      </c>
      <c r="C66" s="505"/>
    </row>
    <row r="67" spans="1:3" s="2" customFormat="1" ht="12" customHeight="1" thickBot="1" x14ac:dyDescent="0.25">
      <c r="A67" s="46" t="s">
        <v>15</v>
      </c>
      <c r="B67" s="421" t="s">
        <v>402</v>
      </c>
      <c r="C67" s="457">
        <f>SUM(C68:C70)</f>
        <v>0</v>
      </c>
    </row>
    <row r="68" spans="1:3" s="2" customFormat="1" ht="12" customHeight="1" x14ac:dyDescent="0.2">
      <c r="A68" s="499" t="s">
        <v>406</v>
      </c>
      <c r="B68" s="9" t="s">
        <v>403</v>
      </c>
      <c r="C68" s="503"/>
    </row>
    <row r="69" spans="1:3" s="2" customFormat="1" ht="12" customHeight="1" x14ac:dyDescent="0.2">
      <c r="A69" s="499" t="s">
        <v>407</v>
      </c>
      <c r="B69" s="6" t="s">
        <v>404</v>
      </c>
      <c r="C69" s="504"/>
    </row>
    <row r="70" spans="1:3" s="2" customFormat="1" ht="12" customHeight="1" thickBot="1" x14ac:dyDescent="0.25">
      <c r="A70" s="501" t="s">
        <v>408</v>
      </c>
      <c r="B70" s="14" t="s">
        <v>405</v>
      </c>
      <c r="C70" s="104"/>
    </row>
    <row r="71" spans="1:3" s="2" customFormat="1" ht="12" customHeight="1" thickBot="1" x14ac:dyDescent="0.25">
      <c r="A71" s="46" t="s">
        <v>16</v>
      </c>
      <c r="B71" s="421" t="s">
        <v>409</v>
      </c>
      <c r="C71" s="457"/>
    </row>
    <row r="72" spans="1:3" s="2" customFormat="1" ht="12" customHeight="1" thickBot="1" x14ac:dyDescent="0.25">
      <c r="A72" s="509" t="s">
        <v>17</v>
      </c>
      <c r="B72" s="476" t="s">
        <v>410</v>
      </c>
      <c r="C72" s="25"/>
    </row>
    <row r="73" spans="1:3" s="2" customFormat="1" ht="12" customHeight="1" thickBot="1" x14ac:dyDescent="0.25">
      <c r="A73" s="443" t="s">
        <v>18</v>
      </c>
      <c r="B73" s="420" t="s">
        <v>456</v>
      </c>
      <c r="C73" s="495">
        <f>C59+C63+C64+C67+C71+C72</f>
        <v>5169727</v>
      </c>
    </row>
    <row r="74" spans="1:3" s="2" customFormat="1" ht="15" customHeight="1" thickBot="1" x14ac:dyDescent="0.25">
      <c r="A74" s="46" t="s">
        <v>19</v>
      </c>
      <c r="B74" s="44" t="s">
        <v>411</v>
      </c>
      <c r="C74" s="58">
        <f>C58+C73</f>
        <v>36454000</v>
      </c>
    </row>
    <row r="75" spans="1:3" s="2" customFormat="1" ht="12.95" customHeight="1" x14ac:dyDescent="0.2">
      <c r="A75" s="4"/>
      <c r="B75" s="5"/>
      <c r="C75" s="1"/>
    </row>
    <row r="76" spans="1:3" s="2" customFormat="1" ht="12.95" customHeight="1" x14ac:dyDescent="0.2">
      <c r="A76" s="4"/>
      <c r="B76" s="5"/>
      <c r="C76" s="1"/>
    </row>
    <row r="77" spans="1:3" s="2" customFormat="1" ht="12.95" customHeight="1" thickBot="1" x14ac:dyDescent="0.25">
      <c r="A77" s="4"/>
      <c r="B77" s="5"/>
      <c r="C77" s="1"/>
    </row>
    <row r="78" spans="1:3" ht="26.25" customHeight="1" x14ac:dyDescent="0.25">
      <c r="A78" s="470" t="s">
        <v>297</v>
      </c>
      <c r="B78" s="447" t="s">
        <v>293</v>
      </c>
      <c r="C78" s="448" t="s">
        <v>296</v>
      </c>
    </row>
    <row r="79" spans="1:3" ht="15.75" customHeight="1" thickBot="1" x14ac:dyDescent="0.3">
      <c r="A79" s="489"/>
      <c r="B79" s="445" t="s">
        <v>294</v>
      </c>
      <c r="C79" s="446" t="s">
        <v>295</v>
      </c>
    </row>
    <row r="80" spans="1:3" ht="15.95" customHeight="1" thickBot="1" x14ac:dyDescent="0.3">
      <c r="A80" s="667"/>
      <c r="B80" s="667"/>
      <c r="C80" s="145" t="s">
        <v>518</v>
      </c>
    </row>
    <row r="81" spans="1:3" ht="38.1" customHeight="1" thickBot="1" x14ac:dyDescent="0.3">
      <c r="A81" s="469" t="s">
        <v>45</v>
      </c>
      <c r="B81" s="440" t="s">
        <v>292</v>
      </c>
      <c r="C81" s="54" t="s">
        <v>524</v>
      </c>
    </row>
    <row r="82" spans="1:3" s="55" customFormat="1" ht="12" customHeight="1" thickBot="1" x14ac:dyDescent="0.25">
      <c r="A82" s="441">
        <v>2</v>
      </c>
      <c r="B82" s="438">
        <v>3</v>
      </c>
      <c r="C82" s="439">
        <v>4</v>
      </c>
    </row>
    <row r="83" spans="1:3" s="55" customFormat="1" ht="16.5" customHeight="1" thickBot="1" x14ac:dyDescent="0.25">
      <c r="A83" s="664"/>
      <c r="B83" s="664"/>
      <c r="C83" s="665"/>
    </row>
    <row r="84" spans="1:3" ht="12" customHeight="1" thickBot="1" x14ac:dyDescent="0.3">
      <c r="A84" s="468" t="s">
        <v>3</v>
      </c>
      <c r="B84" s="475" t="s">
        <v>504</v>
      </c>
      <c r="C84" s="60">
        <f>SUM(C85:C90)</f>
        <v>25985323</v>
      </c>
    </row>
    <row r="85" spans="1:3" ht="12" customHeight="1" x14ac:dyDescent="0.25">
      <c r="A85" s="507" t="s">
        <v>66</v>
      </c>
      <c r="B85" s="12" t="s">
        <v>32</v>
      </c>
      <c r="C85" s="13">
        <v>12519930</v>
      </c>
    </row>
    <row r="86" spans="1:3" ht="12" customHeight="1" x14ac:dyDescent="0.25">
      <c r="A86" s="497" t="s">
        <v>67</v>
      </c>
      <c r="B86" s="6" t="s">
        <v>138</v>
      </c>
      <c r="C86" s="8">
        <v>2134433</v>
      </c>
    </row>
    <row r="87" spans="1:3" ht="12" customHeight="1" x14ac:dyDescent="0.25">
      <c r="A87" s="497" t="s">
        <v>68</v>
      </c>
      <c r="B87" s="6" t="s">
        <v>139</v>
      </c>
      <c r="C87" s="11">
        <v>7751100</v>
      </c>
    </row>
    <row r="88" spans="1:3" ht="12" customHeight="1" x14ac:dyDescent="0.25">
      <c r="A88" s="497" t="s">
        <v>307</v>
      </c>
      <c r="B88" s="6" t="s">
        <v>493</v>
      </c>
      <c r="C88" s="11"/>
    </row>
    <row r="89" spans="1:3" ht="12" customHeight="1" x14ac:dyDescent="0.25">
      <c r="A89" s="497" t="s">
        <v>308</v>
      </c>
      <c r="B89" s="6" t="s">
        <v>311</v>
      </c>
      <c r="C89" s="538">
        <v>2551000</v>
      </c>
    </row>
    <row r="90" spans="1:3" ht="12" customHeight="1" x14ac:dyDescent="0.25">
      <c r="A90" s="497" t="s">
        <v>309</v>
      </c>
      <c r="B90" s="6" t="s">
        <v>141</v>
      </c>
      <c r="C90" s="11">
        <f>SUM(C91:C100)</f>
        <v>1028860</v>
      </c>
    </row>
    <row r="91" spans="1:3" ht="12" customHeight="1" x14ac:dyDescent="0.25">
      <c r="A91" s="497" t="s">
        <v>494</v>
      </c>
      <c r="B91" s="147" t="s">
        <v>505</v>
      </c>
      <c r="C91" s="11"/>
    </row>
    <row r="92" spans="1:3" ht="12" customHeight="1" x14ac:dyDescent="0.25">
      <c r="A92" s="497" t="s">
        <v>495</v>
      </c>
      <c r="B92" s="147" t="s">
        <v>413</v>
      </c>
      <c r="C92" s="425"/>
    </row>
    <row r="93" spans="1:3" ht="12" customHeight="1" x14ac:dyDescent="0.25">
      <c r="A93" s="497" t="s">
        <v>496</v>
      </c>
      <c r="B93" s="147" t="s">
        <v>414</v>
      </c>
      <c r="C93" s="425"/>
    </row>
    <row r="94" spans="1:3" ht="12" customHeight="1" x14ac:dyDescent="0.25">
      <c r="A94" s="497" t="s">
        <v>497</v>
      </c>
      <c r="B94" s="147" t="s">
        <v>415</v>
      </c>
      <c r="C94" s="425"/>
    </row>
    <row r="95" spans="1:3" ht="12" customHeight="1" x14ac:dyDescent="0.25">
      <c r="A95" s="497" t="s">
        <v>498</v>
      </c>
      <c r="B95" s="147" t="s">
        <v>416</v>
      </c>
      <c r="C95" s="425">
        <v>793860</v>
      </c>
    </row>
    <row r="96" spans="1:3" ht="12" customHeight="1" x14ac:dyDescent="0.25">
      <c r="A96" s="497" t="s">
        <v>499</v>
      </c>
      <c r="B96" s="147" t="s">
        <v>417</v>
      </c>
      <c r="C96" s="425"/>
    </row>
    <row r="97" spans="1:3" ht="12" customHeight="1" x14ac:dyDescent="0.25">
      <c r="A97" s="497" t="s">
        <v>500</v>
      </c>
      <c r="B97" s="147" t="s">
        <v>418</v>
      </c>
      <c r="C97" s="425"/>
    </row>
    <row r="98" spans="1:3" ht="12" customHeight="1" x14ac:dyDescent="0.25">
      <c r="A98" s="497" t="s">
        <v>501</v>
      </c>
      <c r="B98" s="147" t="s">
        <v>419</v>
      </c>
      <c r="C98" s="425"/>
    </row>
    <row r="99" spans="1:3" ht="12" customHeight="1" x14ac:dyDescent="0.25">
      <c r="A99" s="497" t="s">
        <v>502</v>
      </c>
      <c r="B99" s="147" t="s">
        <v>420</v>
      </c>
      <c r="C99" s="425"/>
    </row>
    <row r="100" spans="1:3" ht="12" customHeight="1" thickBot="1" x14ac:dyDescent="0.3">
      <c r="A100" s="497" t="s">
        <v>503</v>
      </c>
      <c r="B100" s="147" t="s">
        <v>421</v>
      </c>
      <c r="C100" s="425">
        <v>235000</v>
      </c>
    </row>
    <row r="101" spans="1:3" ht="12" customHeight="1" thickBot="1" x14ac:dyDescent="0.3">
      <c r="A101" s="46" t="s">
        <v>4</v>
      </c>
      <c r="B101" s="109" t="s">
        <v>441</v>
      </c>
      <c r="C101" s="61">
        <f>SUM(C102:C104)</f>
        <v>3327224</v>
      </c>
    </row>
    <row r="102" spans="1:3" ht="12" customHeight="1" x14ac:dyDescent="0.25">
      <c r="A102" s="499" t="s">
        <v>113</v>
      </c>
      <c r="B102" s="9" t="s">
        <v>144</v>
      </c>
      <c r="C102" s="10">
        <f>'6.sz.mell'!E25</f>
        <v>700000</v>
      </c>
    </row>
    <row r="103" spans="1:3" ht="12" customHeight="1" x14ac:dyDescent="0.25">
      <c r="A103" s="499" t="s">
        <v>114</v>
      </c>
      <c r="B103" s="6" t="s">
        <v>145</v>
      </c>
      <c r="C103" s="10">
        <f>'7.sz.mell'!E22</f>
        <v>2627224</v>
      </c>
    </row>
    <row r="104" spans="1:3" ht="12" customHeight="1" x14ac:dyDescent="0.25">
      <c r="A104" s="499" t="s">
        <v>115</v>
      </c>
      <c r="B104" s="6" t="s">
        <v>422</v>
      </c>
      <c r="C104" s="10">
        <f>SUM(C105:C112)</f>
        <v>0</v>
      </c>
    </row>
    <row r="105" spans="1:3" ht="12" customHeight="1" x14ac:dyDescent="0.25">
      <c r="A105" s="499" t="s">
        <v>147</v>
      </c>
      <c r="B105" s="147" t="s">
        <v>423</v>
      </c>
      <c r="C105" s="10"/>
    </row>
    <row r="106" spans="1:3" ht="12" customHeight="1" x14ac:dyDescent="0.25">
      <c r="A106" s="499" t="s">
        <v>148</v>
      </c>
      <c r="B106" s="147" t="s">
        <v>414</v>
      </c>
      <c r="C106" s="10"/>
    </row>
    <row r="107" spans="1:3" ht="12" customHeight="1" x14ac:dyDescent="0.25">
      <c r="A107" s="499" t="s">
        <v>149</v>
      </c>
      <c r="B107" s="147" t="s">
        <v>415</v>
      </c>
      <c r="C107" s="10"/>
    </row>
    <row r="108" spans="1:3" ht="12" customHeight="1" x14ac:dyDescent="0.25">
      <c r="A108" s="499" t="s">
        <v>435</v>
      </c>
      <c r="B108" s="147" t="s">
        <v>424</v>
      </c>
      <c r="C108" s="10"/>
    </row>
    <row r="109" spans="1:3" ht="12" customHeight="1" x14ac:dyDescent="0.25">
      <c r="A109" s="499" t="s">
        <v>436</v>
      </c>
      <c r="B109" s="147" t="s">
        <v>417</v>
      </c>
      <c r="C109" s="10"/>
    </row>
    <row r="110" spans="1:3" ht="12" customHeight="1" x14ac:dyDescent="0.25">
      <c r="A110" s="499" t="s">
        <v>437</v>
      </c>
      <c r="B110" s="147" t="s">
        <v>418</v>
      </c>
      <c r="C110" s="10"/>
    </row>
    <row r="111" spans="1:3" ht="12" customHeight="1" x14ac:dyDescent="0.25">
      <c r="A111" s="499" t="s">
        <v>438</v>
      </c>
      <c r="B111" s="147" t="s">
        <v>425</v>
      </c>
      <c r="C111" s="8"/>
    </row>
    <row r="112" spans="1:3" ht="12" customHeight="1" thickBot="1" x14ac:dyDescent="0.3">
      <c r="A112" s="499" t="s">
        <v>439</v>
      </c>
      <c r="B112" s="147" t="s">
        <v>426</v>
      </c>
      <c r="C112" s="8"/>
    </row>
    <row r="113" spans="1:3" ht="12" customHeight="1" thickBot="1" x14ac:dyDescent="0.3">
      <c r="A113" s="46" t="s">
        <v>5</v>
      </c>
      <c r="B113" s="37" t="s">
        <v>150</v>
      </c>
      <c r="C113" s="61">
        <f>SUM(C114:C115)</f>
        <v>6102435</v>
      </c>
    </row>
    <row r="114" spans="1:3" ht="12" customHeight="1" x14ac:dyDescent="0.25">
      <c r="A114" s="499" t="s">
        <v>64</v>
      </c>
      <c r="B114" s="9" t="s">
        <v>40</v>
      </c>
      <c r="C114" s="10">
        <v>6102435</v>
      </c>
    </row>
    <row r="115" spans="1:3" ht="12" customHeight="1" thickBot="1" x14ac:dyDescent="0.3">
      <c r="A115" s="500" t="s">
        <v>65</v>
      </c>
      <c r="B115" s="14" t="s">
        <v>519</v>
      </c>
      <c r="C115" s="11"/>
    </row>
    <row r="116" spans="1:3" ht="20.25" customHeight="1" thickBot="1" x14ac:dyDescent="0.3">
      <c r="A116" s="443" t="s">
        <v>6</v>
      </c>
      <c r="B116" s="484" t="s">
        <v>443</v>
      </c>
      <c r="C116" s="530">
        <f>C84+C101+C113</f>
        <v>35414982</v>
      </c>
    </row>
    <row r="117" spans="1:3" ht="12" customHeight="1" thickBot="1" x14ac:dyDescent="0.3">
      <c r="A117" s="443" t="s">
        <v>7</v>
      </c>
      <c r="B117" s="421" t="s">
        <v>444</v>
      </c>
      <c r="C117" s="462">
        <f>SUM(C118:C120)</f>
        <v>0</v>
      </c>
    </row>
    <row r="118" spans="1:3" ht="12" customHeight="1" x14ac:dyDescent="0.25">
      <c r="A118" s="499" t="s">
        <v>119</v>
      </c>
      <c r="B118" s="444" t="s">
        <v>445</v>
      </c>
      <c r="C118" s="10"/>
    </row>
    <row r="119" spans="1:3" ht="12" customHeight="1" x14ac:dyDescent="0.25">
      <c r="A119" s="499" t="s">
        <v>120</v>
      </c>
      <c r="B119" s="128" t="s">
        <v>446</v>
      </c>
      <c r="C119" s="8"/>
    </row>
    <row r="120" spans="1:3" ht="12" customHeight="1" thickBot="1" x14ac:dyDescent="0.3">
      <c r="A120" s="501" t="s">
        <v>121</v>
      </c>
      <c r="B120" s="456" t="s">
        <v>447</v>
      </c>
      <c r="C120" s="11"/>
    </row>
    <row r="121" spans="1:3" ht="12" customHeight="1" thickBot="1" x14ac:dyDescent="0.3">
      <c r="A121" s="443" t="s">
        <v>8</v>
      </c>
      <c r="B121" s="421" t="s">
        <v>448</v>
      </c>
      <c r="C121" s="462"/>
    </row>
    <row r="122" spans="1:3" ht="12" customHeight="1" thickBot="1" x14ac:dyDescent="0.3">
      <c r="A122" s="443" t="s">
        <v>9</v>
      </c>
      <c r="B122" s="421" t="s">
        <v>449</v>
      </c>
      <c r="C122" s="462">
        <f>SUM(C123:C125)</f>
        <v>1039018</v>
      </c>
    </row>
    <row r="123" spans="1:3" ht="12" customHeight="1" x14ac:dyDescent="0.25">
      <c r="A123" s="499" t="s">
        <v>94</v>
      </c>
      <c r="B123" s="9" t="s">
        <v>450</v>
      </c>
      <c r="C123" s="10">
        <v>1039018</v>
      </c>
    </row>
    <row r="124" spans="1:3" ht="12" customHeight="1" x14ac:dyDescent="0.25">
      <c r="A124" s="499" t="s">
        <v>95</v>
      </c>
      <c r="B124" s="6" t="s">
        <v>451</v>
      </c>
      <c r="C124" s="8"/>
    </row>
    <row r="125" spans="1:3" ht="12" customHeight="1" thickBot="1" x14ac:dyDescent="0.3">
      <c r="A125" s="501" t="s">
        <v>378</v>
      </c>
      <c r="B125" s="14" t="s">
        <v>474</v>
      </c>
      <c r="C125" s="11"/>
    </row>
    <row r="126" spans="1:3" ht="12" customHeight="1" thickBot="1" x14ac:dyDescent="0.3">
      <c r="A126" s="443" t="s">
        <v>10</v>
      </c>
      <c r="B126" s="421" t="s">
        <v>453</v>
      </c>
      <c r="C126" s="462"/>
    </row>
    <row r="127" spans="1:3" ht="12" customHeight="1" thickBot="1" x14ac:dyDescent="0.3">
      <c r="A127" s="443" t="s">
        <v>11</v>
      </c>
      <c r="B127" s="421" t="s">
        <v>454</v>
      </c>
      <c r="C127" s="462"/>
    </row>
    <row r="128" spans="1:3" ht="12" customHeight="1" thickBot="1" x14ac:dyDescent="0.3">
      <c r="A128" s="508" t="s">
        <v>12</v>
      </c>
      <c r="B128" s="473" t="s">
        <v>455</v>
      </c>
      <c r="C128" s="506">
        <f>C117+C121+C122+C126+C127</f>
        <v>1039018</v>
      </c>
    </row>
    <row r="129" spans="1:3" ht="28.5" customHeight="1" thickBot="1" x14ac:dyDescent="0.3">
      <c r="A129" s="46" t="s">
        <v>13</v>
      </c>
      <c r="B129" s="45" t="s">
        <v>457</v>
      </c>
      <c r="C129" s="38">
        <f>C116+C128</f>
        <v>36454000</v>
      </c>
    </row>
    <row r="130" spans="1:3" ht="16.5" thickBot="1" x14ac:dyDescent="0.3"/>
    <row r="131" spans="1:3" ht="16.5" thickBot="1" x14ac:dyDescent="0.3">
      <c r="A131" s="662" t="s">
        <v>298</v>
      </c>
      <c r="B131" s="663"/>
      <c r="C131" s="452">
        <v>7</v>
      </c>
    </row>
    <row r="132" spans="1:3" x14ac:dyDescent="0.25">
      <c r="A132" s="450"/>
      <c r="B132" s="510" t="s">
        <v>553</v>
      </c>
      <c r="C132" s="454">
        <v>2</v>
      </c>
    </row>
    <row r="133" spans="1:3" x14ac:dyDescent="0.25">
      <c r="A133" s="450"/>
      <c r="B133" s="510" t="s">
        <v>301</v>
      </c>
      <c r="C133" s="454">
        <v>0</v>
      </c>
    </row>
    <row r="134" spans="1:3" x14ac:dyDescent="0.25">
      <c r="A134" s="451"/>
      <c r="B134" s="557" t="s">
        <v>550</v>
      </c>
      <c r="C134" s="455">
        <v>1</v>
      </c>
    </row>
    <row r="135" spans="1:3" x14ac:dyDescent="0.25">
      <c r="A135" s="451"/>
      <c r="B135" s="557" t="s">
        <v>551</v>
      </c>
      <c r="C135" s="455">
        <v>1</v>
      </c>
    </row>
    <row r="136" spans="1:3" ht="16.5" thickBot="1" x14ac:dyDescent="0.3">
      <c r="A136" s="451"/>
      <c r="B136" s="558" t="s">
        <v>552</v>
      </c>
      <c r="C136" s="455">
        <v>3</v>
      </c>
    </row>
    <row r="137" spans="1:3" ht="16.5" thickBot="1" x14ac:dyDescent="0.3">
      <c r="A137" s="662" t="s">
        <v>303</v>
      </c>
      <c r="B137" s="663"/>
      <c r="C137" s="452">
        <v>3</v>
      </c>
    </row>
  </sheetData>
  <sheetProtection password="C071" sheet="1" selectLockedCells="1" selectUnlockedCells="1"/>
  <mergeCells count="6">
    <mergeCell ref="A131:B131"/>
    <mergeCell ref="A137:B137"/>
    <mergeCell ref="A83:C83"/>
    <mergeCell ref="A3:B3"/>
    <mergeCell ref="A6:C6"/>
    <mergeCell ref="A80:B80"/>
  </mergeCells>
  <pageMargins left="0.70866141732283505" right="0.70866141732283505" top="0.74803149606299202" bottom="0.74803149606299202" header="0.31496062992126" footer="0.31496062992126"/>
  <pageSetup paperSize="9" scale="77" orientation="portrait" r:id="rId1"/>
  <headerFooter>
    <oddHeader>&amp;R&amp;"Times New Roman CE,Dőlt"9.sz.melléklet a 2/2020. (II.26.) önkormányzati rendelethez</oddHeader>
  </headerFooter>
  <rowBreaks count="1" manualBreakCount="1">
    <brk id="74" max="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5"/>
  <sheetViews>
    <sheetView view="pageLayout" zoomScaleNormal="100" workbookViewId="0">
      <selection activeCell="D13" sqref="D13"/>
    </sheetView>
  </sheetViews>
  <sheetFormatPr defaultRowHeight="12.75" x14ac:dyDescent="0.2"/>
  <cols>
    <col min="1" max="1" width="5.5" style="67" customWidth="1"/>
    <col min="2" max="2" width="33.1640625" style="67" customWidth="1"/>
    <col min="3" max="3" width="12.83203125" style="67" bestFit="1" customWidth="1"/>
    <col min="4" max="4" width="11.5" style="67" customWidth="1"/>
    <col min="5" max="5" width="11.33203125" style="67" customWidth="1"/>
    <col min="6" max="6" width="11" style="67" customWidth="1"/>
    <col min="7" max="7" width="14.33203125" style="67" customWidth="1"/>
    <col min="8" max="16384" width="9.33203125" style="67"/>
  </cols>
  <sheetData>
    <row r="2" spans="1:7" ht="25.5" customHeight="1" x14ac:dyDescent="0.2"/>
    <row r="3" spans="1:7" s="310" customFormat="1" ht="27" customHeight="1" x14ac:dyDescent="0.25">
      <c r="A3" s="308" t="s">
        <v>235</v>
      </c>
      <c r="B3" s="309"/>
      <c r="C3" s="668" t="s">
        <v>236</v>
      </c>
      <c r="D3" s="668"/>
      <c r="E3" s="668"/>
      <c r="F3" s="668"/>
      <c r="G3" s="668"/>
    </row>
    <row r="4" spans="1:7" s="310" customFormat="1" ht="15.75" x14ac:dyDescent="0.25"/>
    <row r="5" spans="1:7" s="310" customFormat="1" ht="24.75" customHeight="1" x14ac:dyDescent="0.25">
      <c r="A5" s="308" t="s">
        <v>237</v>
      </c>
      <c r="B5" s="309"/>
      <c r="C5" s="668" t="s">
        <v>238</v>
      </c>
      <c r="D5" s="668"/>
      <c r="E5" s="668"/>
      <c r="F5" s="668"/>
      <c r="G5" s="309"/>
    </row>
    <row r="6" spans="1:7" s="311" customFormat="1" x14ac:dyDescent="0.2"/>
    <row r="7" spans="1:7" s="313" customFormat="1" ht="15" customHeight="1" x14ac:dyDescent="0.25">
      <c r="A7" s="312" t="s">
        <v>239</v>
      </c>
      <c r="C7" s="314" t="s">
        <v>240</v>
      </c>
    </row>
    <row r="8" spans="1:7" s="313" customFormat="1" ht="15" customHeight="1" thickBot="1" x14ac:dyDescent="0.3">
      <c r="A8" s="312" t="s">
        <v>241</v>
      </c>
      <c r="E8" s="314">
        <v>0</v>
      </c>
    </row>
    <row r="9" spans="1:7" s="318" customFormat="1" ht="42" customHeight="1" thickBot="1" x14ac:dyDescent="0.25">
      <c r="A9" s="315" t="s">
        <v>1</v>
      </c>
      <c r="B9" s="316" t="s">
        <v>242</v>
      </c>
      <c r="C9" s="316" t="s">
        <v>243</v>
      </c>
      <c r="D9" s="316" t="s">
        <v>244</v>
      </c>
      <c r="E9" s="316" t="s">
        <v>245</v>
      </c>
      <c r="F9" s="316" t="s">
        <v>246</v>
      </c>
      <c r="G9" s="317" t="s">
        <v>37</v>
      </c>
    </row>
    <row r="10" spans="1:7" ht="24" customHeight="1" x14ac:dyDescent="0.2">
      <c r="A10" s="319" t="s">
        <v>3</v>
      </c>
      <c r="B10" s="320" t="s">
        <v>247</v>
      </c>
      <c r="C10" s="321">
        <v>0</v>
      </c>
      <c r="D10" s="321"/>
      <c r="E10" s="321"/>
      <c r="F10" s="321"/>
      <c r="G10" s="322">
        <f>SUM(C10:F10)</f>
        <v>0</v>
      </c>
    </row>
    <row r="11" spans="1:7" ht="24" customHeight="1" x14ac:dyDescent="0.2">
      <c r="A11" s="323" t="s">
        <v>4</v>
      </c>
      <c r="B11" s="324" t="s">
        <v>248</v>
      </c>
      <c r="C11" s="325"/>
      <c r="D11" s="325"/>
      <c r="E11" s="325"/>
      <c r="F11" s="325"/>
      <c r="G11" s="326">
        <f t="shared" ref="G11:G16" si="0">SUM(C11:F11)</f>
        <v>0</v>
      </c>
    </row>
    <row r="12" spans="1:7" ht="24" customHeight="1" x14ac:dyDescent="0.2">
      <c r="A12" s="323" t="s">
        <v>5</v>
      </c>
      <c r="B12" s="324" t="s">
        <v>249</v>
      </c>
      <c r="C12" s="325"/>
      <c r="D12" s="325"/>
      <c r="E12" s="325"/>
      <c r="F12" s="325"/>
      <c r="G12" s="326">
        <f t="shared" si="0"/>
        <v>0</v>
      </c>
    </row>
    <row r="13" spans="1:7" ht="24" customHeight="1" x14ac:dyDescent="0.2">
      <c r="A13" s="323" t="s">
        <v>6</v>
      </c>
      <c r="B13" s="324" t="s">
        <v>250</v>
      </c>
      <c r="C13" s="325"/>
      <c r="D13" s="325"/>
      <c r="E13" s="325"/>
      <c r="F13" s="325"/>
      <c r="G13" s="326">
        <f t="shared" si="0"/>
        <v>0</v>
      </c>
    </row>
    <row r="14" spans="1:7" ht="24" customHeight="1" x14ac:dyDescent="0.2">
      <c r="A14" s="323" t="s">
        <v>7</v>
      </c>
      <c r="B14" s="324" t="s">
        <v>251</v>
      </c>
      <c r="C14" s="325"/>
      <c r="D14" s="325"/>
      <c r="E14" s="325"/>
      <c r="F14" s="325"/>
      <c r="G14" s="326">
        <f t="shared" si="0"/>
        <v>0</v>
      </c>
    </row>
    <row r="15" spans="1:7" ht="24" customHeight="1" thickBot="1" x14ac:dyDescent="0.25">
      <c r="A15" s="327" t="s">
        <v>8</v>
      </c>
      <c r="B15" s="328" t="s">
        <v>252</v>
      </c>
      <c r="C15" s="329"/>
      <c r="D15" s="329"/>
      <c r="E15" s="329"/>
      <c r="F15" s="329"/>
      <c r="G15" s="330">
        <f t="shared" si="0"/>
        <v>0</v>
      </c>
    </row>
    <row r="16" spans="1:7" s="335" customFormat="1" ht="24" customHeight="1" thickBot="1" x14ac:dyDescent="0.25">
      <c r="A16" s="331" t="s">
        <v>9</v>
      </c>
      <c r="B16" s="332" t="s">
        <v>37</v>
      </c>
      <c r="C16" s="333">
        <f>SUM(C10:C15)</f>
        <v>0</v>
      </c>
      <c r="D16" s="333">
        <f>SUM(D10:D15)</f>
        <v>0</v>
      </c>
      <c r="E16" s="333"/>
      <c r="F16" s="333">
        <f>SUM(F10:F15)</f>
        <v>0</v>
      </c>
      <c r="G16" s="334">
        <f t="shared" si="0"/>
        <v>0</v>
      </c>
    </row>
    <row r="17" spans="2:6" s="311" customFormat="1" x14ac:dyDescent="0.2"/>
    <row r="18" spans="2:6" s="311" customFormat="1" x14ac:dyDescent="0.2"/>
    <row r="19" spans="2:6" s="311" customFormat="1" x14ac:dyDescent="0.2"/>
    <row r="20" spans="2:6" s="311" customFormat="1" ht="15.75" x14ac:dyDescent="0.25">
      <c r="B20" s="336">
        <f ca="1">TODAY()</f>
        <v>44337</v>
      </c>
    </row>
    <row r="21" spans="2:6" s="311" customFormat="1" x14ac:dyDescent="0.2"/>
    <row r="24" spans="2:6" ht="13.5" x14ac:dyDescent="0.25">
      <c r="C24" s="337"/>
      <c r="D24" s="338" t="s">
        <v>253</v>
      </c>
      <c r="E24" s="338"/>
      <c r="F24" s="337"/>
    </row>
    <row r="25" spans="2:6" ht="13.5" x14ac:dyDescent="0.25">
      <c r="C25" s="339"/>
      <c r="D25" s="340"/>
      <c r="E25" s="340"/>
      <c r="F25" s="339"/>
    </row>
  </sheetData>
  <sheetProtection password="C071" sheet="1" selectLockedCells="1" selectUnlockedCells="1"/>
  <mergeCells count="2">
    <mergeCell ref="C3:G3"/>
    <mergeCell ref="C5:F5"/>
  </mergeCells>
  <pageMargins left="0.70866141732283505" right="0.70866141732283505" top="0.74803149606299202" bottom="0.74803149606299202" header="0.31496062992126" footer="0.31496062992126"/>
  <pageSetup paperSize="9" scale="98" orientation="landscape" r:id="rId1"/>
  <headerFooter>
    <oddHeader>&amp;C
&amp;"Times New Roman CE,Félkövér"&amp;12Adatszolgáltatás 
az elismert tartozásállományról&amp;R&amp;"Times New Roman CE,Félkövér dőlt"10.sz.melléklet a 2/2020. (II.26.)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G125"/>
  <sheetViews>
    <sheetView zoomScaleNormal="100" zoomScaleSheetLayoutView="130" workbookViewId="0">
      <selection activeCell="C4" sqref="C4"/>
    </sheetView>
  </sheetViews>
  <sheetFormatPr defaultRowHeight="15.75" x14ac:dyDescent="0.25"/>
  <cols>
    <col min="1" max="1" width="7.33203125" style="53" customWidth="1"/>
    <col min="2" max="2" width="60.6640625" style="53" customWidth="1"/>
    <col min="3" max="3" width="11.1640625" style="53" bestFit="1" customWidth="1"/>
    <col min="4" max="16384" width="9.33203125" style="53"/>
  </cols>
  <sheetData>
    <row r="1" spans="1:3" ht="15.95" customHeight="1" x14ac:dyDescent="0.25">
      <c r="A1" s="52" t="s">
        <v>0</v>
      </c>
      <c r="B1" s="52"/>
      <c r="C1" s="52"/>
    </row>
    <row r="2" spans="1:3" ht="15.95" customHeight="1" thickBot="1" x14ac:dyDescent="0.3">
      <c r="A2" s="617" t="s">
        <v>77</v>
      </c>
      <c r="B2" s="617"/>
      <c r="C2" s="145"/>
    </row>
    <row r="3" spans="1:3" ht="38.1" customHeight="1" thickBot="1" x14ac:dyDescent="0.3">
      <c r="A3" s="26" t="s">
        <v>45</v>
      </c>
      <c r="B3" s="412" t="s">
        <v>2</v>
      </c>
      <c r="C3" s="414" t="s">
        <v>524</v>
      </c>
    </row>
    <row r="4" spans="1:3" s="55" customFormat="1" ht="12" customHeight="1" thickBot="1" x14ac:dyDescent="0.25">
      <c r="A4" s="46">
        <v>1</v>
      </c>
      <c r="B4" s="413">
        <v>2</v>
      </c>
      <c r="C4" s="415">
        <v>3</v>
      </c>
    </row>
    <row r="5" spans="1:3" s="2" customFormat="1" ht="12" customHeight="1" thickBot="1" x14ac:dyDescent="0.25">
      <c r="A5" s="23" t="s">
        <v>3</v>
      </c>
      <c r="B5" s="417" t="s">
        <v>323</v>
      </c>
      <c r="C5" s="471">
        <f>'1..sz.mell. '!C5</f>
        <v>25975440</v>
      </c>
    </row>
    <row r="6" spans="1:3" s="2" customFormat="1" ht="12" customHeight="1" x14ac:dyDescent="0.2">
      <c r="A6" s="17" t="s">
        <v>304</v>
      </c>
      <c r="B6" s="9" t="s">
        <v>324</v>
      </c>
      <c r="C6" s="458">
        <f>'1..sz.mell. '!C6</f>
        <v>17374440</v>
      </c>
    </row>
    <row r="7" spans="1:3" s="2" customFormat="1" ht="12" customHeight="1" x14ac:dyDescent="0.2">
      <c r="A7" s="16" t="s">
        <v>305</v>
      </c>
      <c r="B7" s="6" t="s">
        <v>325</v>
      </c>
      <c r="C7" s="51">
        <f>'1..sz.mell. '!C7</f>
        <v>0</v>
      </c>
    </row>
    <row r="8" spans="1:3" s="2" customFormat="1" ht="12" customHeight="1" x14ac:dyDescent="0.2">
      <c r="A8" s="16" t="s">
        <v>306</v>
      </c>
      <c r="B8" s="6" t="s">
        <v>326</v>
      </c>
      <c r="C8" s="51">
        <f>'1..sz.mell. '!C8</f>
        <v>6801000</v>
      </c>
    </row>
    <row r="9" spans="1:3" s="2" customFormat="1" ht="12" customHeight="1" x14ac:dyDescent="0.2">
      <c r="A9" s="16" t="s">
        <v>307</v>
      </c>
      <c r="B9" s="6" t="s">
        <v>327</v>
      </c>
      <c r="C9" s="51">
        <f>'1..sz.mell. '!C9</f>
        <v>1800000</v>
      </c>
    </row>
    <row r="10" spans="1:3" s="2" customFormat="1" ht="12" customHeight="1" x14ac:dyDescent="0.2">
      <c r="A10" s="16" t="s">
        <v>308</v>
      </c>
      <c r="B10" s="6" t="s">
        <v>328</v>
      </c>
      <c r="C10" s="51">
        <f>'1..sz.mell. '!C10</f>
        <v>0</v>
      </c>
    </row>
    <row r="11" spans="1:3" s="2" customFormat="1" ht="12" customHeight="1" thickBot="1" x14ac:dyDescent="0.25">
      <c r="A11" s="18" t="s">
        <v>309</v>
      </c>
      <c r="B11" s="456" t="s">
        <v>329</v>
      </c>
      <c r="C11" s="51">
        <f>'1..sz.mell. '!C11</f>
        <v>0</v>
      </c>
    </row>
    <row r="12" spans="1:3" s="2" customFormat="1" ht="12" customHeight="1" thickBot="1" x14ac:dyDescent="0.25">
      <c r="A12" s="23" t="s">
        <v>4</v>
      </c>
      <c r="B12" s="417" t="s">
        <v>330</v>
      </c>
      <c r="C12" s="416">
        <f>'1..sz.mell. '!C12</f>
        <v>268438</v>
      </c>
    </row>
    <row r="13" spans="1:3" s="2" customFormat="1" ht="12" customHeight="1" x14ac:dyDescent="0.2">
      <c r="A13" s="17" t="s">
        <v>113</v>
      </c>
      <c r="B13" s="9" t="s">
        <v>332</v>
      </c>
      <c r="C13" s="458">
        <f>'1..sz.mell. '!C13</f>
        <v>0</v>
      </c>
    </row>
    <row r="14" spans="1:3" s="2" customFormat="1" ht="12" customHeight="1" x14ac:dyDescent="0.2">
      <c r="A14" s="16" t="s">
        <v>114</v>
      </c>
      <c r="B14" s="6" t="s">
        <v>333</v>
      </c>
      <c r="C14" s="51">
        <f>'1..sz.mell. '!C14</f>
        <v>0</v>
      </c>
    </row>
    <row r="15" spans="1:3" s="2" customFormat="1" ht="12" customHeight="1" x14ac:dyDescent="0.2">
      <c r="A15" s="16" t="s">
        <v>115</v>
      </c>
      <c r="B15" s="6" t="s">
        <v>334</v>
      </c>
      <c r="C15" s="51">
        <f>'1..sz.mell. '!C15</f>
        <v>0</v>
      </c>
    </row>
    <row r="16" spans="1:3" s="2" customFormat="1" ht="12" customHeight="1" x14ac:dyDescent="0.2">
      <c r="A16" s="16" t="s">
        <v>116</v>
      </c>
      <c r="B16" s="6" t="s">
        <v>335</v>
      </c>
      <c r="C16" s="51">
        <f>'1..sz.mell. '!C16</f>
        <v>0</v>
      </c>
    </row>
    <row r="17" spans="1:3" s="2" customFormat="1" ht="12" customHeight="1" thickBot="1" x14ac:dyDescent="0.25">
      <c r="A17" s="18" t="s">
        <v>331</v>
      </c>
      <c r="B17" s="14" t="s">
        <v>336</v>
      </c>
      <c r="C17" s="51">
        <f>'1..sz.mell. '!C17</f>
        <v>268438</v>
      </c>
    </row>
    <row r="18" spans="1:3" s="2" customFormat="1" ht="12" customHeight="1" thickBot="1" x14ac:dyDescent="0.25">
      <c r="A18" s="23" t="s">
        <v>5</v>
      </c>
      <c r="B18" s="417" t="s">
        <v>337</v>
      </c>
      <c r="C18" s="416">
        <f>'1..sz.mell. '!C18</f>
        <v>2750000</v>
      </c>
    </row>
    <row r="19" spans="1:3" s="2" customFormat="1" ht="12" customHeight="1" x14ac:dyDescent="0.2">
      <c r="A19" s="17" t="s">
        <v>91</v>
      </c>
      <c r="B19" s="9" t="s">
        <v>338</v>
      </c>
      <c r="C19" s="458">
        <f>'1..sz.mell. '!C19</f>
        <v>0</v>
      </c>
    </row>
    <row r="20" spans="1:3" s="2" customFormat="1" ht="12" customHeight="1" x14ac:dyDescent="0.2">
      <c r="A20" s="16" t="s">
        <v>92</v>
      </c>
      <c r="B20" s="6" t="s">
        <v>339</v>
      </c>
      <c r="C20" s="51">
        <f>'1..sz.mell. '!C20</f>
        <v>0</v>
      </c>
    </row>
    <row r="21" spans="1:3" s="2" customFormat="1" ht="12" customHeight="1" x14ac:dyDescent="0.2">
      <c r="A21" s="16" t="s">
        <v>93</v>
      </c>
      <c r="B21" s="6" t="s">
        <v>340</v>
      </c>
      <c r="C21" s="51">
        <f>'1..sz.mell. '!C21</f>
        <v>0</v>
      </c>
    </row>
    <row r="22" spans="1:3" s="2" customFormat="1" ht="12" customHeight="1" x14ac:dyDescent="0.2">
      <c r="A22" s="16" t="s">
        <v>117</v>
      </c>
      <c r="B22" s="6" t="s">
        <v>341</v>
      </c>
      <c r="C22" s="51">
        <f>'1..sz.mell. '!C22</f>
        <v>0</v>
      </c>
    </row>
    <row r="23" spans="1:3" s="2" customFormat="1" ht="12" customHeight="1" thickBot="1" x14ac:dyDescent="0.25">
      <c r="A23" s="18" t="s">
        <v>118</v>
      </c>
      <c r="B23" s="14" t="s">
        <v>342</v>
      </c>
      <c r="C23" s="51">
        <f>'1..sz.mell. '!C23</f>
        <v>2750000</v>
      </c>
    </row>
    <row r="24" spans="1:3" s="2" customFormat="1" ht="12" customHeight="1" thickBot="1" x14ac:dyDescent="0.25">
      <c r="A24" s="23" t="s">
        <v>6</v>
      </c>
      <c r="B24" s="417" t="s">
        <v>343</v>
      </c>
      <c r="C24" s="416">
        <f>'1..sz.mell. '!C24</f>
        <v>1770000</v>
      </c>
    </row>
    <row r="25" spans="1:3" s="2" customFormat="1" ht="12" customHeight="1" x14ac:dyDescent="0.2">
      <c r="A25" s="17" t="s">
        <v>344</v>
      </c>
      <c r="B25" s="9" t="s">
        <v>349</v>
      </c>
      <c r="C25" s="458">
        <f>'1..sz.mell. '!C25</f>
        <v>1400000</v>
      </c>
    </row>
    <row r="26" spans="1:3" s="2" customFormat="1" ht="12" customHeight="1" x14ac:dyDescent="0.2">
      <c r="A26" s="16" t="s">
        <v>346</v>
      </c>
      <c r="B26" s="472" t="s">
        <v>345</v>
      </c>
      <c r="C26" s="51">
        <f>'1..sz.mell. '!C26</f>
        <v>500000</v>
      </c>
    </row>
    <row r="27" spans="1:3" s="2" customFormat="1" ht="12" customHeight="1" x14ac:dyDescent="0.2">
      <c r="A27" s="16" t="s">
        <v>348</v>
      </c>
      <c r="B27" s="472" t="s">
        <v>347</v>
      </c>
      <c r="C27" s="51">
        <f>'1..sz.mell. '!C27</f>
        <v>900000</v>
      </c>
    </row>
    <row r="28" spans="1:3" s="2" customFormat="1" ht="12" customHeight="1" x14ac:dyDescent="0.2">
      <c r="A28" s="16" t="s">
        <v>351</v>
      </c>
      <c r="B28" s="6" t="s">
        <v>350</v>
      </c>
      <c r="C28" s="51">
        <f>'1..sz.mell. '!C28</f>
        <v>370000</v>
      </c>
    </row>
    <row r="29" spans="1:3" s="2" customFormat="1" ht="12" customHeight="1" x14ac:dyDescent="0.2">
      <c r="A29" s="16" t="s">
        <v>352</v>
      </c>
      <c r="B29" s="6" t="s">
        <v>354</v>
      </c>
      <c r="C29" s="51">
        <f>'1..sz.mell. '!C29</f>
        <v>0</v>
      </c>
    </row>
    <row r="30" spans="1:3" s="2" customFormat="1" ht="12" customHeight="1" thickBot="1" x14ac:dyDescent="0.25">
      <c r="A30" s="18" t="s">
        <v>353</v>
      </c>
      <c r="B30" s="14" t="s">
        <v>355</v>
      </c>
      <c r="C30" s="51">
        <f>'1..sz.mell. '!C30</f>
        <v>0</v>
      </c>
    </row>
    <row r="31" spans="1:3" s="2" customFormat="1" ht="12" customHeight="1" thickBot="1" x14ac:dyDescent="0.25">
      <c r="A31" s="23" t="s">
        <v>7</v>
      </c>
      <c r="B31" s="417" t="s">
        <v>356</v>
      </c>
      <c r="C31" s="416">
        <f>'1..sz.mell. '!C31</f>
        <v>520395</v>
      </c>
    </row>
    <row r="32" spans="1:3" s="2" customFormat="1" ht="12" customHeight="1" x14ac:dyDescent="0.2">
      <c r="A32" s="17" t="s">
        <v>119</v>
      </c>
      <c r="B32" s="9" t="s">
        <v>359</v>
      </c>
      <c r="C32" s="458">
        <f>'1..sz.mell. '!C32</f>
        <v>0</v>
      </c>
    </row>
    <row r="33" spans="1:3" s="2" customFormat="1" ht="12" customHeight="1" x14ac:dyDescent="0.2">
      <c r="A33" s="16" t="s">
        <v>120</v>
      </c>
      <c r="B33" s="6" t="s">
        <v>367</v>
      </c>
      <c r="C33" s="51">
        <f>'1..sz.mell. '!C33</f>
        <v>400000</v>
      </c>
    </row>
    <row r="34" spans="1:3" s="2" customFormat="1" ht="12" customHeight="1" x14ac:dyDescent="0.2">
      <c r="A34" s="16" t="s">
        <v>121</v>
      </c>
      <c r="B34" s="6" t="s">
        <v>360</v>
      </c>
      <c r="C34" s="51">
        <f>'1..sz.mell. '!C34</f>
        <v>0</v>
      </c>
    </row>
    <row r="35" spans="1:3" s="2" customFormat="1" ht="12" customHeight="1" x14ac:dyDescent="0.2">
      <c r="A35" s="16" t="s">
        <v>122</v>
      </c>
      <c r="B35" s="6" t="s">
        <v>368</v>
      </c>
      <c r="C35" s="51">
        <f>'1..sz.mell. '!C35</f>
        <v>0</v>
      </c>
    </row>
    <row r="36" spans="1:3" s="2" customFormat="1" ht="12" customHeight="1" x14ac:dyDescent="0.2">
      <c r="A36" s="16" t="s">
        <v>123</v>
      </c>
      <c r="B36" s="6" t="s">
        <v>361</v>
      </c>
      <c r="C36" s="51">
        <f>'1..sz.mell. '!C36</f>
        <v>0</v>
      </c>
    </row>
    <row r="37" spans="1:3" s="2" customFormat="1" ht="12" customHeight="1" x14ac:dyDescent="0.2">
      <c r="A37" s="16" t="s">
        <v>124</v>
      </c>
      <c r="B37" s="128" t="s">
        <v>362</v>
      </c>
      <c r="C37" s="51">
        <f>'1..sz.mell. '!C37</f>
        <v>120000</v>
      </c>
    </row>
    <row r="38" spans="1:3" s="2" customFormat="1" ht="12" customHeight="1" x14ac:dyDescent="0.2">
      <c r="A38" s="16" t="s">
        <v>125</v>
      </c>
      <c r="B38" s="128" t="s">
        <v>363</v>
      </c>
      <c r="C38" s="51">
        <f>'1..sz.mell. '!C38</f>
        <v>0</v>
      </c>
    </row>
    <row r="39" spans="1:3" s="2" customFormat="1" ht="12" customHeight="1" x14ac:dyDescent="0.2">
      <c r="A39" s="16" t="s">
        <v>126</v>
      </c>
      <c r="B39" s="128" t="s">
        <v>364</v>
      </c>
      <c r="C39" s="51">
        <f>'1..sz.mell. '!C39</f>
        <v>0</v>
      </c>
    </row>
    <row r="40" spans="1:3" s="2" customFormat="1" ht="12" customHeight="1" x14ac:dyDescent="0.2">
      <c r="A40" s="16" t="s">
        <v>357</v>
      </c>
      <c r="B40" s="6" t="s">
        <v>365</v>
      </c>
      <c r="C40" s="51">
        <f>'1..sz.mell. '!C40</f>
        <v>0</v>
      </c>
    </row>
    <row r="41" spans="1:3" s="2" customFormat="1" ht="12" customHeight="1" thickBot="1" x14ac:dyDescent="0.25">
      <c r="A41" s="18" t="s">
        <v>358</v>
      </c>
      <c r="B41" s="14" t="s">
        <v>366</v>
      </c>
      <c r="C41" s="51">
        <f>'1..sz.mell. '!C41</f>
        <v>395</v>
      </c>
    </row>
    <row r="42" spans="1:3" s="2" customFormat="1" ht="12" customHeight="1" thickBot="1" x14ac:dyDescent="0.25">
      <c r="A42" s="23" t="s">
        <v>8</v>
      </c>
      <c r="B42" s="417" t="s">
        <v>369</v>
      </c>
      <c r="C42" s="416">
        <f>'1..sz.mell. '!C42</f>
        <v>0</v>
      </c>
    </row>
    <row r="43" spans="1:3" s="2" customFormat="1" ht="12" customHeight="1" x14ac:dyDescent="0.2">
      <c r="A43" s="17" t="s">
        <v>310</v>
      </c>
      <c r="B43" s="444" t="s">
        <v>373</v>
      </c>
      <c r="C43" s="478">
        <f>'1..sz.mell. '!C43</f>
        <v>0</v>
      </c>
    </row>
    <row r="44" spans="1:3" s="2" customFormat="1" ht="12" customHeight="1" x14ac:dyDescent="0.2">
      <c r="A44" s="16" t="s">
        <v>96</v>
      </c>
      <c r="B44" s="6" t="s">
        <v>374</v>
      </c>
      <c r="C44" s="51">
        <f>'1..sz.mell. '!C44</f>
        <v>0</v>
      </c>
    </row>
    <row r="45" spans="1:3" s="2" customFormat="1" ht="12" customHeight="1" x14ac:dyDescent="0.2">
      <c r="A45" s="16" t="s">
        <v>370</v>
      </c>
      <c r="B45" s="6" t="s">
        <v>375</v>
      </c>
      <c r="C45" s="51">
        <f>'1..sz.mell. '!C45</f>
        <v>0</v>
      </c>
    </row>
    <row r="46" spans="1:3" s="2" customFormat="1" ht="12" customHeight="1" x14ac:dyDescent="0.2">
      <c r="A46" s="16" t="s">
        <v>371</v>
      </c>
      <c r="B46" s="6" t="s">
        <v>376</v>
      </c>
      <c r="C46" s="51">
        <f>'1..sz.mell. '!C46</f>
        <v>0</v>
      </c>
    </row>
    <row r="47" spans="1:3" s="2" customFormat="1" ht="12" customHeight="1" thickBot="1" x14ac:dyDescent="0.25">
      <c r="A47" s="18" t="s">
        <v>372</v>
      </c>
      <c r="B47" s="14" t="s">
        <v>377</v>
      </c>
      <c r="C47" s="51">
        <f>'1..sz.mell. '!C47</f>
        <v>0</v>
      </c>
    </row>
    <row r="48" spans="1:3" s="2" customFormat="1" ht="12" customHeight="1" thickBot="1" x14ac:dyDescent="0.25">
      <c r="A48" s="23" t="s">
        <v>9</v>
      </c>
      <c r="B48" s="417" t="s">
        <v>379</v>
      </c>
      <c r="C48" s="416">
        <f>'1..sz.mell. '!C48</f>
        <v>0</v>
      </c>
    </row>
    <row r="49" spans="1:3" s="2" customFormat="1" ht="12" customHeight="1" x14ac:dyDescent="0.2">
      <c r="A49" s="17" t="s">
        <v>94</v>
      </c>
      <c r="B49" s="419" t="s">
        <v>386</v>
      </c>
      <c r="C49" s="479">
        <f>'1..sz.mell. '!C49</f>
        <v>0</v>
      </c>
    </row>
    <row r="50" spans="1:3" s="2" customFormat="1" ht="12" customHeight="1" x14ac:dyDescent="0.2">
      <c r="A50" s="17" t="s">
        <v>95</v>
      </c>
      <c r="B50" s="419" t="s">
        <v>387</v>
      </c>
      <c r="C50" s="477">
        <f>'1..sz.mell. '!C50</f>
        <v>0</v>
      </c>
    </row>
    <row r="51" spans="1:3" s="2" customFormat="1" ht="12" customHeight="1" thickBot="1" x14ac:dyDescent="0.25">
      <c r="A51" s="17" t="s">
        <v>378</v>
      </c>
      <c r="B51" s="456" t="s">
        <v>388</v>
      </c>
      <c r="C51" s="477">
        <f>'1..sz.mell. '!C51</f>
        <v>0</v>
      </c>
    </row>
    <row r="52" spans="1:3" s="2" customFormat="1" ht="12" customHeight="1" thickBot="1" x14ac:dyDescent="0.25">
      <c r="A52" s="23" t="s">
        <v>10</v>
      </c>
      <c r="B52" s="417" t="s">
        <v>380</v>
      </c>
      <c r="C52" s="416">
        <f>'1..sz.mell. '!C52</f>
        <v>0</v>
      </c>
    </row>
    <row r="53" spans="1:3" s="2" customFormat="1" ht="12" customHeight="1" x14ac:dyDescent="0.2">
      <c r="A53" s="17" t="s">
        <v>383</v>
      </c>
      <c r="B53" s="419" t="s">
        <v>389</v>
      </c>
      <c r="C53" s="479">
        <f>'1..sz.mell. '!C53</f>
        <v>0</v>
      </c>
    </row>
    <row r="54" spans="1:3" s="2" customFormat="1" ht="12" customHeight="1" x14ac:dyDescent="0.2">
      <c r="A54" s="17" t="s">
        <v>384</v>
      </c>
      <c r="B54" s="419" t="s">
        <v>390</v>
      </c>
      <c r="C54" s="477">
        <f>'1..sz.mell. '!C54</f>
        <v>0</v>
      </c>
    </row>
    <row r="55" spans="1:3" s="2" customFormat="1" ht="12" customHeight="1" thickBot="1" x14ac:dyDescent="0.25">
      <c r="A55" s="17" t="s">
        <v>385</v>
      </c>
      <c r="B55" s="456" t="s">
        <v>391</v>
      </c>
      <c r="C55" s="477">
        <f>'1..sz.mell. '!C55</f>
        <v>0</v>
      </c>
    </row>
    <row r="56" spans="1:3" s="2" customFormat="1" ht="15" customHeight="1" thickBot="1" x14ac:dyDescent="0.25">
      <c r="A56" s="23" t="s">
        <v>11</v>
      </c>
      <c r="B56" s="420" t="s">
        <v>381</v>
      </c>
      <c r="C56" s="416">
        <f>'1..sz.mell. '!C56</f>
        <v>31284273</v>
      </c>
    </row>
    <row r="57" spans="1:3" s="2" customFormat="1" ht="12" customHeight="1" thickBot="1" x14ac:dyDescent="0.25">
      <c r="A57" s="108" t="s">
        <v>12</v>
      </c>
      <c r="B57" s="421" t="s">
        <v>382</v>
      </c>
      <c r="C57" s="416">
        <f>'1..sz.mell. '!C57</f>
        <v>0</v>
      </c>
    </row>
    <row r="58" spans="1:3" s="2" customFormat="1" ht="12" customHeight="1" x14ac:dyDescent="0.2">
      <c r="A58" s="480" t="s">
        <v>393</v>
      </c>
      <c r="B58" s="444" t="s">
        <v>133</v>
      </c>
      <c r="C58" s="458">
        <f>'1..sz.mell. '!C58</f>
        <v>0</v>
      </c>
    </row>
    <row r="59" spans="1:3" s="2" customFormat="1" ht="12" customHeight="1" x14ac:dyDescent="0.2">
      <c r="A59" s="16" t="s">
        <v>394</v>
      </c>
      <c r="B59" s="128" t="s">
        <v>392</v>
      </c>
      <c r="C59" s="51">
        <f>'1..sz.mell. '!C59</f>
        <v>0</v>
      </c>
    </row>
    <row r="60" spans="1:3" s="2" customFormat="1" ht="12" customHeight="1" thickBot="1" x14ac:dyDescent="0.25">
      <c r="A60" s="18" t="s">
        <v>395</v>
      </c>
      <c r="B60" s="456" t="s">
        <v>135</v>
      </c>
      <c r="C60" s="51">
        <f>'1..sz.mell. '!C60</f>
        <v>0</v>
      </c>
    </row>
    <row r="61" spans="1:3" s="2" customFormat="1" ht="12" customHeight="1" thickBot="1" x14ac:dyDescent="0.25">
      <c r="A61" s="108" t="s">
        <v>13</v>
      </c>
      <c r="B61" s="421" t="s">
        <v>396</v>
      </c>
      <c r="C61" s="416">
        <f>'1..sz.mell. '!C61</f>
        <v>0</v>
      </c>
    </row>
    <row r="62" spans="1:3" s="2" customFormat="1" ht="12" customHeight="1" thickBot="1" x14ac:dyDescent="0.25">
      <c r="A62" s="108" t="s">
        <v>14</v>
      </c>
      <c r="B62" s="421" t="s">
        <v>397</v>
      </c>
      <c r="C62" s="416">
        <f>'1..sz.mell. '!C62</f>
        <v>5169727</v>
      </c>
    </row>
    <row r="63" spans="1:3" s="2" customFormat="1" ht="12" customHeight="1" x14ac:dyDescent="0.2">
      <c r="A63" s="17" t="s">
        <v>400</v>
      </c>
      <c r="B63" s="444" t="s">
        <v>398</v>
      </c>
      <c r="C63" s="479">
        <f>'1..sz.mell. '!C63</f>
        <v>5169727</v>
      </c>
    </row>
    <row r="64" spans="1:3" s="2" customFormat="1" ht="12" customHeight="1" thickBot="1" x14ac:dyDescent="0.25">
      <c r="A64" s="481" t="s">
        <v>401</v>
      </c>
      <c r="B64" s="456" t="s">
        <v>399</v>
      </c>
      <c r="C64" s="482">
        <f>'1..sz.mell. '!C64</f>
        <v>0</v>
      </c>
    </row>
    <row r="65" spans="1:3" s="2" customFormat="1" ht="12" customHeight="1" thickBot="1" x14ac:dyDescent="0.25">
      <c r="A65" s="108" t="s">
        <v>15</v>
      </c>
      <c r="B65" s="421" t="s">
        <v>402</v>
      </c>
      <c r="C65" s="416">
        <f>'1..sz.mell. '!C65</f>
        <v>0</v>
      </c>
    </row>
    <row r="66" spans="1:3" s="2" customFormat="1" ht="12" customHeight="1" x14ac:dyDescent="0.2">
      <c r="A66" s="17" t="s">
        <v>406</v>
      </c>
      <c r="B66" s="9" t="s">
        <v>403</v>
      </c>
      <c r="C66" s="479">
        <f>'1..sz.mell. '!C66</f>
        <v>0</v>
      </c>
    </row>
    <row r="67" spans="1:3" s="2" customFormat="1" ht="12" customHeight="1" x14ac:dyDescent="0.2">
      <c r="A67" s="16" t="s">
        <v>407</v>
      </c>
      <c r="B67" s="6" t="s">
        <v>404</v>
      </c>
      <c r="C67" s="477">
        <f>'1..sz.mell. '!C67</f>
        <v>0</v>
      </c>
    </row>
    <row r="68" spans="1:3" s="2" customFormat="1" ht="12" customHeight="1" thickBot="1" x14ac:dyDescent="0.25">
      <c r="A68" s="18" t="s">
        <v>408</v>
      </c>
      <c r="B68" s="14" t="s">
        <v>405</v>
      </c>
      <c r="C68" s="477">
        <f>'1..sz.mell. '!C68</f>
        <v>0</v>
      </c>
    </row>
    <row r="69" spans="1:3" s="2" customFormat="1" ht="12" customHeight="1" thickBot="1" x14ac:dyDescent="0.25">
      <c r="A69" s="108" t="s">
        <v>16</v>
      </c>
      <c r="B69" s="421" t="s">
        <v>409</v>
      </c>
      <c r="C69" s="416">
        <f>'1..sz.mell. '!C69</f>
        <v>0</v>
      </c>
    </row>
    <row r="70" spans="1:3" s="2" customFormat="1" ht="12" customHeight="1" thickBot="1" x14ac:dyDescent="0.25">
      <c r="A70" s="108" t="s">
        <v>17</v>
      </c>
      <c r="B70" s="421" t="s">
        <v>410</v>
      </c>
      <c r="C70" s="416">
        <f>'1..sz.mell. '!C70</f>
        <v>0</v>
      </c>
    </row>
    <row r="71" spans="1:3" s="2" customFormat="1" ht="15" customHeight="1" thickBot="1" x14ac:dyDescent="0.25">
      <c r="A71" s="23" t="s">
        <v>18</v>
      </c>
      <c r="B71" s="420" t="s">
        <v>456</v>
      </c>
      <c r="C71" s="416">
        <f>'1..sz.mell. '!C71</f>
        <v>5169727</v>
      </c>
    </row>
    <row r="72" spans="1:3" s="2" customFormat="1" ht="15" customHeight="1" thickBot="1" x14ac:dyDescent="0.25">
      <c r="A72" s="23" t="s">
        <v>19</v>
      </c>
      <c r="B72" s="422" t="s">
        <v>411</v>
      </c>
      <c r="C72" s="416">
        <f>'1..sz.mell. '!C72</f>
        <v>36454000</v>
      </c>
    </row>
    <row r="73" spans="1:3" s="2" customFormat="1" ht="12.95" customHeight="1" x14ac:dyDescent="0.2">
      <c r="A73" s="4"/>
      <c r="B73" s="5"/>
      <c r="C73" s="1"/>
    </row>
    <row r="74" spans="1:3" ht="16.5" customHeight="1" x14ac:dyDescent="0.25">
      <c r="A74" s="619" t="s">
        <v>30</v>
      </c>
      <c r="B74" s="619"/>
      <c r="C74" s="619"/>
    </row>
    <row r="75" spans="1:3" ht="16.5" customHeight="1" thickBot="1" x14ac:dyDescent="0.3">
      <c r="A75" s="617" t="s">
        <v>78</v>
      </c>
      <c r="B75" s="617"/>
      <c r="C75" s="145"/>
    </row>
    <row r="76" spans="1:3" ht="38.1" customHeight="1" thickBot="1" x14ac:dyDescent="0.3">
      <c r="A76" s="26" t="s">
        <v>1</v>
      </c>
      <c r="B76" s="27" t="s">
        <v>31</v>
      </c>
      <c r="C76" s="54" t="s">
        <v>524</v>
      </c>
    </row>
    <row r="77" spans="1:3" s="55" customFormat="1" ht="12" customHeight="1" thickBot="1" x14ac:dyDescent="0.25">
      <c r="A77" s="46">
        <v>1</v>
      </c>
      <c r="B77" s="47">
        <v>2</v>
      </c>
      <c r="C77" s="48">
        <v>3</v>
      </c>
    </row>
    <row r="78" spans="1:3" ht="12" customHeight="1" thickBot="1" x14ac:dyDescent="0.3">
      <c r="A78" s="24" t="s">
        <v>3</v>
      </c>
      <c r="B78" s="475" t="s">
        <v>440</v>
      </c>
      <c r="C78" s="483">
        <f>'1..sz.mell. '!C73</f>
        <v>0</v>
      </c>
    </row>
    <row r="79" spans="1:3" ht="12" customHeight="1" x14ac:dyDescent="0.25">
      <c r="A79" s="19" t="s">
        <v>66</v>
      </c>
      <c r="B79" s="12" t="s">
        <v>32</v>
      </c>
      <c r="C79" s="13">
        <f>'1..sz.mell. '!C79</f>
        <v>12519930</v>
      </c>
    </row>
    <row r="80" spans="1:3" ht="12" customHeight="1" x14ac:dyDescent="0.25">
      <c r="A80" s="16" t="s">
        <v>67</v>
      </c>
      <c r="B80" s="6" t="s">
        <v>138</v>
      </c>
      <c r="C80" s="8">
        <f>'1..sz.mell. '!C80</f>
        <v>2134433</v>
      </c>
    </row>
    <row r="81" spans="1:3" ht="12" customHeight="1" x14ac:dyDescent="0.25">
      <c r="A81" s="16" t="s">
        <v>68</v>
      </c>
      <c r="B81" s="6" t="s">
        <v>139</v>
      </c>
      <c r="C81" s="8">
        <f>'1..sz.mell. '!C81</f>
        <v>7751100</v>
      </c>
    </row>
    <row r="82" spans="1:3" ht="12" customHeight="1" x14ac:dyDescent="0.25">
      <c r="A82" s="16" t="s">
        <v>69</v>
      </c>
      <c r="B82" s="6" t="s">
        <v>311</v>
      </c>
      <c r="C82" s="8">
        <f>'1..sz.mell. '!C82</f>
        <v>0</v>
      </c>
    </row>
    <row r="83" spans="1:3" ht="12" customHeight="1" x14ac:dyDescent="0.25">
      <c r="A83" s="16" t="s">
        <v>140</v>
      </c>
      <c r="B83" s="6" t="s">
        <v>141</v>
      </c>
      <c r="C83" s="8">
        <f>'1..sz.mell. '!C83</f>
        <v>2551000</v>
      </c>
    </row>
    <row r="84" spans="1:3" ht="12" customHeight="1" x14ac:dyDescent="0.25">
      <c r="A84" s="16" t="s">
        <v>142</v>
      </c>
      <c r="B84" s="147" t="s">
        <v>412</v>
      </c>
      <c r="C84" s="8">
        <f>'1..sz.mell. '!C84</f>
        <v>1028860</v>
      </c>
    </row>
    <row r="85" spans="1:3" ht="12" customHeight="1" x14ac:dyDescent="0.25">
      <c r="A85" s="16" t="s">
        <v>143</v>
      </c>
      <c r="B85" s="147" t="s">
        <v>413</v>
      </c>
      <c r="C85" s="8">
        <f>'1..sz.mell. '!C85</f>
        <v>0</v>
      </c>
    </row>
    <row r="86" spans="1:3" ht="12" customHeight="1" x14ac:dyDescent="0.25">
      <c r="A86" s="16" t="s">
        <v>427</v>
      </c>
      <c r="B86" s="147" t="s">
        <v>414</v>
      </c>
      <c r="C86" s="8">
        <f>'1..sz.mell. '!C86</f>
        <v>0</v>
      </c>
    </row>
    <row r="87" spans="1:3" ht="12" customHeight="1" x14ac:dyDescent="0.25">
      <c r="A87" s="16" t="s">
        <v>428</v>
      </c>
      <c r="B87" s="147" t="s">
        <v>415</v>
      </c>
      <c r="C87" s="8">
        <f>'1..sz.mell. '!C87</f>
        <v>0</v>
      </c>
    </row>
    <row r="88" spans="1:3" ht="12" customHeight="1" x14ac:dyDescent="0.25">
      <c r="A88" s="16" t="s">
        <v>429</v>
      </c>
      <c r="B88" s="147" t="s">
        <v>416</v>
      </c>
      <c r="C88" s="8">
        <f>'1..sz.mell. '!C88</f>
        <v>0</v>
      </c>
    </row>
    <row r="89" spans="1:3" ht="12" customHeight="1" x14ac:dyDescent="0.25">
      <c r="A89" s="16" t="s">
        <v>430</v>
      </c>
      <c r="B89" s="147" t="s">
        <v>417</v>
      </c>
      <c r="C89" s="8">
        <f>'1..sz.mell. '!C89</f>
        <v>793860</v>
      </c>
    </row>
    <row r="90" spans="1:3" ht="12" customHeight="1" x14ac:dyDescent="0.25">
      <c r="A90" s="16" t="s">
        <v>431</v>
      </c>
      <c r="B90" s="147" t="s">
        <v>418</v>
      </c>
      <c r="C90" s="8">
        <f>'1..sz.mell. '!C90</f>
        <v>0</v>
      </c>
    </row>
    <row r="91" spans="1:3" ht="12" customHeight="1" x14ac:dyDescent="0.25">
      <c r="A91" s="16" t="s">
        <v>432</v>
      </c>
      <c r="B91" s="147" t="s">
        <v>419</v>
      </c>
      <c r="C91" s="8">
        <f>'1..sz.mell. '!C91</f>
        <v>0</v>
      </c>
    </row>
    <row r="92" spans="1:3" ht="12" customHeight="1" x14ac:dyDescent="0.25">
      <c r="A92" s="16" t="s">
        <v>433</v>
      </c>
      <c r="B92" s="147" t="s">
        <v>420</v>
      </c>
      <c r="C92" s="8">
        <f>'1..sz.mell. '!C92</f>
        <v>0</v>
      </c>
    </row>
    <row r="93" spans="1:3" ht="12" customHeight="1" thickBot="1" x14ac:dyDescent="0.3">
      <c r="A93" s="16" t="s">
        <v>434</v>
      </c>
      <c r="B93" s="147" t="s">
        <v>421</v>
      </c>
      <c r="C93" s="8">
        <f>'1..sz.mell. '!C93</f>
        <v>0</v>
      </c>
    </row>
    <row r="94" spans="1:3" ht="12" customHeight="1" thickBot="1" x14ac:dyDescent="0.3">
      <c r="A94" s="23" t="s">
        <v>4</v>
      </c>
      <c r="B94" s="109" t="s">
        <v>441</v>
      </c>
      <c r="C94" s="424">
        <f>'1..sz.mell. '!C95</f>
        <v>3327224</v>
      </c>
    </row>
    <row r="95" spans="1:3" ht="12" customHeight="1" x14ac:dyDescent="0.25">
      <c r="A95" s="17" t="s">
        <v>70</v>
      </c>
      <c r="B95" s="9" t="s">
        <v>144</v>
      </c>
      <c r="C95" s="10">
        <f>'1..sz.mell. '!C96</f>
        <v>700000</v>
      </c>
    </row>
    <row r="96" spans="1:3" ht="12" customHeight="1" x14ac:dyDescent="0.25">
      <c r="A96" s="17" t="s">
        <v>71</v>
      </c>
      <c r="B96" s="6" t="s">
        <v>145</v>
      </c>
      <c r="C96" s="8">
        <f>'1..sz.mell. '!C97</f>
        <v>2627224</v>
      </c>
    </row>
    <row r="97" spans="1:3" ht="12" customHeight="1" x14ac:dyDescent="0.25">
      <c r="A97" s="17" t="s">
        <v>72</v>
      </c>
      <c r="B97" s="6" t="s">
        <v>422</v>
      </c>
      <c r="C97" s="8">
        <f>'1..sz.mell. '!C98</f>
        <v>0</v>
      </c>
    </row>
    <row r="98" spans="1:3" ht="12" customHeight="1" x14ac:dyDescent="0.25">
      <c r="A98" s="17" t="s">
        <v>147</v>
      </c>
      <c r="B98" s="147" t="s">
        <v>423</v>
      </c>
      <c r="C98" s="8">
        <f>'1..sz.mell. '!C99</f>
        <v>0</v>
      </c>
    </row>
    <row r="99" spans="1:3" ht="12" customHeight="1" x14ac:dyDescent="0.25">
      <c r="A99" s="17" t="s">
        <v>148</v>
      </c>
      <c r="B99" s="147" t="s">
        <v>414</v>
      </c>
      <c r="C99" s="8">
        <f>'1..sz.mell. '!C100</f>
        <v>0</v>
      </c>
    </row>
    <row r="100" spans="1:3" ht="12" customHeight="1" x14ac:dyDescent="0.25">
      <c r="A100" s="17" t="s">
        <v>149</v>
      </c>
      <c r="B100" s="147" t="s">
        <v>415</v>
      </c>
      <c r="C100" s="8">
        <f>'1..sz.mell. '!C101</f>
        <v>0</v>
      </c>
    </row>
    <row r="101" spans="1:3" ht="12" customHeight="1" x14ac:dyDescent="0.25">
      <c r="A101" s="17" t="s">
        <v>435</v>
      </c>
      <c r="B101" s="147" t="s">
        <v>424</v>
      </c>
      <c r="C101" s="8">
        <f>'1..sz.mell. '!C102</f>
        <v>0</v>
      </c>
    </row>
    <row r="102" spans="1:3" ht="12" customHeight="1" x14ac:dyDescent="0.25">
      <c r="A102" s="17" t="s">
        <v>436</v>
      </c>
      <c r="B102" s="147" t="s">
        <v>417</v>
      </c>
      <c r="C102" s="8">
        <f>'1..sz.mell. '!C103</f>
        <v>0</v>
      </c>
    </row>
    <row r="103" spans="1:3" ht="12" customHeight="1" x14ac:dyDescent="0.25">
      <c r="A103" s="17" t="s">
        <v>437</v>
      </c>
      <c r="B103" s="147" t="s">
        <v>418</v>
      </c>
      <c r="C103" s="8">
        <f>'1..sz.mell. '!C104</f>
        <v>0</v>
      </c>
    </row>
    <row r="104" spans="1:3" ht="12" customHeight="1" x14ac:dyDescent="0.25">
      <c r="A104" s="17" t="s">
        <v>438</v>
      </c>
      <c r="B104" s="147" t="s">
        <v>425</v>
      </c>
      <c r="C104" s="8">
        <f>'1..sz.mell. '!C105</f>
        <v>0</v>
      </c>
    </row>
    <row r="105" spans="1:3" ht="12" customHeight="1" thickBot="1" x14ac:dyDescent="0.3">
      <c r="A105" s="17" t="s">
        <v>439</v>
      </c>
      <c r="B105" s="147" t="s">
        <v>426</v>
      </c>
      <c r="C105" s="8">
        <f>'1..sz.mell. '!C106</f>
        <v>0</v>
      </c>
    </row>
    <row r="106" spans="1:3" ht="12" customHeight="1" thickBot="1" x14ac:dyDescent="0.3">
      <c r="A106" s="23" t="s">
        <v>5</v>
      </c>
      <c r="B106" s="109" t="s">
        <v>442</v>
      </c>
      <c r="C106" s="423">
        <f>'1..sz.mell. '!C107</f>
        <v>6102435</v>
      </c>
    </row>
    <row r="107" spans="1:3" ht="12" customHeight="1" x14ac:dyDescent="0.25">
      <c r="A107" s="17" t="s">
        <v>64</v>
      </c>
      <c r="B107" s="9" t="s">
        <v>40</v>
      </c>
      <c r="C107" s="10">
        <f>'1..sz.mell. '!C108</f>
        <v>6102435</v>
      </c>
    </row>
    <row r="108" spans="1:3" ht="12" customHeight="1" thickBot="1" x14ac:dyDescent="0.3">
      <c r="A108" s="16" t="s">
        <v>65</v>
      </c>
      <c r="B108" s="6" t="s">
        <v>41</v>
      </c>
      <c r="C108" s="11">
        <f>'1..sz.mell. '!C109</f>
        <v>0</v>
      </c>
    </row>
    <row r="109" spans="1:3" ht="15" customHeight="1" thickBot="1" x14ac:dyDescent="0.3">
      <c r="A109" s="23" t="s">
        <v>6</v>
      </c>
      <c r="B109" s="484" t="s">
        <v>443</v>
      </c>
      <c r="C109" s="424">
        <f>'1..sz.mell. '!C110</f>
        <v>35414982</v>
      </c>
    </row>
    <row r="110" spans="1:3" ht="12" customHeight="1" thickBot="1" x14ac:dyDescent="0.3">
      <c r="A110" s="23" t="s">
        <v>7</v>
      </c>
      <c r="B110" s="421" t="s">
        <v>444</v>
      </c>
      <c r="C110" s="423">
        <f>'1..sz.mell. '!C111</f>
        <v>0</v>
      </c>
    </row>
    <row r="111" spans="1:3" ht="12" customHeight="1" x14ac:dyDescent="0.25">
      <c r="A111" s="474" t="s">
        <v>119</v>
      </c>
      <c r="B111" s="444" t="s">
        <v>445</v>
      </c>
      <c r="C111" s="485">
        <f>'1..sz.mell. '!C112</f>
        <v>0</v>
      </c>
    </row>
    <row r="112" spans="1:3" ht="12" customHeight="1" x14ac:dyDescent="0.25">
      <c r="A112" s="124" t="s">
        <v>120</v>
      </c>
      <c r="B112" s="128" t="s">
        <v>446</v>
      </c>
      <c r="C112" s="7">
        <f>'1..sz.mell. '!C113</f>
        <v>0</v>
      </c>
    </row>
    <row r="113" spans="1:7" ht="12" customHeight="1" thickBot="1" x14ac:dyDescent="0.3">
      <c r="A113" s="411" t="s">
        <v>121</v>
      </c>
      <c r="B113" s="456" t="s">
        <v>447</v>
      </c>
      <c r="C113" s="7">
        <f>'1..sz.mell. '!C114</f>
        <v>0</v>
      </c>
    </row>
    <row r="114" spans="1:7" ht="12" customHeight="1" thickBot="1" x14ac:dyDescent="0.3">
      <c r="A114" s="108" t="s">
        <v>8</v>
      </c>
      <c r="B114" s="421" t="s">
        <v>448</v>
      </c>
      <c r="C114" s="423">
        <f>'1..sz.mell. '!C115</f>
        <v>0</v>
      </c>
    </row>
    <row r="115" spans="1:7" ht="12" customHeight="1" thickBot="1" x14ac:dyDescent="0.3">
      <c r="A115" s="108" t="s">
        <v>9</v>
      </c>
      <c r="B115" s="421" t="s">
        <v>449</v>
      </c>
      <c r="C115" s="423">
        <f>'1..sz.mell. '!C116</f>
        <v>1039018</v>
      </c>
    </row>
    <row r="116" spans="1:7" ht="12" customHeight="1" x14ac:dyDescent="0.25">
      <c r="A116" s="474" t="s">
        <v>94</v>
      </c>
      <c r="B116" s="9" t="s">
        <v>450</v>
      </c>
      <c r="C116" s="485">
        <f>'1..sz.mell. '!C117</f>
        <v>1039018</v>
      </c>
    </row>
    <row r="117" spans="1:7" ht="12" customHeight="1" x14ac:dyDescent="0.25">
      <c r="A117" s="124" t="s">
        <v>95</v>
      </c>
      <c r="B117" s="6" t="s">
        <v>451</v>
      </c>
      <c r="C117" s="7">
        <f>'1..sz.mell. '!C118</f>
        <v>0</v>
      </c>
    </row>
    <row r="118" spans="1:7" ht="12" customHeight="1" thickBot="1" x14ac:dyDescent="0.3">
      <c r="A118" s="411" t="s">
        <v>378</v>
      </c>
      <c r="B118" s="14" t="s">
        <v>452</v>
      </c>
      <c r="C118" s="7">
        <f>'1..sz.mell. '!C119</f>
        <v>0</v>
      </c>
    </row>
    <row r="119" spans="1:7" ht="12" customHeight="1" thickBot="1" x14ac:dyDescent="0.3">
      <c r="A119" s="108" t="s">
        <v>10</v>
      </c>
      <c r="B119" s="421" t="s">
        <v>453</v>
      </c>
      <c r="C119" s="423">
        <f>'1..sz.mell. '!C120</f>
        <v>0</v>
      </c>
    </row>
    <row r="120" spans="1:7" ht="12" customHeight="1" thickBot="1" x14ac:dyDescent="0.3">
      <c r="A120" s="108" t="s">
        <v>11</v>
      </c>
      <c r="B120" s="421" t="s">
        <v>454</v>
      </c>
      <c r="C120" s="423">
        <f>'1..sz.mell. '!C121</f>
        <v>0</v>
      </c>
    </row>
    <row r="121" spans="1:7" ht="12" customHeight="1" thickBot="1" x14ac:dyDescent="0.3">
      <c r="A121" s="108" t="s">
        <v>12</v>
      </c>
      <c r="B121" s="420" t="s">
        <v>455</v>
      </c>
      <c r="C121" s="423">
        <f>'1..sz.mell. '!C122</f>
        <v>1039018</v>
      </c>
    </row>
    <row r="122" spans="1:7" ht="15" customHeight="1" thickBot="1" x14ac:dyDescent="0.3">
      <c r="A122" s="23" t="s">
        <v>13</v>
      </c>
      <c r="B122" s="45" t="s">
        <v>457</v>
      </c>
      <c r="C122" s="424">
        <f>'1..sz.mell. '!C123</f>
        <v>36454000</v>
      </c>
      <c r="D122" s="59"/>
      <c r="E122" s="111"/>
      <c r="F122" s="111"/>
      <c r="G122" s="111"/>
    </row>
    <row r="125" spans="1:7" x14ac:dyDescent="0.25">
      <c r="B125" s="59"/>
    </row>
  </sheetData>
  <sheetProtection password="C071" sheet="1" selectLockedCells="1" selectUnlockedCells="1"/>
  <mergeCells count="3">
    <mergeCell ref="A2:B2"/>
    <mergeCell ref="A75:B75"/>
    <mergeCell ref="A74:C74"/>
  </mergeCells>
  <phoneticPr fontId="0" type="noConversion"/>
  <printOptions horizontalCentered="1"/>
  <pageMargins left="0.78740157480314998" right="0.78740157480314998" top="1.45669291338583" bottom="0.86614173228346503" header="0.78740157480314998" footer="0.59055118110236204"/>
  <pageSetup paperSize="9" scale="75" fitToWidth="3" fitToHeight="2" orientation="portrait" r:id="rId1"/>
  <headerFooter alignWithMargins="0">
    <oddHeader>&amp;C&amp;"Times New Roman CE,Félkövér"&amp;12&amp;UTájékoztató kimutatások, mérlegek&amp;U
Dobronhegy Község Önkormányzata
2020. ÉVI KÖLTSÉGVETÉSÉNEK  MÉRLEGE&amp;10
&amp;R&amp;"Times New Roman CE,Félkövér dőlt"&amp;11 1. sz. tájékoztató tábla</oddHeader>
  </headerFooter>
  <rowBreaks count="1" manualBreakCount="1">
    <brk id="72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E15" sqref="E15"/>
    </sheetView>
  </sheetViews>
  <sheetFormatPr defaultRowHeight="12.75" x14ac:dyDescent="0.2"/>
  <cols>
    <col min="1" max="1" width="6.83203125" style="63" customWidth="1"/>
    <col min="2" max="2" width="49.6640625" style="62" customWidth="1"/>
    <col min="3" max="8" width="12.83203125" style="62" customWidth="1"/>
    <col min="9" max="9" width="13.83203125" style="62" customWidth="1"/>
    <col min="10" max="16384" width="9.33203125" style="62"/>
  </cols>
  <sheetData>
    <row r="1" spans="1:10" ht="33.75" customHeight="1" thickBot="1" x14ac:dyDescent="0.3">
      <c r="I1" s="69" t="s">
        <v>521</v>
      </c>
    </row>
    <row r="2" spans="1:10" s="341" customFormat="1" ht="26.25" customHeight="1" x14ac:dyDescent="0.2">
      <c r="A2" s="673" t="s">
        <v>45</v>
      </c>
      <c r="B2" s="669" t="s">
        <v>254</v>
      </c>
      <c r="C2" s="673" t="s">
        <v>255</v>
      </c>
      <c r="D2" s="673" t="s">
        <v>567</v>
      </c>
      <c r="E2" s="675" t="s">
        <v>256</v>
      </c>
      <c r="F2" s="676"/>
      <c r="G2" s="676"/>
      <c r="H2" s="677"/>
      <c r="I2" s="669" t="s">
        <v>194</v>
      </c>
    </row>
    <row r="3" spans="1:10" s="345" customFormat="1" ht="32.25" customHeight="1" thickBot="1" x14ac:dyDescent="0.25">
      <c r="A3" s="674"/>
      <c r="B3" s="670"/>
      <c r="C3" s="670"/>
      <c r="D3" s="674"/>
      <c r="E3" s="342">
        <v>2020</v>
      </c>
      <c r="F3" s="343">
        <v>2021</v>
      </c>
      <c r="G3" s="343">
        <v>2022</v>
      </c>
      <c r="H3" s="344" t="s">
        <v>568</v>
      </c>
      <c r="I3" s="670"/>
    </row>
    <row r="4" spans="1:10" s="351" customFormat="1" ht="12.95" customHeight="1" thickBot="1" x14ac:dyDescent="0.25">
      <c r="A4" s="346">
        <v>1</v>
      </c>
      <c r="B4" s="347">
        <v>2</v>
      </c>
      <c r="C4" s="348">
        <v>3</v>
      </c>
      <c r="D4" s="347">
        <v>4</v>
      </c>
      <c r="E4" s="346">
        <v>5</v>
      </c>
      <c r="F4" s="348">
        <v>6</v>
      </c>
      <c r="G4" s="348">
        <v>7</v>
      </c>
      <c r="H4" s="349">
        <v>8</v>
      </c>
      <c r="I4" s="350" t="s">
        <v>257</v>
      </c>
    </row>
    <row r="5" spans="1:10" ht="25.5" customHeight="1" thickBot="1" x14ac:dyDescent="0.25">
      <c r="A5" s="352" t="s">
        <v>3</v>
      </c>
      <c r="B5" s="353" t="s">
        <v>260</v>
      </c>
      <c r="C5" s="354"/>
      <c r="D5" s="355">
        <f>SUM(D6:D7)</f>
        <v>0</v>
      </c>
      <c r="E5" s="356">
        <f>SUM(E6:E7)</f>
        <v>0</v>
      </c>
      <c r="F5" s="70">
        <f>SUM(F6:F7)</f>
        <v>0</v>
      </c>
      <c r="G5" s="70">
        <f>SUM(G6:G7)</f>
        <v>0</v>
      </c>
      <c r="H5" s="71">
        <f>SUM(H6:H7)</f>
        <v>0</v>
      </c>
      <c r="I5" s="357">
        <f t="shared" ref="I5:I16" si="0">SUM(D5:H5)</f>
        <v>0</v>
      </c>
    </row>
    <row r="6" spans="1:10" ht="20.100000000000001" customHeight="1" x14ac:dyDescent="0.2">
      <c r="A6" s="358" t="s">
        <v>4</v>
      </c>
      <c r="B6" s="512" t="s">
        <v>261</v>
      </c>
      <c r="C6" s="513"/>
      <c r="D6" s="514"/>
      <c r="E6" s="515"/>
      <c r="F6" s="516"/>
      <c r="G6" s="516"/>
      <c r="H6" s="517"/>
      <c r="I6" s="518">
        <f t="shared" si="0"/>
        <v>0</v>
      </c>
    </row>
    <row r="7" spans="1:10" ht="20.100000000000001" customHeight="1" thickBot="1" x14ac:dyDescent="0.25">
      <c r="A7" s="358" t="s">
        <v>5</v>
      </c>
      <c r="B7" s="359"/>
      <c r="C7" s="360"/>
      <c r="D7" s="361"/>
      <c r="E7" s="362"/>
      <c r="F7" s="30"/>
      <c r="G7" s="30"/>
      <c r="H7" s="28"/>
      <c r="I7" s="363">
        <f t="shared" si="0"/>
        <v>0</v>
      </c>
    </row>
    <row r="8" spans="1:10" ht="26.1" customHeight="1" thickBot="1" x14ac:dyDescent="0.25">
      <c r="A8" s="352" t="s">
        <v>6</v>
      </c>
      <c r="B8" s="353" t="s">
        <v>262</v>
      </c>
      <c r="C8" s="365"/>
      <c r="D8" s="355">
        <f>SUM(D9:D10)</f>
        <v>0</v>
      </c>
      <c r="E8" s="356">
        <f>SUM(E9:E10)</f>
        <v>0</v>
      </c>
      <c r="F8" s="70">
        <f>SUM(F9:F10)</f>
        <v>0</v>
      </c>
      <c r="G8" s="70">
        <f>SUM(G9:G10)</f>
        <v>0</v>
      </c>
      <c r="H8" s="71">
        <f>SUM(H9:H10)</f>
        <v>0</v>
      </c>
      <c r="I8" s="357">
        <f>SUM(E8:H8)</f>
        <v>0</v>
      </c>
      <c r="J8" s="63"/>
    </row>
    <row r="9" spans="1:10" ht="20.100000000000001" customHeight="1" x14ac:dyDescent="0.2">
      <c r="A9" s="358" t="s">
        <v>7</v>
      </c>
      <c r="B9" s="512" t="s">
        <v>263</v>
      </c>
      <c r="C9" s="513"/>
      <c r="D9" s="514">
        <v>0</v>
      </c>
      <c r="E9" s="515"/>
      <c r="F9" s="516"/>
      <c r="G9" s="516"/>
      <c r="H9" s="517"/>
      <c r="I9" s="518">
        <f>SUM(D9:H9)</f>
        <v>0</v>
      </c>
    </row>
    <row r="10" spans="1:10" ht="20.100000000000001" customHeight="1" thickBot="1" x14ac:dyDescent="0.25">
      <c r="A10" s="358" t="s">
        <v>8</v>
      </c>
      <c r="B10" s="366"/>
      <c r="C10" s="360"/>
      <c r="D10" s="361"/>
      <c r="E10" s="362"/>
      <c r="F10" s="30"/>
      <c r="G10" s="30"/>
      <c r="H10" s="28"/>
      <c r="I10" s="363">
        <f>SUM(D10:H10)</f>
        <v>0</v>
      </c>
    </row>
    <row r="11" spans="1:10" ht="20.100000000000001" customHeight="1" thickBot="1" x14ac:dyDescent="0.25">
      <c r="A11" s="352" t="s">
        <v>9</v>
      </c>
      <c r="B11" s="364" t="s">
        <v>264</v>
      </c>
      <c r="C11" s="365">
        <v>2020</v>
      </c>
      <c r="D11" s="355">
        <f>SUM(D12:D12)</f>
        <v>0</v>
      </c>
      <c r="E11" s="356">
        <f>SUM(E12:E12)</f>
        <v>700000</v>
      </c>
      <c r="F11" s="70">
        <f>SUM(F12:F12)</f>
        <v>0</v>
      </c>
      <c r="G11" s="70">
        <f>SUM(G12:G12)</f>
        <v>0</v>
      </c>
      <c r="H11" s="71">
        <f>SUM(H12:H12)</f>
        <v>0</v>
      </c>
      <c r="I11" s="357">
        <f t="shared" si="0"/>
        <v>700000</v>
      </c>
    </row>
    <row r="12" spans="1:10" ht="20.100000000000001" customHeight="1" thickBot="1" x14ac:dyDescent="0.25">
      <c r="A12" s="358" t="s">
        <v>10</v>
      </c>
      <c r="B12" s="512" t="s">
        <v>458</v>
      </c>
      <c r="C12" s="513">
        <v>2020</v>
      </c>
      <c r="D12" s="514">
        <f>'6.sz.mell'!D25</f>
        <v>0</v>
      </c>
      <c r="E12" s="515">
        <f>'6.sz.mell'!E25</f>
        <v>700000</v>
      </c>
      <c r="F12" s="516"/>
      <c r="G12" s="516"/>
      <c r="H12" s="517"/>
      <c r="I12" s="518">
        <f t="shared" si="0"/>
        <v>700000</v>
      </c>
    </row>
    <row r="13" spans="1:10" ht="20.100000000000001" customHeight="1" thickBot="1" x14ac:dyDescent="0.25">
      <c r="A13" s="352" t="s">
        <v>11</v>
      </c>
      <c r="B13" s="364" t="s">
        <v>265</v>
      </c>
      <c r="C13" s="559">
        <v>2020</v>
      </c>
      <c r="D13" s="355">
        <f>SUM(D14:D14)</f>
        <v>0</v>
      </c>
      <c r="E13" s="356"/>
      <c r="F13" s="70">
        <f>SUM(F14:F14)</f>
        <v>0</v>
      </c>
      <c r="G13" s="70">
        <f>SUM(G14:G14)</f>
        <v>0</v>
      </c>
      <c r="H13" s="71">
        <f>SUM(H14:H14)</f>
        <v>0</v>
      </c>
      <c r="I13" s="357">
        <f t="shared" si="0"/>
        <v>0</v>
      </c>
      <c r="J13" s="373"/>
    </row>
    <row r="14" spans="1:10" ht="20.100000000000001" customHeight="1" thickBot="1" x14ac:dyDescent="0.25">
      <c r="A14" s="374" t="s">
        <v>12</v>
      </c>
      <c r="B14" s="519" t="s">
        <v>459</v>
      </c>
      <c r="C14" s="520">
        <v>2020</v>
      </c>
      <c r="D14" s="521">
        <f>'7.sz.mell'!D22</f>
        <v>0</v>
      </c>
      <c r="E14" s="522">
        <f>'7.sz.mell'!E22</f>
        <v>2627224</v>
      </c>
      <c r="F14" s="523"/>
      <c r="G14" s="523"/>
      <c r="H14" s="524"/>
      <c r="I14" s="525">
        <f t="shared" si="0"/>
        <v>2627224</v>
      </c>
    </row>
    <row r="15" spans="1:10" ht="20.100000000000001" customHeight="1" thickBot="1" x14ac:dyDescent="0.25">
      <c r="A15" s="352" t="s">
        <v>13</v>
      </c>
      <c r="B15" s="375" t="s">
        <v>266</v>
      </c>
      <c r="C15" s="365"/>
      <c r="D15" s="376">
        <f>SUM(D16:D16)</f>
        <v>0</v>
      </c>
      <c r="E15" s="377">
        <f>SUM(E16:E16)</f>
        <v>0</v>
      </c>
      <c r="F15" s="378">
        <f>SUM(F16:F16)</f>
        <v>0</v>
      </c>
      <c r="G15" s="378">
        <f>SUM(G16:G16)</f>
        <v>0</v>
      </c>
      <c r="H15" s="379">
        <f>SUM(H16:H16)</f>
        <v>0</v>
      </c>
      <c r="I15" s="357">
        <f t="shared" si="0"/>
        <v>0</v>
      </c>
    </row>
    <row r="16" spans="1:10" ht="20.100000000000001" customHeight="1" thickBot="1" x14ac:dyDescent="0.25">
      <c r="A16" s="367" t="s">
        <v>14</v>
      </c>
      <c r="B16" s="380" t="s">
        <v>258</v>
      </c>
      <c r="C16" s="381"/>
      <c r="D16" s="368"/>
      <c r="E16" s="369"/>
      <c r="F16" s="370"/>
      <c r="G16" s="370"/>
      <c r="H16" s="371"/>
      <c r="I16" s="372">
        <f t="shared" si="0"/>
        <v>0</v>
      </c>
    </row>
    <row r="17" spans="1:9" ht="20.100000000000001" customHeight="1" thickBot="1" x14ac:dyDescent="0.25">
      <c r="A17" s="671" t="s">
        <v>259</v>
      </c>
      <c r="B17" s="672"/>
      <c r="C17" s="382"/>
      <c r="D17" s="355">
        <f>D5+D8+D11+D13+D15</f>
        <v>0</v>
      </c>
      <c r="E17" s="356">
        <f>E5+E8+E11+E13+E15</f>
        <v>700000</v>
      </c>
      <c r="F17" s="70">
        <f>F5+F8+F11+F13+F15</f>
        <v>0</v>
      </c>
      <c r="G17" s="70">
        <f>G5+G8+G11+G13+G15</f>
        <v>0</v>
      </c>
      <c r="H17" s="71">
        <f>H5+H8+H11+H13+H15</f>
        <v>0</v>
      </c>
      <c r="I17" s="357">
        <f>SUM(E17:H17)</f>
        <v>700000</v>
      </c>
    </row>
  </sheetData>
  <sheetProtection password="C071" sheet="1" selectLockedCells="1" selectUnlockedCells="1"/>
  <mergeCells count="7">
    <mergeCell ref="I2:I3"/>
    <mergeCell ref="A17:B17"/>
    <mergeCell ref="A2:A3"/>
    <mergeCell ref="B2:B3"/>
    <mergeCell ref="C2:C3"/>
    <mergeCell ref="D2:D3"/>
    <mergeCell ref="E2:H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&amp;C
&amp;"Times New Roman CE,Félkövér"&amp;12Többéves kihatással járó döntések számszerűsítése évenkénti bontásban és összesítve célok szerint&amp;R&amp;"Times New Roman CE,Félkövér dőlt"2.sz.tájékoztató tábla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7" sqref="D17"/>
    </sheetView>
  </sheetViews>
  <sheetFormatPr defaultRowHeight="12.75" x14ac:dyDescent="0.2"/>
  <cols>
    <col min="1" max="1" width="5.83203125" style="407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9" customHeight="1" x14ac:dyDescent="0.2"/>
    <row r="2" spans="1:4" s="73" customFormat="1" ht="15.75" thickBot="1" x14ac:dyDescent="0.25">
      <c r="A2" s="72"/>
      <c r="D2" s="64" t="s">
        <v>517</v>
      </c>
    </row>
    <row r="3" spans="1:4" s="318" customFormat="1" ht="48" customHeight="1" thickBot="1" x14ac:dyDescent="0.25">
      <c r="A3" s="315" t="s">
        <v>1</v>
      </c>
      <c r="B3" s="316" t="s">
        <v>2</v>
      </c>
      <c r="C3" s="316" t="s">
        <v>267</v>
      </c>
      <c r="D3" s="317" t="s">
        <v>268</v>
      </c>
    </row>
    <row r="4" spans="1:4" s="318" customFormat="1" ht="14.1" customHeight="1" thickBot="1" x14ac:dyDescent="0.25">
      <c r="A4" s="383">
        <v>1</v>
      </c>
      <c r="B4" s="384">
        <v>2</v>
      </c>
      <c r="C4" s="384">
        <v>3</v>
      </c>
      <c r="D4" s="385">
        <v>4</v>
      </c>
    </row>
    <row r="5" spans="1:4" ht="18" customHeight="1" x14ac:dyDescent="0.2">
      <c r="A5" s="386" t="s">
        <v>3</v>
      </c>
      <c r="B5" s="387" t="s">
        <v>269</v>
      </c>
      <c r="C5" s="388"/>
      <c r="D5" s="389"/>
    </row>
    <row r="6" spans="1:4" ht="18" customHeight="1" x14ac:dyDescent="0.2">
      <c r="A6" s="390" t="s">
        <v>4</v>
      </c>
      <c r="B6" s="391" t="s">
        <v>270</v>
      </c>
      <c r="C6" s="392"/>
      <c r="D6" s="393"/>
    </row>
    <row r="7" spans="1:4" ht="18" customHeight="1" x14ac:dyDescent="0.2">
      <c r="A7" s="390" t="s">
        <v>5</v>
      </c>
      <c r="B7" s="391" t="s">
        <v>271</v>
      </c>
      <c r="C7" s="392"/>
      <c r="D7" s="393"/>
    </row>
    <row r="8" spans="1:4" ht="18" customHeight="1" x14ac:dyDescent="0.2">
      <c r="A8" s="390" t="s">
        <v>6</v>
      </c>
      <c r="B8" s="391" t="s">
        <v>272</v>
      </c>
      <c r="C8" s="392"/>
      <c r="D8" s="393"/>
    </row>
    <row r="9" spans="1:4" ht="18" customHeight="1" x14ac:dyDescent="0.2">
      <c r="A9" s="390" t="s">
        <v>7</v>
      </c>
      <c r="B9" s="391" t="s">
        <v>273</v>
      </c>
      <c r="C9" s="392"/>
      <c r="D9" s="393"/>
    </row>
    <row r="10" spans="1:4" ht="18" customHeight="1" x14ac:dyDescent="0.2">
      <c r="A10" s="390" t="s">
        <v>8</v>
      </c>
      <c r="B10" s="391" t="s">
        <v>274</v>
      </c>
      <c r="C10" s="392"/>
      <c r="D10" s="393"/>
    </row>
    <row r="11" spans="1:4" ht="18" customHeight="1" x14ac:dyDescent="0.2">
      <c r="A11" s="390" t="s">
        <v>9</v>
      </c>
      <c r="B11" s="394" t="s">
        <v>275</v>
      </c>
      <c r="C11" s="392"/>
      <c r="D11" s="393"/>
    </row>
    <row r="12" spans="1:4" ht="18" customHeight="1" x14ac:dyDescent="0.2">
      <c r="A12" s="390" t="s">
        <v>10</v>
      </c>
      <c r="B12" s="394" t="s">
        <v>276</v>
      </c>
      <c r="C12" s="392">
        <v>488000</v>
      </c>
      <c r="D12" s="393"/>
    </row>
    <row r="13" spans="1:4" ht="18" customHeight="1" x14ac:dyDescent="0.2">
      <c r="A13" s="390" t="s">
        <v>11</v>
      </c>
      <c r="B13" s="394" t="s">
        <v>277</v>
      </c>
      <c r="C13" s="392"/>
      <c r="D13" s="393"/>
    </row>
    <row r="14" spans="1:4" ht="18" customHeight="1" x14ac:dyDescent="0.2">
      <c r="A14" s="390" t="s">
        <v>12</v>
      </c>
      <c r="B14" s="394" t="s">
        <v>278</v>
      </c>
      <c r="C14" s="392"/>
      <c r="D14" s="393"/>
    </row>
    <row r="15" spans="1:4" ht="22.5" customHeight="1" x14ac:dyDescent="0.2">
      <c r="A15" s="390" t="s">
        <v>13</v>
      </c>
      <c r="B15" s="394" t="s">
        <v>279</v>
      </c>
      <c r="C15" s="392">
        <v>898008</v>
      </c>
      <c r="D15" s="393"/>
    </row>
    <row r="16" spans="1:4" ht="18" customHeight="1" x14ac:dyDescent="0.2">
      <c r="A16" s="390" t="s">
        <v>14</v>
      </c>
      <c r="B16" s="391" t="s">
        <v>280</v>
      </c>
      <c r="C16" s="392">
        <v>1078705</v>
      </c>
      <c r="D16" s="393">
        <v>123058</v>
      </c>
    </row>
    <row r="17" spans="1:4" ht="18" customHeight="1" x14ac:dyDescent="0.2">
      <c r="A17" s="390" t="s">
        <v>15</v>
      </c>
      <c r="B17" s="391" t="s">
        <v>281</v>
      </c>
      <c r="C17" s="392"/>
      <c r="D17" s="393"/>
    </row>
    <row r="18" spans="1:4" ht="18" customHeight="1" x14ac:dyDescent="0.2">
      <c r="A18" s="390" t="s">
        <v>16</v>
      </c>
      <c r="B18" s="391" t="s">
        <v>282</v>
      </c>
      <c r="C18" s="392"/>
      <c r="D18" s="393"/>
    </row>
    <row r="19" spans="1:4" ht="18" customHeight="1" x14ac:dyDescent="0.2">
      <c r="A19" s="390" t="s">
        <v>17</v>
      </c>
      <c r="B19" s="391" t="s">
        <v>283</v>
      </c>
      <c r="C19" s="392"/>
      <c r="D19" s="393"/>
    </row>
    <row r="20" spans="1:4" ht="18" customHeight="1" x14ac:dyDescent="0.2">
      <c r="A20" s="390" t="s">
        <v>18</v>
      </c>
      <c r="B20" s="391" t="s">
        <v>284</v>
      </c>
      <c r="C20" s="392"/>
      <c r="D20" s="393"/>
    </row>
    <row r="21" spans="1:4" ht="18" customHeight="1" x14ac:dyDescent="0.2">
      <c r="A21" s="390"/>
      <c r="B21" s="395"/>
      <c r="C21" s="396"/>
      <c r="D21" s="393"/>
    </row>
    <row r="22" spans="1:4" ht="18" customHeight="1" x14ac:dyDescent="0.2">
      <c r="A22" s="390"/>
      <c r="B22" s="397"/>
      <c r="C22" s="396"/>
      <c r="D22" s="393"/>
    </row>
    <row r="23" spans="1:4" ht="18" customHeight="1" x14ac:dyDescent="0.2">
      <c r="A23" s="390"/>
      <c r="B23" s="397"/>
      <c r="C23" s="396"/>
      <c r="D23" s="393"/>
    </row>
    <row r="24" spans="1:4" ht="18" customHeight="1" x14ac:dyDescent="0.2">
      <c r="A24" s="390"/>
      <c r="B24" s="397"/>
      <c r="C24" s="396"/>
      <c r="D24" s="393"/>
    </row>
    <row r="25" spans="1:4" ht="18" customHeight="1" x14ac:dyDescent="0.2">
      <c r="A25" s="390"/>
      <c r="B25" s="397"/>
      <c r="C25" s="396"/>
      <c r="D25" s="393"/>
    </row>
    <row r="26" spans="1:4" ht="18" customHeight="1" x14ac:dyDescent="0.2">
      <c r="A26" s="390"/>
      <c r="B26" s="397"/>
      <c r="C26" s="396"/>
      <c r="D26" s="393"/>
    </row>
    <row r="27" spans="1:4" ht="18" customHeight="1" x14ac:dyDescent="0.2">
      <c r="A27" s="390"/>
      <c r="B27" s="397"/>
      <c r="C27" s="396"/>
      <c r="D27" s="393"/>
    </row>
    <row r="28" spans="1:4" ht="18" customHeight="1" x14ac:dyDescent="0.2">
      <c r="A28" s="390"/>
      <c r="B28" s="397"/>
      <c r="C28" s="396"/>
      <c r="D28" s="393"/>
    </row>
    <row r="29" spans="1:4" ht="18" customHeight="1" thickBot="1" x14ac:dyDescent="0.25">
      <c r="A29" s="398"/>
      <c r="B29" s="399"/>
      <c r="C29" s="400"/>
      <c r="D29" s="401"/>
    </row>
    <row r="30" spans="1:4" ht="18" customHeight="1" thickBot="1" x14ac:dyDescent="0.25">
      <c r="A30" s="402"/>
      <c r="B30" s="403" t="s">
        <v>37</v>
      </c>
      <c r="C30" s="404">
        <f>SUM(C5:C29)</f>
        <v>2464713</v>
      </c>
      <c r="D30" s="405">
        <f>SUM(D5:D29)</f>
        <v>123058</v>
      </c>
    </row>
    <row r="31" spans="1:4" ht="8.25" customHeight="1" x14ac:dyDescent="0.2">
      <c r="A31" s="406"/>
      <c r="B31" s="678"/>
      <c r="C31" s="678"/>
      <c r="D31" s="678"/>
    </row>
  </sheetData>
  <sheetProtection password="C071" sheet="1" selectLockedCells="1" selectUnlockedCells="1"/>
  <mergeCells count="1"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&amp;L&amp;"Times New Roman CE,Félkövér"Dobronhegy Község Önkormányzata&amp;C
&amp;"Times New Roman CE,Félkövér"&amp;12Az önkormányzat által adott közvetett támogatások
(kedvezmények)&amp;R&amp;"Times New Roman CE,Félkövér dőlt"3.sz.tájékoztató tábla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Q26"/>
  <sheetViews>
    <sheetView view="pageBreakPreview" zoomScaleNormal="100" zoomScaleSheetLayoutView="100" workbookViewId="0">
      <selection activeCell="P1" sqref="P1:P65536"/>
    </sheetView>
  </sheetViews>
  <sheetFormatPr defaultRowHeight="15.75" x14ac:dyDescent="0.25"/>
  <cols>
    <col min="1" max="1" width="4.83203125" style="80" customWidth="1"/>
    <col min="2" max="2" width="36" style="99" customWidth="1"/>
    <col min="3" max="3" width="10.1640625" style="99" bestFit="1" customWidth="1"/>
    <col min="4" max="4" width="9.83203125" style="99" bestFit="1" customWidth="1"/>
    <col min="5" max="5" width="10.1640625" style="99" bestFit="1" customWidth="1"/>
    <col min="6" max="7" width="9.83203125" style="99" bestFit="1" customWidth="1"/>
    <col min="8" max="8" width="11.1640625" style="99" customWidth="1"/>
    <col min="9" max="14" width="10.83203125" style="99" bestFit="1" customWidth="1"/>
    <col min="15" max="15" width="12.6640625" style="80" customWidth="1"/>
    <col min="16" max="16" width="20.1640625" style="99" hidden="1" customWidth="1"/>
    <col min="17" max="17" width="17.5" style="99" customWidth="1"/>
    <col min="18" max="16384" width="9.33203125" style="99"/>
  </cols>
  <sheetData>
    <row r="1" spans="1:17" s="80" customFormat="1" ht="26.1" customHeight="1" thickBot="1" x14ac:dyDescent="0.3">
      <c r="A1" s="77" t="s">
        <v>1</v>
      </c>
      <c r="B1" s="78" t="s">
        <v>42</v>
      </c>
      <c r="C1" s="78" t="s">
        <v>46</v>
      </c>
      <c r="D1" s="78" t="s">
        <v>47</v>
      </c>
      <c r="E1" s="78" t="s">
        <v>48</v>
      </c>
      <c r="F1" s="78" t="s">
        <v>49</v>
      </c>
      <c r="G1" s="78" t="s">
        <v>50</v>
      </c>
      <c r="H1" s="78" t="s">
        <v>51</v>
      </c>
      <c r="I1" s="78" t="s">
        <v>52</v>
      </c>
      <c r="J1" s="78" t="s">
        <v>53</v>
      </c>
      <c r="K1" s="78" t="s">
        <v>54</v>
      </c>
      <c r="L1" s="78" t="s">
        <v>55</v>
      </c>
      <c r="M1" s="78" t="s">
        <v>56</v>
      </c>
      <c r="N1" s="78" t="s">
        <v>57</v>
      </c>
      <c r="O1" s="79" t="s">
        <v>37</v>
      </c>
    </row>
    <row r="2" spans="1:17" s="82" customFormat="1" ht="15" customHeight="1" thickBot="1" x14ac:dyDescent="0.25">
      <c r="A2" s="81" t="s">
        <v>3</v>
      </c>
      <c r="B2" s="679" t="s">
        <v>38</v>
      </c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1"/>
    </row>
    <row r="3" spans="1:17" s="82" customFormat="1" ht="15" customHeight="1" x14ac:dyDescent="0.2">
      <c r="A3" s="83" t="s">
        <v>4</v>
      </c>
      <c r="B3" s="84" t="s">
        <v>460</v>
      </c>
      <c r="C3" s="87">
        <f>+$P3/12</f>
        <v>2164620</v>
      </c>
      <c r="D3" s="87">
        <f t="shared" ref="D3:N7" si="0">+$P3/12</f>
        <v>2164620</v>
      </c>
      <c r="E3" s="87">
        <f t="shared" si="0"/>
        <v>2164620</v>
      </c>
      <c r="F3" s="87">
        <f t="shared" si="0"/>
        <v>2164620</v>
      </c>
      <c r="G3" s="87">
        <f t="shared" si="0"/>
        <v>2164620</v>
      </c>
      <c r="H3" s="87">
        <f t="shared" si="0"/>
        <v>2164620</v>
      </c>
      <c r="I3" s="87">
        <f t="shared" si="0"/>
        <v>2164620</v>
      </c>
      <c r="J3" s="87">
        <f t="shared" si="0"/>
        <v>2164620</v>
      </c>
      <c r="K3" s="87">
        <f t="shared" si="0"/>
        <v>2164620</v>
      </c>
      <c r="L3" s="87">
        <f t="shared" si="0"/>
        <v>2164620</v>
      </c>
      <c r="M3" s="87">
        <f t="shared" si="0"/>
        <v>2164620</v>
      </c>
      <c r="N3" s="87">
        <f t="shared" si="0"/>
        <v>2164620</v>
      </c>
      <c r="O3" s="88">
        <f t="shared" ref="O3:O23" si="1">SUM(C3:N3)</f>
        <v>25975440</v>
      </c>
      <c r="P3" s="82">
        <f>'1..sz.mell. '!C5</f>
        <v>25975440</v>
      </c>
    </row>
    <row r="4" spans="1:17" s="89" customFormat="1" ht="18.75" customHeight="1" x14ac:dyDescent="0.2">
      <c r="A4" s="85" t="s">
        <v>5</v>
      </c>
      <c r="B4" s="86" t="s">
        <v>461</v>
      </c>
      <c r="C4" s="87">
        <f>+$P4/12</f>
        <v>22369.833333333332</v>
      </c>
      <c r="D4" s="87">
        <f t="shared" si="0"/>
        <v>22369.833333333332</v>
      </c>
      <c r="E4" s="87">
        <f t="shared" si="0"/>
        <v>22369.833333333332</v>
      </c>
      <c r="F4" s="87">
        <f t="shared" si="0"/>
        <v>22369.833333333332</v>
      </c>
      <c r="G4" s="87">
        <f t="shared" si="0"/>
        <v>22369.833333333332</v>
      </c>
      <c r="H4" s="87">
        <f t="shared" si="0"/>
        <v>22369.833333333332</v>
      </c>
      <c r="I4" s="87">
        <f t="shared" si="0"/>
        <v>22369.833333333332</v>
      </c>
      <c r="J4" s="87">
        <f t="shared" si="0"/>
        <v>22369.833333333332</v>
      </c>
      <c r="K4" s="87">
        <f t="shared" si="0"/>
        <v>22369.833333333332</v>
      </c>
      <c r="L4" s="87">
        <f t="shared" si="0"/>
        <v>22369.833333333332</v>
      </c>
      <c r="M4" s="87">
        <f t="shared" si="0"/>
        <v>22369.833333333332</v>
      </c>
      <c r="N4" s="87">
        <f t="shared" si="0"/>
        <v>22369.833333333332</v>
      </c>
      <c r="O4" s="88">
        <f t="shared" si="1"/>
        <v>268438.00000000006</v>
      </c>
      <c r="P4" s="89">
        <f>'1..sz.mell. '!C12</f>
        <v>268438</v>
      </c>
      <c r="Q4" s="117">
        <f>+O4-P4</f>
        <v>0</v>
      </c>
    </row>
    <row r="5" spans="1:17" s="89" customFormat="1" ht="18" customHeight="1" x14ac:dyDescent="0.2">
      <c r="A5" s="85" t="s">
        <v>6</v>
      </c>
      <c r="B5" s="86" t="s">
        <v>462</v>
      </c>
      <c r="C5" s="87"/>
      <c r="D5" s="87"/>
      <c r="E5" s="87">
        <v>2750000</v>
      </c>
      <c r="F5" s="87"/>
      <c r="G5" s="87"/>
      <c r="H5" s="87"/>
      <c r="I5" s="87"/>
      <c r="J5" s="87"/>
      <c r="K5" s="87"/>
      <c r="L5" s="87"/>
      <c r="M5" s="87"/>
      <c r="N5" s="87"/>
      <c r="O5" s="92">
        <f t="shared" si="1"/>
        <v>2750000</v>
      </c>
      <c r="P5" s="89">
        <f>'1..sz.mell. '!C18</f>
        <v>2750000</v>
      </c>
      <c r="Q5" s="117">
        <f t="shared" ref="Q5:Q23" si="2">+O5-P5</f>
        <v>0</v>
      </c>
    </row>
    <row r="6" spans="1:17" s="89" customFormat="1" ht="14.1" customHeight="1" x14ac:dyDescent="0.2">
      <c r="A6" s="85" t="s">
        <v>7</v>
      </c>
      <c r="B6" s="86" t="s">
        <v>105</v>
      </c>
      <c r="C6" s="87">
        <v>30000</v>
      </c>
      <c r="D6" s="87">
        <v>30000</v>
      </c>
      <c r="E6" s="87">
        <v>400000</v>
      </c>
      <c r="F6" s="87">
        <v>30000</v>
      </c>
      <c r="G6" s="87">
        <v>650000</v>
      </c>
      <c r="H6" s="87">
        <v>30000</v>
      </c>
      <c r="I6" s="87">
        <v>30000</v>
      </c>
      <c r="J6" s="87">
        <v>30000</v>
      </c>
      <c r="K6" s="87">
        <v>400000</v>
      </c>
      <c r="L6" s="87">
        <v>30000</v>
      </c>
      <c r="M6" s="87">
        <v>30000</v>
      </c>
      <c r="N6" s="87">
        <v>80000</v>
      </c>
      <c r="O6" s="88">
        <f t="shared" si="1"/>
        <v>1770000</v>
      </c>
      <c r="P6" s="89">
        <f>'1..sz.mell. '!C24</f>
        <v>1770000</v>
      </c>
      <c r="Q6" s="117">
        <f t="shared" si="2"/>
        <v>0</v>
      </c>
    </row>
    <row r="7" spans="1:17" s="89" customFormat="1" ht="14.1" customHeight="1" x14ac:dyDescent="0.2">
      <c r="A7" s="85" t="s">
        <v>8</v>
      </c>
      <c r="B7" s="86" t="s">
        <v>463</v>
      </c>
      <c r="C7" s="87">
        <f>+$P7/12</f>
        <v>43366.25</v>
      </c>
      <c r="D7" s="87">
        <f t="shared" si="0"/>
        <v>43366.25</v>
      </c>
      <c r="E7" s="87">
        <f t="shared" si="0"/>
        <v>43366.25</v>
      </c>
      <c r="F7" s="87">
        <f t="shared" si="0"/>
        <v>43366.25</v>
      </c>
      <c r="G7" s="87">
        <f t="shared" si="0"/>
        <v>43366.25</v>
      </c>
      <c r="H7" s="87">
        <f t="shared" si="0"/>
        <v>43366.25</v>
      </c>
      <c r="I7" s="87">
        <f t="shared" si="0"/>
        <v>43366.25</v>
      </c>
      <c r="J7" s="87">
        <f t="shared" si="0"/>
        <v>43366.25</v>
      </c>
      <c r="K7" s="87">
        <f t="shared" si="0"/>
        <v>43366.25</v>
      </c>
      <c r="L7" s="87">
        <f t="shared" si="0"/>
        <v>43366.25</v>
      </c>
      <c r="M7" s="87">
        <f t="shared" si="0"/>
        <v>43366.25</v>
      </c>
      <c r="N7" s="87">
        <f t="shared" si="0"/>
        <v>43366.25</v>
      </c>
      <c r="O7" s="88">
        <f t="shared" si="1"/>
        <v>520395</v>
      </c>
      <c r="P7" s="89">
        <f>'1..sz.mell. '!C31</f>
        <v>520395</v>
      </c>
      <c r="Q7" s="117">
        <f t="shared" si="2"/>
        <v>0</v>
      </c>
    </row>
    <row r="8" spans="1:17" s="89" customFormat="1" ht="14.1" customHeight="1" x14ac:dyDescent="0.2">
      <c r="A8" s="85" t="s">
        <v>9</v>
      </c>
      <c r="B8" s="86" t="s">
        <v>285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8">
        <f t="shared" si="1"/>
        <v>0</v>
      </c>
      <c r="P8" s="89">
        <f>'1..sz.mell. '!C42</f>
        <v>0</v>
      </c>
      <c r="Q8" s="117">
        <f t="shared" si="2"/>
        <v>0</v>
      </c>
    </row>
    <row r="9" spans="1:17" s="89" customFormat="1" ht="14.1" customHeight="1" x14ac:dyDescent="0.2">
      <c r="A9" s="85" t="s">
        <v>10</v>
      </c>
      <c r="B9" s="86" t="s">
        <v>464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8">
        <f t="shared" si="1"/>
        <v>0</v>
      </c>
      <c r="P9" s="89">
        <f>'1..sz.mell. '!C48</f>
        <v>0</v>
      </c>
      <c r="Q9" s="117">
        <f t="shared" si="2"/>
        <v>0</v>
      </c>
    </row>
    <row r="10" spans="1:17" s="89" customFormat="1" ht="14.1" customHeight="1" x14ac:dyDescent="0.2">
      <c r="A10" s="85" t="s">
        <v>11</v>
      </c>
      <c r="B10" s="86" t="s">
        <v>465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8">
        <f t="shared" si="1"/>
        <v>0</v>
      </c>
      <c r="P10" s="89">
        <f>'1..sz.mell. '!C52</f>
        <v>0</v>
      </c>
      <c r="Q10" s="117">
        <f t="shared" si="2"/>
        <v>0</v>
      </c>
    </row>
    <row r="11" spans="1:17" s="89" customFormat="1" ht="14.1" customHeight="1" thickBot="1" x14ac:dyDescent="0.25">
      <c r="A11" s="85" t="s">
        <v>12</v>
      </c>
      <c r="B11" s="86" t="s">
        <v>59</v>
      </c>
      <c r="C11" s="87">
        <v>5169727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8">
        <f t="shared" si="1"/>
        <v>5169727</v>
      </c>
      <c r="P11" s="89">
        <f>'1..sz.mell. '!C71</f>
        <v>5169727</v>
      </c>
      <c r="Q11" s="117">
        <f t="shared" si="2"/>
        <v>0</v>
      </c>
    </row>
    <row r="12" spans="1:17" s="82" customFormat="1" ht="15.95" customHeight="1" thickBot="1" x14ac:dyDescent="0.25">
      <c r="A12" s="81" t="s">
        <v>13</v>
      </c>
      <c r="B12" s="49" t="s">
        <v>73</v>
      </c>
      <c r="C12" s="93">
        <f>SUM(C3:C11)</f>
        <v>7430083.083333334</v>
      </c>
      <c r="D12" s="93">
        <f>SUM(D3:D11)</f>
        <v>2260356.0833333335</v>
      </c>
      <c r="E12" s="93">
        <f>SUM(E3:E11)</f>
        <v>5380356.083333334</v>
      </c>
      <c r="F12" s="93">
        <f>SUM(F3:F11)</f>
        <v>2260356.0833333335</v>
      </c>
      <c r="G12" s="93">
        <f t="shared" ref="G12:N12" si="3">SUM(G3:G11)</f>
        <v>2880356.0833333335</v>
      </c>
      <c r="H12" s="93">
        <f t="shared" si="3"/>
        <v>2260356.0833333335</v>
      </c>
      <c r="I12" s="93">
        <f t="shared" si="3"/>
        <v>2260356.0833333335</v>
      </c>
      <c r="J12" s="93">
        <f t="shared" si="3"/>
        <v>2260356.0833333335</v>
      </c>
      <c r="K12" s="93">
        <f t="shared" si="3"/>
        <v>2630356.0833333335</v>
      </c>
      <c r="L12" s="93">
        <f t="shared" si="3"/>
        <v>2260356.0833333335</v>
      </c>
      <c r="M12" s="93">
        <f t="shared" si="3"/>
        <v>2260356.0833333335</v>
      </c>
      <c r="N12" s="93">
        <f t="shared" si="3"/>
        <v>2310356.0833333335</v>
      </c>
      <c r="O12" s="94">
        <f>SUM(C12:N12)</f>
        <v>36454000</v>
      </c>
      <c r="P12" s="82">
        <f>SUM(P3:P11)</f>
        <v>36454000</v>
      </c>
      <c r="Q12" s="117">
        <f t="shared" si="2"/>
        <v>0</v>
      </c>
    </row>
    <row r="13" spans="1:17" s="82" customFormat="1" ht="15" customHeight="1" thickBot="1" x14ac:dyDescent="0.25">
      <c r="A13" s="81" t="s">
        <v>14</v>
      </c>
      <c r="B13" s="679" t="s">
        <v>39</v>
      </c>
      <c r="C13" s="680"/>
      <c r="D13" s="680"/>
      <c r="E13" s="680"/>
      <c r="F13" s="680"/>
      <c r="G13" s="680"/>
      <c r="H13" s="680"/>
      <c r="I13" s="680"/>
      <c r="J13" s="680"/>
      <c r="K13" s="680"/>
      <c r="L13" s="680"/>
      <c r="M13" s="680"/>
      <c r="N13" s="680"/>
      <c r="O13" s="681"/>
      <c r="Q13" s="117">
        <f t="shared" si="2"/>
        <v>0</v>
      </c>
    </row>
    <row r="14" spans="1:17" s="89" customFormat="1" ht="14.1" customHeight="1" x14ac:dyDescent="0.2">
      <c r="A14" s="95" t="s">
        <v>15</v>
      </c>
      <c r="B14" s="90" t="s">
        <v>43</v>
      </c>
      <c r="C14" s="87">
        <f>+$P14/12</f>
        <v>1043327.5</v>
      </c>
      <c r="D14" s="91">
        <f t="shared" ref="D14:N21" si="4">+$P14/12</f>
        <v>1043327.5</v>
      </c>
      <c r="E14" s="91">
        <f t="shared" si="4"/>
        <v>1043327.5</v>
      </c>
      <c r="F14" s="91">
        <f t="shared" si="4"/>
        <v>1043327.5</v>
      </c>
      <c r="G14" s="91">
        <f t="shared" si="4"/>
        <v>1043327.5</v>
      </c>
      <c r="H14" s="91">
        <f t="shared" si="4"/>
        <v>1043327.5</v>
      </c>
      <c r="I14" s="91">
        <f t="shared" si="4"/>
        <v>1043327.5</v>
      </c>
      <c r="J14" s="91">
        <f t="shared" si="4"/>
        <v>1043327.5</v>
      </c>
      <c r="K14" s="91">
        <f t="shared" si="4"/>
        <v>1043327.5</v>
      </c>
      <c r="L14" s="91">
        <f t="shared" si="4"/>
        <v>1043327.5</v>
      </c>
      <c r="M14" s="91">
        <f t="shared" si="4"/>
        <v>1043327.5</v>
      </c>
      <c r="N14" s="91">
        <f t="shared" si="4"/>
        <v>1043327.5</v>
      </c>
      <c r="O14" s="92">
        <f t="shared" si="1"/>
        <v>12519930</v>
      </c>
      <c r="P14" s="89">
        <f>'1..sz.mell. '!C79</f>
        <v>12519930</v>
      </c>
      <c r="Q14" s="117">
        <f t="shared" si="2"/>
        <v>0</v>
      </c>
    </row>
    <row r="15" spans="1:17" s="89" customFormat="1" ht="28.5" customHeight="1" x14ac:dyDescent="0.2">
      <c r="A15" s="85" t="s">
        <v>16</v>
      </c>
      <c r="B15" s="408" t="s">
        <v>138</v>
      </c>
      <c r="C15" s="87">
        <f>+$P15/12</f>
        <v>177869.41666666666</v>
      </c>
      <c r="D15" s="87">
        <f t="shared" si="4"/>
        <v>177869.41666666666</v>
      </c>
      <c r="E15" s="87">
        <f t="shared" si="4"/>
        <v>177869.41666666666</v>
      </c>
      <c r="F15" s="87">
        <f t="shared" si="4"/>
        <v>177869.41666666666</v>
      </c>
      <c r="G15" s="87">
        <f t="shared" si="4"/>
        <v>177869.41666666666</v>
      </c>
      <c r="H15" s="87">
        <f t="shared" si="4"/>
        <v>177869.41666666666</v>
      </c>
      <c r="I15" s="87">
        <f t="shared" si="4"/>
        <v>177869.41666666666</v>
      </c>
      <c r="J15" s="87">
        <f t="shared" si="4"/>
        <v>177869.41666666666</v>
      </c>
      <c r="K15" s="87">
        <f t="shared" si="4"/>
        <v>177869.41666666666</v>
      </c>
      <c r="L15" s="87">
        <f t="shared" si="4"/>
        <v>177869.41666666666</v>
      </c>
      <c r="M15" s="87">
        <f t="shared" si="4"/>
        <v>177869.41666666666</v>
      </c>
      <c r="N15" s="87">
        <f t="shared" si="4"/>
        <v>177869.41666666666</v>
      </c>
      <c r="O15" s="88">
        <f t="shared" si="1"/>
        <v>2134433.0000000005</v>
      </c>
      <c r="P15" s="89">
        <f>'1..sz.mell. '!C80</f>
        <v>2134433</v>
      </c>
      <c r="Q15" s="117">
        <f t="shared" si="2"/>
        <v>0</v>
      </c>
    </row>
    <row r="16" spans="1:17" s="89" customFormat="1" ht="18" customHeight="1" x14ac:dyDescent="0.2">
      <c r="A16" s="95" t="s">
        <v>17</v>
      </c>
      <c r="B16" s="86" t="s">
        <v>44</v>
      </c>
      <c r="C16" s="87">
        <f>+$P16/12</f>
        <v>645925</v>
      </c>
      <c r="D16" s="87">
        <f t="shared" si="4"/>
        <v>645925</v>
      </c>
      <c r="E16" s="87">
        <f>+$P16/12</f>
        <v>645925</v>
      </c>
      <c r="F16" s="87">
        <f>+$P16/12-500</f>
        <v>645425</v>
      </c>
      <c r="G16" s="87">
        <f>+$P16/12+3137</f>
        <v>649062</v>
      </c>
      <c r="H16" s="87">
        <f>+$P16/12-500</f>
        <v>645425</v>
      </c>
      <c r="I16" s="87">
        <f>+$P16/12-500</f>
        <v>645425</v>
      </c>
      <c r="J16" s="87">
        <f>+$P16/12-500</f>
        <v>645425</v>
      </c>
      <c r="K16" s="87">
        <f>+$P16/12-500</f>
        <v>645425</v>
      </c>
      <c r="L16" s="87">
        <f>+$P16/12-500</f>
        <v>645425</v>
      </c>
      <c r="M16" s="87">
        <f>+$P16/12-137</f>
        <v>645788</v>
      </c>
      <c r="N16" s="87">
        <f>+$P16/12</f>
        <v>645925</v>
      </c>
      <c r="O16" s="88">
        <f t="shared" si="1"/>
        <v>7751100</v>
      </c>
      <c r="P16" s="89">
        <f>'1..sz.mell. '!C81+'1..sz.mell. '!C82</f>
        <v>7751100</v>
      </c>
      <c r="Q16" s="117">
        <f t="shared" si="2"/>
        <v>0</v>
      </c>
    </row>
    <row r="17" spans="1:17" s="89" customFormat="1" ht="14.1" customHeight="1" x14ac:dyDescent="0.2">
      <c r="A17" s="85" t="s">
        <v>18</v>
      </c>
      <c r="B17" s="86" t="s">
        <v>177</v>
      </c>
      <c r="C17" s="87">
        <f>+$P17/12</f>
        <v>212583.33333333334</v>
      </c>
      <c r="D17" s="87">
        <f t="shared" si="4"/>
        <v>212583.33333333334</v>
      </c>
      <c r="E17" s="87">
        <f t="shared" si="4"/>
        <v>212583.33333333334</v>
      </c>
      <c r="F17" s="87">
        <f t="shared" si="4"/>
        <v>212583.33333333334</v>
      </c>
      <c r="G17" s="87">
        <f t="shared" si="4"/>
        <v>212583.33333333334</v>
      </c>
      <c r="H17" s="87">
        <f t="shared" si="4"/>
        <v>212583.33333333334</v>
      </c>
      <c r="I17" s="87">
        <f t="shared" si="4"/>
        <v>212583.33333333334</v>
      </c>
      <c r="J17" s="87">
        <f t="shared" si="4"/>
        <v>212583.33333333334</v>
      </c>
      <c r="K17" s="87">
        <f t="shared" si="4"/>
        <v>212583.33333333334</v>
      </c>
      <c r="L17" s="87">
        <f t="shared" si="4"/>
        <v>212583.33333333334</v>
      </c>
      <c r="M17" s="87">
        <f t="shared" si="4"/>
        <v>212583.33333333334</v>
      </c>
      <c r="N17" s="87">
        <f t="shared" si="4"/>
        <v>212583.33333333334</v>
      </c>
      <c r="O17" s="88">
        <f t="shared" si="1"/>
        <v>2551000</v>
      </c>
      <c r="P17" s="89">
        <f>'1..sz.mell. '!C83</f>
        <v>2551000</v>
      </c>
      <c r="Q17" s="117">
        <f t="shared" si="2"/>
        <v>0</v>
      </c>
    </row>
    <row r="18" spans="1:17" s="89" customFormat="1" ht="14.1" customHeight="1" x14ac:dyDescent="0.2">
      <c r="A18" s="95" t="s">
        <v>19</v>
      </c>
      <c r="B18" s="86" t="s">
        <v>178</v>
      </c>
      <c r="C18" s="595">
        <v>50000</v>
      </c>
      <c r="D18" s="595">
        <v>25000</v>
      </c>
      <c r="E18" s="595">
        <v>250000</v>
      </c>
      <c r="F18" s="595">
        <v>189430</v>
      </c>
      <c r="G18" s="595"/>
      <c r="H18" s="595">
        <v>100000</v>
      </c>
      <c r="I18" s="595">
        <v>146930</v>
      </c>
      <c r="J18" s="595">
        <v>50000</v>
      </c>
      <c r="K18" s="595">
        <v>217500</v>
      </c>
      <c r="L18" s="595"/>
      <c r="M18" s="595"/>
      <c r="N18" s="595"/>
      <c r="O18" s="88">
        <f t="shared" si="1"/>
        <v>1028860</v>
      </c>
      <c r="P18" s="89">
        <f>'1..sz.mell. '!C84</f>
        <v>1028860</v>
      </c>
      <c r="Q18" s="117">
        <f t="shared" si="2"/>
        <v>0</v>
      </c>
    </row>
    <row r="19" spans="1:17" s="89" customFormat="1" ht="14.1" customHeight="1" x14ac:dyDescent="0.2">
      <c r="A19" s="85" t="s">
        <v>20</v>
      </c>
      <c r="B19" s="86" t="s">
        <v>144</v>
      </c>
      <c r="C19" s="87"/>
      <c r="D19" s="87"/>
      <c r="E19" s="87"/>
      <c r="F19" s="87"/>
      <c r="G19" s="87"/>
      <c r="H19" s="87"/>
      <c r="I19" s="87"/>
      <c r="J19" s="87"/>
      <c r="K19" s="87">
        <v>700000</v>
      </c>
      <c r="L19" s="87"/>
      <c r="M19" s="87"/>
      <c r="N19" s="87"/>
      <c r="O19" s="88">
        <f t="shared" si="1"/>
        <v>700000</v>
      </c>
      <c r="P19" s="89">
        <f>'1..sz.mell. '!C96</f>
        <v>700000</v>
      </c>
      <c r="Q19" s="117">
        <f t="shared" si="2"/>
        <v>0</v>
      </c>
    </row>
    <row r="20" spans="1:17" s="89" customFormat="1" ht="14.1" customHeight="1" x14ac:dyDescent="0.2">
      <c r="A20" s="95" t="s">
        <v>21</v>
      </c>
      <c r="B20" s="86" t="s">
        <v>145</v>
      </c>
      <c r="C20" s="87"/>
      <c r="D20" s="87"/>
      <c r="E20" s="87">
        <v>2627224</v>
      </c>
      <c r="F20" s="87"/>
      <c r="G20" s="87"/>
      <c r="H20" s="87"/>
      <c r="I20" s="87"/>
      <c r="J20" s="87"/>
      <c r="K20" s="87"/>
      <c r="L20" s="87"/>
      <c r="M20" s="87"/>
      <c r="N20" s="87"/>
      <c r="O20" s="88">
        <f t="shared" si="1"/>
        <v>2627224</v>
      </c>
      <c r="P20" s="89">
        <f>'1..sz.mell. '!C97</f>
        <v>2627224</v>
      </c>
      <c r="Q20" s="117">
        <f t="shared" si="2"/>
        <v>0</v>
      </c>
    </row>
    <row r="21" spans="1:17" s="89" customFormat="1" ht="14.1" customHeight="1" x14ac:dyDescent="0.2">
      <c r="A21" s="85" t="s">
        <v>22</v>
      </c>
      <c r="B21" s="86" t="s">
        <v>146</v>
      </c>
      <c r="C21" s="87">
        <f>+$P21/12</f>
        <v>0</v>
      </c>
      <c r="D21" s="87">
        <f t="shared" si="4"/>
        <v>0</v>
      </c>
      <c r="E21" s="87">
        <f t="shared" si="4"/>
        <v>0</v>
      </c>
      <c r="F21" s="87">
        <f t="shared" si="4"/>
        <v>0</v>
      </c>
      <c r="G21" s="87">
        <f t="shared" si="4"/>
        <v>0</v>
      </c>
      <c r="H21" s="87">
        <f t="shared" si="4"/>
        <v>0</v>
      </c>
      <c r="I21" s="87">
        <f t="shared" si="4"/>
        <v>0</v>
      </c>
      <c r="J21" s="87">
        <f t="shared" si="4"/>
        <v>0</v>
      </c>
      <c r="K21" s="87">
        <f t="shared" si="4"/>
        <v>0</v>
      </c>
      <c r="L21" s="87">
        <f t="shared" si="4"/>
        <v>0</v>
      </c>
      <c r="M21" s="87">
        <f t="shared" si="4"/>
        <v>0</v>
      </c>
      <c r="N21" s="87">
        <f t="shared" si="4"/>
        <v>0</v>
      </c>
      <c r="O21" s="88">
        <f t="shared" si="1"/>
        <v>0</v>
      </c>
      <c r="P21" s="89">
        <f>'1..sz.mell. '!C98</f>
        <v>0</v>
      </c>
      <c r="Q21" s="117">
        <f t="shared" si="2"/>
        <v>0</v>
      </c>
    </row>
    <row r="22" spans="1:17" s="89" customFormat="1" ht="14.1" customHeight="1" thickBot="1" x14ac:dyDescent="0.25">
      <c r="A22" s="95" t="s">
        <v>23</v>
      </c>
      <c r="B22" s="86" t="s">
        <v>60</v>
      </c>
      <c r="C22" s="87">
        <v>1039018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8">
        <f t="shared" si="1"/>
        <v>1039018</v>
      </c>
      <c r="P22" s="89">
        <f>'1..sz.mell. '!C122</f>
        <v>1039018</v>
      </c>
      <c r="Q22" s="117">
        <f t="shared" si="2"/>
        <v>0</v>
      </c>
    </row>
    <row r="23" spans="1:17" s="82" customFormat="1" ht="15.95" customHeight="1" thickBot="1" x14ac:dyDescent="0.25">
      <c r="A23" s="96" t="s">
        <v>24</v>
      </c>
      <c r="B23" s="49" t="s">
        <v>74</v>
      </c>
      <c r="C23" s="93">
        <f t="shared" ref="C23:N23" si="5">SUM(C14:C22)</f>
        <v>3168723.25</v>
      </c>
      <c r="D23" s="93">
        <f t="shared" si="5"/>
        <v>2104705.25</v>
      </c>
      <c r="E23" s="93">
        <f t="shared" si="5"/>
        <v>4956929.25</v>
      </c>
      <c r="F23" s="93">
        <f t="shared" si="5"/>
        <v>2268635.25</v>
      </c>
      <c r="G23" s="93">
        <f t="shared" si="5"/>
        <v>2082842.25</v>
      </c>
      <c r="H23" s="93">
        <f t="shared" si="5"/>
        <v>2179205.25</v>
      </c>
      <c r="I23" s="93">
        <f t="shared" si="5"/>
        <v>2226135.25</v>
      </c>
      <c r="J23" s="93">
        <f t="shared" si="5"/>
        <v>2129205.25</v>
      </c>
      <c r="K23" s="93">
        <f t="shared" si="5"/>
        <v>2996705.25</v>
      </c>
      <c r="L23" s="93">
        <f t="shared" si="5"/>
        <v>2079205.25</v>
      </c>
      <c r="M23" s="93">
        <f t="shared" si="5"/>
        <v>2079568.25</v>
      </c>
      <c r="N23" s="93">
        <f t="shared" si="5"/>
        <v>2079705.25</v>
      </c>
      <c r="O23" s="94">
        <f t="shared" si="1"/>
        <v>30351565</v>
      </c>
      <c r="P23" s="122">
        <f>SUM(P14:P22)</f>
        <v>30351565</v>
      </c>
      <c r="Q23" s="117">
        <f t="shared" si="2"/>
        <v>0</v>
      </c>
    </row>
    <row r="24" spans="1:17" ht="16.5" thickBot="1" x14ac:dyDescent="0.3">
      <c r="A24" s="97" t="s">
        <v>25</v>
      </c>
      <c r="B24" s="50" t="s">
        <v>510</v>
      </c>
      <c r="C24" s="98">
        <f>C12-C23</f>
        <v>4261359.833333334</v>
      </c>
      <c r="D24" s="98">
        <f t="shared" ref="D24:N24" si="6">D12-D23+C24</f>
        <v>4417010.6666666679</v>
      </c>
      <c r="E24" s="98">
        <f t="shared" si="6"/>
        <v>4840437.5000000019</v>
      </c>
      <c r="F24" s="98">
        <f t="shared" si="6"/>
        <v>4832158.3333333358</v>
      </c>
      <c r="G24" s="98">
        <f t="shared" si="6"/>
        <v>5629672.1666666698</v>
      </c>
      <c r="H24" s="98">
        <f t="shared" si="6"/>
        <v>5710823.0000000037</v>
      </c>
      <c r="I24" s="98">
        <f t="shared" si="6"/>
        <v>5745043.8333333377</v>
      </c>
      <c r="J24" s="98">
        <f t="shared" si="6"/>
        <v>5876194.6666666716</v>
      </c>
      <c r="K24" s="98">
        <f t="shared" si="6"/>
        <v>5509845.5000000056</v>
      </c>
      <c r="L24" s="98">
        <f t="shared" si="6"/>
        <v>5690996.3333333395</v>
      </c>
      <c r="M24" s="98">
        <f t="shared" si="6"/>
        <v>5871784.1666666735</v>
      </c>
      <c r="N24" s="98">
        <f t="shared" si="6"/>
        <v>6102435.0000000075</v>
      </c>
      <c r="O24" s="537">
        <f>O12-O23</f>
        <v>6102435</v>
      </c>
    </row>
    <row r="25" spans="1:17" x14ac:dyDescent="0.25">
      <c r="A25" s="100"/>
    </row>
    <row r="26" spans="1:17" x14ac:dyDescent="0.25">
      <c r="B26" s="101"/>
      <c r="C26" s="102"/>
      <c r="D26" s="102"/>
    </row>
  </sheetData>
  <sheetProtection password="C071" sheet="1" selectLockedCells="1" selectUnlockedCells="1"/>
  <mergeCells count="2">
    <mergeCell ref="B2:O2"/>
    <mergeCell ref="B13:O13"/>
  </mergeCells>
  <phoneticPr fontId="0" type="noConversion"/>
  <printOptions horizontalCentered="1"/>
  <pageMargins left="0.78740157480314998" right="0.78740157480314998" top="1.49606299212598" bottom="0.98425196850393704" header="0.78740157480314998" footer="0.78740157480314998"/>
  <pageSetup paperSize="9" scale="80" orientation="landscape" r:id="rId1"/>
  <headerFooter alignWithMargins="0">
    <oddHeader>&amp;C&amp;"Times New Roman CE,Félkövér"&amp;12Előirányzat-felhasználási ütemterv 
(tervezett adatok alapján)
2020. évre&amp;R&amp;"Times New Roman CE,Félkövér dőlt"&amp;11 4.sz.tájékoztató tábla&amp;"Times New Roman CE,Normál"&amp;10
&amp;"Times New Roman CE,Félkövér dőlt" forintban !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>
      <selection activeCell="C21" sqref="C2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15.75" thickBot="1" x14ac:dyDescent="0.3">
      <c r="C1" s="682"/>
      <c r="D1" s="682"/>
    </row>
    <row r="2" spans="1:4" ht="42.75" customHeight="1" thickBot="1" x14ac:dyDescent="0.25">
      <c r="A2" s="32" t="s">
        <v>45</v>
      </c>
      <c r="B2" s="33" t="s">
        <v>75</v>
      </c>
      <c r="C2" s="33" t="s">
        <v>76</v>
      </c>
      <c r="D2" s="123" t="s">
        <v>546</v>
      </c>
    </row>
    <row r="3" spans="1:4" ht="15.95" customHeight="1" x14ac:dyDescent="0.2">
      <c r="A3" s="34" t="s">
        <v>3</v>
      </c>
      <c r="B3" s="40" t="s">
        <v>107</v>
      </c>
      <c r="C3" s="40" t="s">
        <v>85</v>
      </c>
      <c r="D3" s="437">
        <v>0</v>
      </c>
    </row>
    <row r="4" spans="1:4" ht="27" customHeight="1" x14ac:dyDescent="0.2">
      <c r="A4" s="35" t="s">
        <v>4</v>
      </c>
      <c r="B4" s="142" t="s">
        <v>577</v>
      </c>
      <c r="C4" s="41" t="s">
        <v>85</v>
      </c>
      <c r="D4" s="74">
        <v>200000</v>
      </c>
    </row>
    <row r="5" spans="1:4" ht="27" customHeight="1" thickBot="1" x14ac:dyDescent="0.25">
      <c r="A5" s="465">
        <v>3</v>
      </c>
      <c r="B5" s="578" t="s">
        <v>576</v>
      </c>
      <c r="C5" s="466" t="s">
        <v>85</v>
      </c>
      <c r="D5" s="560">
        <v>300000</v>
      </c>
    </row>
    <row r="6" spans="1:4" ht="27" customHeight="1" x14ac:dyDescent="0.2">
      <c r="A6" s="463">
        <v>4</v>
      </c>
      <c r="B6" s="487" t="s">
        <v>578</v>
      </c>
      <c r="C6" s="464" t="s">
        <v>90</v>
      </c>
      <c r="D6" s="561">
        <f>140*1100</f>
        <v>154000</v>
      </c>
    </row>
    <row r="7" spans="1:4" ht="15.95" customHeight="1" x14ac:dyDescent="0.2">
      <c r="A7" s="35">
        <v>5</v>
      </c>
      <c r="B7" s="41" t="s">
        <v>108</v>
      </c>
      <c r="C7" s="41" t="s">
        <v>90</v>
      </c>
      <c r="D7" s="74">
        <f>140*999</f>
        <v>139860</v>
      </c>
    </row>
    <row r="8" spans="1:4" ht="15.95" customHeight="1" x14ac:dyDescent="0.2">
      <c r="A8" s="35">
        <v>6</v>
      </c>
      <c r="B8" s="41" t="s">
        <v>109</v>
      </c>
      <c r="C8" s="41" t="s">
        <v>90</v>
      </c>
      <c r="D8" s="74">
        <v>100000</v>
      </c>
    </row>
    <row r="9" spans="1:4" ht="15.95" customHeight="1" x14ac:dyDescent="0.2">
      <c r="A9" s="35">
        <v>7</v>
      </c>
      <c r="B9" s="41" t="s">
        <v>582</v>
      </c>
      <c r="C9" s="41" t="s">
        <v>90</v>
      </c>
      <c r="D9" s="74">
        <v>85000</v>
      </c>
    </row>
    <row r="10" spans="1:4" ht="15.95" customHeight="1" x14ac:dyDescent="0.2">
      <c r="A10" s="35">
        <v>8</v>
      </c>
      <c r="B10" s="41" t="s">
        <v>581</v>
      </c>
      <c r="C10" s="41" t="s">
        <v>90</v>
      </c>
      <c r="D10" s="74">
        <v>25000</v>
      </c>
    </row>
    <row r="11" spans="1:4" ht="15.95" customHeight="1" x14ac:dyDescent="0.2">
      <c r="A11" s="35">
        <v>9</v>
      </c>
      <c r="B11" s="41" t="s">
        <v>508</v>
      </c>
      <c r="C11" s="41" t="s">
        <v>90</v>
      </c>
      <c r="D11" s="42">
        <v>25000</v>
      </c>
    </row>
    <row r="12" spans="1:4" ht="15.95" customHeight="1" x14ac:dyDescent="0.2">
      <c r="A12" s="35"/>
      <c r="B12" s="41"/>
      <c r="C12" s="41"/>
      <c r="D12" s="42"/>
    </row>
    <row r="13" spans="1:4" ht="15.95" customHeight="1" x14ac:dyDescent="0.2">
      <c r="A13" s="35"/>
      <c r="B13" s="41"/>
      <c r="C13" s="41"/>
      <c r="D13" s="42"/>
    </row>
    <row r="14" spans="1:4" ht="15.95" customHeight="1" x14ac:dyDescent="0.2">
      <c r="A14" s="35"/>
      <c r="B14" s="41"/>
      <c r="C14" s="41"/>
      <c r="D14" s="42"/>
    </row>
    <row r="15" spans="1:4" ht="15.95" customHeight="1" x14ac:dyDescent="0.2">
      <c r="A15" s="35"/>
      <c r="B15" s="41"/>
      <c r="C15" s="41"/>
      <c r="D15" s="42"/>
    </row>
    <row r="16" spans="1:4" ht="15.95" customHeight="1" x14ac:dyDescent="0.2">
      <c r="A16" s="35"/>
      <c r="B16" s="41"/>
      <c r="C16" s="41"/>
      <c r="D16" s="42"/>
    </row>
    <row r="17" spans="1:4" ht="15.95" customHeight="1" x14ac:dyDescent="0.2">
      <c r="A17" s="35"/>
      <c r="B17" s="41"/>
      <c r="C17" s="41"/>
      <c r="D17" s="42"/>
    </row>
    <row r="18" spans="1:4" ht="15.95" customHeight="1" x14ac:dyDescent="0.2">
      <c r="A18" s="35"/>
      <c r="B18" s="41"/>
      <c r="C18" s="41"/>
      <c r="D18" s="42"/>
    </row>
    <row r="19" spans="1:4" ht="15.95" customHeight="1" x14ac:dyDescent="0.2">
      <c r="A19" s="35"/>
      <c r="B19" s="41"/>
      <c r="C19" s="41"/>
      <c r="D19" s="42"/>
    </row>
    <row r="20" spans="1:4" ht="15.95" customHeight="1" x14ac:dyDescent="0.2">
      <c r="A20" s="35"/>
      <c r="B20" s="41"/>
      <c r="C20" s="41"/>
      <c r="D20" s="42"/>
    </row>
    <row r="21" spans="1:4" ht="15.95" customHeight="1" x14ac:dyDescent="0.2">
      <c r="A21" s="35"/>
      <c r="B21" s="41"/>
      <c r="C21" s="41"/>
      <c r="D21" s="42"/>
    </row>
    <row r="22" spans="1:4" ht="15.95" customHeight="1" x14ac:dyDescent="0.2">
      <c r="A22" s="35"/>
      <c r="B22" s="41"/>
      <c r="C22" s="41"/>
      <c r="D22" s="42"/>
    </row>
    <row r="23" spans="1:4" ht="15.95" customHeight="1" x14ac:dyDescent="0.2">
      <c r="A23" s="35"/>
      <c r="B23" s="41"/>
      <c r="C23" s="41"/>
      <c r="D23" s="42"/>
    </row>
    <row r="24" spans="1:4" ht="15.95" customHeight="1" x14ac:dyDescent="0.2">
      <c r="A24" s="35"/>
      <c r="B24" s="41"/>
      <c r="C24" s="41"/>
      <c r="D24" s="42"/>
    </row>
    <row r="25" spans="1:4" ht="15.95" customHeight="1" x14ac:dyDescent="0.2">
      <c r="A25" s="35"/>
      <c r="B25" s="41"/>
      <c r="C25" s="41"/>
      <c r="D25" s="74"/>
    </row>
    <row r="26" spans="1:4" ht="15.95" customHeight="1" x14ac:dyDescent="0.2">
      <c r="A26" s="35"/>
      <c r="B26" s="41"/>
      <c r="C26" s="41"/>
      <c r="D26" s="74"/>
    </row>
    <row r="27" spans="1:4" ht="15.95" customHeight="1" x14ac:dyDescent="0.2">
      <c r="A27" s="35"/>
      <c r="B27" s="41"/>
      <c r="C27" s="41"/>
      <c r="D27" s="74"/>
    </row>
    <row r="28" spans="1:4" ht="15.95" customHeight="1" thickBot="1" x14ac:dyDescent="0.25">
      <c r="A28" s="36"/>
      <c r="B28" s="43"/>
      <c r="C28" s="43"/>
      <c r="D28" s="75"/>
    </row>
    <row r="29" spans="1:4" ht="15.95" customHeight="1" thickBot="1" x14ac:dyDescent="0.25">
      <c r="A29" s="683" t="s">
        <v>37</v>
      </c>
      <c r="B29" s="684"/>
      <c r="C29" s="29"/>
      <c r="D29" s="76">
        <f>SUM(D3:D28)</f>
        <v>1028860</v>
      </c>
    </row>
    <row r="30" spans="1:4" x14ac:dyDescent="0.2">
      <c r="D30">
        <f>'9.sz.mell'!C95+'9.sz.mell'!C100</f>
        <v>1028860</v>
      </c>
    </row>
  </sheetData>
  <sheetProtection password="C071" sheet="1" selectLockedCells="1" selectUnlockedCells="1"/>
  <mergeCells count="2">
    <mergeCell ref="C1:D1"/>
    <mergeCell ref="A29:B29"/>
  </mergeCells>
  <phoneticPr fontId="22" type="noConversion"/>
  <conditionalFormatting sqref="D29">
    <cfRule type="cellIs" dxfId="2" priority="1" stopIfTrue="1" operator="equal">
      <formula>0</formula>
    </cfRule>
  </conditionalFormatting>
  <conditionalFormatting sqref="D30">
    <cfRule type="cellIs" dxfId="1" priority="3" stopIfTrue="1" operator="equal">
      <formula>$D$29</formula>
    </cfRule>
    <cfRule type="cellIs" dxfId="0" priority="4" stopIfTrue="1" operator="notEqual">
      <formula>$D$29</formula>
    </cfRule>
  </conditionalFormatting>
  <printOptions horizontalCentered="1"/>
  <pageMargins left="0.78740157480314998" right="0.78740157480314998" top="1.5748031496063" bottom="0.98425196850393704" header="0.78740157480314998" footer="0.78740157480314998"/>
  <pageSetup paperSize="9" scale="95" orientation="portrait" r:id="rId1"/>
  <headerFooter alignWithMargins="0">
    <oddHeader>&amp;C&amp;"Times New Roman CE,Félkövér"&amp;12Dobronhegy Község Önkormányzata
K I M U T A T Á S
a 2020. évi céljelleggel nyújtott támogatásokról&amp;R&amp;"Times New Roman CE,Félkövér dőlt"5. sz. tájékoztató tábla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view="pageBreakPreview" zoomScaleNormal="100" zoomScaleSheetLayoutView="100" workbookViewId="0">
      <selection activeCell="D29" sqref="D29"/>
    </sheetView>
  </sheetViews>
  <sheetFormatPr defaultRowHeight="15.75" x14ac:dyDescent="0.25"/>
  <cols>
    <col min="1" max="1" width="90.33203125" style="129" customWidth="1"/>
    <col min="2" max="2" width="11.5" style="129" customWidth="1"/>
    <col min="3" max="3" width="12.6640625" style="129" customWidth="1"/>
    <col min="4" max="4" width="18.5" style="129" bestFit="1" customWidth="1"/>
    <col min="5" max="16384" width="9.33203125" style="129"/>
  </cols>
  <sheetData>
    <row r="1" spans="1:4" ht="49.5" customHeight="1" thickBot="1" x14ac:dyDescent="0.3">
      <c r="A1" s="136" t="s">
        <v>557</v>
      </c>
      <c r="B1" s="427"/>
      <c r="C1" s="427"/>
      <c r="D1" s="427"/>
    </row>
    <row r="2" spans="1:4" s="130" customFormat="1" ht="20.25" customHeight="1" x14ac:dyDescent="0.25">
      <c r="A2" s="685" t="s">
        <v>34</v>
      </c>
      <c r="B2" s="688" t="s">
        <v>63</v>
      </c>
      <c r="C2" s="688" t="s">
        <v>61</v>
      </c>
      <c r="D2" s="690" t="s">
        <v>62</v>
      </c>
    </row>
    <row r="3" spans="1:4" s="131" customFormat="1" ht="15" customHeight="1" x14ac:dyDescent="0.2">
      <c r="A3" s="686"/>
      <c r="B3" s="689"/>
      <c r="C3" s="689"/>
      <c r="D3" s="691"/>
    </row>
    <row r="4" spans="1:4" s="131" customFormat="1" ht="15" customHeight="1" x14ac:dyDescent="0.2">
      <c r="A4" s="686"/>
      <c r="B4" s="689"/>
      <c r="C4" s="689"/>
      <c r="D4" s="691"/>
    </row>
    <row r="5" spans="1:4" s="131" customFormat="1" ht="18.75" customHeight="1" thickBot="1" x14ac:dyDescent="0.25">
      <c r="A5" s="687"/>
      <c r="B5" s="428" t="s">
        <v>35</v>
      </c>
      <c r="C5" s="428" t="s">
        <v>36</v>
      </c>
      <c r="D5" s="132" t="s">
        <v>89</v>
      </c>
    </row>
    <row r="6" spans="1:4" s="135" customFormat="1" ht="16.5" thickBot="1" x14ac:dyDescent="0.25">
      <c r="A6" s="133">
        <v>1</v>
      </c>
      <c r="B6" s="429">
        <v>2</v>
      </c>
      <c r="C6" s="429">
        <v>3</v>
      </c>
      <c r="D6" s="134">
        <v>4</v>
      </c>
    </row>
    <row r="7" spans="1:4" s="137" customFormat="1" ht="22.5" customHeight="1" x14ac:dyDescent="0.3">
      <c r="A7" s="562" t="s">
        <v>97</v>
      </c>
      <c r="B7" s="138"/>
      <c r="C7" s="138"/>
      <c r="D7" s="563">
        <f>D10+D20+D22+D24+D26</f>
        <v>17374440</v>
      </c>
    </row>
    <row r="8" spans="1:4" x14ac:dyDescent="0.25">
      <c r="A8" s="564" t="s">
        <v>98</v>
      </c>
      <c r="B8" s="430"/>
      <c r="C8" s="430"/>
      <c r="D8" s="409">
        <v>0</v>
      </c>
    </row>
    <row r="9" spans="1:4" x14ac:dyDescent="0.25">
      <c r="A9" s="564" t="s">
        <v>99</v>
      </c>
      <c r="B9" s="430"/>
      <c r="C9" s="430"/>
      <c r="D9" s="409">
        <f>D11+D13+D15+D17</f>
        <v>5484320</v>
      </c>
    </row>
    <row r="10" spans="1:4" x14ac:dyDescent="0.25">
      <c r="A10" s="564" t="s">
        <v>466</v>
      </c>
      <c r="B10" s="430"/>
      <c r="C10" s="430"/>
      <c r="D10" s="409">
        <f>D12+D14+D16+D18</f>
        <v>5484320</v>
      </c>
    </row>
    <row r="11" spans="1:4" x14ac:dyDescent="0.25">
      <c r="A11" s="564" t="s">
        <v>100</v>
      </c>
      <c r="B11" s="430"/>
      <c r="C11" s="430"/>
      <c r="D11" s="409">
        <v>1265040</v>
      </c>
    </row>
    <row r="12" spans="1:4" x14ac:dyDescent="0.25">
      <c r="A12" s="564" t="s">
        <v>467</v>
      </c>
      <c r="B12" s="430"/>
      <c r="C12" s="430"/>
      <c r="D12" s="409">
        <v>1265040</v>
      </c>
    </row>
    <row r="13" spans="1:4" x14ac:dyDescent="0.25">
      <c r="A13" s="564" t="s">
        <v>101</v>
      </c>
      <c r="B13" s="430"/>
      <c r="C13" s="430"/>
      <c r="D13" s="409">
        <v>3520000</v>
      </c>
    </row>
    <row r="14" spans="1:4" x14ac:dyDescent="0.25">
      <c r="A14" s="564" t="s">
        <v>468</v>
      </c>
      <c r="B14" s="430"/>
      <c r="C14" s="430"/>
      <c r="D14" s="409">
        <v>3520000</v>
      </c>
    </row>
    <row r="15" spans="1:4" x14ac:dyDescent="0.25">
      <c r="A15" s="564" t="s">
        <v>102</v>
      </c>
      <c r="B15" s="430"/>
      <c r="C15" s="430"/>
      <c r="D15" s="409">
        <v>100000</v>
      </c>
    </row>
    <row r="16" spans="1:4" x14ac:dyDescent="0.25">
      <c r="A16" s="564" t="s">
        <v>469</v>
      </c>
      <c r="B16" s="430"/>
      <c r="C16" s="430"/>
      <c r="D16" s="409">
        <v>100000</v>
      </c>
    </row>
    <row r="17" spans="1:4" x14ac:dyDescent="0.25">
      <c r="A17" s="564" t="s">
        <v>103</v>
      </c>
      <c r="B17" s="430"/>
      <c r="C17" s="430"/>
      <c r="D17" s="409">
        <v>599280</v>
      </c>
    </row>
    <row r="18" spans="1:4" x14ac:dyDescent="0.25">
      <c r="A18" s="564" t="s">
        <v>470</v>
      </c>
      <c r="B18" s="430"/>
      <c r="C18" s="430"/>
      <c r="D18" s="409">
        <v>599280</v>
      </c>
    </row>
    <row r="19" spans="1:4" x14ac:dyDescent="0.25">
      <c r="A19" s="564" t="s">
        <v>471</v>
      </c>
      <c r="B19" s="430"/>
      <c r="C19" s="430"/>
      <c r="D19" s="409">
        <v>5000000</v>
      </c>
    </row>
    <row r="20" spans="1:4" x14ac:dyDescent="0.25">
      <c r="A20" s="564" t="s">
        <v>472</v>
      </c>
      <c r="B20" s="430"/>
      <c r="C20" s="430"/>
      <c r="D20" s="409">
        <v>5000000</v>
      </c>
    </row>
    <row r="21" spans="1:4" x14ac:dyDescent="0.25">
      <c r="A21" s="564" t="s">
        <v>512</v>
      </c>
      <c r="B21" s="430"/>
      <c r="C21" s="430"/>
      <c r="D21" s="409">
        <v>2550</v>
      </c>
    </row>
    <row r="22" spans="1:4" x14ac:dyDescent="0.25">
      <c r="A22" s="564" t="s">
        <v>513</v>
      </c>
      <c r="B22" s="430"/>
      <c r="C22" s="430"/>
      <c r="D22" s="409">
        <v>2550</v>
      </c>
    </row>
    <row r="23" spans="1:4" x14ac:dyDescent="0.25">
      <c r="A23" s="564" t="s">
        <v>544</v>
      </c>
      <c r="B23" s="430"/>
      <c r="C23" s="430"/>
      <c r="D23" s="409">
        <v>1908900</v>
      </c>
    </row>
    <row r="24" spans="1:4" x14ac:dyDescent="0.25">
      <c r="A24" s="564" t="s">
        <v>544</v>
      </c>
      <c r="B24" s="430"/>
      <c r="C24" s="430"/>
      <c r="D24" s="409">
        <v>1908900</v>
      </c>
    </row>
    <row r="25" spans="1:4" x14ac:dyDescent="0.25">
      <c r="A25" s="565" t="s">
        <v>473</v>
      </c>
      <c r="B25" s="430"/>
      <c r="C25" s="430"/>
      <c r="D25" s="409">
        <v>0</v>
      </c>
    </row>
    <row r="26" spans="1:4" x14ac:dyDescent="0.25">
      <c r="A26" s="564" t="s">
        <v>514</v>
      </c>
      <c r="B26" s="430"/>
      <c r="C26" s="430"/>
      <c r="D26" s="409">
        <v>4978670</v>
      </c>
    </row>
    <row r="27" spans="1:4" ht="37.5" x14ac:dyDescent="0.25">
      <c r="A27" s="566" t="s">
        <v>104</v>
      </c>
      <c r="B27" s="430"/>
      <c r="C27" s="430"/>
      <c r="D27" s="409">
        <f>D29+D28+D30</f>
        <v>6801000</v>
      </c>
    </row>
    <row r="28" spans="1:4" x14ac:dyDescent="0.25">
      <c r="A28" s="564" t="s">
        <v>515</v>
      </c>
      <c r="B28" s="430"/>
      <c r="C28" s="430"/>
      <c r="D28" s="409">
        <v>2551000</v>
      </c>
    </row>
    <row r="29" spans="1:4" x14ac:dyDescent="0.25">
      <c r="A29" s="567" t="s">
        <v>509</v>
      </c>
      <c r="B29" s="430"/>
      <c r="C29" s="430"/>
      <c r="D29" s="409">
        <v>4250000</v>
      </c>
    </row>
    <row r="30" spans="1:4" x14ac:dyDescent="0.25">
      <c r="A30" s="567" t="s">
        <v>545</v>
      </c>
      <c r="B30" s="430"/>
      <c r="C30" s="430"/>
      <c r="D30" s="409">
        <v>0</v>
      </c>
    </row>
    <row r="31" spans="1:4" x14ac:dyDescent="0.25">
      <c r="A31" s="568"/>
      <c r="B31" s="431"/>
      <c r="C31" s="431"/>
      <c r="D31" s="432"/>
    </row>
    <row r="32" spans="1:4" ht="37.5" x14ac:dyDescent="0.25">
      <c r="A32" s="566" t="s">
        <v>290</v>
      </c>
      <c r="B32" s="139"/>
      <c r="C32" s="139"/>
      <c r="D32" s="569">
        <f>SUM(D33)</f>
        <v>1800000</v>
      </c>
    </row>
    <row r="33" spans="1:4" x14ac:dyDescent="0.25">
      <c r="A33" s="568" t="s">
        <v>291</v>
      </c>
      <c r="B33" s="433"/>
      <c r="C33" s="430"/>
      <c r="D33" s="140">
        <v>1800000</v>
      </c>
    </row>
    <row r="34" spans="1:4" ht="16.5" thickBot="1" x14ac:dyDescent="0.3">
      <c r="A34" s="570"/>
      <c r="B34" s="431"/>
      <c r="C34" s="431"/>
      <c r="D34" s="432">
        <v>0</v>
      </c>
    </row>
    <row r="35" spans="1:4" ht="27" customHeight="1" thickBot="1" x14ac:dyDescent="0.3">
      <c r="A35" s="571" t="s">
        <v>106</v>
      </c>
      <c r="B35" s="572"/>
      <c r="C35" s="572"/>
      <c r="D35" s="573">
        <f>D27+D7+D32</f>
        <v>25975440</v>
      </c>
    </row>
  </sheetData>
  <sheetProtection password="C071" sheet="1" selectLockedCells="1" selectUnlockedCells="1"/>
  <mergeCells count="4">
    <mergeCell ref="A2:A5"/>
    <mergeCell ref="B2:B4"/>
    <mergeCell ref="C2:C4"/>
    <mergeCell ref="D2:D4"/>
  </mergeCells>
  <printOptions horizontalCentered="1"/>
  <pageMargins left="0.70866141732283505" right="0.70866141732283505" top="0.74803149606299202" bottom="0.74803149606299202" header="0.31496062992126" footer="0.31496062992126"/>
  <pageSetup paperSize="9" scale="63" orientation="portrait" r:id="rId1"/>
  <headerFooter>
    <oddHeader>&amp;C&amp;"Times New Roman CE,Félkövér"&amp;14Dobronhegy Község Önkormányzata&amp;R6.sz.tájékoztató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I128"/>
  <sheetViews>
    <sheetView view="pageLayout" topLeftCell="A73" zoomScaleNormal="100" zoomScaleSheetLayoutView="130" workbookViewId="0">
      <selection activeCell="C108" activeCellId="1" sqref="C84 C108"/>
    </sheetView>
  </sheetViews>
  <sheetFormatPr defaultRowHeight="15.75" x14ac:dyDescent="0.25"/>
  <cols>
    <col min="1" max="1" width="7.33203125" style="53" customWidth="1"/>
    <col min="2" max="2" width="81.33203125" style="53" customWidth="1"/>
    <col min="3" max="3" width="16.1640625" style="53" customWidth="1"/>
    <col min="4" max="16384" width="9.33203125" style="53"/>
  </cols>
  <sheetData>
    <row r="1" spans="1:3" ht="15.95" customHeight="1" x14ac:dyDescent="0.25">
      <c r="A1" s="52" t="s">
        <v>0</v>
      </c>
      <c r="B1" s="52"/>
      <c r="C1" s="52"/>
    </row>
    <row r="2" spans="1:3" ht="15.95" customHeight="1" thickBot="1" x14ac:dyDescent="0.3">
      <c r="A2" s="617" t="s">
        <v>77</v>
      </c>
      <c r="B2" s="617"/>
      <c r="C2" s="145"/>
    </row>
    <row r="3" spans="1:3" ht="38.1" customHeight="1" thickBot="1" x14ac:dyDescent="0.3">
      <c r="A3" s="26" t="s">
        <v>45</v>
      </c>
      <c r="B3" s="412" t="s">
        <v>2</v>
      </c>
      <c r="C3" s="414" t="s">
        <v>524</v>
      </c>
    </row>
    <row r="4" spans="1:3" s="55" customFormat="1" ht="12" customHeight="1" thickBot="1" x14ac:dyDescent="0.25">
      <c r="A4" s="46">
        <v>1</v>
      </c>
      <c r="B4" s="413">
        <v>2</v>
      </c>
      <c r="C4" s="415">
        <v>3</v>
      </c>
    </row>
    <row r="5" spans="1:3" s="2" customFormat="1" ht="12" customHeight="1" thickBot="1" x14ac:dyDescent="0.25">
      <c r="A5" s="23" t="s">
        <v>3</v>
      </c>
      <c r="B5" s="417" t="s">
        <v>323</v>
      </c>
      <c r="C5" s="471">
        <f>SUM(C6:C11)</f>
        <v>25975440</v>
      </c>
    </row>
    <row r="6" spans="1:3" s="2" customFormat="1" ht="12" customHeight="1" x14ac:dyDescent="0.2">
      <c r="A6" s="17" t="s">
        <v>304</v>
      </c>
      <c r="B6" s="9" t="s">
        <v>324</v>
      </c>
      <c r="C6" s="458">
        <f>'9.sz.mell'!C8</f>
        <v>17374440</v>
      </c>
    </row>
    <row r="7" spans="1:3" s="2" customFormat="1" ht="12" customHeight="1" x14ac:dyDescent="0.2">
      <c r="A7" s="16" t="s">
        <v>305</v>
      </c>
      <c r="B7" s="6" t="s">
        <v>325</v>
      </c>
      <c r="C7" s="458">
        <f>'9.sz.mell'!C9</f>
        <v>0</v>
      </c>
    </row>
    <row r="8" spans="1:3" s="2" customFormat="1" ht="12" customHeight="1" x14ac:dyDescent="0.2">
      <c r="A8" s="16" t="s">
        <v>306</v>
      </c>
      <c r="B8" s="6" t="s">
        <v>326</v>
      </c>
      <c r="C8" s="458">
        <f>'9.sz.mell'!C10</f>
        <v>6801000</v>
      </c>
    </row>
    <row r="9" spans="1:3" s="2" customFormat="1" ht="12" customHeight="1" x14ac:dyDescent="0.2">
      <c r="A9" s="16" t="s">
        <v>307</v>
      </c>
      <c r="B9" s="6" t="s">
        <v>327</v>
      </c>
      <c r="C9" s="458">
        <f>'9.sz.mell'!C11</f>
        <v>1800000</v>
      </c>
    </row>
    <row r="10" spans="1:3" s="2" customFormat="1" ht="12" customHeight="1" x14ac:dyDescent="0.2">
      <c r="A10" s="16" t="s">
        <v>308</v>
      </c>
      <c r="B10" s="6" t="s">
        <v>328</v>
      </c>
      <c r="C10" s="458">
        <f>'9.sz.mell'!C12</f>
        <v>0</v>
      </c>
    </row>
    <row r="11" spans="1:3" s="2" customFormat="1" ht="12" customHeight="1" thickBot="1" x14ac:dyDescent="0.25">
      <c r="A11" s="18" t="s">
        <v>309</v>
      </c>
      <c r="B11" s="456" t="s">
        <v>329</v>
      </c>
      <c r="C11" s="458">
        <f>'9.sz.mell'!C13</f>
        <v>0</v>
      </c>
    </row>
    <row r="12" spans="1:3" s="2" customFormat="1" ht="12" customHeight="1" thickBot="1" x14ac:dyDescent="0.25">
      <c r="A12" s="23" t="s">
        <v>4</v>
      </c>
      <c r="B12" s="417" t="s">
        <v>330</v>
      </c>
      <c r="C12" s="416">
        <f>SUM(C13:C17)</f>
        <v>268438</v>
      </c>
    </row>
    <row r="13" spans="1:3" s="2" customFormat="1" ht="12" customHeight="1" x14ac:dyDescent="0.2">
      <c r="A13" s="17" t="s">
        <v>113</v>
      </c>
      <c r="B13" s="9" t="s">
        <v>332</v>
      </c>
      <c r="C13" s="458">
        <f>'9.sz.mell'!C15</f>
        <v>0</v>
      </c>
    </row>
    <row r="14" spans="1:3" s="2" customFormat="1" ht="12" customHeight="1" x14ac:dyDescent="0.2">
      <c r="A14" s="16" t="s">
        <v>114</v>
      </c>
      <c r="B14" s="6" t="s">
        <v>333</v>
      </c>
      <c r="C14" s="458">
        <f>'9.sz.mell'!C16</f>
        <v>0</v>
      </c>
    </row>
    <row r="15" spans="1:3" s="2" customFormat="1" ht="12" customHeight="1" x14ac:dyDescent="0.2">
      <c r="A15" s="16" t="s">
        <v>115</v>
      </c>
      <c r="B15" s="6" t="s">
        <v>334</v>
      </c>
      <c r="C15" s="458">
        <f>'9.sz.mell'!C17</f>
        <v>0</v>
      </c>
    </row>
    <row r="16" spans="1:3" s="2" customFormat="1" ht="12" customHeight="1" x14ac:dyDescent="0.2">
      <c r="A16" s="16" t="s">
        <v>116</v>
      </c>
      <c r="B16" s="6" t="s">
        <v>335</v>
      </c>
      <c r="C16" s="458">
        <f>'9.sz.mell'!C18</f>
        <v>0</v>
      </c>
    </row>
    <row r="17" spans="1:3" s="2" customFormat="1" ht="12" customHeight="1" thickBot="1" x14ac:dyDescent="0.25">
      <c r="A17" s="18" t="s">
        <v>331</v>
      </c>
      <c r="B17" s="14" t="s">
        <v>336</v>
      </c>
      <c r="C17" s="458">
        <f>'9.sz.mell'!C19</f>
        <v>268438</v>
      </c>
    </row>
    <row r="18" spans="1:3" s="2" customFormat="1" ht="12" customHeight="1" thickBot="1" x14ac:dyDescent="0.25">
      <c r="A18" s="23" t="s">
        <v>5</v>
      </c>
      <c r="B18" s="417" t="s">
        <v>337</v>
      </c>
      <c r="C18" s="416">
        <f>SUM(C19:C23)</f>
        <v>2750000</v>
      </c>
    </row>
    <row r="19" spans="1:3" s="2" customFormat="1" ht="12" customHeight="1" x14ac:dyDescent="0.2">
      <c r="A19" s="17" t="s">
        <v>91</v>
      </c>
      <c r="B19" s="9" t="s">
        <v>338</v>
      </c>
      <c r="C19" s="458">
        <f>'9.sz.mell'!C21</f>
        <v>0</v>
      </c>
    </row>
    <row r="20" spans="1:3" s="2" customFormat="1" ht="12" customHeight="1" x14ac:dyDescent="0.2">
      <c r="A20" s="16" t="s">
        <v>92</v>
      </c>
      <c r="B20" s="6" t="s">
        <v>339</v>
      </c>
      <c r="C20" s="458">
        <f>'9.sz.mell'!C22</f>
        <v>0</v>
      </c>
    </row>
    <row r="21" spans="1:3" s="2" customFormat="1" ht="12" customHeight="1" x14ac:dyDescent="0.2">
      <c r="A21" s="16" t="s">
        <v>93</v>
      </c>
      <c r="B21" s="6" t="s">
        <v>340</v>
      </c>
      <c r="C21" s="458">
        <f>'9.sz.mell'!C23</f>
        <v>0</v>
      </c>
    </row>
    <row r="22" spans="1:3" s="2" customFormat="1" ht="12" customHeight="1" x14ac:dyDescent="0.2">
      <c r="A22" s="16" t="s">
        <v>117</v>
      </c>
      <c r="B22" s="6" t="s">
        <v>341</v>
      </c>
      <c r="C22" s="458">
        <f>'9.sz.mell'!C24</f>
        <v>0</v>
      </c>
    </row>
    <row r="23" spans="1:3" s="2" customFormat="1" ht="12" customHeight="1" thickBot="1" x14ac:dyDescent="0.25">
      <c r="A23" s="18" t="s">
        <v>118</v>
      </c>
      <c r="B23" s="14" t="s">
        <v>342</v>
      </c>
      <c r="C23" s="458">
        <f>'9.sz.mell'!C25</f>
        <v>2750000</v>
      </c>
    </row>
    <row r="24" spans="1:3" s="2" customFormat="1" ht="12" customHeight="1" thickBot="1" x14ac:dyDescent="0.25">
      <c r="A24" s="23" t="s">
        <v>6</v>
      </c>
      <c r="B24" s="417" t="s">
        <v>343</v>
      </c>
      <c r="C24" s="416">
        <f>C25+C28+C29+C30</f>
        <v>1770000</v>
      </c>
    </row>
    <row r="25" spans="1:3" s="2" customFormat="1" ht="12" customHeight="1" x14ac:dyDescent="0.2">
      <c r="A25" s="17" t="s">
        <v>344</v>
      </c>
      <c r="B25" s="9" t="s">
        <v>349</v>
      </c>
      <c r="C25" s="458">
        <f>'9.sz.mell'!C27</f>
        <v>1400000</v>
      </c>
    </row>
    <row r="26" spans="1:3" s="2" customFormat="1" ht="12" customHeight="1" x14ac:dyDescent="0.2">
      <c r="A26" s="16" t="s">
        <v>346</v>
      </c>
      <c r="B26" s="472" t="s">
        <v>345</v>
      </c>
      <c r="C26" s="458">
        <f>'9.sz.mell'!C28</f>
        <v>500000</v>
      </c>
    </row>
    <row r="27" spans="1:3" s="2" customFormat="1" ht="12" customHeight="1" x14ac:dyDescent="0.2">
      <c r="A27" s="16" t="s">
        <v>348</v>
      </c>
      <c r="B27" s="472" t="s">
        <v>347</v>
      </c>
      <c r="C27" s="458">
        <f>'9.sz.mell'!C29</f>
        <v>900000</v>
      </c>
    </row>
    <row r="28" spans="1:3" s="2" customFormat="1" ht="12" customHeight="1" x14ac:dyDescent="0.2">
      <c r="A28" s="16" t="s">
        <v>351</v>
      </c>
      <c r="B28" s="6" t="s">
        <v>350</v>
      </c>
      <c r="C28" s="458">
        <f>'9.sz.mell'!C30</f>
        <v>370000</v>
      </c>
    </row>
    <row r="29" spans="1:3" s="2" customFormat="1" ht="12" customHeight="1" x14ac:dyDescent="0.2">
      <c r="A29" s="16" t="s">
        <v>352</v>
      </c>
      <c r="B29" s="6" t="s">
        <v>354</v>
      </c>
      <c r="C29" s="458">
        <f>'9.sz.mell'!C31</f>
        <v>0</v>
      </c>
    </row>
    <row r="30" spans="1:3" s="2" customFormat="1" ht="12" customHeight="1" thickBot="1" x14ac:dyDescent="0.25">
      <c r="A30" s="18" t="s">
        <v>353</v>
      </c>
      <c r="B30" s="14" t="s">
        <v>355</v>
      </c>
      <c r="C30" s="458">
        <f>'9.sz.mell'!C32</f>
        <v>0</v>
      </c>
    </row>
    <row r="31" spans="1:3" s="2" customFormat="1" ht="12" customHeight="1" thickBot="1" x14ac:dyDescent="0.25">
      <c r="A31" s="23" t="s">
        <v>7</v>
      </c>
      <c r="B31" s="417" t="s">
        <v>356</v>
      </c>
      <c r="C31" s="416">
        <f>SUM(C32:C41)</f>
        <v>520395</v>
      </c>
    </row>
    <row r="32" spans="1:3" s="2" customFormat="1" ht="12" customHeight="1" x14ac:dyDescent="0.2">
      <c r="A32" s="17" t="s">
        <v>119</v>
      </c>
      <c r="B32" s="9" t="s">
        <v>359</v>
      </c>
      <c r="C32" s="458">
        <f>'9.sz.mell'!C34</f>
        <v>0</v>
      </c>
    </row>
    <row r="33" spans="1:3" s="2" customFormat="1" ht="12" customHeight="1" x14ac:dyDescent="0.2">
      <c r="A33" s="16" t="s">
        <v>120</v>
      </c>
      <c r="B33" s="6" t="s">
        <v>367</v>
      </c>
      <c r="C33" s="458">
        <f>'9.sz.mell'!C35</f>
        <v>400000</v>
      </c>
    </row>
    <row r="34" spans="1:3" s="2" customFormat="1" ht="12" customHeight="1" x14ac:dyDescent="0.2">
      <c r="A34" s="16" t="s">
        <v>121</v>
      </c>
      <c r="B34" s="6" t="s">
        <v>360</v>
      </c>
      <c r="C34" s="458">
        <f>'9.sz.mell'!C36</f>
        <v>0</v>
      </c>
    </row>
    <row r="35" spans="1:3" s="2" customFormat="1" ht="12" customHeight="1" x14ac:dyDescent="0.2">
      <c r="A35" s="16" t="s">
        <v>122</v>
      </c>
      <c r="B35" s="6" t="s">
        <v>368</v>
      </c>
      <c r="C35" s="458">
        <f>'9.sz.mell'!C37</f>
        <v>0</v>
      </c>
    </row>
    <row r="36" spans="1:3" s="2" customFormat="1" ht="12" customHeight="1" x14ac:dyDescent="0.2">
      <c r="A36" s="16" t="s">
        <v>123</v>
      </c>
      <c r="B36" s="6" t="s">
        <v>361</v>
      </c>
      <c r="C36" s="458">
        <f>'9.sz.mell'!C38</f>
        <v>0</v>
      </c>
    </row>
    <row r="37" spans="1:3" s="2" customFormat="1" ht="12" customHeight="1" x14ac:dyDescent="0.2">
      <c r="A37" s="16" t="s">
        <v>124</v>
      </c>
      <c r="B37" s="128" t="s">
        <v>362</v>
      </c>
      <c r="C37" s="458">
        <f>'9.sz.mell'!C39</f>
        <v>120000</v>
      </c>
    </row>
    <row r="38" spans="1:3" s="2" customFormat="1" ht="12" customHeight="1" x14ac:dyDescent="0.2">
      <c r="A38" s="16" t="s">
        <v>125</v>
      </c>
      <c r="B38" s="128" t="s">
        <v>363</v>
      </c>
      <c r="C38" s="458">
        <f>'9.sz.mell'!C40</f>
        <v>0</v>
      </c>
    </row>
    <row r="39" spans="1:3" s="2" customFormat="1" ht="12" customHeight="1" x14ac:dyDescent="0.2">
      <c r="A39" s="16" t="s">
        <v>126</v>
      </c>
      <c r="B39" s="128" t="s">
        <v>364</v>
      </c>
      <c r="C39" s="458">
        <f>'9.sz.mell'!C41</f>
        <v>0</v>
      </c>
    </row>
    <row r="40" spans="1:3" s="2" customFormat="1" ht="12" customHeight="1" x14ac:dyDescent="0.2">
      <c r="A40" s="16" t="s">
        <v>357</v>
      </c>
      <c r="B40" s="6" t="s">
        <v>365</v>
      </c>
      <c r="C40" s="458">
        <f>'9.sz.mell'!C42</f>
        <v>0</v>
      </c>
    </row>
    <row r="41" spans="1:3" s="2" customFormat="1" ht="12" customHeight="1" thickBot="1" x14ac:dyDescent="0.25">
      <c r="A41" s="18" t="s">
        <v>358</v>
      </c>
      <c r="B41" s="14" t="s">
        <v>366</v>
      </c>
      <c r="C41" s="458">
        <f>'9.sz.mell'!C43</f>
        <v>395</v>
      </c>
    </row>
    <row r="42" spans="1:3" s="2" customFormat="1" ht="12" customHeight="1" thickBot="1" x14ac:dyDescent="0.25">
      <c r="A42" s="23" t="s">
        <v>8</v>
      </c>
      <c r="B42" s="417" t="s">
        <v>369</v>
      </c>
      <c r="C42" s="416">
        <f>SUM(C43:C47)</f>
        <v>0</v>
      </c>
    </row>
    <row r="43" spans="1:3" s="2" customFormat="1" ht="12" customHeight="1" x14ac:dyDescent="0.2">
      <c r="A43" s="17" t="s">
        <v>310</v>
      </c>
      <c r="B43" s="444" t="s">
        <v>373</v>
      </c>
      <c r="C43" s="478">
        <f>'9.sz.mell'!C45</f>
        <v>0</v>
      </c>
    </row>
    <row r="44" spans="1:3" s="2" customFormat="1" ht="12" customHeight="1" x14ac:dyDescent="0.2">
      <c r="A44" s="16" t="s">
        <v>96</v>
      </c>
      <c r="B44" s="6" t="s">
        <v>374</v>
      </c>
      <c r="C44" s="478">
        <f>'9.sz.mell'!C46</f>
        <v>0</v>
      </c>
    </row>
    <row r="45" spans="1:3" s="2" customFormat="1" ht="12" customHeight="1" x14ac:dyDescent="0.2">
      <c r="A45" s="16" t="s">
        <v>370</v>
      </c>
      <c r="B45" s="6" t="s">
        <v>375</v>
      </c>
      <c r="C45" s="478">
        <f>'9.sz.mell'!C47</f>
        <v>0</v>
      </c>
    </row>
    <row r="46" spans="1:3" s="2" customFormat="1" ht="12" customHeight="1" x14ac:dyDescent="0.2">
      <c r="A46" s="16" t="s">
        <v>371</v>
      </c>
      <c r="B46" s="6" t="s">
        <v>376</v>
      </c>
      <c r="C46" s="478">
        <f>'9.sz.mell'!C48</f>
        <v>0</v>
      </c>
    </row>
    <row r="47" spans="1:3" s="2" customFormat="1" ht="12" customHeight="1" thickBot="1" x14ac:dyDescent="0.25">
      <c r="A47" s="18" t="s">
        <v>372</v>
      </c>
      <c r="B47" s="14" t="s">
        <v>377</v>
      </c>
      <c r="C47" s="478">
        <f>'9.sz.mell'!C49</f>
        <v>0</v>
      </c>
    </row>
    <row r="48" spans="1:3" s="2" customFormat="1" ht="12" customHeight="1" thickBot="1" x14ac:dyDescent="0.25">
      <c r="A48" s="23" t="s">
        <v>9</v>
      </c>
      <c r="B48" s="417" t="s">
        <v>379</v>
      </c>
      <c r="C48" s="416">
        <f>SUM(C49:C51)</f>
        <v>0</v>
      </c>
    </row>
    <row r="49" spans="1:3" s="2" customFormat="1" ht="12" customHeight="1" x14ac:dyDescent="0.2">
      <c r="A49" s="17" t="s">
        <v>94</v>
      </c>
      <c r="B49" s="419" t="s">
        <v>386</v>
      </c>
      <c r="C49" s="479">
        <f>'9.sz.mell'!C51</f>
        <v>0</v>
      </c>
    </row>
    <row r="50" spans="1:3" s="2" customFormat="1" ht="12" customHeight="1" x14ac:dyDescent="0.2">
      <c r="A50" s="17" t="s">
        <v>95</v>
      </c>
      <c r="B50" s="419" t="s">
        <v>387</v>
      </c>
      <c r="C50" s="479">
        <f>'9.sz.mell'!C52</f>
        <v>0</v>
      </c>
    </row>
    <row r="51" spans="1:3" s="2" customFormat="1" ht="15" customHeight="1" thickBot="1" x14ac:dyDescent="0.25">
      <c r="A51" s="17" t="s">
        <v>378</v>
      </c>
      <c r="B51" s="456" t="s">
        <v>388</v>
      </c>
      <c r="C51" s="479">
        <f>'9.sz.mell'!C53</f>
        <v>0</v>
      </c>
    </row>
    <row r="52" spans="1:3" s="2" customFormat="1" ht="12" customHeight="1" thickBot="1" x14ac:dyDescent="0.25">
      <c r="A52" s="23" t="s">
        <v>10</v>
      </c>
      <c r="B52" s="417" t="s">
        <v>380</v>
      </c>
      <c r="C52" s="416">
        <f>SUM(C53:C55)</f>
        <v>0</v>
      </c>
    </row>
    <row r="53" spans="1:3" s="2" customFormat="1" ht="12" customHeight="1" x14ac:dyDescent="0.2">
      <c r="A53" s="17" t="s">
        <v>383</v>
      </c>
      <c r="B53" s="419" t="s">
        <v>389</v>
      </c>
      <c r="C53" s="479">
        <f>'9.sz.mell'!C55</f>
        <v>0</v>
      </c>
    </row>
    <row r="54" spans="1:3" s="2" customFormat="1" ht="12" customHeight="1" x14ac:dyDescent="0.2">
      <c r="A54" s="17" t="s">
        <v>384</v>
      </c>
      <c r="B54" s="419" t="s">
        <v>390</v>
      </c>
      <c r="C54" s="479">
        <f>'9.sz.mell'!C56</f>
        <v>0</v>
      </c>
    </row>
    <row r="55" spans="1:3" s="2" customFormat="1" ht="12" customHeight="1" thickBot="1" x14ac:dyDescent="0.25">
      <c r="A55" s="17" t="s">
        <v>385</v>
      </c>
      <c r="B55" s="456" t="s">
        <v>391</v>
      </c>
      <c r="C55" s="479">
        <f>'9.sz.mell'!C57</f>
        <v>0</v>
      </c>
    </row>
    <row r="56" spans="1:3" s="2" customFormat="1" ht="12" customHeight="1" thickBot="1" x14ac:dyDescent="0.25">
      <c r="A56" s="23" t="s">
        <v>11</v>
      </c>
      <c r="B56" s="420" t="s">
        <v>381</v>
      </c>
      <c r="C56" s="416">
        <f>C5+C12+C18+C24+C31+C42+C48+C52</f>
        <v>31284273</v>
      </c>
    </row>
    <row r="57" spans="1:3" s="2" customFormat="1" ht="12" customHeight="1" thickBot="1" x14ac:dyDescent="0.25">
      <c r="A57" s="108" t="s">
        <v>12</v>
      </c>
      <c r="B57" s="421" t="s">
        <v>382</v>
      </c>
      <c r="C57" s="416">
        <f>SUM(C58:C60)</f>
        <v>0</v>
      </c>
    </row>
    <row r="58" spans="1:3" s="2" customFormat="1" ht="12" customHeight="1" x14ac:dyDescent="0.2">
      <c r="A58" s="480" t="s">
        <v>393</v>
      </c>
      <c r="B58" s="444" t="s">
        <v>133</v>
      </c>
      <c r="C58" s="458">
        <f>'9.sz.mell'!C60</f>
        <v>0</v>
      </c>
    </row>
    <row r="59" spans="1:3" s="2" customFormat="1" ht="12" customHeight="1" x14ac:dyDescent="0.2">
      <c r="A59" s="16" t="s">
        <v>394</v>
      </c>
      <c r="B59" s="128" t="s">
        <v>392</v>
      </c>
      <c r="C59" s="458">
        <f>'9.sz.mell'!C61</f>
        <v>0</v>
      </c>
    </row>
    <row r="60" spans="1:3" s="2" customFormat="1" ht="12" customHeight="1" thickBot="1" x14ac:dyDescent="0.25">
      <c r="A60" s="18" t="s">
        <v>395</v>
      </c>
      <c r="B60" s="456" t="s">
        <v>135</v>
      </c>
      <c r="C60" s="458">
        <f>'9.sz.mell'!C62</f>
        <v>0</v>
      </c>
    </row>
    <row r="61" spans="1:3" s="2" customFormat="1" ht="12" customHeight="1" thickBot="1" x14ac:dyDescent="0.25">
      <c r="A61" s="108" t="s">
        <v>13</v>
      </c>
      <c r="B61" s="421" t="s">
        <v>396</v>
      </c>
      <c r="C61" s="416">
        <f>'9.sz.mell'!C63</f>
        <v>0</v>
      </c>
    </row>
    <row r="62" spans="1:3" s="2" customFormat="1" ht="12" customHeight="1" thickBot="1" x14ac:dyDescent="0.25">
      <c r="A62" s="108" t="s">
        <v>14</v>
      </c>
      <c r="B62" s="421" t="s">
        <v>397</v>
      </c>
      <c r="C62" s="416">
        <f>SUM(C63:C64)</f>
        <v>5169727</v>
      </c>
    </row>
    <row r="63" spans="1:3" s="2" customFormat="1" ht="12" customHeight="1" x14ac:dyDescent="0.2">
      <c r="A63" s="17" t="s">
        <v>400</v>
      </c>
      <c r="B63" s="444" t="s">
        <v>398</v>
      </c>
      <c r="C63" s="458">
        <f>'9.sz.mell'!C65</f>
        <v>5169727</v>
      </c>
    </row>
    <row r="64" spans="1:3" s="2" customFormat="1" ht="12" customHeight="1" thickBot="1" x14ac:dyDescent="0.25">
      <c r="A64" s="481" t="s">
        <v>401</v>
      </c>
      <c r="B64" s="456" t="s">
        <v>399</v>
      </c>
      <c r="C64" s="479">
        <f>'9.sz.mell'!C66</f>
        <v>0</v>
      </c>
    </row>
    <row r="65" spans="1:4" s="2" customFormat="1" ht="12" customHeight="1" thickBot="1" x14ac:dyDescent="0.25">
      <c r="A65" s="108" t="s">
        <v>15</v>
      </c>
      <c r="B65" s="421" t="s">
        <v>402</v>
      </c>
      <c r="C65" s="416">
        <f>SUM(C66:C68)</f>
        <v>0</v>
      </c>
    </row>
    <row r="66" spans="1:4" s="2" customFormat="1" ht="12" customHeight="1" x14ac:dyDescent="0.2">
      <c r="A66" s="17" t="s">
        <v>406</v>
      </c>
      <c r="B66" s="9" t="s">
        <v>403</v>
      </c>
      <c r="C66" s="479">
        <f>'9.sz.mell'!C68</f>
        <v>0</v>
      </c>
    </row>
    <row r="67" spans="1:4" s="2" customFormat="1" ht="15" customHeight="1" x14ac:dyDescent="0.2">
      <c r="A67" s="16" t="s">
        <v>407</v>
      </c>
      <c r="B67" s="6" t="s">
        <v>404</v>
      </c>
      <c r="C67" s="479">
        <f>'9.sz.mell'!C69</f>
        <v>0</v>
      </c>
      <c r="D67" s="115"/>
    </row>
    <row r="68" spans="1:4" s="2" customFormat="1" ht="12.95" customHeight="1" thickBot="1" x14ac:dyDescent="0.25">
      <c r="A68" s="18" t="s">
        <v>408</v>
      </c>
      <c r="B68" s="14" t="s">
        <v>405</v>
      </c>
      <c r="C68" s="458">
        <f>'9.sz.mell'!C70</f>
        <v>0</v>
      </c>
    </row>
    <row r="69" spans="1:4" ht="16.5" customHeight="1" thickBot="1" x14ac:dyDescent="0.3">
      <c r="A69" s="108" t="s">
        <v>16</v>
      </c>
      <c r="B69" s="421" t="s">
        <v>409</v>
      </c>
      <c r="C69" s="416">
        <f>'9.sz.mell'!C71</f>
        <v>0</v>
      </c>
    </row>
    <row r="70" spans="1:4" ht="16.5" customHeight="1" thickBot="1" x14ac:dyDescent="0.3">
      <c r="A70" s="108" t="s">
        <v>17</v>
      </c>
      <c r="B70" s="421" t="s">
        <v>410</v>
      </c>
      <c r="C70" s="416">
        <f>'9.sz.mell'!C72</f>
        <v>0</v>
      </c>
    </row>
    <row r="71" spans="1:4" ht="38.1" customHeight="1" thickBot="1" x14ac:dyDescent="0.3">
      <c r="A71" s="23" t="s">
        <v>18</v>
      </c>
      <c r="B71" s="420" t="s">
        <v>456</v>
      </c>
      <c r="C71" s="416">
        <f>C57+C61+C62+C65+C69+C70</f>
        <v>5169727</v>
      </c>
    </row>
    <row r="72" spans="1:4" s="55" customFormat="1" ht="12" customHeight="1" thickBot="1" x14ac:dyDescent="0.25">
      <c r="A72" s="23" t="s">
        <v>19</v>
      </c>
      <c r="B72" s="422" t="s">
        <v>411</v>
      </c>
      <c r="C72" s="416">
        <f>C71+C56</f>
        <v>36454000</v>
      </c>
    </row>
    <row r="73" spans="1:4" ht="12" customHeight="1" x14ac:dyDescent="0.25">
      <c r="A73" s="4"/>
      <c r="B73" s="5"/>
      <c r="C73" s="1"/>
    </row>
    <row r="74" spans="1:4" ht="12" customHeight="1" x14ac:dyDescent="0.25">
      <c r="A74" s="619" t="s">
        <v>30</v>
      </c>
      <c r="B74" s="619"/>
      <c r="C74" s="619"/>
    </row>
    <row r="75" spans="1:4" ht="12" customHeight="1" thickBot="1" x14ac:dyDescent="0.3">
      <c r="A75" s="617" t="s">
        <v>78</v>
      </c>
      <c r="B75" s="617"/>
      <c r="C75" s="145"/>
    </row>
    <row r="76" spans="1:4" ht="28.5" customHeight="1" thickBot="1" x14ac:dyDescent="0.3">
      <c r="A76" s="26" t="s">
        <v>1</v>
      </c>
      <c r="B76" s="27" t="s">
        <v>31</v>
      </c>
      <c r="C76" s="54" t="s">
        <v>524</v>
      </c>
    </row>
    <row r="77" spans="1:4" ht="12" customHeight="1" thickBot="1" x14ac:dyDescent="0.3">
      <c r="A77" s="46">
        <v>1</v>
      </c>
      <c r="B77" s="47">
        <v>2</v>
      </c>
      <c r="C77" s="48">
        <v>3</v>
      </c>
    </row>
    <row r="78" spans="1:4" ht="12" customHeight="1" thickBot="1" x14ac:dyDescent="0.3">
      <c r="A78" s="24" t="s">
        <v>3</v>
      </c>
      <c r="B78" s="475" t="s">
        <v>504</v>
      </c>
      <c r="C78" s="483">
        <f>SUM(C79:C84)</f>
        <v>25985323</v>
      </c>
    </row>
    <row r="79" spans="1:4" ht="12" customHeight="1" x14ac:dyDescent="0.25">
      <c r="A79" s="19" t="s">
        <v>66</v>
      </c>
      <c r="B79" s="12" t="s">
        <v>32</v>
      </c>
      <c r="C79" s="13">
        <f>'9.sz.mell'!C85</f>
        <v>12519930</v>
      </c>
    </row>
    <row r="80" spans="1:4" ht="12" customHeight="1" x14ac:dyDescent="0.25">
      <c r="A80" s="16" t="s">
        <v>67</v>
      </c>
      <c r="B80" s="6" t="s">
        <v>138</v>
      </c>
      <c r="C80" s="8">
        <f>'9.sz.mell'!C86</f>
        <v>2134433</v>
      </c>
    </row>
    <row r="81" spans="1:3" ht="12" customHeight="1" x14ac:dyDescent="0.25">
      <c r="A81" s="16" t="s">
        <v>68</v>
      </c>
      <c r="B81" s="6" t="s">
        <v>139</v>
      </c>
      <c r="C81" s="8">
        <f>'9.sz.mell'!C87</f>
        <v>7751100</v>
      </c>
    </row>
    <row r="82" spans="1:3" ht="12" customHeight="1" x14ac:dyDescent="0.25">
      <c r="A82" s="16" t="s">
        <v>307</v>
      </c>
      <c r="B82" s="128" t="s">
        <v>493</v>
      </c>
      <c r="C82" s="531">
        <f>'9.sz.mell'!C88</f>
        <v>0</v>
      </c>
    </row>
    <row r="83" spans="1:3" ht="12" customHeight="1" x14ac:dyDescent="0.25">
      <c r="A83" s="16" t="s">
        <v>308</v>
      </c>
      <c r="B83" s="6" t="s">
        <v>311</v>
      </c>
      <c r="C83" s="8">
        <f>'9.sz.mell'!C89</f>
        <v>2551000</v>
      </c>
    </row>
    <row r="84" spans="1:3" ht="12" customHeight="1" x14ac:dyDescent="0.25">
      <c r="A84" s="16" t="s">
        <v>309</v>
      </c>
      <c r="B84" s="6" t="s">
        <v>141</v>
      </c>
      <c r="C84" s="8">
        <f>SUM(C85:C94)</f>
        <v>1028860</v>
      </c>
    </row>
    <row r="85" spans="1:3" ht="12" customHeight="1" x14ac:dyDescent="0.25">
      <c r="A85" s="16" t="s">
        <v>494</v>
      </c>
      <c r="B85" s="147" t="s">
        <v>505</v>
      </c>
      <c r="C85" s="8">
        <f>'9.sz.mell'!C91</f>
        <v>0</v>
      </c>
    </row>
    <row r="86" spans="1:3" ht="12" customHeight="1" x14ac:dyDescent="0.25">
      <c r="A86" s="16" t="s">
        <v>495</v>
      </c>
      <c r="B86" s="147" t="s">
        <v>413</v>
      </c>
      <c r="C86" s="8">
        <f>'9.sz.mell'!C92</f>
        <v>0</v>
      </c>
    </row>
    <row r="87" spans="1:3" ht="12" customHeight="1" x14ac:dyDescent="0.25">
      <c r="A87" s="16" t="s">
        <v>496</v>
      </c>
      <c r="B87" s="147" t="s">
        <v>414</v>
      </c>
      <c r="C87" s="8">
        <f>'9.sz.mell'!C93</f>
        <v>0</v>
      </c>
    </row>
    <row r="88" spans="1:3" ht="12" customHeight="1" x14ac:dyDescent="0.25">
      <c r="A88" s="16" t="s">
        <v>497</v>
      </c>
      <c r="B88" s="147" t="s">
        <v>415</v>
      </c>
      <c r="C88" s="8">
        <f>'9.sz.mell'!C94</f>
        <v>0</v>
      </c>
    </row>
    <row r="89" spans="1:3" ht="12" customHeight="1" x14ac:dyDescent="0.25">
      <c r="A89" s="16" t="s">
        <v>498</v>
      </c>
      <c r="B89" s="147" t="s">
        <v>416</v>
      </c>
      <c r="C89" s="8">
        <f>'9.sz.mell'!C95</f>
        <v>793860</v>
      </c>
    </row>
    <row r="90" spans="1:3" ht="12" customHeight="1" x14ac:dyDescent="0.25">
      <c r="A90" s="16" t="s">
        <v>499</v>
      </c>
      <c r="B90" s="147" t="s">
        <v>417</v>
      </c>
      <c r="C90" s="8">
        <f>'9.sz.mell'!C96</f>
        <v>0</v>
      </c>
    </row>
    <row r="91" spans="1:3" ht="12" customHeight="1" x14ac:dyDescent="0.25">
      <c r="A91" s="16" t="s">
        <v>500</v>
      </c>
      <c r="B91" s="147" t="s">
        <v>418</v>
      </c>
      <c r="C91" s="8">
        <f>'9.sz.mell'!C97</f>
        <v>0</v>
      </c>
    </row>
    <row r="92" spans="1:3" ht="12" customHeight="1" x14ac:dyDescent="0.25">
      <c r="A92" s="16" t="s">
        <v>501</v>
      </c>
      <c r="B92" s="147" t="s">
        <v>419</v>
      </c>
      <c r="C92" s="8">
        <f>'9.sz.mell'!C98</f>
        <v>0</v>
      </c>
    </row>
    <row r="93" spans="1:3" ht="12" customHeight="1" x14ac:dyDescent="0.25">
      <c r="A93" s="16" t="s">
        <v>502</v>
      </c>
      <c r="B93" s="147" t="s">
        <v>420</v>
      </c>
      <c r="C93" s="8">
        <f>'9.sz.mell'!C99</f>
        <v>0</v>
      </c>
    </row>
    <row r="94" spans="1:3" ht="15" customHeight="1" thickBot="1" x14ac:dyDescent="0.3">
      <c r="A94" s="16" t="s">
        <v>503</v>
      </c>
      <c r="B94" s="147" t="s">
        <v>421</v>
      </c>
      <c r="C94" s="8">
        <f>'9.sz.mell'!C100</f>
        <v>235000</v>
      </c>
    </row>
    <row r="95" spans="1:3" ht="12" customHeight="1" thickBot="1" x14ac:dyDescent="0.3">
      <c r="A95" s="23" t="s">
        <v>4</v>
      </c>
      <c r="B95" s="109" t="s">
        <v>441</v>
      </c>
      <c r="C95" s="424">
        <f>SUM(C96:C98)</f>
        <v>3327224</v>
      </c>
    </row>
    <row r="96" spans="1:3" ht="12" customHeight="1" x14ac:dyDescent="0.25">
      <c r="A96" s="17" t="s">
        <v>70</v>
      </c>
      <c r="B96" s="9" t="s">
        <v>144</v>
      </c>
      <c r="C96" s="10">
        <f>'9.sz.mell'!C102</f>
        <v>700000</v>
      </c>
    </row>
    <row r="97" spans="1:3" ht="12" customHeight="1" x14ac:dyDescent="0.25">
      <c r="A97" s="17" t="s">
        <v>71</v>
      </c>
      <c r="B97" s="6" t="s">
        <v>145</v>
      </c>
      <c r="C97" s="8">
        <f>'9.sz.mell'!C103</f>
        <v>2627224</v>
      </c>
    </row>
    <row r="98" spans="1:3" ht="12" customHeight="1" x14ac:dyDescent="0.25">
      <c r="A98" s="17" t="s">
        <v>72</v>
      </c>
      <c r="B98" s="6" t="s">
        <v>422</v>
      </c>
      <c r="C98" s="8">
        <f>'9.sz.mell'!C104</f>
        <v>0</v>
      </c>
    </row>
    <row r="99" spans="1:3" ht="12" customHeight="1" x14ac:dyDescent="0.25">
      <c r="A99" s="17" t="s">
        <v>147</v>
      </c>
      <c r="B99" s="147" t="s">
        <v>423</v>
      </c>
      <c r="C99" s="8">
        <f>'9.sz.mell'!C105</f>
        <v>0</v>
      </c>
    </row>
    <row r="100" spans="1:3" ht="12" customHeight="1" x14ac:dyDescent="0.25">
      <c r="A100" s="17" t="s">
        <v>148</v>
      </c>
      <c r="B100" s="147" t="s">
        <v>414</v>
      </c>
      <c r="C100" s="8">
        <f>'9.sz.mell'!C106</f>
        <v>0</v>
      </c>
    </row>
    <row r="101" spans="1:3" ht="12" customHeight="1" x14ac:dyDescent="0.25">
      <c r="A101" s="17" t="s">
        <v>149</v>
      </c>
      <c r="B101" s="147" t="s">
        <v>415</v>
      </c>
      <c r="C101" s="8">
        <f>'9.sz.mell'!C107</f>
        <v>0</v>
      </c>
    </row>
    <row r="102" spans="1:3" ht="12" customHeight="1" x14ac:dyDescent="0.25">
      <c r="A102" s="17" t="s">
        <v>435</v>
      </c>
      <c r="B102" s="147" t="s">
        <v>424</v>
      </c>
      <c r="C102" s="8">
        <f>'9.sz.mell'!C108</f>
        <v>0</v>
      </c>
    </row>
    <row r="103" spans="1:3" ht="12" customHeight="1" x14ac:dyDescent="0.25">
      <c r="A103" s="17" t="s">
        <v>436</v>
      </c>
      <c r="B103" s="147" t="s">
        <v>417</v>
      </c>
      <c r="C103" s="8">
        <f>'9.sz.mell'!C109</f>
        <v>0</v>
      </c>
    </row>
    <row r="104" spans="1:3" ht="12" customHeight="1" x14ac:dyDescent="0.25">
      <c r="A104" s="17" t="s">
        <v>437</v>
      </c>
      <c r="B104" s="147" t="s">
        <v>418</v>
      </c>
      <c r="C104" s="8">
        <f>'9.sz.mell'!C110</f>
        <v>0</v>
      </c>
    </row>
    <row r="105" spans="1:3" ht="12" customHeight="1" x14ac:dyDescent="0.25">
      <c r="A105" s="17" t="s">
        <v>438</v>
      </c>
      <c r="B105" s="147" t="s">
        <v>425</v>
      </c>
      <c r="C105" s="8">
        <f>'9.sz.mell'!C111</f>
        <v>0</v>
      </c>
    </row>
    <row r="106" spans="1:3" ht="12" customHeight="1" thickBot="1" x14ac:dyDescent="0.3">
      <c r="A106" s="17" t="s">
        <v>439</v>
      </c>
      <c r="B106" s="147" t="s">
        <v>426</v>
      </c>
      <c r="C106" s="8">
        <f>'9.sz.mell'!C112</f>
        <v>0</v>
      </c>
    </row>
    <row r="107" spans="1:3" ht="12" customHeight="1" thickBot="1" x14ac:dyDescent="0.3">
      <c r="A107" s="23" t="s">
        <v>5</v>
      </c>
      <c r="B107" s="109" t="s">
        <v>442</v>
      </c>
      <c r="C107" s="423">
        <f>SUM(C108:C109)</f>
        <v>6102435</v>
      </c>
    </row>
    <row r="108" spans="1:3" ht="12" customHeight="1" x14ac:dyDescent="0.25">
      <c r="A108" s="17" t="s">
        <v>64</v>
      </c>
      <c r="B108" s="9" t="s">
        <v>40</v>
      </c>
      <c r="C108" s="10">
        <f>'9.sz.mell'!C114</f>
        <v>6102435</v>
      </c>
    </row>
    <row r="109" spans="1:3" ht="12" customHeight="1" thickBot="1" x14ac:dyDescent="0.3">
      <c r="A109" s="16" t="s">
        <v>65</v>
      </c>
      <c r="B109" s="6" t="s">
        <v>41</v>
      </c>
      <c r="C109" s="11">
        <f>'9.sz.mell'!C115</f>
        <v>0</v>
      </c>
    </row>
    <row r="110" spans="1:3" ht="12" customHeight="1" thickBot="1" x14ac:dyDescent="0.3">
      <c r="A110" s="23" t="s">
        <v>6</v>
      </c>
      <c r="B110" s="484" t="s">
        <v>443</v>
      </c>
      <c r="C110" s="424">
        <f>C78+C95+C107</f>
        <v>35414982</v>
      </c>
    </row>
    <row r="111" spans="1:3" ht="12" customHeight="1" thickBot="1" x14ac:dyDescent="0.3">
      <c r="A111" s="23" t="s">
        <v>7</v>
      </c>
      <c r="B111" s="421" t="s">
        <v>444</v>
      </c>
      <c r="C111" s="424">
        <f>SUM(C112:C114)</f>
        <v>0</v>
      </c>
    </row>
    <row r="112" spans="1:3" ht="12" customHeight="1" x14ac:dyDescent="0.25">
      <c r="A112" s="474" t="s">
        <v>119</v>
      </c>
      <c r="B112" s="444" t="s">
        <v>445</v>
      </c>
      <c r="C112" s="485">
        <f>'9.sz.mell'!C118</f>
        <v>0</v>
      </c>
    </row>
    <row r="113" spans="1:9" ht="12" customHeight="1" x14ac:dyDescent="0.25">
      <c r="A113" s="124" t="s">
        <v>120</v>
      </c>
      <c r="B113" s="128" t="s">
        <v>446</v>
      </c>
      <c r="C113" s="7">
        <f>'9.sz.mell'!C119</f>
        <v>0</v>
      </c>
    </row>
    <row r="114" spans="1:9" ht="12" customHeight="1" thickBot="1" x14ac:dyDescent="0.3">
      <c r="A114" s="411" t="s">
        <v>121</v>
      </c>
      <c r="B114" s="456" t="s">
        <v>447</v>
      </c>
      <c r="C114" s="7">
        <f>'9.sz.mell'!C120</f>
        <v>0</v>
      </c>
    </row>
    <row r="115" spans="1:9" ht="15" customHeight="1" thickBot="1" x14ac:dyDescent="0.3">
      <c r="A115" s="108" t="s">
        <v>8</v>
      </c>
      <c r="B115" s="421" t="s">
        <v>448</v>
      </c>
      <c r="C115" s="423">
        <f>'9.sz.mell'!C121</f>
        <v>0</v>
      </c>
      <c r="F115" s="59"/>
      <c r="G115" s="111"/>
      <c r="H115" s="111"/>
      <c r="I115" s="111"/>
    </row>
    <row r="116" spans="1:9" ht="16.5" thickBot="1" x14ac:dyDescent="0.3">
      <c r="A116" s="108" t="s">
        <v>9</v>
      </c>
      <c r="B116" s="421" t="s">
        <v>477</v>
      </c>
      <c r="C116" s="423">
        <f>SUM(C117:C119)</f>
        <v>1039018</v>
      </c>
    </row>
    <row r="117" spans="1:9" x14ac:dyDescent="0.25">
      <c r="A117" s="474" t="s">
        <v>94</v>
      </c>
      <c r="B117" s="9" t="s">
        <v>450</v>
      </c>
      <c r="C117" s="485">
        <f>'9.sz.mell'!C123</f>
        <v>1039018</v>
      </c>
    </row>
    <row r="118" spans="1:9" x14ac:dyDescent="0.25">
      <c r="A118" s="474" t="s">
        <v>95</v>
      </c>
      <c r="B118" s="6" t="s">
        <v>451</v>
      </c>
      <c r="C118" s="7">
        <f>'9.sz.mell'!C124</f>
        <v>0</v>
      </c>
    </row>
    <row r="119" spans="1:9" ht="23.25" customHeight="1" thickBot="1" x14ac:dyDescent="0.3">
      <c r="A119" s="474" t="s">
        <v>378</v>
      </c>
      <c r="B119" s="14" t="s">
        <v>452</v>
      </c>
      <c r="C119" s="486"/>
      <c r="D119" s="116"/>
    </row>
    <row r="120" spans="1:9" ht="23.25" customHeight="1" thickBot="1" x14ac:dyDescent="0.3">
      <c r="A120" s="108" t="s">
        <v>10</v>
      </c>
      <c r="B120" s="421" t="s">
        <v>453</v>
      </c>
      <c r="C120" s="423">
        <f>'9.sz.mell'!C126</f>
        <v>0</v>
      </c>
      <c r="D120" s="151"/>
    </row>
    <row r="121" spans="1:9" ht="18" customHeight="1" thickBot="1" x14ac:dyDescent="0.3">
      <c r="A121" s="108" t="s">
        <v>11</v>
      </c>
      <c r="B121" s="421" t="s">
        <v>454</v>
      </c>
      <c r="C121" s="423">
        <f>'9.sz.mell'!C127</f>
        <v>0</v>
      </c>
      <c r="D121" s="151"/>
    </row>
    <row r="122" spans="1:9" ht="15.75" customHeight="1" thickBot="1" x14ac:dyDescent="0.3">
      <c r="A122" s="108" t="s">
        <v>12</v>
      </c>
      <c r="B122" s="420" t="s">
        <v>455</v>
      </c>
      <c r="C122" s="424">
        <f>C111+C115+C116+C120+C121</f>
        <v>1039018</v>
      </c>
      <c r="D122" s="151"/>
    </row>
    <row r="123" spans="1:9" ht="15.75" customHeight="1" thickBot="1" x14ac:dyDescent="0.3">
      <c r="A123" s="23" t="s">
        <v>13</v>
      </c>
      <c r="B123" s="45" t="s">
        <v>457</v>
      </c>
      <c r="C123" s="424">
        <f>C110+C122</f>
        <v>36454000</v>
      </c>
      <c r="D123" s="151"/>
    </row>
    <row r="124" spans="1:9" x14ac:dyDescent="0.25">
      <c r="C124" s="112"/>
    </row>
    <row r="125" spans="1:9" x14ac:dyDescent="0.25">
      <c r="A125" s="618" t="s">
        <v>82</v>
      </c>
      <c r="B125" s="618"/>
      <c r="C125" s="618"/>
    </row>
    <row r="126" spans="1:9" ht="16.5" thickBot="1" x14ac:dyDescent="0.3">
      <c r="A126" s="617" t="s">
        <v>79</v>
      </c>
      <c r="B126" s="617"/>
    </row>
    <row r="127" spans="1:9" ht="12" customHeight="1" thickBot="1" x14ac:dyDescent="0.3">
      <c r="A127" s="23">
        <v>1</v>
      </c>
      <c r="B127" s="37" t="s">
        <v>475</v>
      </c>
      <c r="C127" s="57">
        <f>C56-C110</f>
        <v>-4130709</v>
      </c>
    </row>
    <row r="128" spans="1:9" ht="26.25" customHeight="1" thickBot="1" x14ac:dyDescent="0.3">
      <c r="A128" s="23">
        <v>2</v>
      </c>
      <c r="B128" s="37" t="s">
        <v>476</v>
      </c>
      <c r="C128" s="57">
        <f>C71-C122</f>
        <v>4130709</v>
      </c>
    </row>
  </sheetData>
  <sheetProtection password="C071" sheet="1" selectLockedCells="1" selectUnlockedCells="1"/>
  <mergeCells count="5">
    <mergeCell ref="A75:B75"/>
    <mergeCell ref="A126:B126"/>
    <mergeCell ref="A2:B2"/>
    <mergeCell ref="A125:C125"/>
    <mergeCell ref="A74:C74"/>
  </mergeCells>
  <printOptions horizontalCentered="1"/>
  <pageMargins left="0.78740157480314998" right="0.78740157480314998" top="1.45669291338583" bottom="0.86614173228346503" header="0.78740157480314998" footer="0.59055118110236204"/>
  <pageSetup paperSize="9" scale="72" fitToWidth="3" fitToHeight="2" orientation="portrait" r:id="rId1"/>
  <headerFooter alignWithMargins="0">
    <oddHeader>&amp;C&amp;"Times New Roman CE,Félkövér"&amp;12
Dobronhegy Község Önkormányzata
2020. ÉVI KÖLTSÉGVETÉSÉNEK ÖSSZEVONT MÉRLEGE&amp;10
&amp;R&amp;"Times New Roman CE,Félkövér dőlt"&amp;11 1.sz. melléklet a 2/2020. (II.26.) önkormányzati rendelethez</oddHeader>
  </headerFooter>
  <rowBreaks count="1" manualBreakCount="1">
    <brk id="72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8"/>
  <sheetViews>
    <sheetView zoomScaleNormal="100" workbookViewId="0">
      <selection activeCell="D8" sqref="D8"/>
    </sheetView>
  </sheetViews>
  <sheetFormatPr defaultRowHeight="15.75" x14ac:dyDescent="0.25"/>
  <cols>
    <col min="1" max="1" width="36.1640625" style="227" customWidth="1"/>
    <col min="2" max="2" width="19" style="227" customWidth="1"/>
    <col min="3" max="3" width="18.5" style="227" customWidth="1"/>
    <col min="4" max="4" width="26.5" style="227" customWidth="1"/>
    <col min="5" max="16384" width="9.33203125" style="227"/>
  </cols>
  <sheetData>
    <row r="2" spans="1:5" x14ac:dyDescent="0.25">
      <c r="B2" s="227" t="s">
        <v>558</v>
      </c>
    </row>
    <row r="3" spans="1:5" ht="16.5" thickBot="1" x14ac:dyDescent="0.3">
      <c r="D3" s="69" t="s">
        <v>517</v>
      </c>
    </row>
    <row r="4" spans="1:5" ht="57.75" customHeight="1" thickBot="1" x14ac:dyDescent="0.3">
      <c r="A4" s="540" t="s">
        <v>58</v>
      </c>
      <c r="B4" s="541" t="s">
        <v>516</v>
      </c>
      <c r="C4" s="542" t="s">
        <v>286</v>
      </c>
      <c r="D4" s="543" t="s">
        <v>287</v>
      </c>
      <c r="E4" s="511"/>
    </row>
    <row r="5" spans="1:5" ht="38.25" customHeight="1" x14ac:dyDescent="0.25">
      <c r="A5" s="579" t="s">
        <v>107</v>
      </c>
      <c r="B5" s="544">
        <f>C5+D5</f>
        <v>0</v>
      </c>
      <c r="C5" s="545">
        <v>0</v>
      </c>
      <c r="D5" s="546">
        <v>0</v>
      </c>
    </row>
    <row r="6" spans="1:5" ht="38.25" customHeight="1" x14ac:dyDescent="0.25">
      <c r="A6" s="580" t="s">
        <v>577</v>
      </c>
      <c r="B6" s="583">
        <v>200000</v>
      </c>
      <c r="C6" s="584">
        <v>0</v>
      </c>
      <c r="D6" s="577">
        <v>200000</v>
      </c>
    </row>
    <row r="7" spans="1:5" ht="50.25" customHeight="1" thickBot="1" x14ac:dyDescent="0.3">
      <c r="A7" s="581" t="s">
        <v>576</v>
      </c>
      <c r="B7" s="548">
        <v>300000</v>
      </c>
      <c r="C7" s="582">
        <v>0</v>
      </c>
      <c r="D7" s="547">
        <v>300000</v>
      </c>
    </row>
    <row r="8" spans="1:5" ht="21.75" customHeight="1" thickBot="1" x14ac:dyDescent="0.3">
      <c r="A8" s="459" t="s">
        <v>37</v>
      </c>
      <c r="B8" s="461">
        <f>B5+B7+B6</f>
        <v>500000</v>
      </c>
      <c r="C8" s="460">
        <f>SUM(C5:C7)</f>
        <v>0</v>
      </c>
      <c r="D8" s="549">
        <f>SUM(D5:D7)</f>
        <v>500000</v>
      </c>
    </row>
  </sheetData>
  <sheetProtection password="C071" sheet="1" selectLockedCells="1" selectUnlockedCells="1"/>
  <printOptions horizontalCentered="1"/>
  <pageMargins left="0.70866141732283505" right="0.70866141732283505" top="0.74803149606299202" bottom="0.74803149606299202" header="0.31496062992126" footer="0.31496062992126"/>
  <pageSetup paperSize="9" scale="97" orientation="portrait" r:id="rId1"/>
  <headerFooter>
    <oddHeader>&amp;C&amp;"Times New Roman CE,Félkövér"&amp;12Dobronhegy Község Önkormányzat
intézmények finanszírozása&amp;R&amp;"Times New Roman CE,Félkövér dőlt"7.sz.tájékoztató tábla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Q17"/>
  <sheetViews>
    <sheetView zoomScaleNormal="100" workbookViewId="0">
      <selection activeCell="P1" sqref="P1:Q65536"/>
    </sheetView>
  </sheetViews>
  <sheetFormatPr defaultRowHeight="15.75" x14ac:dyDescent="0.25"/>
  <cols>
    <col min="1" max="1" width="5.83203125" style="80" customWidth="1"/>
    <col min="2" max="2" width="32.5" style="99" customWidth="1"/>
    <col min="3" max="3" width="9.83203125" style="99" bestFit="1" customWidth="1"/>
    <col min="4" max="4" width="10.5" style="99" bestFit="1" customWidth="1"/>
    <col min="5" max="6" width="9.83203125" style="99" bestFit="1" customWidth="1"/>
    <col min="7" max="7" width="10" style="99" customWidth="1"/>
    <col min="8" max="8" width="9.1640625" style="99" bestFit="1" customWidth="1"/>
    <col min="9" max="11" width="9.83203125" style="99" bestFit="1" customWidth="1"/>
    <col min="12" max="14" width="8.83203125" style="99" customWidth="1"/>
    <col min="15" max="15" width="12.1640625" style="80" customWidth="1"/>
    <col min="16" max="16" width="15" style="99" hidden="1" customWidth="1"/>
    <col min="17" max="17" width="9.33203125" style="99" hidden="1" customWidth="1"/>
    <col min="18" max="16384" width="9.33203125" style="99"/>
  </cols>
  <sheetData>
    <row r="1" spans="1:17" ht="51.75" customHeight="1" thickBot="1" x14ac:dyDescent="0.3"/>
    <row r="2" spans="1:17" s="80" customFormat="1" ht="30" customHeight="1" thickBot="1" x14ac:dyDescent="0.3">
      <c r="A2" s="103" t="s">
        <v>1</v>
      </c>
      <c r="B2" s="79" t="s">
        <v>58</v>
      </c>
      <c r="C2" s="585" t="s">
        <v>46</v>
      </c>
      <c r="D2" s="78" t="s">
        <v>47</v>
      </c>
      <c r="E2" s="78" t="s">
        <v>48</v>
      </c>
      <c r="F2" s="78" t="s">
        <v>49</v>
      </c>
      <c r="G2" s="78" t="s">
        <v>50</v>
      </c>
      <c r="H2" s="78" t="s">
        <v>51</v>
      </c>
      <c r="I2" s="78" t="s">
        <v>52</v>
      </c>
      <c r="J2" s="78" t="s">
        <v>53</v>
      </c>
      <c r="K2" s="78" t="s">
        <v>54</v>
      </c>
      <c r="L2" s="78" t="s">
        <v>55</v>
      </c>
      <c r="M2" s="78" t="s">
        <v>56</v>
      </c>
      <c r="N2" s="586" t="s">
        <v>57</v>
      </c>
      <c r="O2" s="587" t="s">
        <v>37</v>
      </c>
      <c r="Q2" s="529"/>
    </row>
    <row r="3" spans="1:17" s="80" customFormat="1" x14ac:dyDescent="0.25">
      <c r="A3" s="588" t="s">
        <v>3</v>
      </c>
      <c r="B3" s="590" t="s">
        <v>107</v>
      </c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3"/>
      <c r="O3" s="535">
        <f>+'5.sz.tájékozt.'!D3</f>
        <v>0</v>
      </c>
      <c r="P3" s="528">
        <f>SUM(C3:N3)</f>
        <v>0</v>
      </c>
    </row>
    <row r="4" spans="1:17" x14ac:dyDescent="0.25">
      <c r="A4" s="589" t="s">
        <v>4</v>
      </c>
      <c r="B4" s="592" t="s">
        <v>577</v>
      </c>
      <c r="C4" s="87"/>
      <c r="D4" s="87"/>
      <c r="E4" s="87">
        <v>100000</v>
      </c>
      <c r="F4" s="87"/>
      <c r="G4" s="87"/>
      <c r="H4" s="87">
        <v>100000</v>
      </c>
      <c r="I4" s="87"/>
      <c r="J4" s="87"/>
      <c r="K4" s="87"/>
      <c r="L4" s="87"/>
      <c r="M4" s="87"/>
      <c r="N4" s="594"/>
      <c r="O4" s="106">
        <f>'5.sz.tájékozt.'!D4</f>
        <v>200000</v>
      </c>
      <c r="P4" s="528">
        <f t="shared" ref="P4:P11" si="0">SUM(C4:N4)</f>
        <v>200000</v>
      </c>
    </row>
    <row r="5" spans="1:17" ht="23.25" thickBot="1" x14ac:dyDescent="0.3">
      <c r="A5" s="604">
        <v>3</v>
      </c>
      <c r="B5" s="605" t="s">
        <v>576</v>
      </c>
      <c r="C5" s="606"/>
      <c r="D5" s="606"/>
      <c r="E5" s="606">
        <v>150000</v>
      </c>
      <c r="F5" s="606"/>
      <c r="G5" s="606"/>
      <c r="H5" s="606"/>
      <c r="I5" s="606"/>
      <c r="J5" s="606"/>
      <c r="K5" s="606">
        <v>150000</v>
      </c>
      <c r="L5" s="606"/>
      <c r="M5" s="606"/>
      <c r="N5" s="607"/>
      <c r="O5" s="536">
        <f>+'5.sz.tájékozt.'!D5</f>
        <v>300000</v>
      </c>
      <c r="P5" s="528">
        <f t="shared" si="0"/>
        <v>300000</v>
      </c>
    </row>
    <row r="6" spans="1:17" ht="22.5" x14ac:dyDescent="0.25">
      <c r="A6" s="34">
        <v>4</v>
      </c>
      <c r="B6" s="611" t="s">
        <v>578</v>
      </c>
      <c r="C6" s="591"/>
      <c r="D6" s="591"/>
      <c r="E6" s="591"/>
      <c r="F6" s="591">
        <v>77000</v>
      </c>
      <c r="G6" s="591"/>
      <c r="H6" s="591"/>
      <c r="I6" s="591">
        <v>77000</v>
      </c>
      <c r="J6" s="591"/>
      <c r="K6" s="591"/>
      <c r="L6" s="591"/>
      <c r="M6" s="591"/>
      <c r="N6" s="612"/>
      <c r="O6" s="602">
        <f>'5.sz.tájékozt.'!D6</f>
        <v>154000</v>
      </c>
      <c r="P6" s="528">
        <f t="shared" si="0"/>
        <v>154000</v>
      </c>
      <c r="Q6" s="99" t="s">
        <v>511</v>
      </c>
    </row>
    <row r="7" spans="1:17" x14ac:dyDescent="0.25">
      <c r="A7" s="35">
        <v>5</v>
      </c>
      <c r="B7" s="41" t="s">
        <v>108</v>
      </c>
      <c r="C7" s="87"/>
      <c r="D7" s="87"/>
      <c r="E7" s="87"/>
      <c r="F7" s="87">
        <v>69930</v>
      </c>
      <c r="G7" s="87"/>
      <c r="H7" s="87"/>
      <c r="I7" s="87">
        <v>69930</v>
      </c>
      <c r="J7" s="87"/>
      <c r="K7" s="87"/>
      <c r="L7" s="87"/>
      <c r="M7" s="87"/>
      <c r="N7" s="434"/>
      <c r="O7" s="603">
        <f>'5.sz.tájékozt.'!D7</f>
        <v>139860</v>
      </c>
      <c r="P7" s="528">
        <f>SUM(C7:N7)</f>
        <v>139860</v>
      </c>
    </row>
    <row r="8" spans="1:17" x14ac:dyDescent="0.25">
      <c r="A8" s="35">
        <v>6</v>
      </c>
      <c r="B8" s="41" t="s">
        <v>109</v>
      </c>
      <c r="C8" s="87">
        <v>50000</v>
      </c>
      <c r="D8" s="87"/>
      <c r="E8" s="87"/>
      <c r="F8" s="87"/>
      <c r="G8" s="87"/>
      <c r="H8" s="87"/>
      <c r="I8" s="87"/>
      <c r="J8" s="87">
        <v>50000</v>
      </c>
      <c r="K8" s="87"/>
      <c r="L8" s="87"/>
      <c r="M8" s="87"/>
      <c r="N8" s="434"/>
      <c r="O8" s="603">
        <f>'5.sz.tájékozt.'!D8</f>
        <v>100000</v>
      </c>
      <c r="P8" s="528">
        <f t="shared" si="0"/>
        <v>100000</v>
      </c>
    </row>
    <row r="9" spans="1:17" ht="32.25" customHeight="1" x14ac:dyDescent="0.25">
      <c r="A9" s="35">
        <v>7</v>
      </c>
      <c r="B9" s="41" t="s">
        <v>582</v>
      </c>
      <c r="C9" s="87"/>
      <c r="D9" s="87"/>
      <c r="E9" s="87"/>
      <c r="F9" s="87">
        <v>42500</v>
      </c>
      <c r="G9" s="87"/>
      <c r="H9" s="87"/>
      <c r="I9" s="87"/>
      <c r="J9" s="87"/>
      <c r="K9" s="87">
        <v>42500</v>
      </c>
      <c r="L9" s="87"/>
      <c r="M9" s="87"/>
      <c r="N9" s="434"/>
      <c r="O9" s="603">
        <f>'5.sz.tájékozt.'!D9</f>
        <v>85000</v>
      </c>
      <c r="P9" s="528">
        <f t="shared" si="0"/>
        <v>85000</v>
      </c>
    </row>
    <row r="10" spans="1:17" x14ac:dyDescent="0.25">
      <c r="A10" s="35">
        <v>8</v>
      </c>
      <c r="B10" s="41" t="s">
        <v>581</v>
      </c>
      <c r="C10" s="87"/>
      <c r="D10" s="87"/>
      <c r="E10" s="87"/>
      <c r="F10" s="87"/>
      <c r="G10" s="87"/>
      <c r="H10" s="87"/>
      <c r="I10" s="87"/>
      <c r="J10" s="87"/>
      <c r="K10" s="87">
        <v>25000</v>
      </c>
      <c r="L10" s="87"/>
      <c r="M10" s="87"/>
      <c r="N10" s="434"/>
      <c r="O10" s="603">
        <f>'5.sz.tájékozt.'!D10</f>
        <v>25000</v>
      </c>
      <c r="P10" s="528">
        <f t="shared" si="0"/>
        <v>25000</v>
      </c>
    </row>
    <row r="11" spans="1:17" s="80" customFormat="1" x14ac:dyDescent="0.25">
      <c r="A11" s="35">
        <v>9</v>
      </c>
      <c r="B11" s="41" t="s">
        <v>508</v>
      </c>
      <c r="C11" s="87"/>
      <c r="D11" s="87">
        <v>25000</v>
      </c>
      <c r="E11" s="87"/>
      <c r="F11" s="87"/>
      <c r="G11" s="87"/>
      <c r="H11" s="87"/>
      <c r="I11" s="87"/>
      <c r="J11" s="87"/>
      <c r="K11" s="87"/>
      <c r="L11" s="87"/>
      <c r="M11" s="87"/>
      <c r="N11" s="434"/>
      <c r="O11" s="603">
        <f>'5.sz.tájékozt.'!D11</f>
        <v>25000</v>
      </c>
      <c r="P11" s="528">
        <f t="shared" si="0"/>
        <v>25000</v>
      </c>
    </row>
    <row r="12" spans="1:17" s="80" customFormat="1" x14ac:dyDescent="0.25">
      <c r="A12" s="105"/>
      <c r="B12" s="41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434"/>
      <c r="O12" s="603"/>
    </row>
    <row r="13" spans="1:17" x14ac:dyDescent="0.25">
      <c r="A13" s="105"/>
      <c r="B13" s="534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434"/>
      <c r="O13" s="603">
        <f>SUM(C13:N13)</f>
        <v>0</v>
      </c>
    </row>
    <row r="14" spans="1:17" x14ac:dyDescent="0.25">
      <c r="A14" s="105"/>
      <c r="B14" s="534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434"/>
      <c r="O14" s="603">
        <f>SUM(C14:N14)</f>
        <v>0</v>
      </c>
    </row>
    <row r="15" spans="1:17" x14ac:dyDescent="0.25">
      <c r="A15" s="105"/>
      <c r="B15" s="534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434"/>
      <c r="O15" s="603">
        <f>SUM(C15:N15)</f>
        <v>0</v>
      </c>
    </row>
    <row r="16" spans="1:17" ht="16.5" thickBot="1" x14ac:dyDescent="0.3">
      <c r="A16" s="144"/>
      <c r="B16" s="613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6"/>
      <c r="O16" s="603">
        <f>SUM(C16:N16)</f>
        <v>0</v>
      </c>
    </row>
    <row r="17" spans="1:15" s="80" customFormat="1" ht="16.5" thickBot="1" x14ac:dyDescent="0.3">
      <c r="A17" s="608"/>
      <c r="B17" s="609" t="s">
        <v>37</v>
      </c>
      <c r="C17" s="610">
        <f>SUM(C3:C16)</f>
        <v>50000</v>
      </c>
      <c r="D17" s="610">
        <f t="shared" ref="D17:N17" si="1">SUM(D3:D16)</f>
        <v>25000</v>
      </c>
      <c r="E17" s="610">
        <f t="shared" si="1"/>
        <v>250000</v>
      </c>
      <c r="F17" s="610">
        <f t="shared" si="1"/>
        <v>189430</v>
      </c>
      <c r="G17" s="610">
        <f t="shared" si="1"/>
        <v>0</v>
      </c>
      <c r="H17" s="610">
        <f t="shared" si="1"/>
        <v>100000</v>
      </c>
      <c r="I17" s="610">
        <f t="shared" si="1"/>
        <v>146930</v>
      </c>
      <c r="J17" s="610">
        <f t="shared" si="1"/>
        <v>50000</v>
      </c>
      <c r="K17" s="610">
        <f t="shared" si="1"/>
        <v>217500</v>
      </c>
      <c r="L17" s="610">
        <f t="shared" si="1"/>
        <v>0</v>
      </c>
      <c r="M17" s="610">
        <f t="shared" si="1"/>
        <v>0</v>
      </c>
      <c r="N17" s="610">
        <f t="shared" si="1"/>
        <v>0</v>
      </c>
      <c r="O17" s="107">
        <f>SUM(C17:N17)</f>
        <v>1028860</v>
      </c>
    </row>
  </sheetData>
  <sheetProtection password="C071" sheet="1" selectLockedCells="1" selectUnlockedCells="1"/>
  <phoneticPr fontId="0" type="noConversion"/>
  <printOptions horizontalCentered="1"/>
  <pageMargins left="0.78740157480314998" right="0.78740157480314998" top="1.37795275590551" bottom="0.98425196850393704" header="0.78740157480314998" footer="0.78740157480314998"/>
  <pageSetup paperSize="9" scale="87" orientation="landscape" r:id="rId1"/>
  <headerFooter alignWithMargins="0">
    <oddHeader>&amp;C&amp;"Times New Roman CE,Félkövér"&amp;12Dobronhegy Község Önkormányzata
Pénzellátási terv
2020. évre&amp;R&amp;"Times New Roman CE,Félkövér dőlt"&amp;12 &amp;11 &amp;8 8.sz. tájékoztató tábla&amp;"Times New Roman CE,Normál"&amp;10
&amp;"Times New Roman CE,Félkövér dőlt" forintban !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view="pageLayout" zoomScaleNormal="100" zoomScaleSheetLayoutView="130" workbookViewId="0">
      <selection activeCell="E38" sqref="E38"/>
    </sheetView>
  </sheetViews>
  <sheetFormatPr defaultRowHeight="15.75" x14ac:dyDescent="0.25"/>
  <cols>
    <col min="1" max="1" width="7.33203125" style="53" customWidth="1"/>
    <col min="2" max="2" width="69.6640625" style="53" customWidth="1"/>
    <col min="3" max="5" width="16.1640625" style="53" customWidth="1"/>
    <col min="6" max="16384" width="9.33203125" style="53"/>
  </cols>
  <sheetData>
    <row r="2" spans="1:5" x14ac:dyDescent="0.25">
      <c r="A2" s="616" t="s">
        <v>522</v>
      </c>
      <c r="B2" s="616"/>
      <c r="C2" s="616"/>
      <c r="D2" s="616"/>
      <c r="E2" s="616"/>
    </row>
    <row r="3" spans="1:5" x14ac:dyDescent="0.25">
      <c r="A3" s="616" t="s">
        <v>523</v>
      </c>
      <c r="B3" s="616"/>
      <c r="C3" s="616"/>
      <c r="D3" s="616"/>
      <c r="E3" s="616"/>
    </row>
    <row r="4" spans="1:5" x14ac:dyDescent="0.25">
      <c r="A4" s="442"/>
      <c r="B4" s="442"/>
      <c r="C4" s="442"/>
      <c r="D4" s="442"/>
      <c r="E4" s="442"/>
    </row>
    <row r="5" spans="1:5" x14ac:dyDescent="0.25">
      <c r="A5" s="442"/>
      <c r="B5" s="442"/>
      <c r="C5" s="442"/>
      <c r="D5" s="442"/>
      <c r="E5" s="442"/>
    </row>
    <row r="6" spans="1:5" ht="15.95" customHeight="1" x14ac:dyDescent="0.25">
      <c r="A6" s="52" t="s">
        <v>0</v>
      </c>
      <c r="B6" s="52"/>
      <c r="C6" s="52"/>
      <c r="D6" s="52"/>
      <c r="E6" s="52"/>
    </row>
    <row r="7" spans="1:5" ht="15.95" customHeight="1" thickBot="1" x14ac:dyDescent="0.3">
      <c r="A7" s="617" t="s">
        <v>77</v>
      </c>
      <c r="B7" s="617"/>
      <c r="C7" s="145"/>
      <c r="D7" s="145"/>
      <c r="E7" s="69" t="s">
        <v>517</v>
      </c>
    </row>
    <row r="8" spans="1:5" ht="38.1" customHeight="1" thickBot="1" x14ac:dyDescent="0.3">
      <c r="A8" s="26" t="s">
        <v>45</v>
      </c>
      <c r="B8" s="412" t="s">
        <v>2</v>
      </c>
      <c r="C8" s="414" t="s">
        <v>543</v>
      </c>
      <c r="D8" s="414" t="s">
        <v>548</v>
      </c>
      <c r="E8" s="414" t="s">
        <v>559</v>
      </c>
    </row>
    <row r="9" spans="1:5" s="55" customFormat="1" ht="12" customHeight="1" thickBot="1" x14ac:dyDescent="0.25">
      <c r="A9" s="46">
        <v>1</v>
      </c>
      <c r="B9" s="413">
        <v>2</v>
      </c>
      <c r="C9" s="415">
        <v>3</v>
      </c>
      <c r="D9" s="415">
        <v>4</v>
      </c>
      <c r="E9" s="415">
        <v>5</v>
      </c>
    </row>
    <row r="10" spans="1:5" s="2" customFormat="1" ht="12" customHeight="1" thickBot="1" x14ac:dyDescent="0.25">
      <c r="A10" s="23" t="s">
        <v>3</v>
      </c>
      <c r="B10" s="417" t="s">
        <v>525</v>
      </c>
      <c r="C10" s="471">
        <f>'9.sz.mell'!C7</f>
        <v>25975440</v>
      </c>
      <c r="D10" s="471">
        <v>26000000</v>
      </c>
      <c r="E10" s="471">
        <v>26000000</v>
      </c>
    </row>
    <row r="11" spans="1:5" s="2" customFormat="1" ht="12" customHeight="1" thickBot="1" x14ac:dyDescent="0.25">
      <c r="A11" s="23" t="s">
        <v>4</v>
      </c>
      <c r="B11" s="417" t="s">
        <v>526</v>
      </c>
      <c r="C11" s="416">
        <f>'9.sz.mell'!C14</f>
        <v>268438</v>
      </c>
      <c r="D11" s="416">
        <v>300000</v>
      </c>
      <c r="E11" s="416">
        <v>300000</v>
      </c>
    </row>
    <row r="12" spans="1:5" s="2" customFormat="1" ht="12" customHeight="1" thickBot="1" x14ac:dyDescent="0.25">
      <c r="A12" s="23" t="s">
        <v>5</v>
      </c>
      <c r="B12" s="417" t="s">
        <v>527</v>
      </c>
      <c r="C12" s="416">
        <f>'9.sz.mell'!C20</f>
        <v>2750000</v>
      </c>
      <c r="D12" s="416"/>
      <c r="E12" s="416"/>
    </row>
    <row r="13" spans="1:5" s="2" customFormat="1" ht="12" customHeight="1" thickBot="1" x14ac:dyDescent="0.25">
      <c r="A13" s="23" t="s">
        <v>6</v>
      </c>
      <c r="B13" s="417" t="s">
        <v>528</v>
      </c>
      <c r="C13" s="416">
        <f>'9.sz.mell'!C26</f>
        <v>1770000</v>
      </c>
      <c r="D13" s="416">
        <v>1920000</v>
      </c>
      <c r="E13" s="416">
        <v>1920000</v>
      </c>
    </row>
    <row r="14" spans="1:5" s="2" customFormat="1" ht="12" customHeight="1" x14ac:dyDescent="0.2">
      <c r="A14" s="17" t="s">
        <v>344</v>
      </c>
      <c r="B14" s="9" t="s">
        <v>529</v>
      </c>
      <c r="C14" s="458"/>
      <c r="D14" s="458"/>
      <c r="E14" s="458"/>
    </row>
    <row r="15" spans="1:5" s="2" customFormat="1" ht="12" customHeight="1" x14ac:dyDescent="0.2">
      <c r="A15" s="16" t="s">
        <v>351</v>
      </c>
      <c r="B15" s="6" t="s">
        <v>530</v>
      </c>
      <c r="C15" s="458">
        <f>'9.sz.mell'!C28</f>
        <v>500000</v>
      </c>
      <c r="D15" s="458">
        <v>600000</v>
      </c>
      <c r="E15" s="458">
        <v>600000</v>
      </c>
    </row>
    <row r="16" spans="1:5" s="2" customFormat="1" ht="12" customHeight="1" x14ac:dyDescent="0.2">
      <c r="A16" s="16" t="s">
        <v>352</v>
      </c>
      <c r="B16" s="6" t="s">
        <v>531</v>
      </c>
      <c r="C16" s="458">
        <f>'9.sz.mell'!C29</f>
        <v>900000</v>
      </c>
      <c r="D16" s="458">
        <v>950000</v>
      </c>
      <c r="E16" s="458">
        <v>950000</v>
      </c>
    </row>
    <row r="17" spans="1:5" s="2" customFormat="1" ht="12" customHeight="1" x14ac:dyDescent="0.2">
      <c r="A17" s="16" t="s">
        <v>353</v>
      </c>
      <c r="B17" s="6" t="s">
        <v>350</v>
      </c>
      <c r="C17" s="458">
        <f>'9.sz.mell'!C30</f>
        <v>370000</v>
      </c>
      <c r="D17" s="458">
        <v>370000</v>
      </c>
      <c r="E17" s="458">
        <v>370000</v>
      </c>
    </row>
    <row r="18" spans="1:5" s="2" customFormat="1" ht="12" customHeight="1" x14ac:dyDescent="0.2">
      <c r="A18" s="16" t="s">
        <v>532</v>
      </c>
      <c r="B18" s="6" t="s">
        <v>354</v>
      </c>
      <c r="C18" s="458"/>
      <c r="D18" s="458"/>
      <c r="E18" s="458"/>
    </row>
    <row r="19" spans="1:5" s="2" customFormat="1" ht="12" customHeight="1" thickBot="1" x14ac:dyDescent="0.25">
      <c r="A19" s="18" t="s">
        <v>533</v>
      </c>
      <c r="B19" s="14" t="s">
        <v>355</v>
      </c>
      <c r="C19" s="458">
        <f>'9.sz.mell'!C32</f>
        <v>0</v>
      </c>
      <c r="D19" s="458">
        <v>0</v>
      </c>
      <c r="E19" s="458">
        <v>0</v>
      </c>
    </row>
    <row r="20" spans="1:5" s="2" customFormat="1" ht="12" customHeight="1" thickBot="1" x14ac:dyDescent="0.25">
      <c r="A20" s="23" t="s">
        <v>7</v>
      </c>
      <c r="B20" s="417" t="s">
        <v>534</v>
      </c>
      <c r="C20" s="416">
        <f>'9.sz.mell'!C33</f>
        <v>520395</v>
      </c>
      <c r="D20" s="416">
        <v>600000</v>
      </c>
      <c r="E20" s="416">
        <v>600000</v>
      </c>
    </row>
    <row r="21" spans="1:5" s="2" customFormat="1" ht="12" customHeight="1" thickBot="1" x14ac:dyDescent="0.25">
      <c r="A21" s="23" t="s">
        <v>8</v>
      </c>
      <c r="B21" s="417" t="s">
        <v>535</v>
      </c>
      <c r="C21" s="416">
        <f>'9.sz.mell'!C44</f>
        <v>0</v>
      </c>
      <c r="D21" s="416"/>
      <c r="E21" s="416"/>
    </row>
    <row r="22" spans="1:5" s="2" customFormat="1" ht="12" customHeight="1" thickBot="1" x14ac:dyDescent="0.25">
      <c r="A22" s="23" t="s">
        <v>9</v>
      </c>
      <c r="B22" s="417" t="s">
        <v>379</v>
      </c>
      <c r="C22" s="416">
        <f>'9.sz.mell'!C50</f>
        <v>0</v>
      </c>
      <c r="D22" s="416"/>
      <c r="E22" s="416"/>
    </row>
    <row r="23" spans="1:5" s="2" customFormat="1" ht="12" customHeight="1" thickBot="1" x14ac:dyDescent="0.25">
      <c r="A23" s="23" t="s">
        <v>10</v>
      </c>
      <c r="B23" s="417" t="s">
        <v>380</v>
      </c>
      <c r="C23" s="416">
        <f>'9.sz.mell'!C54</f>
        <v>0</v>
      </c>
      <c r="D23" s="416"/>
      <c r="E23" s="416"/>
    </row>
    <row r="24" spans="1:5" s="2" customFormat="1" ht="12" customHeight="1" thickBot="1" x14ac:dyDescent="0.25">
      <c r="A24" s="23" t="s">
        <v>11</v>
      </c>
      <c r="B24" s="420" t="s">
        <v>536</v>
      </c>
      <c r="C24" s="416">
        <f>C10+C11+C12+C13+C20+C21+C22+C23</f>
        <v>31284273</v>
      </c>
      <c r="D24" s="416">
        <f>D10+D11+D12+D13+D20+D21+D22+D23</f>
        <v>28820000</v>
      </c>
      <c r="E24" s="416">
        <f>E10+E11+E12+E13+E20+E21+E22+E23</f>
        <v>28820000</v>
      </c>
    </row>
    <row r="25" spans="1:5" ht="12" customHeight="1" thickBot="1" x14ac:dyDescent="0.3">
      <c r="A25" s="23" t="s">
        <v>12</v>
      </c>
      <c r="B25" s="420" t="s">
        <v>537</v>
      </c>
      <c r="C25" s="416">
        <f>'9.sz.mell'!C73</f>
        <v>5169727</v>
      </c>
      <c r="D25" s="416">
        <v>6000000</v>
      </c>
      <c r="E25" s="416">
        <v>6000000</v>
      </c>
    </row>
    <row r="26" spans="1:5" s="55" customFormat="1" ht="12" customHeight="1" thickBot="1" x14ac:dyDescent="0.25">
      <c r="A26" s="23" t="s">
        <v>13</v>
      </c>
      <c r="B26" s="422" t="s">
        <v>538</v>
      </c>
      <c r="C26" s="416">
        <f>SUM(C24:C25)</f>
        <v>36454000</v>
      </c>
      <c r="D26" s="416">
        <f>SUM(D24:D25)</f>
        <v>34820000</v>
      </c>
      <c r="E26" s="416">
        <f>SUM(E24:E25)</f>
        <v>34820000</v>
      </c>
    </row>
    <row r="27" spans="1:5" ht="12" customHeight="1" x14ac:dyDescent="0.25">
      <c r="A27" s="4"/>
      <c r="B27" s="5"/>
      <c r="C27" s="1"/>
      <c r="D27" s="1"/>
      <c r="E27" s="1"/>
    </row>
    <row r="28" spans="1:5" ht="12" customHeight="1" x14ac:dyDescent="0.25">
      <c r="A28" s="619" t="s">
        <v>30</v>
      </c>
      <c r="B28" s="619"/>
      <c r="C28" s="619"/>
    </row>
    <row r="29" spans="1:5" ht="12" customHeight="1" thickBot="1" x14ac:dyDescent="0.3">
      <c r="A29" s="617" t="s">
        <v>78</v>
      </c>
      <c r="B29" s="617"/>
      <c r="C29" s="145"/>
      <c r="D29" s="145"/>
      <c r="E29" s="145"/>
    </row>
    <row r="30" spans="1:5" ht="28.5" customHeight="1" thickBot="1" x14ac:dyDescent="0.3">
      <c r="A30" s="26" t="s">
        <v>1</v>
      </c>
      <c r="B30" s="27" t="s">
        <v>31</v>
      </c>
      <c r="C30" s="414" t="s">
        <v>524</v>
      </c>
      <c r="D30" s="414" t="s">
        <v>543</v>
      </c>
      <c r="E30" s="414" t="s">
        <v>548</v>
      </c>
    </row>
    <row r="31" spans="1:5" ht="12" customHeight="1" thickBot="1" x14ac:dyDescent="0.3">
      <c r="A31" s="46">
        <v>1</v>
      </c>
      <c r="B31" s="47">
        <v>2</v>
      </c>
      <c r="C31" s="48">
        <v>3</v>
      </c>
      <c r="D31" s="48">
        <v>4</v>
      </c>
      <c r="E31" s="48">
        <v>5</v>
      </c>
    </row>
    <row r="32" spans="1:5" ht="12" customHeight="1" thickBot="1" x14ac:dyDescent="0.3">
      <c r="A32" s="24" t="s">
        <v>3</v>
      </c>
      <c r="B32" s="475" t="s">
        <v>539</v>
      </c>
      <c r="C32" s="483">
        <f>'9.sz.mell'!C84</f>
        <v>25985323</v>
      </c>
      <c r="D32" s="483">
        <v>26000000</v>
      </c>
      <c r="E32" s="483">
        <v>26000000</v>
      </c>
    </row>
    <row r="33" spans="1:5" ht="12" customHeight="1" thickBot="1" x14ac:dyDescent="0.3">
      <c r="A33" s="23" t="s">
        <v>4</v>
      </c>
      <c r="B33" s="109" t="s">
        <v>441</v>
      </c>
      <c r="C33" s="424">
        <f>C35+C37+C34</f>
        <v>9429659</v>
      </c>
      <c r="D33" s="424">
        <f>D35+D37+D34</f>
        <v>8820000</v>
      </c>
      <c r="E33" s="424">
        <f>E35+E37+E34</f>
        <v>8820000</v>
      </c>
    </row>
    <row r="34" spans="1:5" ht="12" customHeight="1" x14ac:dyDescent="0.25">
      <c r="A34" s="17" t="s">
        <v>70</v>
      </c>
      <c r="B34" s="9" t="s">
        <v>144</v>
      </c>
      <c r="C34" s="10">
        <f>'9.sz.mell'!C102</f>
        <v>700000</v>
      </c>
      <c r="D34" s="10">
        <v>0</v>
      </c>
      <c r="E34" s="10">
        <v>0</v>
      </c>
    </row>
    <row r="35" spans="1:5" ht="12" customHeight="1" x14ac:dyDescent="0.25">
      <c r="A35" s="17" t="s">
        <v>71</v>
      </c>
      <c r="B35" s="6" t="s">
        <v>145</v>
      </c>
      <c r="C35" s="8">
        <f>'9.sz.mell'!C103</f>
        <v>2627224</v>
      </c>
      <c r="D35" s="8"/>
      <c r="E35" s="8"/>
    </row>
    <row r="36" spans="1:5" ht="12" customHeight="1" x14ac:dyDescent="0.25">
      <c r="A36" s="17" t="s">
        <v>72</v>
      </c>
      <c r="B36" s="6" t="s">
        <v>422</v>
      </c>
      <c r="C36" s="8"/>
      <c r="D36" s="8"/>
      <c r="E36" s="8"/>
    </row>
    <row r="37" spans="1:5" ht="12" customHeight="1" thickBot="1" x14ac:dyDescent="0.3">
      <c r="A37" s="15"/>
      <c r="B37" s="550" t="s">
        <v>33</v>
      </c>
      <c r="C37" s="551">
        <f>'9.sz.mell'!C113</f>
        <v>6102435</v>
      </c>
      <c r="D37" s="551">
        <v>8820000</v>
      </c>
      <c r="E37" s="551">
        <v>8820000</v>
      </c>
    </row>
    <row r="38" spans="1:5" ht="12" customHeight="1" thickBot="1" x14ac:dyDescent="0.3">
      <c r="A38" s="23" t="s">
        <v>5</v>
      </c>
      <c r="B38" s="484" t="s">
        <v>540</v>
      </c>
      <c r="C38" s="424">
        <f>C32+C33</f>
        <v>35414982</v>
      </c>
      <c r="D38" s="424">
        <f>D32+D33</f>
        <v>34820000</v>
      </c>
      <c r="E38" s="424">
        <f>E32+E33</f>
        <v>34820000</v>
      </c>
    </row>
    <row r="39" spans="1:5" ht="15.75" customHeight="1" thickBot="1" x14ac:dyDescent="0.3">
      <c r="A39" s="108" t="s">
        <v>6</v>
      </c>
      <c r="B39" s="420" t="s">
        <v>541</v>
      </c>
      <c r="C39" s="424">
        <f>'9.sz.mell'!C128</f>
        <v>1039018</v>
      </c>
      <c r="D39" s="424"/>
      <c r="E39" s="424"/>
    </row>
    <row r="40" spans="1:5" ht="15.75" customHeight="1" thickBot="1" x14ac:dyDescent="0.3">
      <c r="A40" s="23" t="s">
        <v>7</v>
      </c>
      <c r="B40" s="45" t="s">
        <v>542</v>
      </c>
      <c r="C40" s="424">
        <f>SUM(C38:C39)</f>
        <v>36454000</v>
      </c>
      <c r="D40" s="424">
        <f>SUM(D38:D39)</f>
        <v>34820000</v>
      </c>
      <c r="E40" s="424">
        <f>SUM(E38:E39)</f>
        <v>34820000</v>
      </c>
    </row>
    <row r="41" spans="1:5" x14ac:dyDescent="0.25">
      <c r="C41" s="552">
        <f>C26-C40</f>
        <v>0</v>
      </c>
      <c r="D41" s="552">
        <f>D26-D40</f>
        <v>0</v>
      </c>
      <c r="E41" s="552">
        <f>E26-E40</f>
        <v>0</v>
      </c>
    </row>
  </sheetData>
  <sheetProtection password="C071" sheet="1" selectLockedCells="1" selectUnlockedCells="1"/>
  <mergeCells count="5">
    <mergeCell ref="A2:E2"/>
    <mergeCell ref="A3:E3"/>
    <mergeCell ref="A7:B7"/>
    <mergeCell ref="A28:C28"/>
    <mergeCell ref="A29:B29"/>
  </mergeCells>
  <printOptions horizontalCentered="1"/>
  <pageMargins left="0.78740157480314998" right="0.78740157480314998" top="1.45669291338583" bottom="0.86614173228346503" header="0.78740157480314998" footer="0.59055118110236204"/>
  <pageSetup paperSize="9" scale="69" fitToWidth="3" fitToHeight="2" orientation="portrait" r:id="rId1"/>
  <headerFooter alignWithMargins="0">
    <oddHeader>&amp;L&amp;"Times New Roman CE,Félkövér"&amp;12Dobronhegy Község Önkormányzata&amp;R&amp;"Times New Roman CE,Félkövér dőlt"&amp;11 9.sz. tájékoztató a 2/2020. (II.26.)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F39"/>
  <sheetViews>
    <sheetView topLeftCell="A6" workbookViewId="0">
      <selection activeCell="B20" sqref="B20:D39"/>
    </sheetView>
  </sheetViews>
  <sheetFormatPr defaultRowHeight="12.75" x14ac:dyDescent="0.2"/>
  <cols>
    <col min="2" max="2" width="6.6640625" bestFit="1" customWidth="1"/>
    <col min="3" max="3" width="43.83203125" customWidth="1"/>
  </cols>
  <sheetData>
    <row r="8" spans="3:6" ht="13.5" thickBot="1" x14ac:dyDescent="0.25"/>
    <row r="9" spans="3:6" ht="13.5" thickBot="1" x14ac:dyDescent="0.25">
      <c r="C9" s="692" t="s">
        <v>298</v>
      </c>
      <c r="D9" s="693"/>
      <c r="E9" s="694"/>
      <c r="F9" s="452">
        <v>9</v>
      </c>
    </row>
    <row r="10" spans="3:6" x14ac:dyDescent="0.2">
      <c r="C10" s="449"/>
      <c r="D10" s="695" t="s">
        <v>299</v>
      </c>
      <c r="E10" s="696"/>
      <c r="F10" s="453">
        <v>1</v>
      </c>
    </row>
    <row r="11" spans="3:6" x14ac:dyDescent="0.2">
      <c r="C11" s="450"/>
      <c r="D11" s="697" t="s">
        <v>300</v>
      </c>
      <c r="E11" s="698"/>
      <c r="F11" s="454">
        <v>4</v>
      </c>
    </row>
    <row r="12" spans="3:6" x14ac:dyDescent="0.2">
      <c r="C12" s="450"/>
      <c r="D12" s="697" t="s">
        <v>301</v>
      </c>
      <c r="E12" s="698"/>
      <c r="F12" s="454">
        <v>2</v>
      </c>
    </row>
    <row r="13" spans="3:6" ht="13.5" thickBot="1" x14ac:dyDescent="0.25">
      <c r="C13" s="451"/>
      <c r="D13" s="697" t="s">
        <v>302</v>
      </c>
      <c r="E13" s="698"/>
      <c r="F13" s="455">
        <v>2</v>
      </c>
    </row>
    <row r="14" spans="3:6" ht="13.5" thickBot="1" x14ac:dyDescent="0.25">
      <c r="C14" s="692" t="s">
        <v>303</v>
      </c>
      <c r="D14" s="693"/>
      <c r="E14" s="694"/>
      <c r="F14" s="452">
        <v>4</v>
      </c>
    </row>
    <row r="20" spans="2:4" ht="14.25" x14ac:dyDescent="0.2">
      <c r="B20" s="618" t="s">
        <v>82</v>
      </c>
      <c r="C20" s="618"/>
      <c r="D20" s="618"/>
    </row>
    <row r="21" spans="2:4" ht="16.5" thickBot="1" x14ac:dyDescent="0.3">
      <c r="B21" s="617" t="s">
        <v>79</v>
      </c>
      <c r="C21" s="617"/>
      <c r="D21" s="53"/>
    </row>
    <row r="22" spans="2:4" ht="32.25" thickBot="1" x14ac:dyDescent="0.25">
      <c r="B22" s="23">
        <v>1</v>
      </c>
      <c r="C22" s="37" t="s">
        <v>157</v>
      </c>
      <c r="D22" s="57" t="e">
        <f>#REF!-#REF!</f>
        <v>#REF!</v>
      </c>
    </row>
    <row r="23" spans="2:4" x14ac:dyDescent="0.2">
      <c r="B23" s="148"/>
      <c r="C23" s="149"/>
      <c r="D23" s="150"/>
    </row>
    <row r="24" spans="2:4" x14ac:dyDescent="0.2">
      <c r="B24" s="699" t="s">
        <v>158</v>
      </c>
      <c r="C24" s="699"/>
      <c r="D24" s="699"/>
    </row>
    <row r="25" spans="2:4" x14ac:dyDescent="0.2">
      <c r="B25" s="699"/>
      <c r="C25" s="699"/>
      <c r="D25" s="699"/>
    </row>
    <row r="26" spans="2:4" ht="16.5" thickBot="1" x14ac:dyDescent="0.3">
      <c r="B26" s="617" t="s">
        <v>80</v>
      </c>
      <c r="C26" s="617"/>
      <c r="D26" s="53"/>
    </row>
    <row r="27" spans="2:4" ht="22.5" thickBot="1" x14ac:dyDescent="0.25">
      <c r="B27" s="24" t="s">
        <v>3</v>
      </c>
      <c r="C27" s="39" t="s">
        <v>159</v>
      </c>
      <c r="D27" s="152"/>
    </row>
    <row r="28" spans="2:4" ht="33.75" thickBot="1" x14ac:dyDescent="0.25">
      <c r="B28" s="108" t="s">
        <v>4</v>
      </c>
      <c r="C28" s="39" t="s">
        <v>160</v>
      </c>
      <c r="D28" s="154"/>
    </row>
    <row r="29" spans="2:4" ht="21.75" thickBot="1" x14ac:dyDescent="0.25">
      <c r="B29" s="108" t="s">
        <v>5</v>
      </c>
      <c r="C29" s="37" t="s">
        <v>161</v>
      </c>
      <c r="D29" s="154">
        <f>SUM(D27:D28)</f>
        <v>0</v>
      </c>
    </row>
    <row r="30" spans="2:4" ht="15.75" x14ac:dyDescent="0.25">
      <c r="B30" s="53"/>
      <c r="C30" s="53"/>
      <c r="D30" s="112"/>
    </row>
    <row r="31" spans="2:4" ht="14.25" x14ac:dyDescent="0.2">
      <c r="B31" s="618" t="s">
        <v>83</v>
      </c>
      <c r="C31" s="618"/>
      <c r="D31" s="618"/>
    </row>
    <row r="32" spans="2:4" ht="16.5" thickBot="1" x14ac:dyDescent="0.3">
      <c r="B32" s="617" t="s">
        <v>162</v>
      </c>
      <c r="C32" s="617"/>
      <c r="D32" s="53"/>
    </row>
    <row r="33" spans="2:4" ht="23.25" thickBot="1" x14ac:dyDescent="0.25">
      <c r="B33" s="23" t="s">
        <v>3</v>
      </c>
      <c r="C33" s="37" t="s">
        <v>163</v>
      </c>
      <c r="D33" s="114" t="e">
        <f>D34+D37</f>
        <v>#REF!</v>
      </c>
    </row>
    <row r="34" spans="2:4" ht="22.5" x14ac:dyDescent="0.2">
      <c r="B34" s="15" t="s">
        <v>66</v>
      </c>
      <c r="C34" s="127" t="s">
        <v>164</v>
      </c>
      <c r="D34" s="155" t="e">
        <f>SUM(D35:D36)</f>
        <v>#REF!</v>
      </c>
    </row>
    <row r="35" spans="2:4" ht="22.5" x14ac:dyDescent="0.2">
      <c r="B35" s="124" t="s">
        <v>166</v>
      </c>
      <c r="C35" s="157" t="s">
        <v>170</v>
      </c>
      <c r="D35" s="426" t="e">
        <f>'2.1.sz.mell  '!#REF!</f>
        <v>#REF!</v>
      </c>
    </row>
    <row r="36" spans="2:4" ht="22.5" x14ac:dyDescent="0.2">
      <c r="B36" s="124" t="s">
        <v>167</v>
      </c>
      <c r="C36" s="157" t="s">
        <v>288</v>
      </c>
      <c r="D36" s="426" t="e">
        <f>'2.2.sz.mell '!#REF!</f>
        <v>#REF!</v>
      </c>
    </row>
    <row r="37" spans="2:4" ht="22.5" x14ac:dyDescent="0.2">
      <c r="B37" s="124" t="s">
        <v>67</v>
      </c>
      <c r="C37" s="128" t="s">
        <v>165</v>
      </c>
      <c r="D37" s="156" t="e">
        <f>SUM(D38:D39)</f>
        <v>#REF!</v>
      </c>
    </row>
    <row r="38" spans="2:4" ht="22.5" x14ac:dyDescent="0.2">
      <c r="B38" s="124" t="s">
        <v>168</v>
      </c>
      <c r="C38" s="157" t="s">
        <v>171</v>
      </c>
      <c r="D38" s="153" t="e">
        <f>'2.1.sz.mell  '!#REF!</f>
        <v>#REF!</v>
      </c>
    </row>
    <row r="39" spans="2:4" ht="23.25" thickBot="1" x14ac:dyDescent="0.25">
      <c r="B39" s="17" t="s">
        <v>169</v>
      </c>
      <c r="C39" s="157" t="s">
        <v>289</v>
      </c>
      <c r="D39" s="113" t="e">
        <f>'2.2.sz.mell '!#REF!</f>
        <v>#REF!</v>
      </c>
    </row>
  </sheetData>
  <mergeCells count="12">
    <mergeCell ref="B20:D20"/>
    <mergeCell ref="B21:C21"/>
    <mergeCell ref="B24:D25"/>
    <mergeCell ref="B26:C26"/>
    <mergeCell ref="B31:D31"/>
    <mergeCell ref="B32:C32"/>
    <mergeCell ref="C9:E9"/>
    <mergeCell ref="D10:E10"/>
    <mergeCell ref="D11:E11"/>
    <mergeCell ref="D12:E12"/>
    <mergeCell ref="D13:E13"/>
    <mergeCell ref="C14:E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I129"/>
  <sheetViews>
    <sheetView view="pageLayout" zoomScaleNormal="100" zoomScaleSheetLayoutView="130" workbookViewId="0">
      <selection activeCell="B11" sqref="B11"/>
    </sheetView>
  </sheetViews>
  <sheetFormatPr defaultRowHeight="15.75" x14ac:dyDescent="0.25"/>
  <cols>
    <col min="1" max="1" width="7.33203125" style="53" customWidth="1"/>
    <col min="2" max="2" width="81.6640625" style="53" customWidth="1"/>
    <col min="3" max="3" width="16.1640625" style="53" hidden="1" customWidth="1"/>
    <col min="4" max="4" width="13.83203125" style="53" customWidth="1"/>
    <col min="5" max="5" width="15.1640625" style="53" customWidth="1"/>
    <col min="6" max="6" width="15.6640625" style="53" customWidth="1"/>
    <col min="7" max="16384" width="9.33203125" style="53"/>
  </cols>
  <sheetData>
    <row r="1" spans="1:6" x14ac:dyDescent="0.25">
      <c r="A1" s="616" t="s">
        <v>575</v>
      </c>
      <c r="B1" s="616"/>
      <c r="C1" s="616"/>
      <c r="D1" s="616"/>
      <c r="E1" s="616"/>
      <c r="F1" s="616"/>
    </row>
    <row r="2" spans="1:6" ht="26.25" customHeight="1" x14ac:dyDescent="0.25">
      <c r="A2" s="620" t="s">
        <v>0</v>
      </c>
      <c r="B2" s="620"/>
      <c r="C2" s="620"/>
      <c r="D2" s="620"/>
      <c r="E2" s="620"/>
      <c r="F2" s="621"/>
    </row>
    <row r="3" spans="1:6" ht="15.95" customHeight="1" thickBot="1" x14ac:dyDescent="0.3">
      <c r="A3" s="617" t="s">
        <v>574</v>
      </c>
      <c r="B3" s="617"/>
      <c r="C3" s="145"/>
      <c r="D3" s="574"/>
      <c r="E3" s="575"/>
      <c r="F3" s="576"/>
    </row>
    <row r="4" spans="1:6" ht="38.1" customHeight="1" thickBot="1" x14ac:dyDescent="0.3">
      <c r="A4" s="26" t="s">
        <v>45</v>
      </c>
      <c r="B4" s="412" t="s">
        <v>2</v>
      </c>
      <c r="C4" s="414" t="s">
        <v>524</v>
      </c>
      <c r="D4" s="54" t="s">
        <v>572</v>
      </c>
      <c r="E4" s="54" t="s">
        <v>571</v>
      </c>
      <c r="F4" s="54" t="s">
        <v>573</v>
      </c>
    </row>
    <row r="5" spans="1:6" s="55" customFormat="1" ht="12" customHeight="1" thickBot="1" x14ac:dyDescent="0.25">
      <c r="A5" s="46">
        <v>1</v>
      </c>
      <c r="B5" s="413">
        <v>2</v>
      </c>
      <c r="C5" s="415">
        <v>3</v>
      </c>
      <c r="D5" s="415"/>
      <c r="E5" s="48"/>
      <c r="F5" s="48"/>
    </row>
    <row r="6" spans="1:6" s="2" customFormat="1" ht="12" customHeight="1" thickBot="1" x14ac:dyDescent="0.25">
      <c r="A6" s="23" t="s">
        <v>3</v>
      </c>
      <c r="B6" s="417" t="s">
        <v>323</v>
      </c>
      <c r="C6" s="471">
        <f>SUM(C7:C12)</f>
        <v>25975440</v>
      </c>
      <c r="D6" s="56">
        <f>SUM(D7:D12)</f>
        <v>23424440</v>
      </c>
      <c r="E6" s="56">
        <f>SUM(E7:E12)</f>
        <v>0</v>
      </c>
      <c r="F6" s="56">
        <f>SUM(F7:F12)</f>
        <v>2551000</v>
      </c>
    </row>
    <row r="7" spans="1:6" s="2" customFormat="1" ht="12" customHeight="1" x14ac:dyDescent="0.2">
      <c r="A7" s="17" t="s">
        <v>304</v>
      </c>
      <c r="B7" s="9" t="s">
        <v>324</v>
      </c>
      <c r="C7" s="458">
        <f>'9.sz.mell'!C8</f>
        <v>17374440</v>
      </c>
      <c r="D7" s="527">
        <v>17374440</v>
      </c>
      <c r="E7" s="527"/>
      <c r="F7" s="527"/>
    </row>
    <row r="8" spans="1:6" s="2" customFormat="1" ht="12" customHeight="1" x14ac:dyDescent="0.2">
      <c r="A8" s="16" t="s">
        <v>305</v>
      </c>
      <c r="B8" s="6" t="s">
        <v>325</v>
      </c>
      <c r="C8" s="458">
        <f>'9.sz.mell'!C9</f>
        <v>0</v>
      </c>
      <c r="D8" s="51">
        <v>0</v>
      </c>
      <c r="E8" s="51">
        <v>0</v>
      </c>
      <c r="F8" s="51">
        <v>0</v>
      </c>
    </row>
    <row r="9" spans="1:6" s="2" customFormat="1" ht="12" customHeight="1" x14ac:dyDescent="0.2">
      <c r="A9" s="16" t="s">
        <v>306</v>
      </c>
      <c r="B9" s="6" t="s">
        <v>326</v>
      </c>
      <c r="C9" s="458">
        <f>'9.sz.mell'!C10</f>
        <v>6801000</v>
      </c>
      <c r="D9" s="51">
        <f>6801000-2551000</f>
        <v>4250000</v>
      </c>
      <c r="E9" s="51"/>
      <c r="F9" s="51">
        <v>2551000</v>
      </c>
    </row>
    <row r="10" spans="1:6" s="2" customFormat="1" ht="12" customHeight="1" x14ac:dyDescent="0.2">
      <c r="A10" s="16" t="s">
        <v>307</v>
      </c>
      <c r="B10" s="6" t="s">
        <v>327</v>
      </c>
      <c r="C10" s="458">
        <f>'9.sz.mell'!C11</f>
        <v>1800000</v>
      </c>
      <c r="D10" s="51">
        <v>1800000</v>
      </c>
      <c r="E10" s="51"/>
      <c r="F10" s="51"/>
    </row>
    <row r="11" spans="1:6" s="2" customFormat="1" ht="12" customHeight="1" x14ac:dyDescent="0.2">
      <c r="A11" s="16" t="s">
        <v>308</v>
      </c>
      <c r="B11" s="6" t="s">
        <v>328</v>
      </c>
      <c r="C11" s="458">
        <f>'9.sz.mell'!C12</f>
        <v>0</v>
      </c>
      <c r="D11" s="51"/>
      <c r="E11" s="51"/>
      <c r="F11" s="51"/>
    </row>
    <row r="12" spans="1:6" s="2" customFormat="1" ht="12" customHeight="1" thickBot="1" x14ac:dyDescent="0.25">
      <c r="A12" s="18" t="s">
        <v>309</v>
      </c>
      <c r="B12" s="456" t="s">
        <v>329</v>
      </c>
      <c r="C12" s="458">
        <f>'9.sz.mell'!C13</f>
        <v>0</v>
      </c>
      <c r="D12" s="556"/>
      <c r="E12" s="556"/>
      <c r="F12" s="556"/>
    </row>
    <row r="13" spans="1:6" s="2" customFormat="1" ht="12" customHeight="1" thickBot="1" x14ac:dyDescent="0.25">
      <c r="A13" s="23" t="s">
        <v>4</v>
      </c>
      <c r="B13" s="417" t="s">
        <v>330</v>
      </c>
      <c r="C13" s="416">
        <f>SUM(C14:C18)</f>
        <v>268438</v>
      </c>
      <c r="D13" s="457">
        <f>SUM(D14:D18)</f>
        <v>268438</v>
      </c>
      <c r="E13" s="457">
        <f>SUM(E14:E18)</f>
        <v>0</v>
      </c>
      <c r="F13" s="457">
        <f>SUM(F14:F18)</f>
        <v>0</v>
      </c>
    </row>
    <row r="14" spans="1:6" s="2" customFormat="1" ht="12" customHeight="1" x14ac:dyDescent="0.2">
      <c r="A14" s="17" t="s">
        <v>113</v>
      </c>
      <c r="B14" s="9" t="s">
        <v>332</v>
      </c>
      <c r="C14" s="458">
        <f>'9.sz.mell'!C15</f>
        <v>0</v>
      </c>
      <c r="D14" s="21"/>
      <c r="E14" s="21"/>
      <c r="F14" s="21"/>
    </row>
    <row r="15" spans="1:6" s="2" customFormat="1" ht="12" customHeight="1" x14ac:dyDescent="0.2">
      <c r="A15" s="16" t="s">
        <v>114</v>
      </c>
      <c r="B15" s="6" t="s">
        <v>333</v>
      </c>
      <c r="C15" s="458">
        <f>'9.sz.mell'!C16</f>
        <v>0</v>
      </c>
      <c r="D15" s="20"/>
      <c r="E15" s="20"/>
      <c r="F15" s="20"/>
    </row>
    <row r="16" spans="1:6" s="2" customFormat="1" ht="12" customHeight="1" x14ac:dyDescent="0.2">
      <c r="A16" s="16" t="s">
        <v>115</v>
      </c>
      <c r="B16" s="6" t="s">
        <v>334</v>
      </c>
      <c r="C16" s="458">
        <f>'9.sz.mell'!C17</f>
        <v>0</v>
      </c>
      <c r="D16" s="20"/>
      <c r="E16" s="20"/>
      <c r="F16" s="20"/>
    </row>
    <row r="17" spans="1:6" s="2" customFormat="1" ht="12" customHeight="1" x14ac:dyDescent="0.2">
      <c r="A17" s="16" t="s">
        <v>116</v>
      </c>
      <c r="B17" s="6" t="s">
        <v>335</v>
      </c>
      <c r="C17" s="458">
        <f>'9.sz.mell'!C18</f>
        <v>0</v>
      </c>
      <c r="D17" s="20"/>
      <c r="E17" s="20"/>
      <c r="F17" s="20"/>
    </row>
    <row r="18" spans="1:6" s="2" customFormat="1" ht="12" customHeight="1" thickBot="1" x14ac:dyDescent="0.25">
      <c r="A18" s="18" t="s">
        <v>331</v>
      </c>
      <c r="B18" s="14" t="s">
        <v>336</v>
      </c>
      <c r="C18" s="458">
        <f>'9.sz.mell'!C19</f>
        <v>268438</v>
      </c>
      <c r="D18" s="22">
        <v>268438</v>
      </c>
      <c r="E18" s="22"/>
      <c r="F18" s="22"/>
    </row>
    <row r="19" spans="1:6" s="2" customFormat="1" ht="12" customHeight="1" thickBot="1" x14ac:dyDescent="0.25">
      <c r="A19" s="23" t="s">
        <v>5</v>
      </c>
      <c r="B19" s="417" t="s">
        <v>337</v>
      </c>
      <c r="C19" s="416">
        <f>SUM(C20:C24)</f>
        <v>2750000</v>
      </c>
      <c r="D19" s="614">
        <f>SUM(D20:D24)</f>
        <v>2750000</v>
      </c>
      <c r="E19" s="491">
        <f>SUM(E20:E24)</f>
        <v>0</v>
      </c>
      <c r="F19" s="491">
        <f>SUM(F20:F24)</f>
        <v>0</v>
      </c>
    </row>
    <row r="20" spans="1:6" s="2" customFormat="1" ht="12" customHeight="1" x14ac:dyDescent="0.2">
      <c r="A20" s="17" t="s">
        <v>91</v>
      </c>
      <c r="B20" s="9" t="s">
        <v>338</v>
      </c>
      <c r="C20" s="458">
        <f>'9.sz.mell'!C21</f>
        <v>0</v>
      </c>
      <c r="D20" s="141"/>
      <c r="E20" s="141"/>
      <c r="F20" s="141"/>
    </row>
    <row r="21" spans="1:6" s="2" customFormat="1" ht="12" customHeight="1" x14ac:dyDescent="0.2">
      <c r="A21" s="16" t="s">
        <v>92</v>
      </c>
      <c r="B21" s="6" t="s">
        <v>339</v>
      </c>
      <c r="C21" s="458">
        <f>'9.sz.mell'!C22</f>
        <v>0</v>
      </c>
      <c r="D21" s="502"/>
      <c r="E21" s="502"/>
      <c r="F21" s="502"/>
    </row>
    <row r="22" spans="1:6" s="2" customFormat="1" ht="12" customHeight="1" x14ac:dyDescent="0.2">
      <c r="A22" s="16" t="s">
        <v>93</v>
      </c>
      <c r="B22" s="6" t="s">
        <v>340</v>
      </c>
      <c r="C22" s="458">
        <f>'9.sz.mell'!C23</f>
        <v>0</v>
      </c>
      <c r="D22" s="502"/>
      <c r="E22" s="502"/>
      <c r="F22" s="502"/>
    </row>
    <row r="23" spans="1:6" s="2" customFormat="1" ht="12" customHeight="1" x14ac:dyDescent="0.2">
      <c r="A23" s="16" t="s">
        <v>117</v>
      </c>
      <c r="B23" s="6" t="s">
        <v>341</v>
      </c>
      <c r="C23" s="458">
        <f>'9.sz.mell'!C24</f>
        <v>0</v>
      </c>
      <c r="D23" s="21"/>
      <c r="E23" s="21"/>
      <c r="F23" s="21"/>
    </row>
    <row r="24" spans="1:6" s="2" customFormat="1" ht="12" customHeight="1" thickBot="1" x14ac:dyDescent="0.25">
      <c r="A24" s="18" t="s">
        <v>118</v>
      </c>
      <c r="B24" s="14" t="s">
        <v>342</v>
      </c>
      <c r="C24" s="458">
        <f>'9.sz.mell'!C25</f>
        <v>2750000</v>
      </c>
      <c r="D24" s="22">
        <v>2750000</v>
      </c>
      <c r="E24" s="22"/>
      <c r="F24" s="22"/>
    </row>
    <row r="25" spans="1:6" s="2" customFormat="1" ht="12" customHeight="1" thickBot="1" x14ac:dyDescent="0.25">
      <c r="A25" s="23" t="s">
        <v>6</v>
      </c>
      <c r="B25" s="417" t="s">
        <v>343</v>
      </c>
      <c r="C25" s="416">
        <f>C26+C29+C30+C31</f>
        <v>1770000</v>
      </c>
      <c r="D25" s="457">
        <f>D26+D29+D30+D31</f>
        <v>1770000</v>
      </c>
      <c r="E25" s="457">
        <f>E26+E29+E30+E31</f>
        <v>0</v>
      </c>
      <c r="F25" s="457">
        <f>F26+F29+F30+F31</f>
        <v>0</v>
      </c>
    </row>
    <row r="26" spans="1:6" s="2" customFormat="1" ht="12" customHeight="1" x14ac:dyDescent="0.2">
      <c r="A26" s="17" t="s">
        <v>344</v>
      </c>
      <c r="B26" s="9" t="s">
        <v>349</v>
      </c>
      <c r="C26" s="458">
        <f>'9.sz.mell'!C27</f>
        <v>1400000</v>
      </c>
      <c r="D26" s="21">
        <f>D27+D28</f>
        <v>1400000</v>
      </c>
      <c r="E26" s="21">
        <f>E27+E28</f>
        <v>0</v>
      </c>
      <c r="F26" s="21">
        <f>F27+F28</f>
        <v>0</v>
      </c>
    </row>
    <row r="27" spans="1:6" s="2" customFormat="1" ht="12" customHeight="1" x14ac:dyDescent="0.2">
      <c r="A27" s="16" t="s">
        <v>346</v>
      </c>
      <c r="B27" s="472" t="s">
        <v>345</v>
      </c>
      <c r="C27" s="458">
        <f>'9.sz.mell'!C28</f>
        <v>500000</v>
      </c>
      <c r="D27" s="539">
        <v>500000</v>
      </c>
      <c r="E27" s="539"/>
      <c r="F27" s="539"/>
    </row>
    <row r="28" spans="1:6" s="2" customFormat="1" ht="12" customHeight="1" x14ac:dyDescent="0.2">
      <c r="A28" s="16" t="s">
        <v>348</v>
      </c>
      <c r="B28" s="472" t="s">
        <v>347</v>
      </c>
      <c r="C28" s="458">
        <f>'9.sz.mell'!C29</f>
        <v>900000</v>
      </c>
      <c r="D28" s="467">
        <v>900000</v>
      </c>
      <c r="E28" s="467"/>
      <c r="F28" s="467"/>
    </row>
    <row r="29" spans="1:6" s="2" customFormat="1" ht="12" customHeight="1" x14ac:dyDescent="0.2">
      <c r="A29" s="16" t="s">
        <v>351</v>
      </c>
      <c r="B29" s="6" t="s">
        <v>350</v>
      </c>
      <c r="C29" s="458">
        <f>'9.sz.mell'!C30</f>
        <v>370000</v>
      </c>
      <c r="D29" s="51">
        <v>370000</v>
      </c>
      <c r="E29" s="51"/>
      <c r="F29" s="51"/>
    </row>
    <row r="30" spans="1:6" s="2" customFormat="1" ht="12" customHeight="1" x14ac:dyDescent="0.2">
      <c r="A30" s="16" t="s">
        <v>352</v>
      </c>
      <c r="B30" s="6" t="s">
        <v>354</v>
      </c>
      <c r="C30" s="458">
        <f>'9.sz.mell'!C31</f>
        <v>0</v>
      </c>
      <c r="D30" s="51">
        <v>0</v>
      </c>
      <c r="E30" s="51">
        <v>0</v>
      </c>
      <c r="F30" s="51">
        <v>0</v>
      </c>
    </row>
    <row r="31" spans="1:6" s="2" customFormat="1" ht="12" customHeight="1" thickBot="1" x14ac:dyDescent="0.25">
      <c r="A31" s="18" t="s">
        <v>353</v>
      </c>
      <c r="B31" s="14" t="s">
        <v>355</v>
      </c>
      <c r="C31" s="458">
        <f>'9.sz.mell'!C32</f>
        <v>0</v>
      </c>
      <c r="D31" s="146">
        <v>0</v>
      </c>
      <c r="E31" s="146"/>
      <c r="F31" s="146"/>
    </row>
    <row r="32" spans="1:6" s="2" customFormat="1" ht="12" customHeight="1" thickBot="1" x14ac:dyDescent="0.25">
      <c r="A32" s="23" t="s">
        <v>7</v>
      </c>
      <c r="B32" s="417" t="s">
        <v>356</v>
      </c>
      <c r="C32" s="416">
        <f>SUM(C33:C42)</f>
        <v>520395</v>
      </c>
      <c r="D32" s="457">
        <f>SUM(D33:D42)</f>
        <v>120395</v>
      </c>
      <c r="E32" s="457">
        <f>SUM(E33:E42)</f>
        <v>400000</v>
      </c>
      <c r="F32" s="457">
        <f>SUM(F33:F42)</f>
        <v>0</v>
      </c>
    </row>
    <row r="33" spans="1:6" s="2" customFormat="1" ht="12" customHeight="1" x14ac:dyDescent="0.2">
      <c r="A33" s="17" t="s">
        <v>119</v>
      </c>
      <c r="B33" s="9" t="s">
        <v>359</v>
      </c>
      <c r="C33" s="458">
        <f>'9.sz.mell'!C34</f>
        <v>0</v>
      </c>
      <c r="D33" s="458"/>
      <c r="E33" s="458"/>
      <c r="F33" s="458"/>
    </row>
    <row r="34" spans="1:6" s="2" customFormat="1" ht="12" customHeight="1" x14ac:dyDescent="0.2">
      <c r="A34" s="16" t="s">
        <v>120</v>
      </c>
      <c r="B34" s="6" t="s">
        <v>367</v>
      </c>
      <c r="C34" s="458">
        <f>'9.sz.mell'!C35</f>
        <v>400000</v>
      </c>
      <c r="D34" s="51"/>
      <c r="E34" s="51">
        <v>400000</v>
      </c>
      <c r="F34" s="51"/>
    </row>
    <row r="35" spans="1:6" s="2" customFormat="1" ht="12" customHeight="1" x14ac:dyDescent="0.2">
      <c r="A35" s="16" t="s">
        <v>121</v>
      </c>
      <c r="B35" s="6" t="s">
        <v>360</v>
      </c>
      <c r="C35" s="458">
        <f>'9.sz.mell'!C36</f>
        <v>0</v>
      </c>
      <c r="D35" s="51">
        <v>0</v>
      </c>
      <c r="E35" s="51">
        <v>0</v>
      </c>
      <c r="F35" s="51">
        <v>0</v>
      </c>
    </row>
    <row r="36" spans="1:6" s="2" customFormat="1" ht="12" customHeight="1" x14ac:dyDescent="0.2">
      <c r="A36" s="16" t="s">
        <v>122</v>
      </c>
      <c r="B36" s="6" t="s">
        <v>368</v>
      </c>
      <c r="C36" s="458">
        <f>'9.sz.mell'!C37</f>
        <v>0</v>
      </c>
      <c r="D36" s="51"/>
      <c r="E36" s="51"/>
      <c r="F36" s="51"/>
    </row>
    <row r="37" spans="1:6" s="2" customFormat="1" ht="12" customHeight="1" x14ac:dyDescent="0.2">
      <c r="A37" s="16" t="s">
        <v>123</v>
      </c>
      <c r="B37" s="6" t="s">
        <v>361</v>
      </c>
      <c r="C37" s="458">
        <f>'9.sz.mell'!C38</f>
        <v>0</v>
      </c>
      <c r="D37" s="51">
        <v>0</v>
      </c>
      <c r="E37" s="51">
        <v>0</v>
      </c>
      <c r="F37" s="51">
        <v>0</v>
      </c>
    </row>
    <row r="38" spans="1:6" s="2" customFormat="1" ht="12" customHeight="1" x14ac:dyDescent="0.2">
      <c r="A38" s="16" t="s">
        <v>124</v>
      </c>
      <c r="B38" s="128" t="s">
        <v>362</v>
      </c>
      <c r="C38" s="458">
        <f>'9.sz.mell'!C39</f>
        <v>120000</v>
      </c>
      <c r="D38" s="51">
        <v>120000</v>
      </c>
      <c r="E38" s="51"/>
      <c r="F38" s="51">
        <f>F36*0.27</f>
        <v>0</v>
      </c>
    </row>
    <row r="39" spans="1:6" s="2" customFormat="1" ht="12" customHeight="1" x14ac:dyDescent="0.2">
      <c r="A39" s="16" t="s">
        <v>125</v>
      </c>
      <c r="B39" s="128" t="s">
        <v>363</v>
      </c>
      <c r="C39" s="458">
        <f>'9.sz.mell'!C40</f>
        <v>0</v>
      </c>
      <c r="D39" s="51">
        <v>0</v>
      </c>
      <c r="E39" s="51">
        <v>0</v>
      </c>
      <c r="F39" s="51">
        <v>0</v>
      </c>
    </row>
    <row r="40" spans="1:6" s="2" customFormat="1" ht="12" customHeight="1" x14ac:dyDescent="0.2">
      <c r="A40" s="16" t="s">
        <v>126</v>
      </c>
      <c r="B40" s="128" t="s">
        <v>364</v>
      </c>
      <c r="C40" s="458">
        <f>'9.sz.mell'!C41</f>
        <v>0</v>
      </c>
      <c r="D40" s="51"/>
      <c r="E40" s="51"/>
      <c r="F40" s="51"/>
    </row>
    <row r="41" spans="1:6" s="2" customFormat="1" ht="12" customHeight="1" x14ac:dyDescent="0.2">
      <c r="A41" s="16" t="s">
        <v>357</v>
      </c>
      <c r="B41" s="6" t="s">
        <v>365</v>
      </c>
      <c r="C41" s="458">
        <f>'9.sz.mell'!C42</f>
        <v>0</v>
      </c>
      <c r="D41" s="51"/>
      <c r="E41" s="51"/>
      <c r="F41" s="51"/>
    </row>
    <row r="42" spans="1:6" s="2" customFormat="1" ht="12" customHeight="1" thickBot="1" x14ac:dyDescent="0.25">
      <c r="A42" s="18" t="s">
        <v>358</v>
      </c>
      <c r="B42" s="14" t="s">
        <v>366</v>
      </c>
      <c r="C42" s="458">
        <f>'9.sz.mell'!C43</f>
        <v>395</v>
      </c>
      <c r="D42" s="146">
        <v>395</v>
      </c>
      <c r="E42" s="146">
        <v>0</v>
      </c>
      <c r="F42" s="146">
        <v>0</v>
      </c>
    </row>
    <row r="43" spans="1:6" s="2" customFormat="1" ht="12" customHeight="1" thickBot="1" x14ac:dyDescent="0.25">
      <c r="A43" s="23" t="s">
        <v>8</v>
      </c>
      <c r="B43" s="417" t="s">
        <v>369</v>
      </c>
      <c r="C43" s="416">
        <f>SUM(C44:C48)</f>
        <v>0</v>
      </c>
      <c r="D43" s="457">
        <f>SUM(D44:D48)</f>
        <v>0</v>
      </c>
      <c r="E43" s="457">
        <f>SUM(E44:E48)</f>
        <v>0</v>
      </c>
      <c r="F43" s="457">
        <f>SUM(F44:F48)</f>
        <v>0</v>
      </c>
    </row>
    <row r="44" spans="1:6" s="2" customFormat="1" ht="12" customHeight="1" x14ac:dyDescent="0.2">
      <c r="A44" s="17" t="s">
        <v>310</v>
      </c>
      <c r="B44" s="444" t="s">
        <v>373</v>
      </c>
      <c r="C44" s="478">
        <f>'9.sz.mell'!C45</f>
        <v>0</v>
      </c>
      <c r="D44" s="503"/>
      <c r="E44" s="503"/>
      <c r="F44" s="503"/>
    </row>
    <row r="45" spans="1:6" s="2" customFormat="1" ht="12" customHeight="1" x14ac:dyDescent="0.2">
      <c r="A45" s="16" t="s">
        <v>96</v>
      </c>
      <c r="B45" s="6" t="s">
        <v>374</v>
      </c>
      <c r="C45" s="478">
        <f>'9.sz.mell'!C46</f>
        <v>0</v>
      </c>
      <c r="D45" s="51">
        <v>0</v>
      </c>
      <c r="E45" s="51">
        <v>0</v>
      </c>
      <c r="F45" s="51">
        <v>0</v>
      </c>
    </row>
    <row r="46" spans="1:6" s="2" customFormat="1" ht="12" customHeight="1" x14ac:dyDescent="0.2">
      <c r="A46" s="16" t="s">
        <v>370</v>
      </c>
      <c r="B46" s="6" t="s">
        <v>375</v>
      </c>
      <c r="C46" s="478">
        <f>'9.sz.mell'!C47</f>
        <v>0</v>
      </c>
      <c r="D46" s="504"/>
      <c r="E46" s="504"/>
      <c r="F46" s="504"/>
    </row>
    <row r="47" spans="1:6" s="2" customFormat="1" ht="12" customHeight="1" x14ac:dyDescent="0.2">
      <c r="A47" s="16" t="s">
        <v>371</v>
      </c>
      <c r="B47" s="6" t="s">
        <v>376</v>
      </c>
      <c r="C47" s="478">
        <f>'9.sz.mell'!C48</f>
        <v>0</v>
      </c>
      <c r="D47" s="504"/>
      <c r="E47" s="504"/>
      <c r="F47" s="504"/>
    </row>
    <row r="48" spans="1:6" s="2" customFormat="1" ht="12" customHeight="1" thickBot="1" x14ac:dyDescent="0.25">
      <c r="A48" s="18" t="s">
        <v>372</v>
      </c>
      <c r="B48" s="14" t="s">
        <v>377</v>
      </c>
      <c r="C48" s="478">
        <f>'9.sz.mell'!C49</f>
        <v>0</v>
      </c>
      <c r="D48" s="505"/>
      <c r="E48" s="505"/>
      <c r="F48" s="505"/>
    </row>
    <row r="49" spans="1:6" s="2" customFormat="1" ht="12" customHeight="1" thickBot="1" x14ac:dyDescent="0.25">
      <c r="A49" s="23" t="s">
        <v>9</v>
      </c>
      <c r="B49" s="417" t="s">
        <v>379</v>
      </c>
      <c r="C49" s="416">
        <f>SUM(C50:C52)</f>
        <v>0</v>
      </c>
      <c r="D49" s="457">
        <f>SUM(D50:D52)</f>
        <v>0</v>
      </c>
      <c r="E49" s="457">
        <f>SUM(E50:E52)</f>
        <v>0</v>
      </c>
      <c r="F49" s="457">
        <f>SUM(F50:F52)</f>
        <v>0</v>
      </c>
    </row>
    <row r="50" spans="1:6" s="2" customFormat="1" ht="12" customHeight="1" x14ac:dyDescent="0.2">
      <c r="A50" s="17" t="s">
        <v>94</v>
      </c>
      <c r="B50" s="419" t="s">
        <v>386</v>
      </c>
      <c r="C50" s="479">
        <f>'9.sz.mell'!C51</f>
        <v>0</v>
      </c>
      <c r="D50" s="503"/>
      <c r="E50" s="503"/>
      <c r="F50" s="503"/>
    </row>
    <row r="51" spans="1:6" s="2" customFormat="1" ht="12" customHeight="1" x14ac:dyDescent="0.2">
      <c r="A51" s="17" t="s">
        <v>95</v>
      </c>
      <c r="B51" s="419" t="s">
        <v>387</v>
      </c>
      <c r="C51" s="479">
        <f>'9.sz.mell'!C52</f>
        <v>0</v>
      </c>
      <c r="D51" s="504"/>
      <c r="E51" s="504"/>
      <c r="F51" s="504"/>
    </row>
    <row r="52" spans="1:6" s="2" customFormat="1" ht="15" customHeight="1" thickBot="1" x14ac:dyDescent="0.25">
      <c r="A52" s="17" t="s">
        <v>378</v>
      </c>
      <c r="B52" s="456" t="s">
        <v>388</v>
      </c>
      <c r="C52" s="479">
        <f>'9.sz.mell'!C53</f>
        <v>0</v>
      </c>
      <c r="D52" s="505"/>
      <c r="E52" s="505"/>
      <c r="F52" s="505"/>
    </row>
    <row r="53" spans="1:6" s="2" customFormat="1" ht="12" customHeight="1" thickBot="1" x14ac:dyDescent="0.25">
      <c r="A53" s="23" t="s">
        <v>10</v>
      </c>
      <c r="B53" s="417" t="s">
        <v>380</v>
      </c>
      <c r="C53" s="416">
        <f>SUM(C54:C56)</f>
        <v>0</v>
      </c>
      <c r="D53" s="457">
        <f>SUM(D54:D56)</f>
        <v>0</v>
      </c>
      <c r="E53" s="457">
        <f>SUM(E54:E56)</f>
        <v>0</v>
      </c>
      <c r="F53" s="457">
        <f>SUM(F54:F56)</f>
        <v>0</v>
      </c>
    </row>
    <row r="54" spans="1:6" s="2" customFormat="1" ht="12" customHeight="1" x14ac:dyDescent="0.2">
      <c r="A54" s="17" t="s">
        <v>383</v>
      </c>
      <c r="B54" s="419" t="s">
        <v>389</v>
      </c>
      <c r="C54" s="479">
        <f>'9.sz.mell'!C55</f>
        <v>0</v>
      </c>
      <c r="D54" s="503"/>
      <c r="E54" s="503"/>
      <c r="F54" s="503"/>
    </row>
    <row r="55" spans="1:6" s="2" customFormat="1" ht="12" customHeight="1" x14ac:dyDescent="0.2">
      <c r="A55" s="17" t="s">
        <v>384</v>
      </c>
      <c r="B55" s="419" t="s">
        <v>390</v>
      </c>
      <c r="C55" s="479">
        <f>'9.sz.mell'!C56</f>
        <v>0</v>
      </c>
      <c r="D55" s="504"/>
      <c r="E55" s="504"/>
      <c r="F55" s="504"/>
    </row>
    <row r="56" spans="1:6" s="2" customFormat="1" ht="12" customHeight="1" thickBot="1" x14ac:dyDescent="0.25">
      <c r="A56" s="17" t="s">
        <v>385</v>
      </c>
      <c r="B56" s="456" t="s">
        <v>391</v>
      </c>
      <c r="C56" s="479">
        <f>'9.sz.mell'!C57</f>
        <v>0</v>
      </c>
      <c r="D56" s="104"/>
      <c r="E56" s="104"/>
      <c r="F56" s="104"/>
    </row>
    <row r="57" spans="1:6" s="2" customFormat="1" ht="12" customHeight="1" thickBot="1" x14ac:dyDescent="0.25">
      <c r="A57" s="23" t="s">
        <v>11</v>
      </c>
      <c r="B57" s="420" t="s">
        <v>381</v>
      </c>
      <c r="C57" s="416">
        <f>C6+C13+C19+C25+C32+C43+C49+C53</f>
        <v>31284273</v>
      </c>
      <c r="D57" s="457">
        <f>D6+D13+D19+D25+D32+D43+D49+D53</f>
        <v>28333273</v>
      </c>
      <c r="E57" s="457">
        <f>E6+E13+E19+E25+E32+E43+E49+E53</f>
        <v>400000</v>
      </c>
      <c r="F57" s="457">
        <f>F6+F13+F19+F25+F32+F43+F49+F53</f>
        <v>2551000</v>
      </c>
    </row>
    <row r="58" spans="1:6" s="2" customFormat="1" ht="12" customHeight="1" thickBot="1" x14ac:dyDescent="0.25">
      <c r="A58" s="108" t="s">
        <v>12</v>
      </c>
      <c r="B58" s="421" t="s">
        <v>382</v>
      </c>
      <c r="C58" s="416">
        <f>SUM(C59:C61)</f>
        <v>0</v>
      </c>
      <c r="D58" s="457">
        <f>SUM(D59:D61)</f>
        <v>0</v>
      </c>
      <c r="E58" s="457">
        <f>SUM(E59:E61)</f>
        <v>0</v>
      </c>
      <c r="F58" s="457">
        <f>SUM(F59:F61)</f>
        <v>0</v>
      </c>
    </row>
    <row r="59" spans="1:6" s="2" customFormat="1" ht="12" customHeight="1" x14ac:dyDescent="0.2">
      <c r="A59" s="480" t="s">
        <v>393</v>
      </c>
      <c r="B59" s="444" t="s">
        <v>133</v>
      </c>
      <c r="C59" s="458">
        <f>'9.sz.mell'!C60</f>
        <v>0</v>
      </c>
      <c r="D59" s="458"/>
      <c r="E59" s="458"/>
      <c r="F59" s="458"/>
    </row>
    <row r="60" spans="1:6" s="2" customFormat="1" ht="12" customHeight="1" x14ac:dyDescent="0.2">
      <c r="A60" s="16" t="s">
        <v>394</v>
      </c>
      <c r="B60" s="128" t="s">
        <v>392</v>
      </c>
      <c r="C60" s="458">
        <f>'9.sz.mell'!C61</f>
        <v>0</v>
      </c>
      <c r="D60" s="51"/>
      <c r="E60" s="51"/>
      <c r="F60" s="51"/>
    </row>
    <row r="61" spans="1:6" s="2" customFormat="1" ht="12" customHeight="1" thickBot="1" x14ac:dyDescent="0.25">
      <c r="A61" s="18" t="s">
        <v>395</v>
      </c>
      <c r="B61" s="456" t="s">
        <v>135</v>
      </c>
      <c r="C61" s="458">
        <f>'9.sz.mell'!C62</f>
        <v>0</v>
      </c>
      <c r="D61" s="505"/>
      <c r="E61" s="505"/>
      <c r="F61" s="505"/>
    </row>
    <row r="62" spans="1:6" s="2" customFormat="1" ht="12" customHeight="1" thickBot="1" x14ac:dyDescent="0.25">
      <c r="A62" s="108" t="s">
        <v>13</v>
      </c>
      <c r="B62" s="421" t="s">
        <v>396</v>
      </c>
      <c r="C62" s="416">
        <f>'9.sz.mell'!C63</f>
        <v>0</v>
      </c>
      <c r="D62" s="457"/>
      <c r="E62" s="457"/>
      <c r="F62" s="457"/>
    </row>
    <row r="63" spans="1:6" s="2" customFormat="1" ht="12" customHeight="1" thickBot="1" x14ac:dyDescent="0.25">
      <c r="A63" s="108" t="s">
        <v>14</v>
      </c>
      <c r="B63" s="421" t="s">
        <v>397</v>
      </c>
      <c r="C63" s="416">
        <f>SUM(C64:C65)</f>
        <v>5169727</v>
      </c>
      <c r="D63" s="457">
        <f>SUM(D64:D65)</f>
        <v>5169727</v>
      </c>
      <c r="E63" s="457">
        <f>SUM(E64:E65)</f>
        <v>0</v>
      </c>
      <c r="F63" s="457">
        <f>SUM(F64:F65)</f>
        <v>0</v>
      </c>
    </row>
    <row r="64" spans="1:6" s="2" customFormat="1" ht="12" customHeight="1" x14ac:dyDescent="0.2">
      <c r="A64" s="17" t="s">
        <v>400</v>
      </c>
      <c r="B64" s="444" t="s">
        <v>398</v>
      </c>
      <c r="C64" s="458">
        <f>'9.sz.mell'!C65</f>
        <v>5169727</v>
      </c>
      <c r="D64" s="458">
        <v>5169727</v>
      </c>
      <c r="E64" s="458"/>
      <c r="F64" s="458"/>
    </row>
    <row r="65" spans="1:6" s="2" customFormat="1" ht="12" customHeight="1" thickBot="1" x14ac:dyDescent="0.25">
      <c r="A65" s="481" t="s">
        <v>401</v>
      </c>
      <c r="B65" s="456" t="s">
        <v>399</v>
      </c>
      <c r="C65" s="479">
        <f>'9.sz.mell'!C66</f>
        <v>0</v>
      </c>
      <c r="D65" s="505"/>
      <c r="E65" s="505"/>
      <c r="F65" s="505"/>
    </row>
    <row r="66" spans="1:6" s="2" customFormat="1" ht="12" customHeight="1" thickBot="1" x14ac:dyDescent="0.25">
      <c r="A66" s="108" t="s">
        <v>15</v>
      </c>
      <c r="B66" s="421" t="s">
        <v>402</v>
      </c>
      <c r="C66" s="416">
        <f>SUM(C67:C69)</f>
        <v>0</v>
      </c>
      <c r="D66" s="457">
        <f>SUM(D67:D69)</f>
        <v>0</v>
      </c>
      <c r="E66" s="457">
        <f>SUM(E67:E69)</f>
        <v>0</v>
      </c>
      <c r="F66" s="457">
        <f>SUM(F67:F69)</f>
        <v>0</v>
      </c>
    </row>
    <row r="67" spans="1:6" s="2" customFormat="1" ht="12" customHeight="1" x14ac:dyDescent="0.2">
      <c r="A67" s="17" t="s">
        <v>406</v>
      </c>
      <c r="B67" s="9" t="s">
        <v>403</v>
      </c>
      <c r="C67" s="479">
        <f>'9.sz.mell'!C68</f>
        <v>0</v>
      </c>
      <c r="D67" s="503"/>
      <c r="E67" s="503"/>
      <c r="F67" s="503"/>
    </row>
    <row r="68" spans="1:6" s="2" customFormat="1" ht="15" customHeight="1" x14ac:dyDescent="0.2">
      <c r="A68" s="16" t="s">
        <v>407</v>
      </c>
      <c r="B68" s="6" t="s">
        <v>404</v>
      </c>
      <c r="C68" s="479">
        <f>'9.sz.mell'!C69</f>
        <v>0</v>
      </c>
      <c r="D68" s="504"/>
      <c r="E68" s="504"/>
      <c r="F68" s="504"/>
    </row>
    <row r="69" spans="1:6" s="2" customFormat="1" ht="12.95" customHeight="1" thickBot="1" x14ac:dyDescent="0.25">
      <c r="A69" s="18" t="s">
        <v>408</v>
      </c>
      <c r="B69" s="14" t="s">
        <v>405</v>
      </c>
      <c r="C69" s="458">
        <f>'9.sz.mell'!C70</f>
        <v>0</v>
      </c>
      <c r="D69" s="104"/>
      <c r="E69" s="104"/>
      <c r="F69" s="104"/>
    </row>
    <row r="70" spans="1:6" ht="16.5" customHeight="1" thickBot="1" x14ac:dyDescent="0.3">
      <c r="A70" s="108" t="s">
        <v>16</v>
      </c>
      <c r="B70" s="421" t="s">
        <v>409</v>
      </c>
      <c r="C70" s="416">
        <f>'9.sz.mell'!C71</f>
        <v>0</v>
      </c>
      <c r="D70" s="457"/>
      <c r="E70" s="457"/>
      <c r="F70" s="457"/>
    </row>
    <row r="71" spans="1:6" ht="16.5" customHeight="1" thickBot="1" x14ac:dyDescent="0.3">
      <c r="A71" s="108" t="s">
        <v>17</v>
      </c>
      <c r="B71" s="421" t="s">
        <v>410</v>
      </c>
      <c r="C71" s="416">
        <f>'9.sz.mell'!C72</f>
        <v>0</v>
      </c>
      <c r="D71" s="25"/>
      <c r="E71" s="25"/>
      <c r="F71" s="25"/>
    </row>
    <row r="72" spans="1:6" ht="38.1" customHeight="1" thickBot="1" x14ac:dyDescent="0.3">
      <c r="A72" s="23" t="s">
        <v>18</v>
      </c>
      <c r="B72" s="420" t="s">
        <v>456</v>
      </c>
      <c r="C72" s="416">
        <f>C58+C62+C63+C66+C70+C71</f>
        <v>5169727</v>
      </c>
      <c r="D72" s="495">
        <f>D58+D62+D63+D66+D70+D71</f>
        <v>5169727</v>
      </c>
      <c r="E72" s="495">
        <f>E58+E62+E63+E66+E70+E71</f>
        <v>0</v>
      </c>
      <c r="F72" s="495">
        <f>F58+F62+F63+F66+F70+F71</f>
        <v>0</v>
      </c>
    </row>
    <row r="73" spans="1:6" s="55" customFormat="1" ht="12" customHeight="1" thickBot="1" x14ac:dyDescent="0.25">
      <c r="A73" s="23" t="s">
        <v>19</v>
      </c>
      <c r="B73" s="422" t="s">
        <v>411</v>
      </c>
      <c r="C73" s="416">
        <f>C72+C57</f>
        <v>36454000</v>
      </c>
      <c r="D73" s="58">
        <f>D57+D72</f>
        <v>33503000</v>
      </c>
      <c r="E73" s="58">
        <f>E57+E72</f>
        <v>400000</v>
      </c>
      <c r="F73" s="58">
        <f>F57+F72</f>
        <v>2551000</v>
      </c>
    </row>
    <row r="74" spans="1:6" ht="12" customHeight="1" x14ac:dyDescent="0.25">
      <c r="A74" s="4"/>
      <c r="B74" s="5"/>
      <c r="C74" s="1"/>
      <c r="D74" s="1"/>
      <c r="E74" s="1"/>
      <c r="F74" s="1"/>
    </row>
    <row r="75" spans="1:6" ht="30.75" customHeight="1" x14ac:dyDescent="0.25">
      <c r="A75" s="620" t="s">
        <v>30</v>
      </c>
      <c r="B75" s="620"/>
      <c r="C75" s="620"/>
      <c r="D75" s="620"/>
      <c r="E75" s="620"/>
      <c r="F75" s="620"/>
    </row>
    <row r="76" spans="1:6" ht="12" customHeight="1" thickBot="1" x14ac:dyDescent="0.3">
      <c r="A76" s="617" t="s">
        <v>78</v>
      </c>
      <c r="B76" s="617"/>
      <c r="C76" s="145"/>
      <c r="D76" s="1"/>
      <c r="E76" s="1"/>
      <c r="F76" s="1"/>
    </row>
    <row r="77" spans="1:6" ht="28.5" customHeight="1" thickBot="1" x14ac:dyDescent="0.3">
      <c r="A77" s="26" t="s">
        <v>1</v>
      </c>
      <c r="B77" s="27" t="s">
        <v>31</v>
      </c>
      <c r="C77" s="54" t="s">
        <v>524</v>
      </c>
      <c r="D77" s="54" t="s">
        <v>572</v>
      </c>
      <c r="E77" s="54" t="s">
        <v>571</v>
      </c>
      <c r="F77" s="54" t="s">
        <v>573</v>
      </c>
    </row>
    <row r="78" spans="1:6" ht="12" customHeight="1" thickBot="1" x14ac:dyDescent="0.3">
      <c r="A78" s="46">
        <v>1</v>
      </c>
      <c r="B78" s="47">
        <v>2</v>
      </c>
      <c r="C78" s="48">
        <v>3</v>
      </c>
      <c r="D78" s="574"/>
      <c r="E78" s="575"/>
      <c r="F78" s="576"/>
    </row>
    <row r="79" spans="1:6" ht="12" customHeight="1" thickBot="1" x14ac:dyDescent="0.3">
      <c r="A79" s="24" t="s">
        <v>3</v>
      </c>
      <c r="B79" s="475" t="s">
        <v>504</v>
      </c>
      <c r="C79" s="483">
        <f>SUM(C80:C85)</f>
        <v>25985323</v>
      </c>
      <c r="D79" s="60">
        <f>SUM(D80:D85)</f>
        <v>23034323</v>
      </c>
      <c r="E79" s="60">
        <f>SUM(E80:E85)</f>
        <v>400000</v>
      </c>
      <c r="F79" s="60">
        <f>SUM(F80:F85)</f>
        <v>2551000</v>
      </c>
    </row>
    <row r="80" spans="1:6" ht="12" customHeight="1" x14ac:dyDescent="0.25">
      <c r="A80" s="19" t="s">
        <v>66</v>
      </c>
      <c r="B80" s="12" t="s">
        <v>32</v>
      </c>
      <c r="C80" s="13">
        <f>'9.sz.mell'!C85</f>
        <v>12519930</v>
      </c>
      <c r="D80" s="13">
        <v>12519930</v>
      </c>
      <c r="E80" s="13"/>
      <c r="F80" s="13"/>
    </row>
    <row r="81" spans="1:6" ht="12" customHeight="1" x14ac:dyDescent="0.25">
      <c r="A81" s="16" t="s">
        <v>67</v>
      </c>
      <c r="B81" s="6" t="s">
        <v>138</v>
      </c>
      <c r="C81" s="8">
        <f>'9.sz.mell'!C86</f>
        <v>2134433</v>
      </c>
      <c r="D81" s="8">
        <v>2134433</v>
      </c>
      <c r="E81" s="8"/>
      <c r="F81" s="8"/>
    </row>
    <row r="82" spans="1:6" ht="12" customHeight="1" x14ac:dyDescent="0.25">
      <c r="A82" s="16" t="s">
        <v>68</v>
      </c>
      <c r="B82" s="6" t="s">
        <v>139</v>
      </c>
      <c r="C82" s="8">
        <f>'9.sz.mell'!C87</f>
        <v>7751100</v>
      </c>
      <c r="D82" s="11">
        <f>7751100-400000</f>
        <v>7351100</v>
      </c>
      <c r="E82" s="11">
        <v>400000</v>
      </c>
      <c r="F82" s="11"/>
    </row>
    <row r="83" spans="1:6" ht="12" customHeight="1" x14ac:dyDescent="0.25">
      <c r="A83" s="16" t="s">
        <v>307</v>
      </c>
      <c r="B83" s="128" t="s">
        <v>493</v>
      </c>
      <c r="C83" s="8">
        <f>'9.sz.mell'!C88</f>
        <v>0</v>
      </c>
      <c r="D83" s="11"/>
      <c r="E83" s="11"/>
      <c r="F83" s="11"/>
    </row>
    <row r="84" spans="1:6" ht="12" customHeight="1" x14ac:dyDescent="0.25">
      <c r="A84" s="16" t="s">
        <v>308</v>
      </c>
      <c r="B84" s="6" t="s">
        <v>311</v>
      </c>
      <c r="C84" s="8">
        <f>'9.sz.mell'!C89</f>
        <v>2551000</v>
      </c>
      <c r="D84" s="538"/>
      <c r="E84" s="538"/>
      <c r="F84" s="538">
        <v>2551000</v>
      </c>
    </row>
    <row r="85" spans="1:6" ht="12" customHeight="1" x14ac:dyDescent="0.25">
      <c r="A85" s="16" t="s">
        <v>309</v>
      </c>
      <c r="B85" s="6" t="s">
        <v>141</v>
      </c>
      <c r="C85" s="8">
        <f>'9.sz.mell'!C90</f>
        <v>1028860</v>
      </c>
      <c r="D85" s="11">
        <f>SUM(D86:D95)</f>
        <v>1028860</v>
      </c>
      <c r="E85" s="11">
        <f>SUM(E86:E95)</f>
        <v>0</v>
      </c>
      <c r="F85" s="11">
        <f>SUM(F86:F95)</f>
        <v>0</v>
      </c>
    </row>
    <row r="86" spans="1:6" ht="12" customHeight="1" x14ac:dyDescent="0.25">
      <c r="A86" s="16" t="s">
        <v>494</v>
      </c>
      <c r="B86" s="147" t="s">
        <v>505</v>
      </c>
      <c r="C86" s="8">
        <f>'9.sz.mell'!C91</f>
        <v>0</v>
      </c>
      <c r="D86" s="11"/>
      <c r="E86" s="11"/>
      <c r="F86" s="11"/>
    </row>
    <row r="87" spans="1:6" ht="12" customHeight="1" x14ac:dyDescent="0.25">
      <c r="A87" s="16" t="s">
        <v>495</v>
      </c>
      <c r="B87" s="147" t="s">
        <v>413</v>
      </c>
      <c r="C87" s="8">
        <f>'9.sz.mell'!C92</f>
        <v>0</v>
      </c>
      <c r="D87" s="425"/>
      <c r="E87" s="425"/>
      <c r="F87" s="425"/>
    </row>
    <row r="88" spans="1:6" ht="12" customHeight="1" x14ac:dyDescent="0.25">
      <c r="A88" s="16" t="s">
        <v>496</v>
      </c>
      <c r="B88" s="147" t="s">
        <v>414</v>
      </c>
      <c r="C88" s="8">
        <f>'9.sz.mell'!C93</f>
        <v>0</v>
      </c>
      <c r="D88" s="425"/>
      <c r="E88" s="425"/>
      <c r="F88" s="425"/>
    </row>
    <row r="89" spans="1:6" ht="12" customHeight="1" x14ac:dyDescent="0.25">
      <c r="A89" s="16" t="s">
        <v>497</v>
      </c>
      <c r="B89" s="147" t="s">
        <v>415</v>
      </c>
      <c r="C89" s="8">
        <f>'9.sz.mell'!C94</f>
        <v>0</v>
      </c>
      <c r="D89" s="425"/>
      <c r="E89" s="425"/>
      <c r="F89" s="425"/>
    </row>
    <row r="90" spans="1:6" ht="12" customHeight="1" x14ac:dyDescent="0.25">
      <c r="A90" s="16" t="s">
        <v>498</v>
      </c>
      <c r="B90" s="147" t="s">
        <v>416</v>
      </c>
      <c r="C90" s="8">
        <f>'9.sz.mell'!C95</f>
        <v>793860</v>
      </c>
      <c r="D90" s="425">
        <v>793860</v>
      </c>
      <c r="E90" s="425"/>
      <c r="F90" s="425"/>
    </row>
    <row r="91" spans="1:6" ht="12" customHeight="1" x14ac:dyDescent="0.25">
      <c r="A91" s="16" t="s">
        <v>499</v>
      </c>
      <c r="B91" s="147" t="s">
        <v>417</v>
      </c>
      <c r="C91" s="8">
        <f>'9.sz.mell'!C96</f>
        <v>0</v>
      </c>
      <c r="D91" s="425"/>
      <c r="E91" s="425"/>
      <c r="F91" s="425"/>
    </row>
    <row r="92" spans="1:6" ht="12" customHeight="1" x14ac:dyDescent="0.25">
      <c r="A92" s="16" t="s">
        <v>500</v>
      </c>
      <c r="B92" s="147" t="s">
        <v>418</v>
      </c>
      <c r="C92" s="8">
        <f>'9.sz.mell'!C97</f>
        <v>0</v>
      </c>
      <c r="D92" s="425"/>
      <c r="E92" s="425"/>
      <c r="F92" s="425"/>
    </row>
    <row r="93" spans="1:6" ht="12" customHeight="1" x14ac:dyDescent="0.25">
      <c r="A93" s="16" t="s">
        <v>501</v>
      </c>
      <c r="B93" s="147" t="s">
        <v>419</v>
      </c>
      <c r="C93" s="8">
        <f>'9.sz.mell'!C98</f>
        <v>0</v>
      </c>
      <c r="D93" s="425"/>
      <c r="E93" s="425"/>
      <c r="F93" s="425"/>
    </row>
    <row r="94" spans="1:6" ht="12" customHeight="1" x14ac:dyDescent="0.25">
      <c r="A94" s="16" t="s">
        <v>502</v>
      </c>
      <c r="B94" s="147" t="s">
        <v>420</v>
      </c>
      <c r="C94" s="8">
        <f>'9.sz.mell'!C99</f>
        <v>0</v>
      </c>
      <c r="D94" s="425"/>
      <c r="E94" s="425"/>
      <c r="F94" s="425"/>
    </row>
    <row r="95" spans="1:6" ht="15" customHeight="1" thickBot="1" x14ac:dyDescent="0.3">
      <c r="A95" s="16" t="s">
        <v>503</v>
      </c>
      <c r="B95" s="147" t="s">
        <v>421</v>
      </c>
      <c r="C95" s="8">
        <f>'9.sz.mell'!C100</f>
        <v>235000</v>
      </c>
      <c r="D95" s="425">
        <v>235000</v>
      </c>
      <c r="E95" s="425"/>
      <c r="F95" s="425"/>
    </row>
    <row r="96" spans="1:6" ht="12" customHeight="1" thickBot="1" x14ac:dyDescent="0.3">
      <c r="A96" s="23" t="s">
        <v>4</v>
      </c>
      <c r="B96" s="109" t="s">
        <v>441</v>
      </c>
      <c r="C96" s="424">
        <f>SUM(C97:C99)</f>
        <v>3327224</v>
      </c>
      <c r="D96" s="61">
        <f>SUM(D97:D99)</f>
        <v>3327224</v>
      </c>
      <c r="E96" s="61">
        <f>SUM(E97:E99)</f>
        <v>0</v>
      </c>
      <c r="F96" s="61">
        <f>SUM(F97:F99)</f>
        <v>0</v>
      </c>
    </row>
    <row r="97" spans="1:6" ht="12" customHeight="1" x14ac:dyDescent="0.25">
      <c r="A97" s="17" t="s">
        <v>70</v>
      </c>
      <c r="B97" s="9" t="s">
        <v>144</v>
      </c>
      <c r="C97" s="10">
        <f>'9.sz.mell'!C102</f>
        <v>700000</v>
      </c>
      <c r="D97" s="10">
        <v>700000</v>
      </c>
      <c r="E97" s="10">
        <f>'6.sz.mell'!G23</f>
        <v>0</v>
      </c>
      <c r="F97" s="10">
        <f>'6.sz.mell'!H23</f>
        <v>0</v>
      </c>
    </row>
    <row r="98" spans="1:6" ht="12" customHeight="1" x14ac:dyDescent="0.25">
      <c r="A98" s="17" t="s">
        <v>71</v>
      </c>
      <c r="B98" s="6" t="s">
        <v>145</v>
      </c>
      <c r="C98" s="8">
        <f>'9.sz.mell'!C103</f>
        <v>2627224</v>
      </c>
      <c r="D98" s="10">
        <v>2627224</v>
      </c>
      <c r="E98" s="10">
        <f>'7.sz.mell'!G20</f>
        <v>0</v>
      </c>
      <c r="F98" s="10">
        <f>'7.sz.mell'!H20</f>
        <v>0</v>
      </c>
    </row>
    <row r="99" spans="1:6" ht="12" customHeight="1" x14ac:dyDescent="0.25">
      <c r="A99" s="17" t="s">
        <v>72</v>
      </c>
      <c r="B99" s="6" t="s">
        <v>422</v>
      </c>
      <c r="C99" s="8">
        <f>'9.sz.mell'!C104</f>
        <v>0</v>
      </c>
      <c r="D99" s="10">
        <f>SUM(D100:D107)</f>
        <v>0</v>
      </c>
      <c r="E99" s="10">
        <f>SUM(E100:E107)</f>
        <v>0</v>
      </c>
      <c r="F99" s="10">
        <f>SUM(F100:F107)</f>
        <v>0</v>
      </c>
    </row>
    <row r="100" spans="1:6" ht="12" customHeight="1" x14ac:dyDescent="0.25">
      <c r="A100" s="17" t="s">
        <v>147</v>
      </c>
      <c r="B100" s="147" t="s">
        <v>423</v>
      </c>
      <c r="C100" s="8">
        <f>'9.sz.mell'!C105</f>
        <v>0</v>
      </c>
      <c r="D100" s="10"/>
      <c r="E100" s="10"/>
      <c r="F100" s="10"/>
    </row>
    <row r="101" spans="1:6" ht="12" customHeight="1" x14ac:dyDescent="0.25">
      <c r="A101" s="17" t="s">
        <v>148</v>
      </c>
      <c r="B101" s="147" t="s">
        <v>414</v>
      </c>
      <c r="C101" s="8">
        <f>'9.sz.mell'!C106</f>
        <v>0</v>
      </c>
      <c r="D101" s="10"/>
      <c r="E101" s="10"/>
      <c r="F101" s="10"/>
    </row>
    <row r="102" spans="1:6" ht="12" customHeight="1" x14ac:dyDescent="0.25">
      <c r="A102" s="17" t="s">
        <v>149</v>
      </c>
      <c r="B102" s="147" t="s">
        <v>415</v>
      </c>
      <c r="C102" s="8">
        <f>'9.sz.mell'!C107</f>
        <v>0</v>
      </c>
      <c r="D102" s="10"/>
      <c r="E102" s="10"/>
      <c r="F102" s="10"/>
    </row>
    <row r="103" spans="1:6" ht="12" customHeight="1" x14ac:dyDescent="0.25">
      <c r="A103" s="17" t="s">
        <v>435</v>
      </c>
      <c r="B103" s="147" t="s">
        <v>424</v>
      </c>
      <c r="C103" s="8">
        <f>'9.sz.mell'!C108</f>
        <v>0</v>
      </c>
      <c r="D103" s="10"/>
      <c r="E103" s="10"/>
      <c r="F103" s="10"/>
    </row>
    <row r="104" spans="1:6" ht="12" customHeight="1" x14ac:dyDescent="0.25">
      <c r="A104" s="17" t="s">
        <v>436</v>
      </c>
      <c r="B104" s="147" t="s">
        <v>417</v>
      </c>
      <c r="C104" s="8">
        <f>'9.sz.mell'!C109</f>
        <v>0</v>
      </c>
      <c r="D104" s="10"/>
      <c r="E104" s="10"/>
      <c r="F104" s="10"/>
    </row>
    <row r="105" spans="1:6" ht="12" customHeight="1" x14ac:dyDescent="0.25">
      <c r="A105" s="17" t="s">
        <v>437</v>
      </c>
      <c r="B105" s="147" t="s">
        <v>418</v>
      </c>
      <c r="C105" s="8">
        <f>'9.sz.mell'!C110</f>
        <v>0</v>
      </c>
      <c r="D105" s="10"/>
      <c r="E105" s="10"/>
      <c r="F105" s="10"/>
    </row>
    <row r="106" spans="1:6" ht="12" customHeight="1" x14ac:dyDescent="0.25">
      <c r="A106" s="17" t="s">
        <v>438</v>
      </c>
      <c r="B106" s="147" t="s">
        <v>425</v>
      </c>
      <c r="C106" s="8">
        <f>'9.sz.mell'!C111</f>
        <v>0</v>
      </c>
      <c r="D106" s="8"/>
      <c r="E106" s="8"/>
      <c r="F106" s="8"/>
    </row>
    <row r="107" spans="1:6" ht="12" customHeight="1" thickBot="1" x14ac:dyDescent="0.3">
      <c r="A107" s="17" t="s">
        <v>439</v>
      </c>
      <c r="B107" s="147" t="s">
        <v>426</v>
      </c>
      <c r="C107" s="8">
        <f>'9.sz.mell'!C112</f>
        <v>0</v>
      </c>
      <c r="D107" s="8"/>
      <c r="E107" s="8"/>
      <c r="F107" s="8"/>
    </row>
    <row r="108" spans="1:6" ht="12" customHeight="1" thickBot="1" x14ac:dyDescent="0.3">
      <c r="A108" s="23" t="s">
        <v>5</v>
      </c>
      <c r="B108" s="109" t="s">
        <v>442</v>
      </c>
      <c r="C108" s="423">
        <f>SUM(C109:C110)</f>
        <v>6102435</v>
      </c>
      <c r="D108" s="61">
        <f>SUM(D109:D110)</f>
        <v>6102435</v>
      </c>
      <c r="E108" s="61">
        <f>SUM(E109:E110)</f>
        <v>0</v>
      </c>
      <c r="F108" s="61">
        <f>SUM(F109:F110)</f>
        <v>0</v>
      </c>
    </row>
    <row r="109" spans="1:6" ht="12" customHeight="1" x14ac:dyDescent="0.25">
      <c r="A109" s="17" t="s">
        <v>64</v>
      </c>
      <c r="B109" s="9" t="s">
        <v>40</v>
      </c>
      <c r="C109" s="10">
        <f>'9.sz.mell'!C114</f>
        <v>6102435</v>
      </c>
      <c r="D109" s="10">
        <v>6102435</v>
      </c>
      <c r="E109" s="10"/>
      <c r="F109" s="10"/>
    </row>
    <row r="110" spans="1:6" ht="12" customHeight="1" thickBot="1" x14ac:dyDescent="0.3">
      <c r="A110" s="16" t="s">
        <v>65</v>
      </c>
      <c r="B110" s="6" t="s">
        <v>41</v>
      </c>
      <c r="C110" s="11">
        <f>'9.sz.mell'!C115</f>
        <v>0</v>
      </c>
      <c r="D110" s="11">
        <v>0</v>
      </c>
      <c r="E110" s="11"/>
      <c r="F110" s="11"/>
    </row>
    <row r="111" spans="1:6" ht="12" customHeight="1" thickBot="1" x14ac:dyDescent="0.3">
      <c r="A111" s="23" t="s">
        <v>6</v>
      </c>
      <c r="B111" s="484" t="s">
        <v>443</v>
      </c>
      <c r="C111" s="424">
        <f>C79+C96+C115+C108</f>
        <v>35414982</v>
      </c>
      <c r="D111" s="424">
        <f>D79+D96+D115+D108</f>
        <v>32463982</v>
      </c>
      <c r="E111" s="424">
        <f>E79+E96+E115+E108</f>
        <v>400000</v>
      </c>
      <c r="F111" s="424">
        <f>F79+F96+F115+F108</f>
        <v>2551000</v>
      </c>
    </row>
    <row r="112" spans="1:6" ht="12" customHeight="1" thickBot="1" x14ac:dyDescent="0.3">
      <c r="A112" s="23" t="s">
        <v>7</v>
      </c>
      <c r="B112" s="421" t="s">
        <v>444</v>
      </c>
      <c r="C112" s="424">
        <f>SUM(C113:C115)</f>
        <v>0</v>
      </c>
      <c r="D112" s="462">
        <f>SUM(D113:D115)</f>
        <v>0</v>
      </c>
      <c r="E112" s="462">
        <f>SUM(E113:E115)</f>
        <v>0</v>
      </c>
      <c r="F112" s="462">
        <f>SUM(F113:F115)</f>
        <v>0</v>
      </c>
    </row>
    <row r="113" spans="1:9" ht="12" customHeight="1" x14ac:dyDescent="0.25">
      <c r="A113" s="474" t="s">
        <v>119</v>
      </c>
      <c r="B113" s="444" t="s">
        <v>445</v>
      </c>
      <c r="C113" s="485">
        <f>'9.sz.mell'!C118</f>
        <v>0</v>
      </c>
      <c r="D113" s="10"/>
      <c r="E113" s="10"/>
      <c r="F113" s="10"/>
    </row>
    <row r="114" spans="1:9" ht="12" customHeight="1" x14ac:dyDescent="0.25">
      <c r="A114" s="124" t="s">
        <v>120</v>
      </c>
      <c r="B114" s="128" t="s">
        <v>446</v>
      </c>
      <c r="C114" s="7">
        <f>'9.sz.mell'!C119</f>
        <v>0</v>
      </c>
      <c r="D114" s="8"/>
      <c r="E114" s="8"/>
      <c r="F114" s="8"/>
    </row>
    <row r="115" spans="1:9" ht="12" customHeight="1" thickBot="1" x14ac:dyDescent="0.3">
      <c r="A115" s="411" t="s">
        <v>121</v>
      </c>
      <c r="B115" s="456" t="s">
        <v>447</v>
      </c>
      <c r="C115" s="7">
        <f>'9.sz.mell'!C120</f>
        <v>0</v>
      </c>
      <c r="D115" s="11"/>
      <c r="E115" s="11"/>
      <c r="F115" s="11"/>
    </row>
    <row r="116" spans="1:9" ht="15" customHeight="1" thickBot="1" x14ac:dyDescent="0.3">
      <c r="A116" s="108" t="s">
        <v>8</v>
      </c>
      <c r="B116" s="421" t="s">
        <v>448</v>
      </c>
      <c r="C116" s="423">
        <f>'9.sz.mell'!C121</f>
        <v>0</v>
      </c>
      <c r="D116" s="462"/>
      <c r="E116" s="462"/>
      <c r="F116" s="462"/>
      <c r="G116" s="111"/>
      <c r="H116" s="111"/>
      <c r="I116" s="111"/>
    </row>
    <row r="117" spans="1:9" ht="16.5" thickBot="1" x14ac:dyDescent="0.3">
      <c r="A117" s="108" t="s">
        <v>9</v>
      </c>
      <c r="B117" s="421" t="s">
        <v>477</v>
      </c>
      <c r="C117" s="423">
        <f>SUM(C118:C120)</f>
        <v>1039018</v>
      </c>
      <c r="D117" s="462">
        <f>SUM(D118:D120)</f>
        <v>1039018</v>
      </c>
      <c r="E117" s="462">
        <f>SUM(E118:E120)</f>
        <v>0</v>
      </c>
      <c r="F117" s="462">
        <f>SUM(F118:F120)</f>
        <v>0</v>
      </c>
    </row>
    <row r="118" spans="1:9" x14ac:dyDescent="0.25">
      <c r="A118" s="474" t="s">
        <v>94</v>
      </c>
      <c r="B118" s="9" t="s">
        <v>450</v>
      </c>
      <c r="C118" s="485">
        <f>'9.sz.mell'!C123</f>
        <v>1039018</v>
      </c>
      <c r="D118" s="10">
        <v>1039018</v>
      </c>
      <c r="E118" s="10"/>
      <c r="F118" s="10"/>
    </row>
    <row r="119" spans="1:9" x14ac:dyDescent="0.25">
      <c r="A119" s="474" t="s">
        <v>95</v>
      </c>
      <c r="B119" s="6" t="s">
        <v>451</v>
      </c>
      <c r="C119" s="7">
        <f>'9.sz.mell'!C124</f>
        <v>0</v>
      </c>
      <c r="D119" s="8"/>
      <c r="E119" s="8"/>
      <c r="F119" s="8"/>
    </row>
    <row r="120" spans="1:9" ht="23.25" customHeight="1" thickBot="1" x14ac:dyDescent="0.3">
      <c r="A120" s="474" t="s">
        <v>378</v>
      </c>
      <c r="B120" s="14" t="s">
        <v>452</v>
      </c>
      <c r="C120" s="486"/>
      <c r="D120" s="11"/>
      <c r="E120" s="11"/>
      <c r="F120" s="11"/>
    </row>
    <row r="121" spans="1:9" ht="23.25" customHeight="1" thickBot="1" x14ac:dyDescent="0.3">
      <c r="A121" s="108" t="s">
        <v>10</v>
      </c>
      <c r="B121" s="421" t="s">
        <v>453</v>
      </c>
      <c r="C121" s="423">
        <f>'9.sz.mell'!C126</f>
        <v>0</v>
      </c>
      <c r="D121" s="462"/>
      <c r="E121" s="462"/>
      <c r="F121" s="462"/>
    </row>
    <row r="122" spans="1:9" ht="18" customHeight="1" thickBot="1" x14ac:dyDescent="0.3">
      <c r="A122" s="108" t="s">
        <v>11</v>
      </c>
      <c r="B122" s="421" t="s">
        <v>454</v>
      </c>
      <c r="C122" s="423">
        <f>'9.sz.mell'!C127</f>
        <v>0</v>
      </c>
      <c r="D122" s="462"/>
      <c r="E122" s="462"/>
      <c r="F122" s="462"/>
    </row>
    <row r="123" spans="1:9" ht="15.75" customHeight="1" thickBot="1" x14ac:dyDescent="0.3">
      <c r="A123" s="108" t="s">
        <v>12</v>
      </c>
      <c r="B123" s="420" t="s">
        <v>455</v>
      </c>
      <c r="C123" s="424">
        <f>C112+C116+C117+C121+C122</f>
        <v>1039018</v>
      </c>
      <c r="D123" s="506">
        <f>D112+D116+D117+D121+D122</f>
        <v>1039018</v>
      </c>
      <c r="E123" s="506">
        <f>E112+E116+E117+E121+E122</f>
        <v>0</v>
      </c>
      <c r="F123" s="506">
        <f>F112+F116+F117+F121+F122</f>
        <v>0</v>
      </c>
    </row>
    <row r="124" spans="1:9" ht="15.75" customHeight="1" thickBot="1" x14ac:dyDescent="0.3">
      <c r="A124" s="23" t="s">
        <v>13</v>
      </c>
      <c r="B124" s="45" t="s">
        <v>457</v>
      </c>
      <c r="C124" s="424">
        <f>C111+C123</f>
        <v>36454000</v>
      </c>
      <c r="D124" s="38">
        <f>D111+D123</f>
        <v>33503000</v>
      </c>
      <c r="E124" s="38">
        <f>E111+E123</f>
        <v>400000</v>
      </c>
      <c r="F124" s="38">
        <f>F111+F123</f>
        <v>2551000</v>
      </c>
    </row>
    <row r="125" spans="1:9" x14ac:dyDescent="0.25">
      <c r="C125" s="112"/>
    </row>
    <row r="126" spans="1:9" x14ac:dyDescent="0.25">
      <c r="A126" s="618" t="s">
        <v>82</v>
      </c>
      <c r="B126" s="618"/>
      <c r="C126" s="618"/>
    </row>
    <row r="127" spans="1:9" ht="16.5" thickBot="1" x14ac:dyDescent="0.3">
      <c r="A127" s="617" t="s">
        <v>79</v>
      </c>
      <c r="B127" s="617"/>
    </row>
    <row r="128" spans="1:9" ht="12" customHeight="1" thickBot="1" x14ac:dyDescent="0.3">
      <c r="A128" s="23">
        <v>1</v>
      </c>
      <c r="B128" s="37" t="s">
        <v>475</v>
      </c>
      <c r="C128" s="57">
        <f>C57-C111</f>
        <v>-4130709</v>
      </c>
      <c r="D128" s="57">
        <f>D57-D111</f>
        <v>-4130709</v>
      </c>
      <c r="E128" s="57">
        <f>E57-E111</f>
        <v>0</v>
      </c>
      <c r="F128" s="57">
        <f>F57-F111</f>
        <v>0</v>
      </c>
    </row>
    <row r="129" spans="1:6" ht="26.25" customHeight="1" thickBot="1" x14ac:dyDescent="0.3">
      <c r="A129" s="23">
        <v>2</v>
      </c>
      <c r="B129" s="37" t="s">
        <v>476</v>
      </c>
      <c r="C129" s="57">
        <f>C72-C123</f>
        <v>4130709</v>
      </c>
      <c r="D129" s="57">
        <f>D72-D123</f>
        <v>4130709</v>
      </c>
      <c r="E129" s="57">
        <f>E72-E123</f>
        <v>0</v>
      </c>
      <c r="F129" s="57">
        <f>F72-F123</f>
        <v>0</v>
      </c>
    </row>
  </sheetData>
  <sheetProtection password="C071" sheet="1" selectLockedCells="1" selectUnlockedCells="1"/>
  <mergeCells count="7">
    <mergeCell ref="A1:F1"/>
    <mergeCell ref="A2:F2"/>
    <mergeCell ref="A3:B3"/>
    <mergeCell ref="A76:B76"/>
    <mergeCell ref="A126:C126"/>
    <mergeCell ref="A127:B127"/>
    <mergeCell ref="A75:F75"/>
  </mergeCells>
  <printOptions horizontalCentered="1"/>
  <pageMargins left="0.78740157480314998" right="0.78740157480314998" top="1.45669291338583" bottom="0.86614173228346503" header="0.78740157480314998" footer="0.59055118110236204"/>
  <pageSetup paperSize="9" scale="63" fitToWidth="3" fitToHeight="2" orientation="portrait" r:id="rId1"/>
  <headerFooter alignWithMargins="0">
    <oddHeader>&amp;C&amp;"Times New Roman CE,Félkövér"&amp;12
Dobronhegy Község Önkormányzata
2020. ÉVI KÖLTSÉGVETÉSE
&amp;10
&amp;R&amp;"Times New Roman CE,Félkövér dőlt"&amp;11 1.1.sz. melléklet a 2/2020. (II.26.) önkormányzati rendelethez</oddHeader>
  </headerFooter>
  <rowBreaks count="1" manualBreakCount="1">
    <brk id="7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Layout" zoomScaleNormal="100" workbookViewId="0">
      <selection activeCell="C21" sqref="C21"/>
    </sheetView>
  </sheetViews>
  <sheetFormatPr defaultRowHeight="12.75" x14ac:dyDescent="0.2"/>
  <cols>
    <col min="1" max="1" width="7" style="158" customWidth="1"/>
    <col min="2" max="2" width="59.83203125" style="160" customWidth="1"/>
    <col min="3" max="3" width="15" style="158" customWidth="1"/>
    <col min="4" max="4" width="61.6640625" style="158" customWidth="1"/>
    <col min="5" max="5" width="18.33203125" style="158" customWidth="1"/>
    <col min="6" max="16384" width="9.33203125" style="158"/>
  </cols>
  <sheetData>
    <row r="1" spans="1:6" ht="39.75" customHeight="1" x14ac:dyDescent="0.2">
      <c r="B1" s="205" t="s">
        <v>84</v>
      </c>
      <c r="C1" s="159"/>
      <c r="D1" s="159"/>
      <c r="E1" s="159"/>
    </row>
    <row r="2" spans="1:6" ht="14.25" thickBot="1" x14ac:dyDescent="0.25">
      <c r="E2" s="161" t="s">
        <v>521</v>
      </c>
    </row>
    <row r="3" spans="1:6" ht="18" customHeight="1" thickBot="1" x14ac:dyDescent="0.25">
      <c r="A3" s="622" t="s">
        <v>45</v>
      </c>
      <c r="B3" s="162" t="s">
        <v>38</v>
      </c>
      <c r="C3" s="163"/>
      <c r="D3" s="162" t="s">
        <v>39</v>
      </c>
      <c r="E3" s="163"/>
    </row>
    <row r="4" spans="1:6" s="167" customFormat="1" ht="38.25" customHeight="1" thickBot="1" x14ac:dyDescent="0.25">
      <c r="A4" s="623"/>
      <c r="B4" s="164" t="s">
        <v>42</v>
      </c>
      <c r="C4" s="165" t="s">
        <v>561</v>
      </c>
      <c r="D4" s="164" t="s">
        <v>42</v>
      </c>
      <c r="E4" s="165" t="s">
        <v>561</v>
      </c>
      <c r="F4" s="166"/>
    </row>
    <row r="5" spans="1:6" s="167" customFormat="1" ht="12" customHeight="1" thickBot="1" x14ac:dyDescent="0.25">
      <c r="A5" s="168">
        <v>1</v>
      </c>
      <c r="B5" s="164">
        <v>2</v>
      </c>
      <c r="C5" s="169">
        <v>3</v>
      </c>
      <c r="D5" s="164">
        <v>4</v>
      </c>
      <c r="E5" s="169">
        <v>5</v>
      </c>
    </row>
    <row r="6" spans="1:6" ht="12.95" customHeight="1" x14ac:dyDescent="0.2">
      <c r="A6" s="170" t="s">
        <v>3</v>
      </c>
      <c r="B6" s="196" t="s">
        <v>460</v>
      </c>
      <c r="C6" s="171">
        <f>'1..sz.mell. '!C5</f>
        <v>25975440</v>
      </c>
      <c r="D6" s="172" t="s">
        <v>43</v>
      </c>
      <c r="E6" s="173">
        <f>'1..sz.mell. '!C79</f>
        <v>12519930</v>
      </c>
    </row>
    <row r="7" spans="1:6" ht="12.95" customHeight="1" x14ac:dyDescent="0.2">
      <c r="A7" s="126" t="s">
        <v>4</v>
      </c>
      <c r="B7" s="197" t="s">
        <v>478</v>
      </c>
      <c r="C7" s="175">
        <f>'1..sz.mell. '!C12</f>
        <v>268438</v>
      </c>
      <c r="D7" s="197" t="s">
        <v>138</v>
      </c>
      <c r="E7" s="175">
        <f>'1..sz.mell. '!C80</f>
        <v>2134433</v>
      </c>
    </row>
    <row r="8" spans="1:6" ht="12.95" customHeight="1" x14ac:dyDescent="0.2">
      <c r="A8" s="126" t="s">
        <v>5</v>
      </c>
      <c r="B8" s="197" t="s">
        <v>105</v>
      </c>
      <c r="C8" s="175">
        <f>'1..sz.mell. '!C24</f>
        <v>1770000</v>
      </c>
      <c r="D8" s="174" t="s">
        <v>44</v>
      </c>
      <c r="E8" s="175">
        <f>'1..sz.mell. '!C81+'1..sz.mell. '!C82</f>
        <v>7751100</v>
      </c>
    </row>
    <row r="9" spans="1:6" ht="12.95" customHeight="1" x14ac:dyDescent="0.2">
      <c r="A9" s="126" t="s">
        <v>6</v>
      </c>
      <c r="B9" s="198" t="s">
        <v>464</v>
      </c>
      <c r="C9" s="175">
        <f>'1..sz.mell. '!C48</f>
        <v>0</v>
      </c>
      <c r="D9" s="197" t="s">
        <v>177</v>
      </c>
      <c r="E9" s="175">
        <f>'1..sz.mell. '!C83</f>
        <v>2551000</v>
      </c>
    </row>
    <row r="10" spans="1:6" ht="12.95" customHeight="1" x14ac:dyDescent="0.2">
      <c r="A10" s="126" t="s">
        <v>7</v>
      </c>
      <c r="B10" s="197" t="s">
        <v>479</v>
      </c>
      <c r="C10" s="175">
        <f>'1..sz.mell. '!C31</f>
        <v>520395</v>
      </c>
      <c r="D10" s="197" t="s">
        <v>178</v>
      </c>
      <c r="E10" s="175">
        <f>'1..sz.mell. '!C84</f>
        <v>1028860</v>
      </c>
    </row>
    <row r="11" spans="1:6" ht="12.95" customHeight="1" x14ac:dyDescent="0.2">
      <c r="A11" s="126" t="s">
        <v>8</v>
      </c>
      <c r="B11" s="199"/>
      <c r="C11" s="175"/>
      <c r="D11" s="197" t="s">
        <v>33</v>
      </c>
      <c r="E11" s="175">
        <f>'1..sz.mell. '!C107-3553485</f>
        <v>2548950</v>
      </c>
    </row>
    <row r="12" spans="1:6" ht="12.95" customHeight="1" x14ac:dyDescent="0.2">
      <c r="A12" s="126" t="s">
        <v>9</v>
      </c>
      <c r="B12" s="197"/>
      <c r="C12" s="175"/>
      <c r="D12" s="176"/>
      <c r="E12" s="175"/>
    </row>
    <row r="13" spans="1:6" x14ac:dyDescent="0.2">
      <c r="A13" s="126" t="s">
        <v>10</v>
      </c>
      <c r="B13" s="197"/>
      <c r="C13" s="175"/>
      <c r="D13" s="176"/>
      <c r="E13" s="175"/>
    </row>
    <row r="14" spans="1:6" ht="12.95" customHeight="1" x14ac:dyDescent="0.2">
      <c r="A14" s="126" t="s">
        <v>11</v>
      </c>
      <c r="B14" s="200"/>
      <c r="C14" s="175"/>
      <c r="D14" s="174"/>
      <c r="E14" s="175"/>
    </row>
    <row r="15" spans="1:6" ht="12.95" customHeight="1" x14ac:dyDescent="0.2">
      <c r="A15" s="126" t="s">
        <v>12</v>
      </c>
      <c r="B15" s="197"/>
      <c r="C15" s="175"/>
      <c r="D15" s="174"/>
      <c r="E15" s="175"/>
    </row>
    <row r="16" spans="1:6" ht="12.95" customHeight="1" x14ac:dyDescent="0.2">
      <c r="A16" s="126" t="s">
        <v>13</v>
      </c>
      <c r="B16" s="174"/>
      <c r="C16" s="175"/>
      <c r="D16" s="176"/>
      <c r="E16" s="175"/>
    </row>
    <row r="17" spans="1:6" ht="12.95" customHeight="1" thickBot="1" x14ac:dyDescent="0.25">
      <c r="A17" s="126" t="s">
        <v>14</v>
      </c>
      <c r="B17" s="177"/>
      <c r="C17" s="178"/>
      <c r="D17" s="179"/>
      <c r="E17" s="180"/>
    </row>
    <row r="18" spans="1:6" ht="15.95" customHeight="1" thickBot="1" x14ac:dyDescent="0.25">
      <c r="A18" s="110" t="s">
        <v>15</v>
      </c>
      <c r="B18" s="181" t="s">
        <v>172</v>
      </c>
      <c r="C18" s="182">
        <f>SUM(C6:C17)</f>
        <v>28534273</v>
      </c>
      <c r="D18" s="183" t="s">
        <v>179</v>
      </c>
      <c r="E18" s="182">
        <f>SUM(E6:E17)</f>
        <v>28534273</v>
      </c>
    </row>
    <row r="19" spans="1:6" ht="12.95" customHeight="1" x14ac:dyDescent="0.2">
      <c r="A19" s="125" t="s">
        <v>16</v>
      </c>
      <c r="B19" s="197" t="s">
        <v>173</v>
      </c>
      <c r="C19" s="184">
        <f>SUM(C20:C23)</f>
        <v>1039018</v>
      </c>
      <c r="D19" s="185" t="s">
        <v>180</v>
      </c>
      <c r="E19" s="186"/>
    </row>
    <row r="20" spans="1:6" ht="12.95" customHeight="1" x14ac:dyDescent="0.2">
      <c r="A20" s="126" t="s">
        <v>17</v>
      </c>
      <c r="B20" s="201" t="s">
        <v>128</v>
      </c>
      <c r="C20" s="187">
        <f>'1..sz.mell. '!C62-4130709</f>
        <v>1039018</v>
      </c>
      <c r="D20" s="203" t="s">
        <v>181</v>
      </c>
      <c r="E20" s="188">
        <f>'1..sz.mell. '!C113</f>
        <v>0</v>
      </c>
    </row>
    <row r="21" spans="1:6" ht="12.95" customHeight="1" x14ac:dyDescent="0.2">
      <c r="A21" s="126" t="s">
        <v>18</v>
      </c>
      <c r="B21" s="202" t="s">
        <v>129</v>
      </c>
      <c r="C21" s="187"/>
      <c r="D21" s="203" t="s">
        <v>151</v>
      </c>
      <c r="E21" s="188"/>
    </row>
    <row r="22" spans="1:6" ht="12.95" customHeight="1" x14ac:dyDescent="0.2">
      <c r="A22" s="126" t="s">
        <v>19</v>
      </c>
      <c r="B22" s="202" t="s">
        <v>130</v>
      </c>
      <c r="C22" s="187"/>
      <c r="D22" s="204" t="s">
        <v>81</v>
      </c>
      <c r="E22" s="188"/>
    </row>
    <row r="23" spans="1:6" ht="12.95" customHeight="1" x14ac:dyDescent="0.2">
      <c r="A23" s="126" t="s">
        <v>20</v>
      </c>
      <c r="B23" s="202" t="s">
        <v>132</v>
      </c>
      <c r="C23" s="187"/>
      <c r="D23" s="197" t="s">
        <v>152</v>
      </c>
      <c r="E23" s="188"/>
    </row>
    <row r="24" spans="1:6" ht="12.95" customHeight="1" x14ac:dyDescent="0.2">
      <c r="A24" s="126" t="s">
        <v>21</v>
      </c>
      <c r="B24" s="197" t="s">
        <v>174</v>
      </c>
      <c r="C24" s="187">
        <f>SUM(C25:C26)</f>
        <v>0</v>
      </c>
      <c r="D24" s="197" t="s">
        <v>153</v>
      </c>
      <c r="E24" s="188"/>
    </row>
    <row r="25" spans="1:6" ht="12.95" customHeight="1" x14ac:dyDescent="0.2">
      <c r="A25" s="125" t="s">
        <v>22</v>
      </c>
      <c r="B25" s="189" t="s">
        <v>134</v>
      </c>
      <c r="C25" s="190">
        <f>'1..sz.mell. '!C59</f>
        <v>0</v>
      </c>
      <c r="D25" s="196" t="s">
        <v>154</v>
      </c>
      <c r="E25" s="188"/>
    </row>
    <row r="26" spans="1:6" ht="12.95" customHeight="1" thickBot="1" x14ac:dyDescent="0.25">
      <c r="A26" s="126" t="s">
        <v>23</v>
      </c>
      <c r="B26" s="206" t="s">
        <v>480</v>
      </c>
      <c r="C26" s="187"/>
      <c r="D26" s="197" t="s">
        <v>520</v>
      </c>
      <c r="E26" s="188">
        <f>'1..sz.mell. '!C117</f>
        <v>1039018</v>
      </c>
    </row>
    <row r="27" spans="1:6" ht="15.75" customHeight="1" thickBot="1" x14ac:dyDescent="0.25">
      <c r="A27" s="110" t="s">
        <v>24</v>
      </c>
      <c r="B27" s="181" t="s">
        <v>191</v>
      </c>
      <c r="C27" s="182">
        <f>C19+C24</f>
        <v>1039018</v>
      </c>
      <c r="D27" s="181" t="s">
        <v>182</v>
      </c>
      <c r="E27" s="182">
        <f>SUM(E19:E26)</f>
        <v>1039018</v>
      </c>
    </row>
    <row r="28" spans="1:6" ht="15.95" customHeight="1" thickBot="1" x14ac:dyDescent="0.25">
      <c r="A28" s="110" t="s">
        <v>25</v>
      </c>
      <c r="B28" s="181" t="s">
        <v>481</v>
      </c>
      <c r="C28" s="182">
        <f>C18+C27</f>
        <v>29573291</v>
      </c>
      <c r="D28" s="181" t="s">
        <v>482</v>
      </c>
      <c r="E28" s="182">
        <f>E18+E27</f>
        <v>29573291</v>
      </c>
    </row>
    <row r="29" spans="1:6" ht="18" customHeight="1" thickBot="1" x14ac:dyDescent="0.25">
      <c r="A29" s="110" t="s">
        <v>26</v>
      </c>
      <c r="B29" s="191" t="s">
        <v>175</v>
      </c>
      <c r="C29" s="193" t="str">
        <f>IF(((E18-C18)&gt;0),E18-C18,"----")</f>
        <v>----</v>
      </c>
      <c r="D29" s="191" t="s">
        <v>183</v>
      </c>
      <c r="E29" s="193" t="str">
        <f>IF(((C18-E18)&gt;0),C18-E18,"----")</f>
        <v>----</v>
      </c>
    </row>
    <row r="30" spans="1:6" ht="18" customHeight="1" thickBot="1" x14ac:dyDescent="0.25">
      <c r="A30" s="110" t="s">
        <v>27</v>
      </c>
      <c r="B30" s="192" t="s">
        <v>176</v>
      </c>
      <c r="C30" s="193" t="str">
        <f>IF(((E28-C28)&gt;0),E28-C28,"----")</f>
        <v>----</v>
      </c>
      <c r="D30" s="192" t="s">
        <v>184</v>
      </c>
      <c r="E30" s="193" t="str">
        <f>IF(((C28-E28)&gt;0),C28-E28,"----")</f>
        <v>----</v>
      </c>
      <c r="F30" s="194"/>
    </row>
    <row r="33" spans="2:2" x14ac:dyDescent="0.2">
      <c r="B33" s="195"/>
    </row>
  </sheetData>
  <sheetProtection password="C071" sheet="1" selectLockedCells="1" selectUnlockedCells="1"/>
  <mergeCells count="1">
    <mergeCell ref="A3:A4"/>
  </mergeCells>
  <phoneticPr fontId="0" type="noConversion"/>
  <printOptions horizontalCentered="1"/>
  <pageMargins left="0.78740157480314998" right="0.78740157480314998" top="0.90551181102362199" bottom="0.78740157480314998" header="0.66929133858267698" footer="0.55118110236220497"/>
  <pageSetup paperSize="9" scale="89" orientation="landscape" verticalDpi="300" r:id="rId1"/>
  <headerFooter alignWithMargins="0">
    <oddHeader>&amp;C&amp;"Times New Roman CE,Félkövér"&amp;12Dobronhegy Község Önkormányzata&amp;R&amp;"Times New Roman CE,Félkövér dőlt"&amp;11 2.1.sz. melléklet a 2/2020. (II.26.)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Layout" zoomScaleNormal="100" workbookViewId="0">
      <selection activeCell="C21" sqref="C21"/>
    </sheetView>
  </sheetViews>
  <sheetFormatPr defaultRowHeight="12.75" x14ac:dyDescent="0.2"/>
  <cols>
    <col min="1" max="1" width="7" style="158" customWidth="1"/>
    <col min="2" max="2" width="65.1640625" style="160" customWidth="1"/>
    <col min="3" max="3" width="15" style="158" customWidth="1"/>
    <col min="4" max="4" width="61.6640625" style="158" customWidth="1"/>
    <col min="5" max="5" width="18.33203125" style="158" customWidth="1"/>
    <col min="6" max="16384" width="9.33203125" style="158"/>
  </cols>
  <sheetData>
    <row r="1" spans="1:6" ht="39.75" customHeight="1" x14ac:dyDescent="0.2">
      <c r="B1" s="205" t="s">
        <v>185</v>
      </c>
      <c r="C1" s="159"/>
      <c r="D1" s="159"/>
      <c r="E1" s="159"/>
    </row>
    <row r="2" spans="1:6" ht="14.25" thickBot="1" x14ac:dyDescent="0.25">
      <c r="E2" s="161" t="s">
        <v>521</v>
      </c>
    </row>
    <row r="3" spans="1:6" ht="18" customHeight="1" thickBot="1" x14ac:dyDescent="0.25">
      <c r="A3" s="622" t="s">
        <v>45</v>
      </c>
      <c r="B3" s="162" t="s">
        <v>38</v>
      </c>
      <c r="C3" s="163"/>
      <c r="D3" s="162" t="s">
        <v>39</v>
      </c>
      <c r="E3" s="163"/>
    </row>
    <row r="4" spans="1:6" s="167" customFormat="1" ht="38.25" customHeight="1" thickBot="1" x14ac:dyDescent="0.25">
      <c r="A4" s="623"/>
      <c r="B4" s="164" t="s">
        <v>42</v>
      </c>
      <c r="C4" s="165" t="s">
        <v>561</v>
      </c>
      <c r="D4" s="164" t="s">
        <v>42</v>
      </c>
      <c r="E4" s="165" t="s">
        <v>561</v>
      </c>
      <c r="F4" s="166"/>
    </row>
    <row r="5" spans="1:6" s="167" customFormat="1" ht="12" customHeight="1" thickBot="1" x14ac:dyDescent="0.25">
      <c r="A5" s="168">
        <v>1</v>
      </c>
      <c r="B5" s="164">
        <v>2</v>
      </c>
      <c r="C5" s="169">
        <v>3</v>
      </c>
      <c r="D5" s="164">
        <v>4</v>
      </c>
      <c r="E5" s="169">
        <v>5</v>
      </c>
    </row>
    <row r="6" spans="1:6" ht="12.95" customHeight="1" x14ac:dyDescent="0.2">
      <c r="A6" s="170" t="s">
        <v>3</v>
      </c>
      <c r="B6" s="196" t="s">
        <v>483</v>
      </c>
      <c r="C6" s="171">
        <f>'1..sz.mell. '!C18</f>
        <v>2750000</v>
      </c>
      <c r="D6" s="226" t="s">
        <v>144</v>
      </c>
      <c r="E6" s="173">
        <f>'1..sz.mell. '!C96</f>
        <v>700000</v>
      </c>
    </row>
    <row r="7" spans="1:6" ht="12.95" customHeight="1" x14ac:dyDescent="0.2">
      <c r="A7" s="126" t="s">
        <v>4</v>
      </c>
      <c r="B7" s="197" t="s">
        <v>285</v>
      </c>
      <c r="C7" s="175">
        <f>'1..sz.mell. '!C42</f>
        <v>0</v>
      </c>
      <c r="D7" s="197" t="s">
        <v>145</v>
      </c>
      <c r="E7" s="175">
        <f>'1..sz.mell. '!C97</f>
        <v>2627224</v>
      </c>
    </row>
    <row r="8" spans="1:6" ht="12.95" customHeight="1" x14ac:dyDescent="0.2">
      <c r="A8" s="126" t="s">
        <v>5</v>
      </c>
      <c r="B8" s="197" t="s">
        <v>484</v>
      </c>
      <c r="C8" s="175">
        <f>'1..sz.mell. '!C53+'1..sz.mell. '!C54</f>
        <v>0</v>
      </c>
      <c r="D8" s="197" t="s">
        <v>146</v>
      </c>
      <c r="E8" s="175"/>
    </row>
    <row r="9" spans="1:6" ht="12.95" customHeight="1" x14ac:dyDescent="0.2">
      <c r="A9" s="126" t="s">
        <v>6</v>
      </c>
      <c r="B9" s="198" t="s">
        <v>485</v>
      </c>
      <c r="C9" s="175">
        <f>'1..sz.mell. '!C55</f>
        <v>0</v>
      </c>
      <c r="D9" s="197" t="s">
        <v>33</v>
      </c>
      <c r="E9" s="175">
        <v>3553485</v>
      </c>
    </row>
    <row r="10" spans="1:6" ht="12.95" customHeight="1" x14ac:dyDescent="0.2">
      <c r="A10" s="126" t="s">
        <v>7</v>
      </c>
      <c r="B10" s="199" t="s">
        <v>127</v>
      </c>
      <c r="C10" s="175"/>
      <c r="D10" s="206"/>
      <c r="E10" s="175"/>
    </row>
    <row r="11" spans="1:6" ht="12.95" customHeight="1" x14ac:dyDescent="0.2">
      <c r="A11" s="126" t="s">
        <v>8</v>
      </c>
      <c r="B11" s="197"/>
      <c r="C11" s="175"/>
      <c r="D11" s="206"/>
      <c r="E11" s="175"/>
    </row>
    <row r="12" spans="1:6" ht="12.95" customHeight="1" x14ac:dyDescent="0.2">
      <c r="A12" s="126" t="s">
        <v>9</v>
      </c>
      <c r="B12" s="197"/>
      <c r="C12" s="175"/>
      <c r="D12" s="176"/>
      <c r="E12" s="175"/>
    </row>
    <row r="13" spans="1:6" x14ac:dyDescent="0.2">
      <c r="A13" s="126" t="s">
        <v>10</v>
      </c>
      <c r="B13" s="197"/>
      <c r="C13" s="175"/>
      <c r="D13" s="176"/>
      <c r="E13" s="175"/>
    </row>
    <row r="14" spans="1:6" ht="12.95" customHeight="1" x14ac:dyDescent="0.2">
      <c r="A14" s="126" t="s">
        <v>11</v>
      </c>
      <c r="B14" s="199"/>
      <c r="C14" s="175"/>
      <c r="D14" s="197"/>
      <c r="E14" s="175"/>
    </row>
    <row r="15" spans="1:6" ht="12.95" customHeight="1" x14ac:dyDescent="0.2">
      <c r="A15" s="126" t="s">
        <v>12</v>
      </c>
      <c r="B15" s="197"/>
      <c r="C15" s="175"/>
      <c r="D15" s="174"/>
      <c r="E15" s="175"/>
    </row>
    <row r="16" spans="1:6" ht="12.95" customHeight="1" x14ac:dyDescent="0.2">
      <c r="A16" s="126" t="s">
        <v>13</v>
      </c>
      <c r="B16" s="197"/>
      <c r="C16" s="175"/>
      <c r="D16" s="176"/>
      <c r="E16" s="175"/>
    </row>
    <row r="17" spans="1:5" ht="12.95" customHeight="1" thickBot="1" x14ac:dyDescent="0.25">
      <c r="A17" s="126" t="s">
        <v>14</v>
      </c>
      <c r="B17" s="177"/>
      <c r="C17" s="178"/>
      <c r="D17" s="179"/>
      <c r="E17" s="180"/>
    </row>
    <row r="18" spans="1:5" ht="15.95" customHeight="1" thickBot="1" x14ac:dyDescent="0.25">
      <c r="A18" s="110" t="s">
        <v>15</v>
      </c>
      <c r="B18" s="181" t="s">
        <v>172</v>
      </c>
      <c r="C18" s="182">
        <f>SUM(C6:C9)</f>
        <v>2750000</v>
      </c>
      <c r="D18" s="183" t="s">
        <v>179</v>
      </c>
      <c r="E18" s="182">
        <f>SUM(E6:E17)</f>
        <v>6880709</v>
      </c>
    </row>
    <row r="19" spans="1:5" ht="12.95" customHeight="1" x14ac:dyDescent="0.2">
      <c r="A19" s="214" t="s">
        <v>16</v>
      </c>
      <c r="B19" s="219" t="s">
        <v>173</v>
      </c>
      <c r="C19" s="220">
        <f>SUM(C20:C24)</f>
        <v>4130709</v>
      </c>
      <c r="D19" s="215" t="s">
        <v>180</v>
      </c>
      <c r="E19" s="186"/>
    </row>
    <row r="20" spans="1:5" ht="12.95" customHeight="1" x14ac:dyDescent="0.2">
      <c r="A20" s="213" t="s">
        <v>17</v>
      </c>
      <c r="B20" s="201" t="s">
        <v>128</v>
      </c>
      <c r="C20" s="221">
        <v>4130709</v>
      </c>
      <c r="D20" s="216" t="s">
        <v>155</v>
      </c>
      <c r="E20" s="188"/>
    </row>
    <row r="21" spans="1:5" ht="12.95" customHeight="1" x14ac:dyDescent="0.2">
      <c r="A21" s="213" t="s">
        <v>18</v>
      </c>
      <c r="B21" s="222" t="s">
        <v>129</v>
      </c>
      <c r="C21" s="221"/>
      <c r="D21" s="216" t="s">
        <v>151</v>
      </c>
      <c r="E21" s="188"/>
    </row>
    <row r="22" spans="1:5" ht="12.95" customHeight="1" x14ac:dyDescent="0.2">
      <c r="A22" s="213" t="s">
        <v>19</v>
      </c>
      <c r="B22" s="222" t="s">
        <v>130</v>
      </c>
      <c r="C22" s="221"/>
      <c r="D22" s="217" t="s">
        <v>81</v>
      </c>
      <c r="E22" s="188">
        <f>'1..sz.mell. '!C112</f>
        <v>0</v>
      </c>
    </row>
    <row r="23" spans="1:5" ht="12.95" customHeight="1" x14ac:dyDescent="0.2">
      <c r="A23" s="213" t="s">
        <v>20</v>
      </c>
      <c r="B23" s="222" t="s">
        <v>131</v>
      </c>
      <c r="C23" s="221"/>
      <c r="D23" s="209" t="s">
        <v>152</v>
      </c>
      <c r="E23" s="188"/>
    </row>
    <row r="24" spans="1:5" ht="12.95" customHeight="1" x14ac:dyDescent="0.2">
      <c r="A24" s="213" t="s">
        <v>21</v>
      </c>
      <c r="B24" s="222" t="s">
        <v>132</v>
      </c>
      <c r="C24" s="221"/>
      <c r="D24" s="209" t="s">
        <v>156</v>
      </c>
      <c r="E24" s="188"/>
    </row>
    <row r="25" spans="1:5" ht="12.95" customHeight="1" x14ac:dyDescent="0.2">
      <c r="A25" s="213" t="s">
        <v>22</v>
      </c>
      <c r="B25" s="207" t="s">
        <v>174</v>
      </c>
      <c r="C25" s="221">
        <f>SUM(C26:C30)</f>
        <v>0</v>
      </c>
      <c r="D25" s="208" t="s">
        <v>154</v>
      </c>
      <c r="E25" s="188"/>
    </row>
    <row r="26" spans="1:5" ht="12.95" customHeight="1" x14ac:dyDescent="0.2">
      <c r="A26" s="213" t="s">
        <v>23</v>
      </c>
      <c r="B26" s="222" t="s">
        <v>133</v>
      </c>
      <c r="C26" s="221">
        <f>'1..sz.mell. '!C58</f>
        <v>0</v>
      </c>
      <c r="D26" s="208" t="s">
        <v>187</v>
      </c>
      <c r="E26" s="188"/>
    </row>
    <row r="27" spans="1:5" ht="12.95" customHeight="1" x14ac:dyDescent="0.2">
      <c r="A27" s="213" t="s">
        <v>24</v>
      </c>
      <c r="B27" s="223" t="s">
        <v>134</v>
      </c>
      <c r="C27" s="221"/>
      <c r="D27" s="208"/>
      <c r="E27" s="188"/>
    </row>
    <row r="28" spans="1:5" ht="12.95" customHeight="1" x14ac:dyDescent="0.2">
      <c r="A28" s="213" t="s">
        <v>25</v>
      </c>
      <c r="B28" s="222" t="s">
        <v>135</v>
      </c>
      <c r="C28" s="221"/>
      <c r="D28" s="208"/>
      <c r="E28" s="188"/>
    </row>
    <row r="29" spans="1:5" ht="12.95" customHeight="1" x14ac:dyDescent="0.2">
      <c r="A29" s="213" t="s">
        <v>26</v>
      </c>
      <c r="B29" s="222" t="s">
        <v>136</v>
      </c>
      <c r="C29" s="221"/>
      <c r="D29" s="208"/>
      <c r="E29" s="188"/>
    </row>
    <row r="30" spans="1:5" ht="12.95" customHeight="1" thickBot="1" x14ac:dyDescent="0.25">
      <c r="A30" s="213" t="s">
        <v>27</v>
      </c>
      <c r="B30" s="224" t="s">
        <v>137</v>
      </c>
      <c r="C30" s="225"/>
      <c r="D30" s="218"/>
      <c r="E30" s="188"/>
    </row>
    <row r="31" spans="1:5" ht="15.75" customHeight="1" thickBot="1" x14ac:dyDescent="0.25">
      <c r="A31" s="110" t="s">
        <v>28</v>
      </c>
      <c r="B31" s="210" t="s">
        <v>186</v>
      </c>
      <c r="C31" s="182">
        <f>C19+C25</f>
        <v>4130709</v>
      </c>
      <c r="D31" s="181" t="s">
        <v>188</v>
      </c>
      <c r="E31" s="182">
        <f>SUM(E19:E30)</f>
        <v>0</v>
      </c>
    </row>
    <row r="32" spans="1:5" ht="15.95" customHeight="1" thickBot="1" x14ac:dyDescent="0.25">
      <c r="A32" s="110" t="s">
        <v>29</v>
      </c>
      <c r="B32" s="210" t="s">
        <v>486</v>
      </c>
      <c r="C32" s="182">
        <f>C18+C31</f>
        <v>6880709</v>
      </c>
      <c r="D32" s="181" t="s">
        <v>487</v>
      </c>
      <c r="E32" s="182">
        <f>E18+E31</f>
        <v>6880709</v>
      </c>
    </row>
    <row r="33" spans="1:6" ht="18" customHeight="1" thickBot="1" x14ac:dyDescent="0.25">
      <c r="A33" s="110" t="s">
        <v>189</v>
      </c>
      <c r="B33" s="211" t="s">
        <v>175</v>
      </c>
      <c r="C33" s="193">
        <f>IF(((E18-C18)&gt;0),E18-C18,"----")</f>
        <v>4130709</v>
      </c>
      <c r="D33" s="191" t="s">
        <v>183</v>
      </c>
      <c r="E33" s="193" t="str">
        <f>IF(((C18-E18)&gt;0),C18-E18,"----")</f>
        <v>----</v>
      </c>
    </row>
    <row r="34" spans="1:6" ht="18" customHeight="1" thickBot="1" x14ac:dyDescent="0.25">
      <c r="A34" s="110" t="s">
        <v>190</v>
      </c>
      <c r="B34" s="212" t="s">
        <v>176</v>
      </c>
      <c r="C34" s="193" t="str">
        <f>IF(((E28-C28)&gt;0),E28-C28,"----")</f>
        <v>----</v>
      </c>
      <c r="D34" s="192" t="s">
        <v>184</v>
      </c>
      <c r="E34" s="193" t="str">
        <f>IF(((C32-E32)&gt;0),C32-E32,"----")</f>
        <v>----</v>
      </c>
      <c r="F34" s="194"/>
    </row>
    <row r="37" spans="1:6" hidden="1" x14ac:dyDescent="0.2">
      <c r="B37" s="195"/>
      <c r="C37" s="158" t="e">
        <f>+'1.sz.tájékozt.'!#REF!</f>
        <v>#REF!</v>
      </c>
      <c r="D37" s="158">
        <f>+'1.sz.tájékozt.'!D61</f>
        <v>0</v>
      </c>
      <c r="E37" s="158" t="e">
        <f>+'1.sz.tájékozt.'!#REF!</f>
        <v>#REF!</v>
      </c>
    </row>
  </sheetData>
  <sheetProtection password="C071" sheet="1" selectLockedCells="1" selectUnlockedCells="1"/>
  <mergeCells count="1">
    <mergeCell ref="A3:A4"/>
  </mergeCells>
  <printOptions horizontalCentered="1"/>
  <pageMargins left="0.78740157480314998" right="0.78740157480314998" top="0.90551181102362199" bottom="0.78740157480314998" header="0.66929133858267698" footer="0.55118110236220497"/>
  <pageSetup paperSize="9" scale="86" orientation="landscape" verticalDpi="300" r:id="rId1"/>
  <headerFooter alignWithMargins="0">
    <oddHeader>&amp;C&amp;"Times New Roman CE,Félkövér"&amp;12Dobronhegy Község Önkormányzata&amp;R&amp;"Times New Roman CE,Félkövér dőlt"&amp;11 2.2.sz. melléklet a 2/2020. (II.26.)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15"/>
  <sheetViews>
    <sheetView view="pageLayout" zoomScaleNormal="100" workbookViewId="0">
      <selection activeCell="E8" sqref="E8"/>
    </sheetView>
  </sheetViews>
  <sheetFormatPr defaultRowHeight="15.75" x14ac:dyDescent="0.25"/>
  <cols>
    <col min="1" max="1" width="8.83203125" style="227" customWidth="1"/>
    <col min="2" max="2" width="38.1640625" style="227" customWidth="1"/>
    <col min="3" max="5" width="12.83203125" style="227" customWidth="1"/>
    <col min="6" max="6" width="18" style="227" customWidth="1"/>
    <col min="7" max="16384" width="9.33203125" style="227"/>
  </cols>
  <sheetData>
    <row r="2" spans="1:6" x14ac:dyDescent="0.25">
      <c r="A2" s="630" t="s">
        <v>197</v>
      </c>
      <c r="B2" s="630"/>
      <c r="C2" s="630"/>
      <c r="D2" s="630"/>
      <c r="E2" s="630"/>
      <c r="F2" s="630"/>
    </row>
    <row r="5" spans="1:6" ht="16.5" thickBot="1" x14ac:dyDescent="0.3">
      <c r="F5" s="161" t="s">
        <v>517</v>
      </c>
    </row>
    <row r="6" spans="1:6" ht="70.5" customHeight="1" x14ac:dyDescent="0.25">
      <c r="A6" s="626" t="s">
        <v>1</v>
      </c>
      <c r="B6" s="624" t="s">
        <v>192</v>
      </c>
      <c r="C6" s="624" t="s">
        <v>193</v>
      </c>
      <c r="D6" s="624"/>
      <c r="E6" s="624"/>
      <c r="F6" s="628" t="s">
        <v>195</v>
      </c>
    </row>
    <row r="7" spans="1:6" ht="16.5" thickBot="1" x14ac:dyDescent="0.3">
      <c r="A7" s="627"/>
      <c r="B7" s="625"/>
      <c r="C7" s="231">
        <v>2020</v>
      </c>
      <c r="D7" s="231">
        <v>2021</v>
      </c>
      <c r="E7" s="231">
        <v>2022</v>
      </c>
      <c r="F7" s="629"/>
    </row>
    <row r="8" spans="1:6" ht="16.5" thickBot="1" x14ac:dyDescent="0.3">
      <c r="A8" s="228">
        <v>1</v>
      </c>
      <c r="B8" s="229">
        <v>2</v>
      </c>
      <c r="C8" s="229">
        <v>3</v>
      </c>
      <c r="D8" s="229">
        <v>4</v>
      </c>
      <c r="E8" s="229">
        <v>5</v>
      </c>
      <c r="F8" s="230">
        <v>6</v>
      </c>
    </row>
    <row r="9" spans="1:6" x14ac:dyDescent="0.25">
      <c r="A9" s="238"/>
      <c r="B9" s="233" t="s">
        <v>507</v>
      </c>
      <c r="C9" s="233"/>
      <c r="D9" s="233"/>
      <c r="E9" s="233"/>
      <c r="F9" s="239">
        <f>SUM(C9:E9)</f>
        <v>0</v>
      </c>
    </row>
    <row r="10" spans="1:6" x14ac:dyDescent="0.25">
      <c r="A10" s="240"/>
      <c r="B10" s="232"/>
      <c r="C10" s="232"/>
      <c r="D10" s="232"/>
      <c r="E10" s="232"/>
      <c r="F10" s="241"/>
    </row>
    <row r="11" spans="1:6" x14ac:dyDescent="0.25">
      <c r="A11" s="240"/>
      <c r="B11" s="232"/>
      <c r="C11" s="232"/>
      <c r="D11" s="232"/>
      <c r="E11" s="232"/>
      <c r="F11" s="241"/>
    </row>
    <row r="12" spans="1:6" x14ac:dyDescent="0.25">
      <c r="A12" s="240"/>
      <c r="B12" s="232"/>
      <c r="C12" s="232"/>
      <c r="D12" s="232"/>
      <c r="E12" s="232"/>
      <c r="F12" s="241"/>
    </row>
    <row r="13" spans="1:6" x14ac:dyDescent="0.25">
      <c r="A13" s="240"/>
      <c r="B13" s="232"/>
      <c r="C13" s="232"/>
      <c r="D13" s="232"/>
      <c r="E13" s="232"/>
      <c r="F13" s="241"/>
    </row>
    <row r="14" spans="1:6" ht="16.5" thickBot="1" x14ac:dyDescent="0.3">
      <c r="A14" s="242"/>
      <c r="B14" s="234"/>
      <c r="C14" s="234"/>
      <c r="D14" s="234"/>
      <c r="E14" s="234"/>
      <c r="F14" s="243"/>
    </row>
    <row r="15" spans="1:6" ht="24" customHeight="1" thickBot="1" x14ac:dyDescent="0.3">
      <c r="A15" s="235"/>
      <c r="B15" s="237" t="s">
        <v>196</v>
      </c>
      <c r="C15" s="236">
        <f>SUM(C9:C14)</f>
        <v>0</v>
      </c>
      <c r="D15" s="236">
        <f>SUM(D9:D14)</f>
        <v>0</v>
      </c>
      <c r="E15" s="236">
        <f>SUM(E9:E14)</f>
        <v>0</v>
      </c>
      <c r="F15" s="236">
        <f>SUM(F9:F14)</f>
        <v>0</v>
      </c>
    </row>
  </sheetData>
  <sheetProtection password="C071" sheet="1" selectLockedCells="1" selectUnlockedCells="1"/>
  <mergeCells count="5">
    <mergeCell ref="B6:B7"/>
    <mergeCell ref="A6:A7"/>
    <mergeCell ref="C6:E6"/>
    <mergeCell ref="F6:F7"/>
    <mergeCell ref="A2:F2"/>
  </mergeCells>
  <pageMargins left="0.70866141732283505" right="0.70866141732283505" top="0.74803149606299202" bottom="0.74803149606299202" header="0.31496062992126" footer="0.31496062992126"/>
  <pageSetup paperSize="9" scale="94" orientation="portrait" r:id="rId1"/>
  <headerFooter>
    <oddHeader>&amp;C&amp;"Times New Roman CE,Félkövér"&amp;12
Dobronhegy Község Önkormányzata&amp;R&amp;"Times New Roman CE,Félkövér dőlt"3. sz.melléklet a 2/2020. (II.26.) önkormányzati&amp;"Times New Roman CE,Normál"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view="pageLayout" zoomScaleNormal="100" workbookViewId="0">
      <selection activeCell="A2" sqref="A2:C2"/>
    </sheetView>
  </sheetViews>
  <sheetFormatPr defaultRowHeight="12.75" x14ac:dyDescent="0.2"/>
  <cols>
    <col min="2" max="2" width="55.83203125" customWidth="1"/>
    <col min="3" max="3" width="23.83203125" customWidth="1"/>
  </cols>
  <sheetData>
    <row r="2" spans="1:4" ht="57.75" customHeight="1" x14ac:dyDescent="0.25">
      <c r="A2" s="634" t="s">
        <v>198</v>
      </c>
      <c r="B2" s="634"/>
      <c r="C2" s="634"/>
      <c r="D2" s="227"/>
    </row>
    <row r="3" spans="1:4" ht="27" customHeight="1" x14ac:dyDescent="0.25">
      <c r="A3" s="227"/>
      <c r="B3" s="227"/>
      <c r="C3" s="227"/>
      <c r="D3" s="227"/>
    </row>
    <row r="4" spans="1:4" ht="16.5" thickBot="1" x14ac:dyDescent="0.3">
      <c r="A4" s="227"/>
      <c r="B4" s="227"/>
      <c r="C4" s="161" t="s">
        <v>517</v>
      </c>
      <c r="D4" s="227"/>
    </row>
    <row r="5" spans="1:4" ht="32.25" thickBot="1" x14ac:dyDescent="0.3">
      <c r="A5" s="244" t="s">
        <v>200</v>
      </c>
      <c r="B5" s="245" t="s">
        <v>199</v>
      </c>
      <c r="C5" s="246" t="s">
        <v>524</v>
      </c>
      <c r="D5" s="227"/>
    </row>
    <row r="6" spans="1:4" ht="16.5" thickBot="1" x14ac:dyDescent="0.3">
      <c r="A6" s="247">
        <v>1</v>
      </c>
      <c r="B6" s="245">
        <v>2</v>
      </c>
      <c r="C6" s="246">
        <v>3</v>
      </c>
      <c r="D6" s="227"/>
    </row>
    <row r="7" spans="1:4" ht="15.75" x14ac:dyDescent="0.25">
      <c r="A7" s="248" t="s">
        <v>3</v>
      </c>
      <c r="B7" s="249" t="s">
        <v>203</v>
      </c>
      <c r="C7" s="553">
        <f>'9.sz.mell'!C27</f>
        <v>1400000</v>
      </c>
      <c r="D7" s="227"/>
    </row>
    <row r="8" spans="1:4" ht="44.25" customHeight="1" x14ac:dyDescent="0.25">
      <c r="A8" s="258" t="s">
        <v>4</v>
      </c>
      <c r="B8" s="257" t="s">
        <v>204</v>
      </c>
      <c r="C8" s="554">
        <f>'9.sz.mell'!C37</f>
        <v>0</v>
      </c>
      <c r="D8" s="227"/>
    </row>
    <row r="9" spans="1:4" ht="15.75" x14ac:dyDescent="0.25">
      <c r="A9" s="248" t="s">
        <v>5</v>
      </c>
      <c r="B9" s="259" t="s">
        <v>205</v>
      </c>
      <c r="C9" s="554"/>
      <c r="D9" s="227"/>
    </row>
    <row r="10" spans="1:4" ht="32.25" customHeight="1" x14ac:dyDescent="0.25">
      <c r="A10" s="258" t="s">
        <v>6</v>
      </c>
      <c r="B10" s="260" t="s">
        <v>206</v>
      </c>
      <c r="C10" s="554"/>
      <c r="D10" s="227"/>
    </row>
    <row r="11" spans="1:4" ht="15.75" x14ac:dyDescent="0.25">
      <c r="A11" s="248" t="s">
        <v>7</v>
      </c>
      <c r="B11" s="259" t="s">
        <v>207</v>
      </c>
      <c r="C11" s="554">
        <f>'9.sz.mell'!C32</f>
        <v>0</v>
      </c>
      <c r="D11" s="227"/>
    </row>
    <row r="12" spans="1:4" ht="15.75" x14ac:dyDescent="0.25">
      <c r="A12" s="258" t="s">
        <v>8</v>
      </c>
      <c r="B12" s="259" t="s">
        <v>208</v>
      </c>
      <c r="C12" s="554"/>
      <c r="D12" s="227"/>
    </row>
    <row r="13" spans="1:4" ht="15.75" x14ac:dyDescent="0.25">
      <c r="A13" s="251"/>
      <c r="B13" s="252"/>
      <c r="C13" s="554"/>
      <c r="D13" s="227"/>
    </row>
    <row r="14" spans="1:4" ht="16.5" thickBot="1" x14ac:dyDescent="0.3">
      <c r="A14" s="254"/>
      <c r="B14" s="255"/>
      <c r="C14" s="555"/>
      <c r="D14" s="227"/>
    </row>
    <row r="15" spans="1:4" ht="21" customHeight="1" thickBot="1" x14ac:dyDescent="0.3">
      <c r="A15" s="631" t="s">
        <v>201</v>
      </c>
      <c r="B15" s="632"/>
      <c r="C15" s="549">
        <f>SUM(C7:C14)</f>
        <v>1400000</v>
      </c>
      <c r="D15" s="227"/>
    </row>
    <row r="16" spans="1:4" ht="33.75" customHeight="1" x14ac:dyDescent="0.25">
      <c r="A16" s="633" t="s">
        <v>202</v>
      </c>
      <c r="B16" s="633"/>
      <c r="C16" s="633"/>
      <c r="D16" s="227"/>
    </row>
    <row r="17" spans="1:4" ht="15.75" x14ac:dyDescent="0.25">
      <c r="A17" s="227"/>
      <c r="B17" s="227"/>
      <c r="C17" s="227"/>
      <c r="D17" s="227"/>
    </row>
    <row r="18" spans="1:4" ht="15.75" x14ac:dyDescent="0.25">
      <c r="A18" s="227"/>
      <c r="B18" s="227"/>
      <c r="C18" s="227"/>
      <c r="D18" s="227"/>
    </row>
    <row r="19" spans="1:4" ht="15.75" x14ac:dyDescent="0.25">
      <c r="A19" s="227"/>
      <c r="B19" s="227"/>
      <c r="C19" s="227"/>
      <c r="D19" s="227"/>
    </row>
    <row r="20" spans="1:4" ht="15.75" x14ac:dyDescent="0.25">
      <c r="A20" s="227"/>
      <c r="B20" s="227"/>
      <c r="C20" s="227"/>
      <c r="D20" s="227"/>
    </row>
    <row r="21" spans="1:4" ht="15.75" x14ac:dyDescent="0.25">
      <c r="A21" s="227"/>
      <c r="B21" s="227"/>
      <c r="C21" s="227"/>
      <c r="D21" s="227"/>
    </row>
    <row r="22" spans="1:4" ht="15.75" x14ac:dyDescent="0.25">
      <c r="A22" s="227"/>
      <c r="B22" s="227"/>
      <c r="C22" s="227"/>
      <c r="D22" s="227"/>
    </row>
    <row r="23" spans="1:4" ht="15.75" x14ac:dyDescent="0.25">
      <c r="A23" s="227"/>
      <c r="B23" s="227"/>
      <c r="C23" s="227"/>
      <c r="D23" s="227"/>
    </row>
    <row r="24" spans="1:4" ht="15.75" x14ac:dyDescent="0.25">
      <c r="A24" s="227"/>
      <c r="B24" s="227"/>
      <c r="C24" s="227"/>
      <c r="D24" s="227"/>
    </row>
  </sheetData>
  <sheetProtection password="C071" sheet="1" selectLockedCells="1" selectUnlockedCells="1"/>
  <mergeCells count="3">
    <mergeCell ref="A15:B15"/>
    <mergeCell ref="A16:C16"/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
&amp;"Times New Roman CE,Félkövér"&amp;12Dobronhegy Község Önkormányzata&amp;R&amp;"Times New Roman CE,Félkövér dőlt"4.sz.melléklet a 2/2020. (II.26.)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view="pageLayout" zoomScaleNormal="100" workbookViewId="0">
      <selection activeCell="E9" sqref="E9"/>
    </sheetView>
  </sheetViews>
  <sheetFormatPr defaultRowHeight="12.75" x14ac:dyDescent="0.2"/>
  <cols>
    <col min="1" max="1" width="8" customWidth="1"/>
    <col min="2" max="2" width="66.6640625" customWidth="1"/>
    <col min="3" max="5" width="20.33203125" customWidth="1"/>
  </cols>
  <sheetData>
    <row r="2" spans="1:6" ht="27" customHeight="1" x14ac:dyDescent="0.25">
      <c r="A2" s="630" t="s">
        <v>560</v>
      </c>
      <c r="B2" s="630"/>
      <c r="C2" s="630"/>
      <c r="D2" s="630"/>
      <c r="E2" s="630"/>
    </row>
    <row r="3" spans="1:6" ht="27" customHeight="1" x14ac:dyDescent="0.25">
      <c r="A3" s="227"/>
      <c r="B3" s="227"/>
      <c r="C3" s="227"/>
      <c r="D3" s="227"/>
      <c r="E3" s="227"/>
    </row>
    <row r="4" spans="1:6" ht="16.5" thickBot="1" x14ac:dyDescent="0.3">
      <c r="A4" s="227"/>
      <c r="B4" s="227"/>
      <c r="C4" s="161"/>
      <c r="D4" s="161"/>
      <c r="E4" s="161" t="s">
        <v>517</v>
      </c>
    </row>
    <row r="5" spans="1:6" ht="32.25" thickBot="1" x14ac:dyDescent="0.25">
      <c r="A5" s="244" t="s">
        <v>200</v>
      </c>
      <c r="B5" s="245" t="s">
        <v>209</v>
      </c>
      <c r="C5" s="262" t="s">
        <v>490</v>
      </c>
      <c r="D5" s="262" t="s">
        <v>491</v>
      </c>
      <c r="E5" s="262" t="s">
        <v>210</v>
      </c>
      <c r="F5" s="526"/>
    </row>
    <row r="6" spans="1:6" ht="16.5" thickBot="1" x14ac:dyDescent="0.25">
      <c r="A6" s="247">
        <v>1</v>
      </c>
      <c r="B6" s="245">
        <v>2</v>
      </c>
      <c r="C6" s="246">
        <v>3</v>
      </c>
      <c r="D6" s="246">
        <v>4</v>
      </c>
      <c r="E6" s="246">
        <v>5</v>
      </c>
    </row>
    <row r="7" spans="1:6" x14ac:dyDescent="0.2">
      <c r="A7" s="248" t="s">
        <v>3</v>
      </c>
      <c r="B7" s="261" t="s">
        <v>488</v>
      </c>
      <c r="C7" s="250">
        <v>0</v>
      </c>
      <c r="D7" s="250">
        <f>'6.sz.mell'!E25</f>
        <v>700000</v>
      </c>
      <c r="E7" s="250">
        <v>700000</v>
      </c>
    </row>
    <row r="8" spans="1:6" ht="22.5" customHeight="1" x14ac:dyDescent="0.2">
      <c r="A8" s="258" t="s">
        <v>4</v>
      </c>
      <c r="B8" s="261" t="s">
        <v>489</v>
      </c>
      <c r="C8" s="253">
        <v>0</v>
      </c>
      <c r="D8" s="253">
        <f>'7.sz.mell'!E22</f>
        <v>2627224</v>
      </c>
      <c r="E8" s="253">
        <v>2627224</v>
      </c>
    </row>
    <row r="9" spans="1:6" x14ac:dyDescent="0.2">
      <c r="A9" s="248" t="s">
        <v>5</v>
      </c>
      <c r="B9" s="259"/>
      <c r="C9" s="253"/>
      <c r="D9" s="253"/>
      <c r="E9" s="253"/>
    </row>
    <row r="10" spans="1:6" ht="18.75" customHeight="1" x14ac:dyDescent="0.2">
      <c r="A10" s="258" t="s">
        <v>6</v>
      </c>
      <c r="B10" s="260"/>
      <c r="C10" s="253"/>
      <c r="D10" s="253"/>
      <c r="E10" s="253"/>
    </row>
    <row r="11" spans="1:6" x14ac:dyDescent="0.2">
      <c r="A11" s="248" t="s">
        <v>7</v>
      </c>
      <c r="B11" s="259"/>
      <c r="C11" s="253"/>
      <c r="D11" s="253"/>
      <c r="E11" s="253"/>
    </row>
    <row r="12" spans="1:6" x14ac:dyDescent="0.2">
      <c r="A12" s="258" t="s">
        <v>8</v>
      </c>
      <c r="B12" s="259"/>
      <c r="C12" s="253"/>
      <c r="D12" s="253"/>
      <c r="E12" s="253"/>
    </row>
    <row r="13" spans="1:6" x14ac:dyDescent="0.2">
      <c r="A13" s="251"/>
      <c r="B13" s="252"/>
      <c r="C13" s="253"/>
      <c r="D13" s="253"/>
      <c r="E13" s="253"/>
    </row>
    <row r="14" spans="1:6" ht="13.5" thickBot="1" x14ac:dyDescent="0.25">
      <c r="A14" s="254"/>
      <c r="B14" s="255"/>
      <c r="C14" s="256"/>
      <c r="D14" s="256"/>
      <c r="E14" s="256"/>
    </row>
    <row r="15" spans="1:6" ht="21" customHeight="1" thickBot="1" x14ac:dyDescent="0.3">
      <c r="A15" s="635" t="s">
        <v>211</v>
      </c>
      <c r="B15" s="636"/>
      <c r="C15" s="263">
        <f>SUM(C7:C14)</f>
        <v>0</v>
      </c>
      <c r="D15" s="263">
        <f>SUM(D7:D14)</f>
        <v>3327224</v>
      </c>
      <c r="E15" s="263">
        <f>SUM(E7:E14)</f>
        <v>3327224</v>
      </c>
    </row>
    <row r="16" spans="1:6" ht="33.75" customHeight="1" x14ac:dyDescent="0.25">
      <c r="A16" s="633"/>
      <c r="B16" s="633"/>
      <c r="C16" s="633"/>
      <c r="D16" s="227"/>
    </row>
    <row r="17" spans="1:5" ht="15.75" x14ac:dyDescent="0.25">
      <c r="A17" s="227"/>
      <c r="B17" s="227"/>
      <c r="C17" s="227"/>
      <c r="D17" s="227"/>
      <c r="E17" s="227"/>
    </row>
    <row r="18" spans="1:5" ht="15.75" x14ac:dyDescent="0.25">
      <c r="A18" s="227"/>
      <c r="B18" s="227"/>
      <c r="C18" s="227"/>
      <c r="D18" s="227"/>
      <c r="E18" s="227"/>
    </row>
    <row r="19" spans="1:5" ht="15.75" x14ac:dyDescent="0.25">
      <c r="A19" s="227"/>
      <c r="B19" s="227"/>
      <c r="C19" s="227"/>
      <c r="D19" s="227"/>
      <c r="E19" s="227"/>
    </row>
    <row r="20" spans="1:5" ht="15.75" x14ac:dyDescent="0.25">
      <c r="A20" s="227"/>
      <c r="B20" s="227"/>
      <c r="C20" s="227"/>
      <c r="D20" s="227"/>
      <c r="E20" s="227"/>
    </row>
    <row r="21" spans="1:5" ht="15.75" x14ac:dyDescent="0.25">
      <c r="A21" s="227"/>
      <c r="B21" s="227"/>
      <c r="C21" s="227"/>
      <c r="D21" s="227"/>
      <c r="E21" s="227"/>
    </row>
    <row r="22" spans="1:5" ht="15.75" x14ac:dyDescent="0.25">
      <c r="A22" s="227"/>
      <c r="B22" s="227"/>
      <c r="C22" s="227"/>
      <c r="D22" s="227"/>
      <c r="E22" s="227"/>
    </row>
    <row r="23" spans="1:5" ht="15.75" x14ac:dyDescent="0.25">
      <c r="A23" s="227"/>
      <c r="B23" s="227"/>
      <c r="C23" s="227"/>
      <c r="D23" s="227"/>
      <c r="E23" s="227"/>
    </row>
    <row r="24" spans="1:5" ht="15.75" x14ac:dyDescent="0.25">
      <c r="A24" s="227"/>
      <c r="B24" s="227"/>
      <c r="C24" s="227"/>
      <c r="D24" s="227"/>
      <c r="E24" s="227"/>
    </row>
  </sheetData>
  <sheetProtection password="C071" sheet="1" selectLockedCells="1" selectUnlockedCells="1"/>
  <mergeCells count="3">
    <mergeCell ref="A15:B15"/>
    <mergeCell ref="A16:C16"/>
    <mergeCell ref="A2:E2"/>
  </mergeCells>
  <pageMargins left="0.70866141732283505" right="0.70866141732283505" top="0.74803149606299202" bottom="0.74803149606299202" header="0.31496062992126" footer="0.31496062992126"/>
  <pageSetup paperSize="9" scale="67" orientation="portrait" r:id="rId1"/>
  <headerFooter>
    <oddHeader>&amp;C
&amp;"Times New Roman CE,Félkövér"&amp;12Dobronhegy Község Önkormányzata&amp;R&amp;"Times New Roman CE,Félkövér dőlt"5.sz.melléklet a 2/2020. (II.26.)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view="pageLayout" zoomScaleNormal="100" workbookViewId="0">
      <selection activeCell="E7" sqref="E7"/>
    </sheetView>
  </sheetViews>
  <sheetFormatPr defaultRowHeight="12.75" x14ac:dyDescent="0.2"/>
  <cols>
    <col min="1" max="1" width="47.1640625" style="63" customWidth="1"/>
    <col min="2" max="2" width="15.6640625" style="62" customWidth="1"/>
    <col min="3" max="3" width="16.33203125" style="62" customWidth="1"/>
    <col min="4" max="4" width="18" style="62" customWidth="1"/>
    <col min="5" max="5" width="16.6640625" style="62" customWidth="1"/>
    <col min="6" max="6" width="18.83203125" style="265" customWidth="1"/>
    <col min="7" max="8" width="12.83203125" style="62" customWidth="1"/>
    <col min="9" max="9" width="13.83203125" style="62" customWidth="1"/>
    <col min="10" max="16384" width="9.33203125" style="62"/>
  </cols>
  <sheetData>
    <row r="2" spans="1:6" ht="24.75" customHeight="1" x14ac:dyDescent="0.2">
      <c r="A2" s="637" t="s">
        <v>217</v>
      </c>
      <c r="B2" s="637"/>
      <c r="C2" s="637"/>
      <c r="D2" s="637"/>
      <c r="E2" s="637"/>
      <c r="F2" s="637"/>
    </row>
    <row r="3" spans="1:6" ht="18" customHeight="1" thickBot="1" x14ac:dyDescent="0.3">
      <c r="F3" s="264" t="s">
        <v>517</v>
      </c>
    </row>
    <row r="4" spans="1:6" s="65" customFormat="1" ht="44.25" customHeight="1" thickBot="1" x14ac:dyDescent="0.25">
      <c r="A4" s="275" t="s">
        <v>212</v>
      </c>
      <c r="B4" s="276" t="s">
        <v>213</v>
      </c>
      <c r="C4" s="276" t="s">
        <v>214</v>
      </c>
      <c r="D4" s="276" t="s">
        <v>555</v>
      </c>
      <c r="E4" s="276" t="s">
        <v>524</v>
      </c>
      <c r="F4" s="277" t="s">
        <v>556</v>
      </c>
    </row>
    <row r="5" spans="1:6" s="265" customFormat="1" ht="12" customHeight="1" thickBot="1" x14ac:dyDescent="0.25">
      <c r="A5" s="278">
        <v>1</v>
      </c>
      <c r="B5" s="279">
        <v>2</v>
      </c>
      <c r="C5" s="279">
        <v>3</v>
      </c>
      <c r="D5" s="279">
        <v>4</v>
      </c>
      <c r="E5" s="279">
        <v>5</v>
      </c>
      <c r="F5" s="280" t="s">
        <v>215</v>
      </c>
    </row>
    <row r="6" spans="1:6" ht="15.95" customHeight="1" x14ac:dyDescent="0.2">
      <c r="A6" s="281" t="s">
        <v>579</v>
      </c>
      <c r="B6" s="282">
        <v>700000</v>
      </c>
      <c r="C6" s="410">
        <v>2020</v>
      </c>
      <c r="D6" s="282"/>
      <c r="E6" s="282">
        <v>700000</v>
      </c>
      <c r="F6" s="284">
        <f>B6-D6-E6</f>
        <v>0</v>
      </c>
    </row>
    <row r="7" spans="1:6" ht="15.95" customHeight="1" x14ac:dyDescent="0.2">
      <c r="A7" s="281"/>
      <c r="B7" s="282"/>
      <c r="C7" s="410"/>
      <c r="D7" s="282">
        <v>0</v>
      </c>
      <c r="E7" s="282"/>
      <c r="F7" s="284">
        <f t="shared" ref="F7:F24" si="0">B7-D7-E7</f>
        <v>0</v>
      </c>
    </row>
    <row r="8" spans="1:6" ht="15.95" customHeight="1" x14ac:dyDescent="0.2">
      <c r="A8" s="281"/>
      <c r="B8" s="282"/>
      <c r="C8" s="410"/>
      <c r="D8" s="282"/>
      <c r="E8" s="282"/>
      <c r="F8" s="284">
        <f t="shared" si="0"/>
        <v>0</v>
      </c>
    </row>
    <row r="9" spans="1:6" ht="15.95" customHeight="1" x14ac:dyDescent="0.2">
      <c r="A9" s="285"/>
      <c r="B9" s="282"/>
      <c r="C9" s="283"/>
      <c r="D9" s="282"/>
      <c r="E9" s="282"/>
      <c r="F9" s="284">
        <f t="shared" si="0"/>
        <v>0</v>
      </c>
    </row>
    <row r="10" spans="1:6" ht="15.95" customHeight="1" x14ac:dyDescent="0.2">
      <c r="A10" s="281"/>
      <c r="B10" s="282"/>
      <c r="C10" s="283"/>
      <c r="D10" s="282"/>
      <c r="E10" s="282"/>
      <c r="F10" s="284">
        <f t="shared" si="0"/>
        <v>0</v>
      </c>
    </row>
    <row r="11" spans="1:6" ht="15.95" customHeight="1" x14ac:dyDescent="0.2">
      <c r="A11" s="281"/>
      <c r="B11" s="282"/>
      <c r="C11" s="283"/>
      <c r="D11" s="282"/>
      <c r="E11" s="282"/>
      <c r="F11" s="284">
        <f t="shared" si="0"/>
        <v>0</v>
      </c>
    </row>
    <row r="12" spans="1:6" ht="15.95" customHeight="1" x14ac:dyDescent="0.2">
      <c r="A12" s="281"/>
      <c r="B12" s="282"/>
      <c r="C12" s="283"/>
      <c r="D12" s="282"/>
      <c r="E12" s="282"/>
      <c r="F12" s="284">
        <f t="shared" si="0"/>
        <v>0</v>
      </c>
    </row>
    <row r="13" spans="1:6" ht="15.95" customHeight="1" x14ac:dyDescent="0.2">
      <c r="A13" s="66"/>
      <c r="B13" s="30"/>
      <c r="C13" s="266"/>
      <c r="D13" s="30"/>
      <c r="E13" s="30"/>
      <c r="F13" s="267">
        <f t="shared" si="0"/>
        <v>0</v>
      </c>
    </row>
    <row r="14" spans="1:6" ht="15.95" customHeight="1" x14ac:dyDescent="0.2">
      <c r="A14" s="66"/>
      <c r="B14" s="30"/>
      <c r="C14" s="266"/>
      <c r="D14" s="30"/>
      <c r="E14" s="30"/>
      <c r="F14" s="267">
        <f t="shared" si="0"/>
        <v>0</v>
      </c>
    </row>
    <row r="15" spans="1:6" ht="15.95" customHeight="1" x14ac:dyDescent="0.2">
      <c r="A15" s="66"/>
      <c r="B15" s="30"/>
      <c r="C15" s="266"/>
      <c r="D15" s="30"/>
      <c r="E15" s="30"/>
      <c r="F15" s="267">
        <f t="shared" si="0"/>
        <v>0</v>
      </c>
    </row>
    <row r="16" spans="1:6" ht="15.95" customHeight="1" x14ac:dyDescent="0.2">
      <c r="A16" s="66"/>
      <c r="B16" s="30"/>
      <c r="C16" s="266"/>
      <c r="D16" s="30"/>
      <c r="E16" s="30"/>
      <c r="F16" s="267">
        <f t="shared" si="0"/>
        <v>0</v>
      </c>
    </row>
    <row r="17" spans="1:6" ht="15.95" customHeight="1" x14ac:dyDescent="0.2">
      <c r="A17" s="66"/>
      <c r="B17" s="30"/>
      <c r="C17" s="266"/>
      <c r="D17" s="30"/>
      <c r="E17" s="30"/>
      <c r="F17" s="267">
        <f t="shared" si="0"/>
        <v>0</v>
      </c>
    </row>
    <row r="18" spans="1:6" ht="15.95" customHeight="1" x14ac:dyDescent="0.2">
      <c r="A18" s="66"/>
      <c r="B18" s="30"/>
      <c r="C18" s="266"/>
      <c r="D18" s="30"/>
      <c r="E18" s="30"/>
      <c r="F18" s="267">
        <f t="shared" si="0"/>
        <v>0</v>
      </c>
    </row>
    <row r="19" spans="1:6" ht="15.95" customHeight="1" x14ac:dyDescent="0.2">
      <c r="A19" s="66"/>
      <c r="B19" s="30"/>
      <c r="C19" s="266"/>
      <c r="D19" s="30"/>
      <c r="E19" s="30"/>
      <c r="F19" s="267">
        <f t="shared" si="0"/>
        <v>0</v>
      </c>
    </row>
    <row r="20" spans="1:6" ht="15.95" customHeight="1" x14ac:dyDescent="0.2">
      <c r="A20" s="66"/>
      <c r="B20" s="30"/>
      <c r="C20" s="266"/>
      <c r="D20" s="30"/>
      <c r="E20" s="30"/>
      <c r="F20" s="267">
        <f t="shared" si="0"/>
        <v>0</v>
      </c>
    </row>
    <row r="21" spans="1:6" ht="15.95" customHeight="1" x14ac:dyDescent="0.2">
      <c r="A21" s="66"/>
      <c r="B21" s="30"/>
      <c r="C21" s="266"/>
      <c r="D21" s="30"/>
      <c r="E21" s="30"/>
      <c r="F21" s="267">
        <f t="shared" si="0"/>
        <v>0</v>
      </c>
    </row>
    <row r="22" spans="1:6" ht="15.95" customHeight="1" x14ac:dyDescent="0.2">
      <c r="A22" s="66"/>
      <c r="B22" s="30"/>
      <c r="C22" s="266"/>
      <c r="D22" s="30"/>
      <c r="E22" s="30"/>
      <c r="F22" s="267">
        <f t="shared" si="0"/>
        <v>0</v>
      </c>
    </row>
    <row r="23" spans="1:6" ht="15.95" customHeight="1" x14ac:dyDescent="0.2">
      <c r="A23" s="66"/>
      <c r="B23" s="30"/>
      <c r="C23" s="266"/>
      <c r="D23" s="30"/>
      <c r="E23" s="30"/>
      <c r="F23" s="267">
        <f t="shared" si="0"/>
        <v>0</v>
      </c>
    </row>
    <row r="24" spans="1:6" ht="15.95" customHeight="1" thickBot="1" x14ac:dyDescent="0.25">
      <c r="A24" s="68"/>
      <c r="B24" s="31"/>
      <c r="C24" s="268"/>
      <c r="D24" s="31"/>
      <c r="E24" s="31"/>
      <c r="F24" s="269">
        <f t="shared" si="0"/>
        <v>0</v>
      </c>
    </row>
    <row r="25" spans="1:6" s="274" customFormat="1" ht="18" customHeight="1" thickBot="1" x14ac:dyDescent="0.25">
      <c r="A25" s="270" t="s">
        <v>216</v>
      </c>
      <c r="B25" s="271">
        <f>SUM(B6:B24)</f>
        <v>700000</v>
      </c>
      <c r="C25" s="272"/>
      <c r="D25" s="271">
        <f>SUM(D6:D24)</f>
        <v>0</v>
      </c>
      <c r="E25" s="271">
        <f>SUM(E6:E24)</f>
        <v>700000</v>
      </c>
      <c r="F25" s="273">
        <f>SUM(F6:F24)</f>
        <v>0</v>
      </c>
    </row>
  </sheetData>
  <sheetProtection password="C071" sheet="1" selectLockedCells="1" selectUnlockedCells="1"/>
  <mergeCells count="1">
    <mergeCell ref="A2:F2"/>
  </mergeCells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&amp;R&amp;"Times New Roman CE,Félkövér dőlt"6.sz.melléklet a 2/2020. (II.26.)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12</vt:i4>
      </vt:variant>
    </vt:vector>
  </HeadingPairs>
  <TitlesOfParts>
    <vt:vector size="35" baseType="lpstr">
      <vt:lpstr>Mellékletek jegyzéke</vt:lpstr>
      <vt:lpstr>1..sz.mell. </vt:lpstr>
      <vt:lpstr>1.1.sz.mell.</vt:lpstr>
      <vt:lpstr>2.1.sz.mell  </vt:lpstr>
      <vt:lpstr>2.2.sz.mell </vt:lpstr>
      <vt:lpstr>3.sz.mell</vt:lpstr>
      <vt:lpstr>4.sz.mell</vt:lpstr>
      <vt:lpstr>5.sz.mell </vt:lpstr>
      <vt:lpstr>6.sz.mell</vt:lpstr>
      <vt:lpstr>7.sz.mell</vt:lpstr>
      <vt:lpstr>8.sz.mell</vt:lpstr>
      <vt:lpstr>9.sz.mell</vt:lpstr>
      <vt:lpstr>10.sz.mell</vt:lpstr>
      <vt:lpstr>1.sz.tájékozt.</vt:lpstr>
      <vt:lpstr>2.sz.tájékozt.</vt:lpstr>
      <vt:lpstr>3.sz.tájékozt.</vt:lpstr>
      <vt:lpstr>4.sz.tájékozt..</vt:lpstr>
      <vt:lpstr>5.sz.tájékozt.</vt:lpstr>
      <vt:lpstr>6.sz.tájékozt.</vt:lpstr>
      <vt:lpstr>7.sz.tájékozt.</vt:lpstr>
      <vt:lpstr>8.sz.tájékozt.</vt:lpstr>
      <vt:lpstr>9.sz.tájékozt.</vt:lpstr>
      <vt:lpstr>Munka1</vt:lpstr>
      <vt:lpstr>'1..sz.mell. '!Nyomtatási_terület</vt:lpstr>
      <vt:lpstr>'1.1.sz.mell.'!Nyomtatási_terület</vt:lpstr>
      <vt:lpstr>'1.sz.tájékozt.'!Nyomtatási_terület</vt:lpstr>
      <vt:lpstr>'2.1.sz.mell  '!Nyomtatási_terület</vt:lpstr>
      <vt:lpstr>'2.2.sz.mell '!Nyomtatási_terület</vt:lpstr>
      <vt:lpstr>'4.sz.tájékozt..'!Nyomtatási_terület</vt:lpstr>
      <vt:lpstr>'5.sz.tájékozt.'!Nyomtatási_terület</vt:lpstr>
      <vt:lpstr>'6.sz.tájékozt.'!Nyomtatási_terület</vt:lpstr>
      <vt:lpstr>'8.sz.tájékozt.'!Nyomtatási_terület</vt:lpstr>
      <vt:lpstr>'9.sz.mell'!Nyomtatási_terület</vt:lpstr>
      <vt:lpstr>'9.sz.tájékozt.'!Nyomtatási_terület</vt:lpstr>
      <vt:lpstr>'Mellékletek jegyzéke'!Nyomtatási_terület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2020-02-26T07:38:05Z</cp:lastPrinted>
  <dcterms:created xsi:type="dcterms:W3CDTF">1999-10-30T10:30:45Z</dcterms:created>
  <dcterms:modified xsi:type="dcterms:W3CDTF">2021-05-21T13:20:47Z</dcterms:modified>
</cp:coreProperties>
</file>