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zilajka Eszter\2021 Költségvetés tervezés\Eszteregnye\"/>
    </mc:Choice>
  </mc:AlternateContent>
  <xr:revisionPtr revIDLastSave="0" documentId="8_{D8A102D1-8BC0-4620-ACC2-C40EC6CD1465}" xr6:coauthVersionLast="47" xr6:coauthVersionMax="47" xr10:uidLastSave="{00000000-0000-0000-0000-000000000000}"/>
  <bookViews>
    <workbookView xWindow="-120" yWindow="-120" windowWidth="29040" windowHeight="15840" tabRatio="973" firstSheet="15" activeTab="21"/>
  </bookViews>
  <sheets>
    <sheet name="TARTALOMJEGYZÉK" sheetId="134" r:id="rId1"/>
    <sheet name="ALAPADATOK" sheetId="94" r:id="rId2"/>
    <sheet name="KV_ÖSSZEFÜGGÉSEK" sheetId="75" r:id="rId3"/>
    <sheet name="KV_1.1.sz.mell." sheetId="1" r:id="rId4"/>
    <sheet name="KV_1.2.sz.mell." sheetId="130" r:id="rId5"/>
    <sheet name="KV_1.3.sz.mell." sheetId="131" r:id="rId6"/>
    <sheet name="KV_2.1.sz.mell." sheetId="73" r:id="rId7"/>
    <sheet name="KV_2.2.sz.mell." sheetId="61" r:id="rId8"/>
    <sheet name="KV_ELLENŐRZÉS" sheetId="76" r:id="rId9"/>
    <sheet name="KV_3.sz.mell." sheetId="62" r:id="rId10"/>
    <sheet name="KV_4.sz.mell." sheetId="77" r:id="rId11"/>
    <sheet name="KV_5.sz.mell." sheetId="78" r:id="rId12"/>
    <sheet name="KV_6.sz.mell." sheetId="63" r:id="rId13"/>
    <sheet name="KV_7.sz.mell." sheetId="64" r:id="rId14"/>
    <sheet name="KV_8.1.sz.mell" sheetId="3" r:id="rId15"/>
    <sheet name="KV_8.1.1.sz.mell" sheetId="119" r:id="rId16"/>
    <sheet name="KV_8.1.2.sz.mell." sheetId="120" r:id="rId17"/>
    <sheet name="KV_8.2.sz.mell" sheetId="105" r:id="rId18"/>
    <sheet name="KV_8.2.1.sz.mell" sheetId="125" r:id="rId19"/>
    <sheet name="KV_8.2.2.sz.mell" sheetId="126" r:id="rId20"/>
    <sheet name="KV_9.sz.mell" sheetId="89" r:id="rId21"/>
    <sheet name="KV_10.sz.mell" sheetId="179" r:id="rId22"/>
    <sheet name="KV_1.sz.tájékoztató_t." sheetId="87" r:id="rId23"/>
    <sheet name="KV_2.sz.tájékoztató_t." sheetId="173" r:id="rId24"/>
    <sheet name="KV_3.sz.tájékoztató_t." sheetId="174" r:id="rId25"/>
    <sheet name="KV_4.sz.tájékoztató_t." sheetId="175" r:id="rId26"/>
    <sheet name="KV_5.sz.tájékoztató_t" sheetId="176" r:id="rId27"/>
    <sheet name="KV_6.sz.tájékoztató_t." sheetId="177" r:id="rId28"/>
    <sheet name="KV_7.sz.tájékoztató_t." sheetId="178" r:id="rId29"/>
  </sheets>
  <externalReferences>
    <externalReference r:id="rId30"/>
    <externalReference r:id="rId31"/>
    <externalReference r:id="rId32"/>
  </externalReferences>
  <definedNames>
    <definedName name="_xlnm.Print_Titles" localSheetId="15">'KV_8.1.1.sz.mell'!$1:$6</definedName>
    <definedName name="_xlnm.Print_Titles" localSheetId="16">'KV_8.1.2.sz.mell.'!$1:$6</definedName>
    <definedName name="_xlnm.Print_Titles" localSheetId="14">'KV_8.1.sz.mell'!$1:$6</definedName>
    <definedName name="_xlnm.Print_Titles" localSheetId="18">'KV_8.2.1.sz.mell'!$1:$6</definedName>
    <definedName name="_xlnm.Print_Titles" localSheetId="19">'KV_8.2.2.sz.mell'!$1:$6</definedName>
    <definedName name="_xlnm.Print_Titles" localSheetId="17">'KV_8.2.sz.mell'!$1:$6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22">'KV_1.sz.tájékoztató_t.'!$A$1:$E$157</definedName>
    <definedName name="_xlnm.Print_Area" localSheetId="28">'KV_7.sz.tájékoztató_t.'!$A$2:$E$40</definedName>
    <definedName name="_xlnm.Print_Area" localSheetId="0">TARTALOMJEGYZÉK!$A$1:$C$35</definedName>
  </definedNames>
  <calcPr calcId="181029" fullCalcOnLoad="1"/>
</workbook>
</file>

<file path=xl/calcChain.xml><?xml version="1.0" encoding="utf-8"?>
<calcChain xmlns="http://schemas.openxmlformats.org/spreadsheetml/2006/main">
  <c r="E36" i="178" l="1"/>
  <c r="E38" i="178"/>
  <c r="C36" i="178"/>
  <c r="C38" i="178"/>
  <c r="E32" i="178"/>
  <c r="D32" i="178"/>
  <c r="D36" i="178"/>
  <c r="D38" i="178"/>
  <c r="C32" i="178"/>
  <c r="B18" i="178"/>
  <c r="B17" i="178"/>
  <c r="B16" i="178"/>
  <c r="B15" i="178"/>
  <c r="B14" i="178"/>
  <c r="B13" i="178"/>
  <c r="B12" i="178"/>
  <c r="E11" i="178"/>
  <c r="E23" i="178"/>
  <c r="E25" i="178"/>
  <c r="E39" i="178"/>
  <c r="D11" i="178"/>
  <c r="D23" i="178"/>
  <c r="D25" i="178"/>
  <c r="D39" i="178"/>
  <c r="C11" i="178"/>
  <c r="C10" i="178"/>
  <c r="C23" i="178"/>
  <c r="C25" i="178"/>
  <c r="C39" i="178"/>
  <c r="E6" i="178"/>
  <c r="E29" i="178"/>
  <c r="D6" i="178"/>
  <c r="D29" i="178"/>
  <c r="C6" i="178"/>
  <c r="C29" i="178"/>
  <c r="E5" i="178"/>
  <c r="E28" i="178"/>
  <c r="A3" i="178"/>
  <c r="A2" i="178"/>
  <c r="E1" i="178"/>
  <c r="D39" i="177"/>
  <c r="A2" i="177"/>
  <c r="D1" i="177"/>
  <c r="C24" i="176"/>
  <c r="C3" i="176"/>
  <c r="D1" i="176"/>
  <c r="B1" i="176"/>
  <c r="M27" i="175"/>
  <c r="K27" i="175"/>
  <c r="I27" i="175"/>
  <c r="G27" i="175"/>
  <c r="E27" i="175"/>
  <c r="C27" i="175"/>
  <c r="N26" i="175"/>
  <c r="M26" i="175"/>
  <c r="L26" i="175"/>
  <c r="K26" i="175"/>
  <c r="J26" i="175"/>
  <c r="I26" i="175"/>
  <c r="H26" i="175"/>
  <c r="G26" i="175"/>
  <c r="F26" i="175"/>
  <c r="E26" i="175"/>
  <c r="D26" i="175"/>
  <c r="C26" i="175"/>
  <c r="O26" i="175"/>
  <c r="O25" i="175"/>
  <c r="O24" i="175"/>
  <c r="O23" i="175"/>
  <c r="O22" i="175"/>
  <c r="O21" i="175"/>
  <c r="O20" i="175"/>
  <c r="O19" i="175"/>
  <c r="O18" i="175"/>
  <c r="O17" i="175"/>
  <c r="N15" i="175"/>
  <c r="N27" i="175"/>
  <c r="M15" i="175"/>
  <c r="L15" i="175"/>
  <c r="L27" i="175"/>
  <c r="K15" i="175"/>
  <c r="J15" i="175"/>
  <c r="J27" i="175"/>
  <c r="I15" i="175"/>
  <c r="H15" i="175"/>
  <c r="H27" i="175"/>
  <c r="G15" i="175"/>
  <c r="F15" i="175"/>
  <c r="F27" i="175"/>
  <c r="E15" i="175"/>
  <c r="D15" i="175"/>
  <c r="D27" i="175"/>
  <c r="C15" i="175"/>
  <c r="O15" i="175"/>
  <c r="O27" i="175"/>
  <c r="O14" i="175"/>
  <c r="O13" i="175"/>
  <c r="O12" i="175"/>
  <c r="O11" i="175"/>
  <c r="O10" i="175"/>
  <c r="O9" i="175"/>
  <c r="O8" i="175"/>
  <c r="O7" i="175"/>
  <c r="O6" i="175"/>
  <c r="A2" i="175"/>
  <c r="O1" i="175"/>
  <c r="D32" i="174"/>
  <c r="C32" i="174"/>
  <c r="D4" i="174"/>
  <c r="O3" i="175"/>
  <c r="C4" i="177"/>
  <c r="I18" i="173"/>
  <c r="I17" i="173"/>
  <c r="H16" i="173"/>
  <c r="G16" i="173"/>
  <c r="F16" i="173"/>
  <c r="E16" i="173"/>
  <c r="D16" i="173"/>
  <c r="I16" i="173"/>
  <c r="I15" i="173"/>
  <c r="H14" i="173"/>
  <c r="G14" i="173"/>
  <c r="F14" i="173"/>
  <c r="E14" i="173"/>
  <c r="I14" i="173"/>
  <c r="D14" i="173"/>
  <c r="I13" i="173"/>
  <c r="H12" i="173"/>
  <c r="G12" i="173"/>
  <c r="F12" i="173"/>
  <c r="E12" i="173"/>
  <c r="D12" i="173"/>
  <c r="I12" i="173"/>
  <c r="I11" i="173"/>
  <c r="I10" i="173"/>
  <c r="H9" i="173"/>
  <c r="G9" i="173"/>
  <c r="F9" i="173"/>
  <c r="E9" i="173"/>
  <c r="D9" i="173"/>
  <c r="I9" i="173"/>
  <c r="I8" i="173"/>
  <c r="I7" i="173"/>
  <c r="H6" i="173"/>
  <c r="H19" i="173"/>
  <c r="G6" i="173"/>
  <c r="G19" i="173"/>
  <c r="F6" i="173"/>
  <c r="F19" i="173"/>
  <c r="E6" i="173"/>
  <c r="E19" i="173"/>
  <c r="D6" i="173"/>
  <c r="D19" i="173"/>
  <c r="H4" i="173"/>
  <c r="G4" i="173"/>
  <c r="F4" i="173"/>
  <c r="E4" i="173"/>
  <c r="D3" i="173"/>
  <c r="B33" i="134"/>
  <c r="C124" i="1"/>
  <c r="C134" i="1"/>
  <c r="C138" i="1"/>
  <c r="C98" i="119"/>
  <c r="C98" i="3"/>
  <c r="C98" i="120"/>
  <c r="C103" i="130"/>
  <c r="C103" i="131"/>
  <c r="C103" i="1"/>
  <c r="C119" i="1"/>
  <c r="C31" i="130"/>
  <c r="D7" i="94"/>
  <c r="B2" i="89"/>
  <c r="N13" i="94"/>
  <c r="P13" i="94"/>
  <c r="N11" i="94"/>
  <c r="P11" i="94"/>
  <c r="B31" i="87"/>
  <c r="B32" i="87"/>
  <c r="B33" i="87"/>
  <c r="B34" i="87"/>
  <c r="B35" i="87"/>
  <c r="B36" i="87"/>
  <c r="B30" i="87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6" i="3"/>
  <c r="B30" i="3"/>
  <c r="A4" i="62"/>
  <c r="A4" i="77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119"/>
  <c r="B2" i="105"/>
  <c r="B2" i="125"/>
  <c r="B2" i="126"/>
  <c r="B2" i="3"/>
  <c r="A2" i="87"/>
  <c r="C8" i="87"/>
  <c r="D8" i="87"/>
  <c r="E8" i="87"/>
  <c r="C15" i="87"/>
  <c r="D15" i="87"/>
  <c r="D65" i="87"/>
  <c r="D90" i="87"/>
  <c r="E15" i="87"/>
  <c r="C22" i="87"/>
  <c r="D22" i="87"/>
  <c r="E22" i="87"/>
  <c r="C29" i="87"/>
  <c r="D29" i="87"/>
  <c r="E29" i="87"/>
  <c r="C37" i="87"/>
  <c r="D37" i="87"/>
  <c r="E37" i="87"/>
  <c r="C49" i="87"/>
  <c r="D49" i="87"/>
  <c r="E49" i="87"/>
  <c r="C55" i="87"/>
  <c r="D55" i="87"/>
  <c r="E55" i="87"/>
  <c r="C60" i="87"/>
  <c r="D60" i="87"/>
  <c r="E60" i="87"/>
  <c r="C66" i="87"/>
  <c r="D66" i="87"/>
  <c r="E66" i="87"/>
  <c r="C70" i="87"/>
  <c r="D70" i="87"/>
  <c r="D89" i="87"/>
  <c r="E70" i="87"/>
  <c r="C75" i="87"/>
  <c r="D75" i="87"/>
  <c r="E75" i="87"/>
  <c r="C78" i="87"/>
  <c r="D78" i="87"/>
  <c r="E78" i="87"/>
  <c r="C82" i="87"/>
  <c r="D82" i="87"/>
  <c r="E82" i="87"/>
  <c r="C96" i="87"/>
  <c r="D96" i="87"/>
  <c r="E96" i="87"/>
  <c r="E131" i="87"/>
  <c r="C117" i="87"/>
  <c r="D117" i="87"/>
  <c r="E117" i="87"/>
  <c r="C132" i="87"/>
  <c r="D132" i="87"/>
  <c r="E132" i="87"/>
  <c r="E156" i="87"/>
  <c r="C136" i="87"/>
  <c r="D136" i="87"/>
  <c r="E136" i="87"/>
  <c r="C143" i="87"/>
  <c r="D143" i="87"/>
  <c r="D156" i="87"/>
  <c r="E143" i="87"/>
  <c r="C148" i="87"/>
  <c r="C156" i="87"/>
  <c r="D148" i="87"/>
  <c r="E148" i="87"/>
  <c r="G13" i="89"/>
  <c r="G14" i="89"/>
  <c r="G15" i="89"/>
  <c r="G16" i="89"/>
  <c r="G17" i="89"/>
  <c r="G18" i="89"/>
  <c r="C19" i="89"/>
  <c r="D19" i="89"/>
  <c r="E19" i="89"/>
  <c r="F19" i="89"/>
  <c r="C8" i="126"/>
  <c r="C20" i="126"/>
  <c r="C26" i="126"/>
  <c r="C30" i="126"/>
  <c r="C37" i="126"/>
  <c r="C45" i="126"/>
  <c r="C51" i="126"/>
  <c r="C57" i="126"/>
  <c r="C8" i="125"/>
  <c r="C20" i="125"/>
  <c r="C26" i="125"/>
  <c r="C36" i="125"/>
  <c r="C41" i="125"/>
  <c r="C30" i="125"/>
  <c r="C37" i="125"/>
  <c r="C45" i="125"/>
  <c r="C51" i="125"/>
  <c r="C57" i="125"/>
  <c r="C8" i="105"/>
  <c r="C36" i="105"/>
  <c r="C20" i="105"/>
  <c r="C26" i="105"/>
  <c r="C30" i="105"/>
  <c r="C37" i="105"/>
  <c r="C45" i="105"/>
  <c r="C57" i="105"/>
  <c r="C51" i="105"/>
  <c r="B2" i="120"/>
  <c r="C8" i="120"/>
  <c r="C15" i="120"/>
  <c r="C22" i="120"/>
  <c r="C29" i="120"/>
  <c r="C37" i="120"/>
  <c r="C49" i="120"/>
  <c r="C55" i="120"/>
  <c r="C60" i="120"/>
  <c r="C66" i="120"/>
  <c r="C70" i="120"/>
  <c r="C75" i="120"/>
  <c r="C78" i="120"/>
  <c r="C82" i="120"/>
  <c r="C93" i="120"/>
  <c r="C114" i="120"/>
  <c r="C128" i="120"/>
  <c r="C155" i="120"/>
  <c r="C129" i="120"/>
  <c r="C133" i="120"/>
  <c r="C140" i="120"/>
  <c r="C154" i="120"/>
  <c r="C146" i="120"/>
  <c r="C8" i="119"/>
  <c r="C15" i="119"/>
  <c r="C22" i="119"/>
  <c r="C29" i="119"/>
  <c r="C37" i="119"/>
  <c r="C49" i="119"/>
  <c r="C55" i="119"/>
  <c r="C60" i="119"/>
  <c r="C66" i="119"/>
  <c r="C89" i="119"/>
  <c r="C70" i="119"/>
  <c r="C75" i="119"/>
  <c r="C78" i="119"/>
  <c r="C82" i="119"/>
  <c r="C93" i="119"/>
  <c r="C114" i="119"/>
  <c r="C129" i="119"/>
  <c r="C133" i="119"/>
  <c r="C140" i="119"/>
  <c r="C154" i="119"/>
  <c r="C146" i="119"/>
  <c r="C8" i="3"/>
  <c r="C15" i="3"/>
  <c r="C22" i="3"/>
  <c r="C37" i="3"/>
  <c r="C49" i="3"/>
  <c r="C55" i="3"/>
  <c r="C60" i="3"/>
  <c r="C66" i="3"/>
  <c r="C89" i="3"/>
  <c r="C70" i="3"/>
  <c r="C75" i="3"/>
  <c r="C78" i="3"/>
  <c r="C82" i="3"/>
  <c r="C93" i="3"/>
  <c r="C114" i="3"/>
  <c r="C129" i="3"/>
  <c r="C133" i="3"/>
  <c r="C140" i="3"/>
  <c r="C146" i="3"/>
  <c r="F8" i="64"/>
  <c r="F25" i="64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24" i="63"/>
  <c r="F10" i="63"/>
  <c r="F11" i="63"/>
  <c r="F12" i="63"/>
  <c r="F13" i="63"/>
  <c r="F14" i="63"/>
  <c r="F15" i="63"/>
  <c r="F16" i="63"/>
  <c r="F17" i="63"/>
  <c r="F18" i="63"/>
  <c r="F19" i="63"/>
  <c r="F20" i="63"/>
  <c r="F21" i="63"/>
  <c r="F22" i="63"/>
  <c r="F23" i="63"/>
  <c r="B24" i="63"/>
  <c r="D24" i="63"/>
  <c r="E24" i="63"/>
  <c r="C11" i="78"/>
  <c r="C14" i="77"/>
  <c r="F9" i="62"/>
  <c r="F10" i="62"/>
  <c r="F11" i="62"/>
  <c r="F12" i="62"/>
  <c r="F13" i="62"/>
  <c r="C14" i="62"/>
  <c r="D14" i="62"/>
  <c r="E14" i="62"/>
  <c r="E2" i="61"/>
  <c r="C17" i="61"/>
  <c r="E17" i="61"/>
  <c r="E32" i="61"/>
  <c r="C18" i="61"/>
  <c r="C24" i="61"/>
  <c r="C30" i="61"/>
  <c r="C31" i="61"/>
  <c r="E30" i="61"/>
  <c r="E2" i="73"/>
  <c r="E18" i="73"/>
  <c r="C19" i="73"/>
  <c r="C24" i="73"/>
  <c r="E29" i="73"/>
  <c r="E30" i="73"/>
  <c r="B2" i="131"/>
  <c r="C7" i="131"/>
  <c r="C95" i="131"/>
  <c r="C162" i="131"/>
  <c r="C10" i="131"/>
  <c r="C17" i="131"/>
  <c r="C24" i="131"/>
  <c r="C31" i="131"/>
  <c r="C39" i="131"/>
  <c r="C51" i="131"/>
  <c r="C57" i="131"/>
  <c r="C62" i="131"/>
  <c r="C68" i="131"/>
  <c r="C72" i="131"/>
  <c r="C77" i="131"/>
  <c r="C80" i="131"/>
  <c r="C84" i="131"/>
  <c r="C98" i="131"/>
  <c r="C119" i="131"/>
  <c r="C133" i="131"/>
  <c r="C159" i="131"/>
  <c r="C134" i="131"/>
  <c r="C138" i="131"/>
  <c r="C145" i="131"/>
  <c r="C150" i="131"/>
  <c r="B2" i="130"/>
  <c r="C7" i="130"/>
  <c r="C95" i="130"/>
  <c r="C162" i="130"/>
  <c r="C10" i="130"/>
  <c r="C17" i="130"/>
  <c r="C67" i="130"/>
  <c r="C24" i="130"/>
  <c r="C39" i="130"/>
  <c r="C51" i="130"/>
  <c r="C57" i="130"/>
  <c r="C62" i="130"/>
  <c r="C68" i="130"/>
  <c r="C72" i="130"/>
  <c r="C77" i="130"/>
  <c r="C80" i="130"/>
  <c r="C84" i="130"/>
  <c r="C98" i="130"/>
  <c r="C119" i="130"/>
  <c r="C134" i="130"/>
  <c r="C138" i="130"/>
  <c r="C145" i="130"/>
  <c r="C158" i="130"/>
  <c r="C150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1" i="1"/>
  <c r="C95" i="1"/>
  <c r="C162" i="1"/>
  <c r="C98" i="1"/>
  <c r="C133" i="1"/>
  <c r="B13" i="76"/>
  <c r="C145" i="1"/>
  <c r="C158" i="1"/>
  <c r="C150" i="1"/>
  <c r="C10" i="1"/>
  <c r="C67" i="1"/>
  <c r="B6" i="76"/>
  <c r="F1" i="73"/>
  <c r="C32" i="61"/>
  <c r="C5" i="77"/>
  <c r="C5" i="78"/>
  <c r="F5" i="63"/>
  <c r="F5" i="64"/>
  <c r="E5" i="62"/>
  <c r="C91" i="130"/>
  <c r="C154" i="3"/>
  <c r="B2" i="64"/>
  <c r="C4" i="3"/>
  <c r="C4" i="119"/>
  <c r="C4" i="105"/>
  <c r="C4" i="125"/>
  <c r="C4" i="120"/>
  <c r="E89" i="87"/>
  <c r="C41" i="105"/>
  <c r="C89" i="120"/>
  <c r="C65" i="120"/>
  <c r="C90" i="120"/>
  <c r="C158" i="131"/>
  <c r="D14" i="76"/>
  <c r="F14" i="62"/>
  <c r="C58" i="125"/>
  <c r="E31" i="61"/>
  <c r="C36" i="126"/>
  <c r="C41" i="126"/>
  <c r="C58" i="126"/>
  <c r="G19" i="89"/>
  <c r="C25" i="134"/>
  <c r="C26" i="134"/>
  <c r="C12" i="134"/>
  <c r="C4" i="126"/>
  <c r="E5" i="87"/>
  <c r="E65" i="87"/>
  <c r="E90" i="87"/>
  <c r="C128" i="119"/>
  <c r="C89" i="87"/>
  <c r="C65" i="87"/>
  <c r="C90" i="87"/>
  <c r="C131" i="87"/>
  <c r="C157" i="87"/>
  <c r="D131" i="87"/>
  <c r="D157" i="87"/>
  <c r="C156" i="120"/>
  <c r="C31" i="73"/>
  <c r="D13" i="76"/>
  <c r="D6" i="76"/>
  <c r="C133" i="130"/>
  <c r="C128" i="3"/>
  <c r="C155" i="3"/>
  <c r="C65" i="3"/>
  <c r="C90" i="3"/>
  <c r="C58" i="105"/>
  <c r="E93" i="87"/>
  <c r="B7" i="76"/>
  <c r="E7" i="76"/>
  <c r="C92" i="1"/>
  <c r="C33" i="61"/>
  <c r="E33" i="61"/>
  <c r="C91" i="131"/>
  <c r="C164" i="131"/>
  <c r="C67" i="131"/>
  <c r="C29" i="73"/>
  <c r="D7" i="76"/>
  <c r="C30" i="73"/>
  <c r="C163" i="131"/>
  <c r="C92" i="131"/>
  <c r="C160" i="131"/>
  <c r="D8" i="76"/>
  <c r="E157" i="87"/>
  <c r="E158" i="87"/>
  <c r="C155" i="119"/>
  <c r="C156" i="3"/>
  <c r="C32" i="73"/>
  <c r="A33" i="73"/>
  <c r="D15" i="76"/>
  <c r="E32" i="73"/>
  <c r="E13" i="76"/>
  <c r="E31" i="73"/>
  <c r="C164" i="130"/>
  <c r="C159" i="130"/>
  <c r="C159" i="1"/>
  <c r="B15" i="76"/>
  <c r="E15" i="76"/>
  <c r="B14" i="76"/>
  <c r="E14" i="76"/>
  <c r="C164" i="1"/>
  <c r="B8" i="76"/>
  <c r="E8" i="76"/>
  <c r="C65" i="119"/>
  <c r="C90" i="119"/>
  <c r="C156" i="119"/>
  <c r="E6" i="76"/>
  <c r="C92" i="130"/>
  <c r="C160" i="130"/>
  <c r="C163" i="130"/>
  <c r="C163" i="1"/>
  <c r="C160" i="1"/>
  <c r="B3" i="1"/>
  <c r="B3" i="130"/>
  <c r="B3" i="131"/>
  <c r="E1" i="87"/>
  <c r="B1" i="1"/>
  <c r="B1" i="130"/>
  <c r="F1" i="61"/>
  <c r="B2" i="77"/>
  <c r="A3" i="87"/>
  <c r="B29" i="134"/>
  <c r="B2" i="62"/>
  <c r="A5" i="75"/>
  <c r="A4" i="78"/>
  <c r="B35" i="134"/>
  <c r="B1" i="131"/>
  <c r="B2" i="63"/>
  <c r="B2" i="78"/>
  <c r="C1" i="3"/>
  <c r="C1" i="120"/>
  <c r="C1" i="119"/>
  <c r="B32" i="134"/>
  <c r="C8" i="130"/>
  <c r="C96" i="130"/>
  <c r="C8" i="1"/>
  <c r="B34" i="134"/>
  <c r="D6" i="87"/>
  <c r="D94" i="87"/>
  <c r="A23" i="89"/>
  <c r="A12" i="75"/>
  <c r="A11" i="76"/>
  <c r="C6" i="87"/>
  <c r="C94" i="87"/>
  <c r="F6" i="63"/>
  <c r="C7" i="62"/>
  <c r="D7" i="62"/>
  <c r="E7" i="62"/>
  <c r="D6" i="63"/>
  <c r="D6" i="64"/>
  <c r="F6" i="64"/>
  <c r="C8" i="131"/>
  <c r="C96" i="131"/>
  <c r="A4" i="76"/>
  <c r="E6" i="63"/>
  <c r="E6" i="64"/>
  <c r="E6" i="87"/>
  <c r="E94" i="87"/>
  <c r="C96" i="1"/>
  <c r="C4" i="73"/>
  <c r="C6" i="77"/>
  <c r="E4" i="61"/>
  <c r="C4" i="61"/>
  <c r="E4" i="73"/>
  <c r="C33" i="134"/>
  <c r="C31" i="134"/>
  <c r="C34" i="134"/>
  <c r="C32" i="134"/>
  <c r="C30" i="134"/>
  <c r="C35" i="134"/>
  <c r="I6" i="173"/>
  <c r="I19" i="173"/>
  <c r="C24" i="134"/>
  <c r="C23" i="134"/>
  <c r="C16" i="134"/>
  <c r="C15" i="134"/>
  <c r="C7" i="134"/>
  <c r="C13" i="134"/>
  <c r="C9" i="134"/>
  <c r="C8" i="134"/>
  <c r="C11" i="134"/>
  <c r="C14" i="134"/>
  <c r="C10" i="134"/>
  <c r="C22" i="134"/>
  <c r="C18" i="134"/>
  <c r="C20" i="134"/>
  <c r="C19" i="134"/>
  <c r="C17" i="134"/>
  <c r="C27" i="134"/>
  <c r="C29" i="134"/>
  <c r="C21" i="134"/>
</calcChain>
</file>

<file path=xl/sharedStrings.xml><?xml version="1.0" encoding="utf-8"?>
<sst xmlns="http://schemas.openxmlformats.org/spreadsheetml/2006/main" count="3123" uniqueCount="691">
  <si>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</si>
  <si>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</si>
  <si>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</si>
  <si>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</si>
  <si>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</si>
  <si>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</si>
  <si>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</si>
  <si>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</si>
  <si>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</si>
  <si>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</si>
  <si>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</si>
  <si>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</si>
  <si>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</si>
  <si>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</si>
  <si>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</si>
  <si>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</si>
  <si>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</si>
  <si>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</si>
  <si>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</si>
  <si>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</si>
  <si>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</si>
  <si>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</si>
  <si>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</si>
  <si>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</si>
  <si>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</si>
  <si>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</si>
  <si>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</si>
  <si>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</si>
  <si>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</si>
  <si>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</si>
  <si>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</si>
  <si>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</si>
  <si>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</si>
  <si>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</si>
  <si>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</si>
  <si>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</si>
  <si>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</si>
  <si>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</si>
  <si>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</si>
  <si>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</si>
  <si>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</si>
  <si>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</si>
  <si>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</si>
  <si>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</si>
  <si>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</si>
  <si>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</si>
  <si>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</si>
  <si>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</si>
  <si>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</si>
  <si>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</si>
  <si>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</si>
  <si>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</si>
  <si>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</si>
  <si>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</si>
  <si>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</si>
  <si>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</si>
  <si>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</si>
  <si>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</si>
  <si>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</si>
  <si>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</si>
  <si>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</si>
  <si>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</si>
  <si>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</si>
  <si>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</si>
  <si>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</si>
  <si>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</si>
  <si>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</si>
  <si>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</si>
  <si>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</si>
  <si>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</si>
  <si>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</si>
  <si>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</si>
  <si>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</si>
  <si>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</si>
  <si>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</si>
  <si>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</si>
  <si>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</si>
  <si>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</si>
  <si>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</si>
  <si>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</si>
  <si>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</si>
  <si>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</si>
  <si>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</si>
  <si>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</si>
  <si>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</si>
  <si>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</si>
  <si>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</si>
  <si>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</si>
  <si>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</si>
  <si>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</si>
  <si>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</si>
  <si>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</si>
  <si>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</si>
  <si>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</si>
  <si>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</si>
  <si>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</si>
  <si>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</si>
  <si>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</si>
  <si>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</si>
  <si>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</si>
  <si>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</si>
  <si>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</si>
  <si>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</si>
  <si>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</si>
  <si>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</si>
  <si>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</si>
  <si>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</si>
  <si>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</si>
  <si>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</si>
  <si>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</si>
  <si>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</si>
  <si>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</si>
  <si>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</si>
  <si>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</si>
  <si>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</si>
  <si>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</si>
  <si>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</si>
  <si>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</si>
  <si>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</si>
  <si>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</si>
  <si>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</si>
  <si>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</si>
  <si>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</si>
  <si>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</si>
  <si>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</si>
  <si>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</si>
  <si>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</si>
  <si>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</si>
  <si>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</si>
  <si>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</si>
  <si>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</si>
  <si>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Dologi  kiadások</t>
  </si>
  <si>
    <t>Összesen (1+4+7+9+11)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</si>
  <si>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</si>
  <si>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</si>
  <si>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</si>
  <si>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</si>
  <si>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</si>
  <si>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</si>
  <si>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</si>
  <si>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</si>
  <si>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</si>
  <si>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</si>
  <si>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</si>
  <si>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</si>
  <si>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</si>
  <si>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</si>
  <si>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</si>
  <si>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</si>
  <si>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</si>
  <si>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</si>
  <si>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</si>
  <si>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</si>
  <si>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</si>
  <si>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</si>
  <si>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</si>
  <si>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</si>
  <si>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</si>
  <si>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</si>
  <si>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</si>
  <si>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</si>
  <si>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</si>
  <si>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</si>
  <si>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</si>
  <si>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</si>
  <si>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</si>
  <si>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</si>
  <si>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</si>
  <si>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</si>
  <si>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</si>
  <si>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</si>
  <si>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</si>
  <si>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</si>
  <si>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</si>
  <si>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</si>
  <si>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</si>
  <si>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</si>
  <si>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</si>
  <si>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</si>
  <si>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</si>
  <si>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</si>
  <si>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</si>
  <si>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</si>
  <si>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</si>
  <si>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</si>
  <si>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</si>
  <si>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</si>
  <si>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</si>
  <si>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</si>
  <si>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</si>
  <si>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</si>
  <si>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</si>
  <si>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</si>
  <si>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</si>
  <si>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</si>
  <si>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</si>
  <si>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</si>
  <si>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</si>
  <si>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</si>
  <si>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</si>
  <si>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</si>
  <si>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</si>
  <si>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</si>
  <si>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</si>
  <si>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</si>
  <si>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</si>
  <si>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</si>
  <si>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</si>
  <si>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</si>
  <si>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</si>
  <si>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</si>
  <si>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</si>
  <si>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</si>
  <si>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</si>
  <si>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</si>
  <si>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</si>
  <si>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</si>
  <si>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</si>
  <si>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</si>
  <si>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</si>
  <si>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</si>
  <si>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</si>
  <si>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</si>
  <si>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</si>
  <si>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</si>
  <si>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</si>
  <si>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</si>
  <si>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</si>
  <si>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</si>
  <si>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</si>
  <si>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</si>
  <si>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</si>
  <si>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</si>
  <si>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</si>
  <si>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</si>
  <si>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</si>
  <si>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</si>
  <si>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</si>
  <si>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</si>
  <si>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</si>
  <si>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</si>
  <si>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</si>
  <si>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</si>
  <si>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</si>
  <si>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</si>
  <si>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</si>
  <si>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</si>
  <si>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</si>
  <si>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</si>
  <si>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</si>
  <si>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</si>
  <si>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</si>
  <si>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</si>
  <si>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</si>
  <si>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</si>
  <si>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</si>
  <si>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</si>
  <si>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</si>
  <si>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</si>
  <si>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</si>
  <si>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</si>
  <si>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</si>
  <si>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</si>
  <si>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</si>
  <si>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</si>
  <si>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</si>
  <si>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</si>
  <si>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</si>
  <si>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</si>
  <si>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</si>
  <si>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</si>
  <si>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</si>
  <si>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</si>
  <si>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</si>
  <si>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</si>
  <si>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</si>
  <si>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</si>
  <si>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</si>
  <si>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</si>
  <si>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</si>
  <si>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</si>
  <si>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</si>
  <si>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</si>
  <si>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</si>
  <si>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</si>
  <si>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</si>
  <si>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</si>
  <si>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</si>
  <si>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</si>
  <si>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</si>
  <si>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</si>
  <si>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</si>
  <si>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</si>
  <si>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</si>
  <si>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</si>
  <si>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</si>
  <si>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</si>
  <si>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</si>
  <si>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</si>
  <si>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</si>
  <si>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</si>
  <si>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</si>
  <si>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</si>
  <si>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</si>
  <si>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</si>
  <si>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</si>
  <si>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</si>
  <si>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</si>
  <si>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</si>
  <si>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</si>
  <si>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</si>
  <si>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</si>
  <si>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</si>
  <si>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</si>
  <si>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</si>
  <si>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</si>
  <si>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</si>
  <si>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</si>
  <si>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</si>
  <si>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</si>
  <si>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</si>
  <si>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</si>
  <si>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</si>
  <si>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</si>
  <si>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</si>
  <si>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</si>
  <si>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</si>
  <si>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</si>
  <si>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</si>
  <si>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</si>
  <si>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</si>
  <si>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</si>
  <si>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</si>
  <si>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</si>
  <si>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</si>
  <si>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</si>
  <si>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</si>
  <si>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</si>
  <si>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</si>
  <si>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</si>
  <si>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</si>
  <si>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</si>
  <si>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</si>
  <si>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</si>
  <si>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</si>
  <si>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</si>
  <si>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</si>
  <si>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</si>
  <si>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</si>
  <si>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</si>
  <si>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</si>
  <si>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</si>
  <si>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</si>
  <si>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</si>
  <si>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</si>
  <si>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</si>
  <si>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</si>
  <si>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</si>
  <si>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</si>
  <si>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</si>
  <si>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</si>
  <si>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</si>
  <si>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</si>
  <si>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</si>
  <si>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</si>
  <si>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</si>
  <si>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</si>
  <si>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</si>
  <si>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</si>
  <si>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</si>
  <si>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</si>
  <si>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</si>
  <si>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</si>
  <si>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</si>
  <si>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</si>
  <si>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</si>
  <si>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</si>
  <si>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</si>
  <si>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</si>
  <si>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</si>
  <si>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</si>
  <si>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</si>
  <si>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</si>
  <si>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</si>
  <si>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</si>
  <si>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</si>
  <si>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</si>
  <si>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</si>
  <si>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</si>
  <si>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</si>
  <si>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</si>
  <si>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</si>
  <si>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</si>
  <si>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</si>
  <si>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</si>
  <si>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</si>
  <si>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</si>
  <si>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</si>
  <si>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</si>
  <si>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</si>
  <si>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</si>
  <si>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</si>
  <si>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</si>
  <si>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</si>
  <si>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</si>
  <si>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</si>
  <si>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</si>
  <si>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</si>
  <si>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</si>
  <si>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</si>
  <si>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</si>
  <si>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</si>
  <si>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</si>
  <si>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</si>
  <si>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</si>
  <si>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</si>
  <si>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</si>
  <si>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</si>
  <si>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</si>
  <si>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</si>
  <si>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</si>
  <si>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</si>
  <si>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</si>
  <si>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</si>
  <si>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</si>
  <si>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</si>
  <si>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</si>
  <si>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</si>
  <si>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</si>
  <si>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</si>
  <si>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</si>
  <si>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</si>
  <si>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</si>
  <si>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</si>
  <si>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</si>
  <si>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</si>
  <si>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</si>
  <si>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</si>
  <si>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</si>
  <si>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</si>
  <si>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</si>
  <si>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</si>
  <si>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</si>
  <si>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</si>
  <si>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</si>
  <si>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</si>
  <si>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</si>
  <si>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</si>
  <si>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</si>
  <si>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</si>
  <si>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</si>
  <si>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</si>
  <si>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</si>
  <si>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</si>
  <si>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</si>
  <si>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</si>
  <si>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</si>
  <si>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</si>
  <si>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</si>
  <si>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</si>
  <si>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</si>
  <si>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</si>
  <si>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</si>
  <si>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</si>
  <si>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</si>
  <si>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</si>
  <si>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</si>
  <si>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</si>
  <si>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</si>
  <si>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</si>
  <si>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</si>
  <si>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</si>
  <si>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</si>
  <si>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</si>
  <si>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</si>
  <si>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</si>
  <si>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</si>
  <si>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</si>
  <si>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</si>
  <si>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</si>
  <si>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</si>
  <si>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</si>
  <si>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</si>
  <si>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</si>
  <si>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</si>
  <si>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</si>
  <si>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</si>
  <si>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</si>
  <si>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</si>
  <si>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</si>
  <si>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</si>
  <si>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</si>
  <si>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</si>
  <si>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</si>
  <si>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</si>
  <si>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</si>
  <si>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</si>
  <si>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</si>
  <si>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</si>
  <si>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</si>
  <si>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</si>
  <si>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</si>
  <si>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</si>
  <si>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</si>
  <si>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</si>
  <si>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</si>
  <si>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</si>
  <si>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</si>
  <si>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</si>
  <si>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</si>
  <si>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</si>
  <si>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</si>
  <si>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</si>
  <si>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</si>
  <si>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</si>
  <si>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</si>
  <si>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</si>
  <si>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</si>
  <si>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</si>
  <si>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</si>
  <si>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</si>
  <si>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</si>
  <si>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</si>
  <si>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</si>
  <si>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</si>
  <si>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</si>
  <si>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</si>
  <si>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</si>
  <si>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</si>
  <si>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</si>
  <si>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</si>
  <si>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</si>
  <si>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</si>
  <si>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</si>
  <si>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</si>
  <si>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</si>
  <si>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</si>
  <si>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</si>
  <si>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</si>
  <si>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</si>
  <si>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</si>
  <si>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</si>
  <si>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</si>
  <si>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</si>
  <si>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</si>
  <si>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</si>
  <si>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</si>
  <si>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</si>
  <si>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</si>
  <si>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</si>
  <si>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</si>
  <si>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</si>
  <si>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</si>
  <si>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</si>
  <si>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</si>
  <si>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Tartalomjegyzék</t>
  </si>
  <si>
    <t>Ugrás</t>
  </si>
  <si>
    <t>ALAPADATOK</t>
  </si>
  <si>
    <t>KÖLTSÉGVETÉSI RENDLET</t>
  </si>
  <si>
    <t>1. költségvetési szerv neve</t>
  </si>
  <si>
    <t>BEVÉTELEI, KIADÁSAI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</si>
  <si>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</si>
  <si>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</si>
  <si>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</si>
  <si>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</si>
  <si>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</si>
  <si>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</si>
  <si>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</si>
  <si>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</si>
  <si>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</si>
  <si>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</si>
  <si>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</si>
  <si>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</si>
  <si>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</si>
  <si>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</si>
  <si>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</si>
  <si>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</si>
  <si>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</si>
  <si>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</si>
  <si>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</si>
  <si>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</si>
  <si>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</si>
  <si>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</si>
  <si>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</si>
  <si>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</si>
  <si>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</si>
  <si>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</si>
  <si>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</si>
  <si>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</si>
  <si>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Önkormányzat bevételei kiadásai (összesen)</t>
  </si>
  <si>
    <t xml:space="preserve">Önkormányzat kötelező feladatai  </t>
  </si>
  <si>
    <t xml:space="preserve">Önkormányzat önként vállalt feladatai </t>
  </si>
  <si>
    <t>/</t>
  </si>
  <si>
    <t>(</t>
  </si>
  <si>
    <t>)</t>
  </si>
  <si>
    <t>önkormányzati rendelethez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</si>
  <si>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</si>
  <si>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</si>
  <si>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</si>
  <si>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</si>
  <si>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</si>
  <si>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</si>
  <si>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</si>
  <si>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</si>
  <si>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</si>
  <si>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Előterjesztéskor</t>
  </si>
  <si>
    <t>…………………… Polgármesteri /Közös Önkormányzati Hivatal</t>
  </si>
  <si>
    <t>Forintban</t>
  </si>
  <si>
    <t>Egyéb</t>
  </si>
  <si>
    <t>Telekadó</t>
  </si>
  <si>
    <t>Kommunális adó</t>
  </si>
  <si>
    <t>Mellékletben külön?</t>
  </si>
  <si>
    <t>.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</si>
  <si>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</si>
  <si>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</si>
  <si>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</si>
  <si>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</si>
  <si>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>2020. évi XC.
törvény 2.  melléklete száma*</t>
  </si>
  <si>
    <t>* Magyarország 2021. évi központi költségvetéséról szóló törvény</t>
  </si>
  <si>
    <t>Egyéb közhatalmi</t>
  </si>
  <si>
    <t>ESZTEREGNYE KÖZSÉG ÖNKORMÁNYZATA</t>
  </si>
  <si>
    <t>Nem</t>
  </si>
  <si>
    <t>Eszteregnyei Kerekvár Óvoda</t>
  </si>
  <si>
    <t>Játszótér kialakítása</t>
  </si>
  <si>
    <t>2021</t>
  </si>
  <si>
    <t>Bursa Hungarica pályázati hozzájárulás</t>
  </si>
  <si>
    <t>tanulmányok támogatása</t>
  </si>
  <si>
    <t>Murakeresztúr Község Önkormányzat</t>
  </si>
  <si>
    <t>családsegítő finanszírozása</t>
  </si>
  <si>
    <t xml:space="preserve">Muramenti Nemzeti Területfejlesztési Társulás </t>
  </si>
  <si>
    <t>működési támogatás</t>
  </si>
  <si>
    <t xml:space="preserve">Nagykanizsa és Térsége Önk-i Társ </t>
  </si>
  <si>
    <t>TEFA alap hozzájárulás</t>
  </si>
  <si>
    <t>TEFA kölcsön törlesztés</t>
  </si>
  <si>
    <t>Mura Régió KF. EU-i Területi Együttmük. Csoport</t>
  </si>
  <si>
    <t>Polgárőr Egyesület</t>
  </si>
  <si>
    <t>Városkörnyéki Ügyeleti Társulás</t>
  </si>
  <si>
    <t>működési hozzájárulás</t>
  </si>
  <si>
    <t xml:space="preserve">Becsehely Szociális Társulás  </t>
  </si>
  <si>
    <t>Házi segítségnyújtás hozzájárulás</t>
  </si>
  <si>
    <t>Parkoló kialakítása</t>
  </si>
  <si>
    <t>A települési önkormányzatok működésének általános támogatása</t>
  </si>
  <si>
    <t>A települési önkormányzatok egyes köznevelési feladatainak támogatása</t>
  </si>
  <si>
    <t>1.3.1.</t>
  </si>
  <si>
    <t>A települési önkormányzatok kulturális feladatainak támogatása</t>
  </si>
  <si>
    <t>TEFA kölcsön</t>
  </si>
  <si>
    <t>2018.</t>
  </si>
  <si>
    <t>2020.</t>
  </si>
  <si>
    <t>8.1. melléklet</t>
  </si>
  <si>
    <t>8.1.1. melléklet</t>
  </si>
  <si>
    <t>8.1.2. melléklet</t>
  </si>
  <si>
    <t xml:space="preserve">Eszteregnyei Kerekvár Óvoda kötelező feladatai </t>
  </si>
  <si>
    <t>Eszteregnyei Kerekvár Óvoda bevételei kiadásai összesen</t>
  </si>
  <si>
    <t>8.2. melléklet</t>
  </si>
  <si>
    <t>8.2.1. melléklet</t>
  </si>
  <si>
    <t>8.2.2. melléklet</t>
  </si>
  <si>
    <t>9. melléklet</t>
  </si>
  <si>
    <t>1.1.1.2.</t>
  </si>
  <si>
    <t>Településüzemeltetés - zöldterület-gazdálkodás támogatása</t>
  </si>
  <si>
    <t>1.1.1.3.</t>
  </si>
  <si>
    <t>Településüzemeltetés - közvilágítás támogatása</t>
  </si>
  <si>
    <t>1.1.1.4.</t>
  </si>
  <si>
    <t>Településüzemeltetés - köztemető támogatása</t>
  </si>
  <si>
    <t>1.1.1.5.</t>
  </si>
  <si>
    <t>Településüzemeltetés közutak támogatása</t>
  </si>
  <si>
    <t>1.1.1.6.</t>
  </si>
  <si>
    <t>Egyéb önkormányzati feladatok támogatása</t>
  </si>
  <si>
    <t>1.1.1.7.</t>
  </si>
  <si>
    <t>Lakott külterülettel kapcsolatos feladatok támogatása</t>
  </si>
  <si>
    <t>1.2.1.1.</t>
  </si>
  <si>
    <t>Óvodaműködtetési támogatás - óvoda napi nyitvatartási ideje eléri a nyolc órát</t>
  </si>
  <si>
    <t>1.2.2.1.</t>
  </si>
  <si>
    <t>Napi nyolc órát elérő nyitvatartási idővel rendelkező óvodában foglalkoztatott pedagógusok átlagbéralapú támogatása</t>
  </si>
  <si>
    <t>1.2.5.1.1.</t>
  </si>
  <si>
    <t>Pedagógus szakképzettséggel nem rendelkező segítők átlagbérlapú támogatása</t>
  </si>
  <si>
    <t>A települési önkormányzatok egyes szociáliás és gyermekjóléti feladatainak támogatása</t>
  </si>
  <si>
    <t>A települési önkormányzatok szociáliás és gyermekjóléti feladatainak egyéb támogatása</t>
  </si>
  <si>
    <t>1.3.2.5.1.</t>
  </si>
  <si>
    <t>Falugondnoki szolgáltatás</t>
  </si>
  <si>
    <t>1.5.2.</t>
  </si>
  <si>
    <t>Települési önkormányzatok nyilvános könyvtári és a közművelődési feladatainak támogatása</t>
  </si>
  <si>
    <t>II.16.</t>
  </si>
  <si>
    <t>8.2.1.melléklet a 2 / 2021. (II.16.)  önkormányzati rendelethez</t>
  </si>
  <si>
    <t>8.2.2.melléklet a 2 / 2021. (II.16.)  önkormányzati rendelethez</t>
  </si>
  <si>
    <t>8.2.melléklet a 2 / 2021. (II.16.)  önkormányzati rendelethez</t>
  </si>
  <si>
    <t>10. melléklet</t>
  </si>
  <si>
    <t>Álláshelyek</t>
  </si>
  <si>
    <t>az</t>
  </si>
  <si>
    <t xml:space="preserve"> </t>
  </si>
  <si>
    <t>2.tájékoztató tábla a 6/2021.(VI.30.) önkormányztai rendelethez</t>
  </si>
  <si>
    <t>3.tájékoztató tábla a 6/2021.(VI.30.) önkormányztai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</si>
</sst>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_-* #,##0.00\ _F_t_-;\-* #,##0.00\ _F_t_-;_-* &quot;-&quot;??\ _F_t_-;_-@_-"/>
    <numFmt numFmtId="172" formatCode="#,###"/>
    <numFmt numFmtId="174" formatCode="_-* #,##0\ _F_t_-;\-* #,##0\ _F_t_-;_-* &quot;-&quot;??\ _F_t_-;_-@_-"/>
    <numFmt numFmtId="180" formatCode="0&quot;.&quot;"/>
  </numFmts>
  <fonts count="67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b/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816">
    <xf numFmtId="0" fontId="0" fillId="0" borderId="0" xfId="0"/>
    <xf numFmtId="0" fontId="15" fillId="0" borderId="0" xfId="7" applyFont="1" applyFill="1"/>
    <xf numFmtId="172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172" fontId="22" fillId="0" borderId="2" xfId="0" applyNumberFormat="1" applyFont="1" applyFill="1" applyBorder="1" applyAlignment="1" applyProtection="1">
      <alignment vertical="center" wrapText="1"/>
      <protection locked="0"/>
    </xf>
    <xf numFmtId="172" fontId="22" fillId="0" borderId="6" xfId="0" applyNumberFormat="1" applyFont="1" applyFill="1" applyBorder="1" applyAlignment="1" applyProtection="1">
      <alignment vertical="center" wrapText="1"/>
      <protection locked="0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12" fillId="0" borderId="0" xfId="7" applyFill="1"/>
    <xf numFmtId="0" fontId="22" fillId="0" borderId="0" xfId="7" applyFont="1" applyFill="1"/>
    <xf numFmtId="0" fontId="24" fillId="0" borderId="0" xfId="7" applyFont="1" applyFill="1"/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172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72" fontId="8" fillId="0" borderId="17" xfId="0" applyNumberFormat="1" applyFont="1" applyFill="1" applyBorder="1" applyAlignment="1" applyProtection="1">
      <alignment horizontal="center" vertical="center" wrapText="1"/>
    </xf>
    <xf numFmtId="172" fontId="20" fillId="0" borderId="18" xfId="0" applyNumberFormat="1" applyFont="1" applyFill="1" applyBorder="1" applyAlignment="1" applyProtection="1">
      <alignment horizontal="center" vertical="center" wrapText="1"/>
    </xf>
    <xf numFmtId="172" fontId="20" fillId="0" borderId="19" xfId="0" applyNumberFormat="1" applyFont="1" applyFill="1" applyBorder="1" applyAlignment="1" applyProtection="1">
      <alignment horizontal="center" vertical="center" wrapText="1"/>
    </xf>
    <xf numFmtId="172" fontId="0" fillId="0" borderId="0" xfId="0" applyNumberFormat="1" applyFill="1" applyAlignment="1" applyProtection="1">
      <alignment vertical="center" wrapText="1"/>
    </xf>
    <xf numFmtId="172" fontId="22" fillId="0" borderId="20" xfId="0" applyNumberFormat="1" applyFont="1" applyFill="1" applyBorder="1" applyAlignment="1" applyProtection="1">
      <alignment vertical="center" wrapText="1"/>
    </xf>
    <xf numFmtId="172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22" fillId="0" borderId="21" xfId="0" applyNumberFormat="1" applyFont="1" applyFill="1" applyBorder="1" applyAlignment="1" applyProtection="1">
      <alignment vertical="center" wrapText="1"/>
    </xf>
    <xf numFmtId="172" fontId="20" fillId="0" borderId="14" xfId="0" applyNumberFormat="1" applyFont="1" applyFill="1" applyBorder="1" applyAlignment="1" applyProtection="1">
      <alignment vertical="center" wrapText="1"/>
    </xf>
    <xf numFmtId="172" fontId="20" fillId="0" borderId="17" xfId="0" applyNumberFormat="1" applyFont="1" applyFill="1" applyBorder="1" applyAlignment="1" applyProtection="1">
      <alignment vertical="center" wrapText="1"/>
    </xf>
    <xf numFmtId="172" fontId="4" fillId="0" borderId="0" xfId="0" applyNumberFormat="1" applyFont="1" applyFill="1" applyAlignment="1">
      <alignment vertical="center" wrapText="1"/>
    </xf>
    <xf numFmtId="172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72" fontId="19" fillId="0" borderId="2" xfId="0" applyNumberFormat="1" applyFont="1" applyFill="1" applyBorder="1" applyAlignment="1" applyProtection="1">
      <alignment vertical="center" wrapText="1"/>
      <protection locked="0"/>
    </xf>
    <xf numFmtId="172" fontId="19" fillId="0" borderId="20" xfId="0" applyNumberFormat="1" applyFont="1" applyFill="1" applyBorder="1" applyAlignment="1" applyProtection="1">
      <alignment vertical="center" wrapText="1"/>
    </xf>
    <xf numFmtId="172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72" fontId="19" fillId="0" borderId="6" xfId="0" applyNumberFormat="1" applyFont="1" applyFill="1" applyBorder="1" applyAlignment="1" applyProtection="1">
      <alignment vertical="center" wrapText="1"/>
      <protection locked="0"/>
    </xf>
    <xf numFmtId="172" fontId="19" fillId="0" borderId="21" xfId="0" applyNumberFormat="1" applyFont="1" applyFill="1" applyBorder="1" applyAlignment="1" applyProtection="1">
      <alignment vertical="center" wrapText="1"/>
    </xf>
    <xf numFmtId="172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2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72" fontId="20" fillId="2" borderId="14" xfId="0" applyNumberFormat="1" applyFont="1" applyFill="1" applyBorder="1" applyAlignment="1" applyProtection="1">
      <alignment vertical="center" wrapText="1"/>
    </xf>
    <xf numFmtId="172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72" fontId="28" fillId="0" borderId="13" xfId="0" applyNumberFormat="1" applyFont="1" applyFill="1" applyBorder="1" applyAlignment="1" applyProtection="1">
      <alignment horizontal="left" vertical="center" wrapText="1" indent="1"/>
    </xf>
    <xf numFmtId="0" fontId="36" fillId="0" borderId="0" xfId="0" applyFont="1"/>
    <xf numFmtId="0" fontId="37" fillId="0" borderId="0" xfId="0" applyFont="1"/>
    <xf numFmtId="0" fontId="37" fillId="0" borderId="0" xfId="0" applyFont="1" applyAlignment="1">
      <alignment horizontal="right" indent="1"/>
    </xf>
    <xf numFmtId="0" fontId="24" fillId="0" borderId="0" xfId="0" applyFont="1" applyAlignment="1">
      <alignment horizontal="center"/>
    </xf>
    <xf numFmtId="0" fontId="28" fillId="0" borderId="14" xfId="7" applyFont="1" applyFill="1" applyBorder="1" applyAlignment="1" applyProtection="1">
      <alignment horizontal="left" vertical="center" wrapText="1"/>
    </xf>
    <xf numFmtId="0" fontId="37" fillId="0" borderId="0" xfId="0" applyFont="1" applyFill="1"/>
    <xf numFmtId="3" fontId="37" fillId="0" borderId="0" xfId="0" applyNumberFormat="1" applyFont="1" applyFill="1" applyAlignment="1">
      <alignment horizontal="right" indent="1"/>
    </xf>
    <xf numFmtId="3" fontId="30" fillId="0" borderId="0" xfId="0" applyNumberFormat="1" applyFont="1" applyFill="1" applyAlignment="1">
      <alignment horizontal="right" indent="1"/>
    </xf>
    <xf numFmtId="0" fontId="37" fillId="0" borderId="0" xfId="0" applyFont="1" applyFill="1" applyAlignment="1">
      <alignment horizontal="right" indent="1"/>
    </xf>
    <xf numFmtId="172" fontId="35" fillId="0" borderId="24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5" xfId="7" applyFont="1" applyFill="1" applyBorder="1" applyAlignment="1" applyProtection="1">
      <alignment horizontal="left" vertical="center" wrapText="1" indent="6"/>
    </xf>
    <xf numFmtId="0" fontId="42" fillId="0" borderId="0" xfId="0" applyFont="1" applyFill="1"/>
    <xf numFmtId="0" fontId="43" fillId="0" borderId="0" xfId="0" applyFont="1"/>
    <xf numFmtId="0" fontId="15" fillId="0" borderId="0" xfId="7" applyFont="1" applyFill="1" applyBorder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26" xfId="7" applyFont="1" applyFill="1" applyBorder="1" applyAlignment="1" applyProtection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1" fillId="0" borderId="0" xfId="0" applyFont="1" applyFill="1"/>
    <xf numFmtId="172" fontId="29" fillId="0" borderId="3" xfId="0" applyNumberFormat="1" applyFont="1" applyFill="1" applyBorder="1" applyAlignment="1" applyProtection="1">
      <alignment vertical="center"/>
      <protection locked="0"/>
    </xf>
    <xf numFmtId="172" fontId="29" fillId="0" borderId="2" xfId="0" applyNumberFormat="1" applyFont="1" applyFill="1" applyBorder="1" applyAlignment="1" applyProtection="1">
      <alignment vertical="center"/>
      <protection locked="0"/>
    </xf>
    <xf numFmtId="172" fontId="29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74" fontId="28" fillId="0" borderId="17" xfId="1" applyNumberFormat="1" applyFont="1" applyFill="1" applyBorder="1" applyProtection="1"/>
    <xf numFmtId="174" fontId="29" fillId="0" borderId="27" xfId="1" applyNumberFormat="1" applyFont="1" applyFill="1" applyBorder="1" applyProtection="1">
      <protection locked="0"/>
    </xf>
    <xf numFmtId="174" fontId="29" fillId="0" borderId="20" xfId="1" applyNumberFormat="1" applyFont="1" applyFill="1" applyBorder="1" applyProtection="1">
      <protection locked="0"/>
    </xf>
    <xf numFmtId="174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72" fontId="0" fillId="0" borderId="0" xfId="0" applyNumberFormat="1" applyFill="1" applyAlignment="1" applyProtection="1">
      <alignment horizontal="center" vertical="center" wrapText="1"/>
    </xf>
    <xf numFmtId="172" fontId="8" fillId="0" borderId="13" xfId="0" applyNumberFormat="1" applyFont="1" applyFill="1" applyBorder="1" applyAlignment="1" applyProtection="1">
      <alignment horizontal="center" vertical="center" wrapText="1"/>
    </xf>
    <xf numFmtId="172" fontId="8" fillId="0" borderId="14" xfId="0" applyNumberFormat="1" applyFont="1" applyFill="1" applyBorder="1" applyAlignment="1" applyProtection="1">
      <alignment horizontal="center" vertical="center" wrapText="1"/>
    </xf>
    <xf numFmtId="172" fontId="8" fillId="0" borderId="13" xfId="0" applyNumberFormat="1" applyFont="1" applyFill="1" applyBorder="1" applyAlignment="1" applyProtection="1">
      <alignment horizontal="left" vertical="center" wrapText="1"/>
    </xf>
    <xf numFmtId="172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 applyProtection="1">
      <alignment vertical="center" wrapText="1"/>
    </xf>
    <xf numFmtId="0" fontId="29" fillId="0" borderId="2" xfId="0" applyFont="1" applyFill="1" applyBorder="1" applyAlignment="1" applyProtection="1">
      <alignment vertical="center" wrapText="1"/>
    </xf>
    <xf numFmtId="0" fontId="28" fillId="0" borderId="13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172" fontId="3" fillId="0" borderId="0" xfId="0" applyNumberFormat="1" applyFont="1" applyFill="1" applyAlignment="1" applyProtection="1">
      <alignment horizontal="left" vertical="center" wrapText="1"/>
    </xf>
    <xf numFmtId="172" fontId="3" fillId="0" borderId="0" xfId="0" applyNumberFormat="1" applyFont="1" applyFill="1" applyAlignment="1" applyProtection="1">
      <alignment vertical="center" wrapText="1"/>
    </xf>
    <xf numFmtId="172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172" fontId="8" fillId="0" borderId="31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2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33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2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29" fillId="0" borderId="9" xfId="0" applyFont="1" applyFill="1" applyBorder="1" applyAlignment="1" applyProtection="1">
      <alignment horizontal="center" vertical="center"/>
    </xf>
    <xf numFmtId="172" fontId="28" fillId="0" borderId="22" xfId="0" applyNumberFormat="1" applyFont="1" applyFill="1" applyBorder="1" applyAlignment="1" applyProtection="1">
      <alignment vertical="center"/>
    </xf>
    <xf numFmtId="0" fontId="29" fillId="0" borderId="8" xfId="0" applyFont="1" applyFill="1" applyBorder="1" applyAlignment="1" applyProtection="1">
      <alignment horizontal="center" vertical="center"/>
    </xf>
    <xf numFmtId="172" fontId="28" fillId="0" borderId="20" xfId="0" applyNumberFormat="1" applyFont="1" applyFill="1" applyBorder="1" applyAlignment="1" applyProtection="1">
      <alignment vertical="center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6" xfId="0" applyFont="1" applyFill="1" applyBorder="1" applyAlignment="1" applyProtection="1">
      <alignment vertical="center" wrapText="1"/>
    </xf>
    <xf numFmtId="172" fontId="28" fillId="0" borderId="21" xfId="0" applyNumberFormat="1" applyFont="1" applyFill="1" applyBorder="1" applyAlignment="1" applyProtection="1">
      <alignment vertical="center"/>
    </xf>
    <xf numFmtId="0" fontId="28" fillId="0" borderId="13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vertical="center" wrapText="1"/>
    </xf>
    <xf numFmtId="172" fontId="28" fillId="0" borderId="14" xfId="0" applyNumberFormat="1" applyFont="1" applyFill="1" applyBorder="1" applyAlignment="1" applyProtection="1">
      <alignment vertical="center"/>
    </xf>
    <xf numFmtId="172" fontId="28" fillId="0" borderId="17" xfId="0" applyNumberFormat="1" applyFont="1" applyFill="1" applyBorder="1" applyAlignment="1" applyProtection="1">
      <alignment vertical="center"/>
    </xf>
    <xf numFmtId="0" fontId="0" fillId="0" borderId="35" xfId="0" applyFill="1" applyBorder="1" applyProtection="1"/>
    <xf numFmtId="0" fontId="6" fillId="0" borderId="35" xfId="0" applyFont="1" applyFill="1" applyBorder="1" applyAlignment="1" applyProtection="1">
      <alignment horizontal="center"/>
    </xf>
    <xf numFmtId="0" fontId="41" fillId="0" borderId="0" xfId="0" applyFont="1" applyFill="1" applyProtection="1">
      <protection locked="0"/>
    </xf>
    <xf numFmtId="0" fontId="34" fillId="0" borderId="0" xfId="0" applyFont="1" applyFill="1" applyProtection="1">
      <protection locked="0"/>
    </xf>
    <xf numFmtId="172" fontId="20" fillId="0" borderId="26" xfId="7" applyNumberFormat="1" applyFont="1" applyFill="1" applyBorder="1" applyAlignment="1" applyProtection="1">
      <alignment horizontal="right" vertical="center" wrapText="1" indent="1"/>
    </xf>
    <xf numFmtId="172" fontId="22" fillId="0" borderId="36" xfId="7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37" xfId="7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31" xfId="7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36" xfId="7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31" xfId="7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3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72" fontId="20" fillId="0" borderId="28" xfId="7" applyNumberFormat="1" applyFont="1" applyFill="1" applyBorder="1" applyAlignment="1" applyProtection="1">
      <alignment horizontal="right" vertical="center" wrapText="1" indent="1"/>
    </xf>
    <xf numFmtId="172" fontId="20" fillId="0" borderId="17" xfId="7" applyNumberFormat="1" applyFont="1" applyFill="1" applyBorder="1" applyAlignment="1" applyProtection="1">
      <alignment horizontal="right" vertical="center" wrapText="1" indent="1"/>
    </xf>
    <xf numFmtId="172" fontId="22" fillId="0" borderId="27" xfId="7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22" xfId="7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17" xfId="7" applyNumberFormat="1" applyFont="1" applyFill="1" applyBorder="1" applyAlignment="1" applyProtection="1">
      <alignment horizontal="right" vertical="center" wrapText="1" indent="1"/>
    </xf>
    <xf numFmtId="172" fontId="7" fillId="0" borderId="0" xfId="7" applyNumberFormat="1" applyFont="1" applyFill="1" applyBorder="1" applyAlignment="1" applyProtection="1">
      <alignment horizontal="right" vertical="center" wrapText="1" indent="1"/>
    </xf>
    <xf numFmtId="172" fontId="22" fillId="0" borderId="23" xfId="7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24" xfId="0" applyFont="1" applyFill="1" applyBorder="1" applyAlignment="1" applyProtection="1">
      <alignment horizontal="right" vertical="center"/>
    </xf>
    <xf numFmtId="172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14" xfId="0" applyNumberFormat="1" applyFont="1" applyFill="1" applyBorder="1" applyAlignment="1" applyProtection="1">
      <alignment horizontal="right" vertical="center" wrapText="1" indent="1"/>
    </xf>
    <xf numFmtId="172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17" xfId="0" applyNumberFormat="1" applyFont="1" applyFill="1" applyBorder="1" applyAlignment="1" applyProtection="1">
      <alignment horizontal="right" vertical="center" wrapText="1" indent="1"/>
    </xf>
    <xf numFmtId="172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0" xfId="0" applyNumberFormat="1" applyFont="1" applyFill="1" applyAlignment="1" applyProtection="1">
      <alignment horizontal="centerContinuous" vertical="center" wrapText="1"/>
    </xf>
    <xf numFmtId="172" fontId="0" fillId="0" borderId="0" xfId="0" applyNumberFormat="1" applyFill="1" applyAlignment="1" applyProtection="1">
      <alignment horizontal="centerContinuous" vertical="center"/>
    </xf>
    <xf numFmtId="172" fontId="8" fillId="0" borderId="13" xfId="0" applyNumberFormat="1" applyFont="1" applyFill="1" applyBorder="1" applyAlignment="1" applyProtection="1">
      <alignment horizontal="centerContinuous" vertical="center" wrapText="1"/>
    </xf>
    <xf numFmtId="172" fontId="8" fillId="0" borderId="14" xfId="0" applyNumberFormat="1" applyFont="1" applyFill="1" applyBorder="1" applyAlignment="1" applyProtection="1">
      <alignment horizontal="centerContinuous" vertical="center" wrapText="1"/>
    </xf>
    <xf numFmtId="172" fontId="8" fillId="0" borderId="17" xfId="0" applyNumberFormat="1" applyFont="1" applyFill="1" applyBorder="1" applyAlignment="1" applyProtection="1">
      <alignment horizontal="centerContinuous" vertical="center" wrapText="1"/>
    </xf>
    <xf numFmtId="172" fontId="4" fillId="0" borderId="0" xfId="0" applyNumberFormat="1" applyFont="1" applyFill="1" applyAlignment="1" applyProtection="1">
      <alignment horizontal="center" vertical="center" wrapText="1"/>
    </xf>
    <xf numFmtId="172" fontId="28" fillId="0" borderId="40" xfId="0" applyNumberFormat="1" applyFont="1" applyFill="1" applyBorder="1" applyAlignment="1" applyProtection="1">
      <alignment horizontal="center" vertical="center" wrapText="1"/>
    </xf>
    <xf numFmtId="172" fontId="28" fillId="0" borderId="13" xfId="0" applyNumberFormat="1" applyFont="1" applyFill="1" applyBorder="1" applyAlignment="1" applyProtection="1">
      <alignment horizontal="center" vertical="center" wrapText="1"/>
    </xf>
    <xf numFmtId="172" fontId="28" fillId="0" borderId="14" xfId="0" applyNumberFormat="1" applyFont="1" applyFill="1" applyBorder="1" applyAlignment="1" applyProtection="1">
      <alignment horizontal="center" vertical="center" wrapText="1"/>
    </xf>
    <xf numFmtId="172" fontId="28" fillId="0" borderId="17" xfId="0" applyNumberFormat="1" applyFont="1" applyFill="1" applyBorder="1" applyAlignment="1" applyProtection="1">
      <alignment horizontal="center" vertical="center" wrapText="1"/>
    </xf>
    <xf numFmtId="172" fontId="28" fillId="0" borderId="0" xfId="0" applyNumberFormat="1" applyFont="1" applyFill="1" applyAlignment="1" applyProtection="1">
      <alignment horizontal="center" vertical="center" wrapText="1"/>
    </xf>
    <xf numFmtId="172" fontId="0" fillId="0" borderId="41" xfId="0" applyNumberFormat="1" applyFill="1" applyBorder="1" applyAlignment="1" applyProtection="1">
      <alignment horizontal="left" vertical="center" wrapText="1" indent="1"/>
    </xf>
    <xf numFmtId="172" fontId="22" fillId="0" borderId="9" xfId="0" applyNumberFormat="1" applyFont="1" applyFill="1" applyBorder="1" applyAlignment="1" applyProtection="1">
      <alignment horizontal="left" vertical="center" wrapText="1" indent="1"/>
    </xf>
    <xf numFmtId="172" fontId="0" fillId="0" borderId="42" xfId="0" applyNumberFormat="1" applyFill="1" applyBorder="1" applyAlignment="1" applyProtection="1">
      <alignment horizontal="left" vertical="center" wrapText="1" indent="1"/>
    </xf>
    <xf numFmtId="172" fontId="22" fillId="0" borderId="8" xfId="0" applyNumberFormat="1" applyFont="1" applyFill="1" applyBorder="1" applyAlignment="1" applyProtection="1">
      <alignment horizontal="left" vertical="center" wrapText="1" indent="1"/>
    </xf>
    <xf numFmtId="172" fontId="22" fillId="0" borderId="43" xfId="0" applyNumberFormat="1" applyFont="1" applyFill="1" applyBorder="1" applyAlignment="1" applyProtection="1">
      <alignment horizontal="left" vertical="center" wrapText="1" indent="1"/>
    </xf>
    <xf numFmtId="172" fontId="31" fillId="0" borderId="40" xfId="0" applyNumberFormat="1" applyFont="1" applyFill="1" applyBorder="1" applyAlignment="1" applyProtection="1">
      <alignment horizontal="left" vertical="center" wrapText="1" indent="1"/>
    </xf>
    <xf numFmtId="172" fontId="1" fillId="0" borderId="44" xfId="0" applyNumberFormat="1" applyFont="1" applyFill="1" applyBorder="1" applyAlignment="1" applyProtection="1">
      <alignment horizontal="left" vertical="center" wrapText="1" indent="1"/>
    </xf>
    <xf numFmtId="172" fontId="29" fillId="0" borderId="7" xfId="0" applyNumberFormat="1" applyFont="1" applyFill="1" applyBorder="1" applyAlignment="1" applyProtection="1">
      <alignment horizontal="left" vertical="center" wrapText="1" indent="1"/>
    </xf>
    <xf numFmtId="172" fontId="29" fillId="0" borderId="8" xfId="0" applyNumberFormat="1" applyFont="1" applyFill="1" applyBorder="1" applyAlignment="1" applyProtection="1">
      <alignment horizontal="left" vertical="center" wrapText="1" indent="1"/>
    </xf>
    <xf numFmtId="172" fontId="1" fillId="0" borderId="42" xfId="0" applyNumberFormat="1" applyFont="1" applyFill="1" applyBorder="1" applyAlignment="1" applyProtection="1">
      <alignment horizontal="left" vertical="center" wrapText="1" indent="1"/>
    </xf>
    <xf numFmtId="172" fontId="32" fillId="0" borderId="2" xfId="0" applyNumberFormat="1" applyFont="1" applyFill="1" applyBorder="1" applyAlignment="1" applyProtection="1">
      <alignment horizontal="right" vertical="center" wrapText="1" indent="1"/>
    </xf>
    <xf numFmtId="172" fontId="31" fillId="0" borderId="13" xfId="0" applyNumberFormat="1" applyFont="1" applyFill="1" applyBorder="1" applyAlignment="1" applyProtection="1">
      <alignment horizontal="left" vertical="center" wrapText="1" indent="1"/>
    </xf>
    <xf numFmtId="172" fontId="31" fillId="0" borderId="26" xfId="0" applyNumberFormat="1" applyFont="1" applyFill="1" applyBorder="1" applyAlignment="1" applyProtection="1">
      <alignment horizontal="right" vertical="center" wrapText="1" indent="1"/>
    </xf>
    <xf numFmtId="172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72" fontId="32" fillId="0" borderId="7" xfId="0" applyNumberFormat="1" applyFont="1" applyFill="1" applyBorder="1" applyAlignment="1" applyProtection="1">
      <alignment horizontal="left" vertical="center" wrapText="1" indent="1"/>
    </xf>
    <xf numFmtId="172" fontId="29" fillId="0" borderId="8" xfId="0" applyNumberFormat="1" applyFont="1" applyFill="1" applyBorder="1" applyAlignment="1" applyProtection="1">
      <alignment horizontal="left" vertical="center" wrapText="1" indent="2"/>
    </xf>
    <xf numFmtId="172" fontId="29" fillId="0" borderId="2" xfId="0" applyNumberFormat="1" applyFont="1" applyFill="1" applyBorder="1" applyAlignment="1" applyProtection="1">
      <alignment horizontal="left" vertical="center" wrapText="1" indent="2"/>
    </xf>
    <xf numFmtId="172" fontId="32" fillId="0" borderId="2" xfId="0" applyNumberFormat="1" applyFont="1" applyFill="1" applyBorder="1" applyAlignment="1" applyProtection="1">
      <alignment horizontal="left" vertical="center" wrapText="1" indent="1"/>
    </xf>
    <xf numFmtId="172" fontId="29" fillId="0" borderId="9" xfId="0" applyNumberFormat="1" applyFont="1" applyFill="1" applyBorder="1" applyAlignment="1" applyProtection="1">
      <alignment horizontal="left" vertical="center" wrapText="1" indent="1"/>
    </xf>
    <xf numFmtId="172" fontId="22" fillId="0" borderId="9" xfId="0" applyNumberFormat="1" applyFont="1" applyFill="1" applyBorder="1" applyAlignment="1" applyProtection="1">
      <alignment horizontal="left" vertical="center" wrapText="1" indent="2"/>
    </xf>
    <xf numFmtId="172" fontId="22" fillId="0" borderId="10" xfId="0" applyNumberFormat="1" applyFont="1" applyFill="1" applyBorder="1" applyAlignment="1" applyProtection="1">
      <alignment horizontal="left" vertical="center" wrapText="1" indent="2"/>
    </xf>
    <xf numFmtId="172" fontId="32" fillId="0" borderId="3" xfId="0" applyNumberFormat="1" applyFont="1" applyFill="1" applyBorder="1" applyAlignment="1" applyProtection="1">
      <alignment horizontal="right" vertical="center" wrapText="1" indent="1"/>
    </xf>
    <xf numFmtId="174" fontId="29" fillId="0" borderId="45" xfId="1" applyNumberFormat="1" applyFont="1" applyFill="1" applyBorder="1" applyProtection="1">
      <protection locked="0"/>
    </xf>
    <xf numFmtId="174" fontId="29" fillId="0" borderId="36" xfId="1" applyNumberFormat="1" applyFont="1" applyFill="1" applyBorder="1" applyProtection="1">
      <protection locked="0"/>
    </xf>
    <xf numFmtId="174" fontId="29" fillId="0" borderId="31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72" fontId="8" fillId="0" borderId="31" xfId="0" applyNumberFormat="1" applyFont="1" applyFill="1" applyBorder="1" applyAlignment="1" applyProtection="1">
      <alignment horizontal="right" vertical="center" wrapText="1" indent="1"/>
    </xf>
    <xf numFmtId="172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26" xfId="0" applyNumberFormat="1" applyFont="1" applyFill="1" applyBorder="1" applyAlignment="1" applyProtection="1">
      <alignment horizontal="right" vertical="center" wrapText="1" indent="1"/>
    </xf>
    <xf numFmtId="172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72" fontId="20" fillId="0" borderId="26" xfId="0" applyNumberFormat="1" applyFont="1" applyFill="1" applyBorder="1" applyAlignment="1" applyProtection="1">
      <alignment horizontal="right" vertical="center" wrapText="1" indent="1"/>
    </xf>
    <xf numFmtId="172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27" xfId="0" applyNumberFormat="1" applyFont="1" applyFill="1" applyBorder="1" applyAlignment="1" applyProtection="1">
      <alignment horizontal="right" vertical="center"/>
    </xf>
    <xf numFmtId="49" fontId="8" fillId="0" borderId="46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47" xfId="7" applyFont="1" applyFill="1" applyBorder="1" applyAlignment="1" applyProtection="1">
      <alignment horizontal="center" vertical="center" wrapText="1"/>
    </xf>
    <xf numFmtId="0" fontId="7" fillId="0" borderId="47" xfId="7" applyFont="1" applyFill="1" applyBorder="1" applyAlignment="1" applyProtection="1">
      <alignment vertical="center" wrapText="1"/>
    </xf>
    <xf numFmtId="172" fontId="7" fillId="0" borderId="47" xfId="7" applyNumberFormat="1" applyFont="1" applyFill="1" applyBorder="1" applyAlignment="1" applyProtection="1">
      <alignment horizontal="right" vertical="center" wrapText="1" indent="1"/>
    </xf>
    <xf numFmtId="0" fontId="22" fillId="0" borderId="47" xfId="7" applyFont="1" applyFill="1" applyBorder="1" applyAlignment="1" applyProtection="1">
      <alignment horizontal="right" vertical="center" wrapText="1" indent="1"/>
      <protection locked="0"/>
    </xf>
    <xf numFmtId="172" fontId="29" fillId="0" borderId="47" xfId="7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12" fillId="0" borderId="0" xfId="7" applyFont="1" applyFill="1"/>
    <xf numFmtId="0" fontId="12" fillId="0" borderId="0" xfId="7" applyFont="1" applyFill="1" applyAlignment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5" xfId="0" applyFont="1" applyBorder="1" applyAlignment="1">
      <alignment wrapText="1"/>
    </xf>
    <xf numFmtId="0" fontId="44" fillId="0" borderId="0" xfId="0" applyFont="1" applyFill="1" applyAlignment="1" applyProtection="1">
      <alignment horizontal="left" vertical="center" wrapText="1"/>
    </xf>
    <xf numFmtId="0" fontId="44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72" fontId="0" fillId="0" borderId="44" xfId="0" applyNumberFormat="1" applyFill="1" applyBorder="1" applyAlignment="1" applyProtection="1">
      <alignment horizontal="left" vertical="center" wrapText="1" indent="1"/>
    </xf>
    <xf numFmtId="172" fontId="22" fillId="0" borderId="7" xfId="0" applyNumberFormat="1" applyFont="1" applyFill="1" applyBorder="1" applyAlignment="1" applyProtection="1">
      <alignment horizontal="left" vertical="center" wrapText="1" indent="1"/>
    </xf>
    <xf numFmtId="172" fontId="2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16" xfId="7" applyNumberFormat="1" applyFont="1" applyFill="1" applyBorder="1" applyAlignment="1" applyProtection="1">
      <alignment horizontal="right" vertical="center" wrapText="1" indent="1"/>
    </xf>
    <xf numFmtId="172" fontId="20" fillId="0" borderId="14" xfId="7" applyNumberFormat="1" applyFont="1" applyFill="1" applyBorder="1" applyAlignment="1" applyProtection="1">
      <alignment horizontal="right" vertical="center" wrapText="1" indent="1"/>
    </xf>
    <xf numFmtId="172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72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49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72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72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2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72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72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72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72" fontId="28" fillId="0" borderId="26" xfId="7" applyNumberFormat="1" applyFont="1" applyFill="1" applyBorder="1" applyAlignment="1" applyProtection="1">
      <alignment horizontal="right" vertical="center" wrapText="1" indent="1"/>
    </xf>
    <xf numFmtId="0" fontId="20" fillId="0" borderId="26" xfId="7" applyFont="1" applyFill="1" applyBorder="1" applyAlignment="1" applyProtection="1">
      <alignment horizontal="center" vertical="center" wrapText="1"/>
    </xf>
    <xf numFmtId="0" fontId="8" fillId="0" borderId="50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72" fontId="29" fillId="0" borderId="22" xfId="7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172" fontId="29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72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172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7" xfId="0" applyNumberFormat="1" applyFill="1" applyBorder="1" applyAlignment="1" applyProtection="1">
      <alignment horizontal="left" vertical="center" wrapText="1"/>
      <protection locked="0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80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72" fontId="20" fillId="0" borderId="51" xfId="7" applyNumberFormat="1" applyFont="1" applyFill="1" applyBorder="1" applyAlignment="1" applyProtection="1">
      <alignment horizontal="right" vertical="center" wrapText="1" indent="1"/>
    </xf>
    <xf numFmtId="0" fontId="22" fillId="0" borderId="25" xfId="7" applyFont="1" applyFill="1" applyBorder="1" applyAlignment="1" applyProtection="1">
      <alignment horizontal="left" vertical="center" wrapText="1" indent="7"/>
    </xf>
    <xf numFmtId="172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72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72" fontId="20" fillId="0" borderId="52" xfId="7" applyNumberFormat="1" applyFont="1" applyFill="1" applyBorder="1" applyAlignment="1" applyProtection="1">
      <alignment horizontal="right" vertical="center" wrapText="1" indent="1"/>
    </xf>
    <xf numFmtId="172" fontId="22" fillId="0" borderId="45" xfId="7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53" xfId="7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46" xfId="7" applyNumberFormat="1" applyFont="1" applyFill="1" applyBorder="1" applyAlignment="1" applyProtection="1">
      <alignment horizontal="right" vertical="center" wrapText="1" indent="1"/>
    </xf>
    <xf numFmtId="172" fontId="27" fillId="0" borderId="26" xfId="0" applyNumberFormat="1" applyFont="1" applyBorder="1" applyAlignment="1" applyProtection="1">
      <alignment horizontal="right" vertical="center" wrapText="1" indent="1"/>
    </xf>
    <xf numFmtId="172" fontId="27" fillId="0" borderId="26" xfId="0" applyNumberFormat="1" applyFont="1" applyBorder="1" applyAlignment="1" applyProtection="1">
      <alignment horizontal="right" vertical="center" wrapText="1" indent="1"/>
      <protection locked="0"/>
    </xf>
    <xf numFmtId="172" fontId="25" fillId="0" borderId="26" xfId="0" quotePrefix="1" applyNumberFormat="1" applyFont="1" applyBorder="1" applyAlignment="1" applyProtection="1">
      <alignment horizontal="right" vertical="center" wrapText="1" indent="1"/>
    </xf>
    <xf numFmtId="172" fontId="22" fillId="0" borderId="4" xfId="7" applyNumberFormat="1" applyFont="1" applyFill="1" applyBorder="1" applyAlignment="1" applyProtection="1">
      <alignment horizontal="right" vertical="center" wrapText="1" indent="1"/>
      <protection locked="0"/>
    </xf>
    <xf numFmtId="172" fontId="22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172" fontId="20" fillId="0" borderId="19" xfId="7" applyNumberFormat="1" applyFont="1" applyFill="1" applyBorder="1" applyAlignment="1" applyProtection="1">
      <alignment horizontal="right" vertical="center" wrapText="1" indent="1"/>
    </xf>
    <xf numFmtId="172" fontId="27" fillId="0" borderId="14" xfId="0" applyNumberFormat="1" applyFont="1" applyBorder="1" applyAlignment="1" applyProtection="1">
      <alignment horizontal="right" vertical="center" wrapText="1" indent="1"/>
    </xf>
    <xf numFmtId="172" fontId="27" fillId="0" borderId="14" xfId="0" applyNumberFormat="1" applyFont="1" applyBorder="1" applyAlignment="1" applyProtection="1">
      <alignment horizontal="right" vertical="center" wrapText="1" indent="1"/>
      <protection locked="0"/>
    </xf>
    <xf numFmtId="172" fontId="25" fillId="0" borderId="14" xfId="0" quotePrefix="1" applyNumberFormat="1" applyFont="1" applyBorder="1" applyAlignment="1" applyProtection="1">
      <alignment horizontal="right" vertical="center" wrapText="1" indent="1"/>
    </xf>
    <xf numFmtId="172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72" fontId="25" fillId="0" borderId="26" xfId="0" quotePrefix="1" applyNumberFormat="1" applyFont="1" applyBorder="1" applyAlignment="1" applyProtection="1">
      <alignment horizontal="right" vertical="center" wrapText="1" indent="1"/>
      <protection locked="0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172" fontId="28" fillId="0" borderId="51" xfId="0" applyNumberFormat="1" applyFont="1" applyFill="1" applyBorder="1" applyAlignment="1" applyProtection="1">
      <alignment horizontal="center" vertical="center" wrapText="1"/>
    </xf>
    <xf numFmtId="172" fontId="20" fillId="0" borderId="51" xfId="0" applyNumberFormat="1" applyFont="1" applyFill="1" applyBorder="1" applyAlignment="1" applyProtection="1">
      <alignment horizontal="center" vertical="center" wrapText="1"/>
    </xf>
    <xf numFmtId="174" fontId="46" fillId="0" borderId="3" xfId="1" applyNumberFormat="1" applyFont="1" applyFill="1" applyBorder="1" applyProtection="1">
      <protection locked="0"/>
    </xf>
    <xf numFmtId="174" fontId="46" fillId="0" borderId="22" xfId="1" applyNumberFormat="1" applyFont="1" applyFill="1" applyBorder="1"/>
    <xf numFmtId="174" fontId="46" fillId="0" borderId="2" xfId="1" applyNumberFormat="1" applyFont="1" applyFill="1" applyBorder="1" applyProtection="1">
      <protection locked="0"/>
    </xf>
    <xf numFmtId="174" fontId="46" fillId="0" borderId="20" xfId="1" applyNumberFormat="1" applyFont="1" applyFill="1" applyBorder="1"/>
    <xf numFmtId="174" fontId="46" fillId="0" borderId="6" xfId="1" applyNumberFormat="1" applyFont="1" applyFill="1" applyBorder="1" applyProtection="1">
      <protection locked="0"/>
    </xf>
    <xf numFmtId="174" fontId="47" fillId="0" borderId="14" xfId="7" applyNumberFormat="1" applyFont="1" applyFill="1" applyBorder="1"/>
    <xf numFmtId="174" fontId="47" fillId="0" borderId="17" xfId="7" applyNumberFormat="1" applyFont="1" applyFill="1" applyBorder="1"/>
    <xf numFmtId="3" fontId="50" fillId="0" borderId="27" xfId="0" applyNumberFormat="1" applyFont="1" applyBorder="1" applyAlignment="1" applyProtection="1">
      <alignment horizontal="right" vertical="center" indent="1"/>
      <protection locked="0"/>
    </xf>
    <xf numFmtId="3" fontId="50" fillId="0" borderId="20" xfId="0" applyNumberFormat="1" applyFont="1" applyBorder="1" applyAlignment="1" applyProtection="1">
      <alignment horizontal="right" vertical="center" indent="1"/>
      <protection locked="0"/>
    </xf>
    <xf numFmtId="0" fontId="26" fillId="0" borderId="6" xfId="0" applyFont="1" applyBorder="1" applyAlignment="1" applyProtection="1">
      <alignment horizontal="left" vertical="center" wrapText="1"/>
    </xf>
    <xf numFmtId="172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72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26" fillId="0" borderId="3" xfId="0" applyFont="1" applyBorder="1" applyAlignment="1">
      <alignment horizontal="left" wrapText="1" indent="1"/>
    </xf>
    <xf numFmtId="0" fontId="26" fillId="0" borderId="1" xfId="0" applyFont="1" applyBorder="1" applyAlignment="1">
      <alignment horizontal="left" vertical="center" wrapText="1" indent="1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8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72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5" xfId="0" applyFont="1" applyBorder="1" applyAlignment="1" applyProtection="1">
      <alignment horizontal="left" vertical="center" wrapText="1" indent="1"/>
    </xf>
    <xf numFmtId="172" fontId="29" fillId="0" borderId="23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72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72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24" xfId="0" applyFont="1" applyFill="1" applyBorder="1" applyAlignment="1" applyProtection="1">
      <alignment horizontal="right" vertical="center"/>
      <protection locked="0"/>
    </xf>
    <xf numFmtId="0" fontId="21" fillId="0" borderId="24" xfId="0" applyFont="1" applyFill="1" applyBorder="1" applyAlignment="1" applyProtection="1">
      <alignment horizontal="right"/>
    </xf>
    <xf numFmtId="0" fontId="21" fillId="0" borderId="24" xfId="0" applyFont="1" applyFill="1" applyBorder="1" applyAlignment="1" applyProtection="1">
      <alignment horizontal="right" vertical="center"/>
    </xf>
    <xf numFmtId="172" fontId="21" fillId="0" borderId="0" xfId="0" applyNumberFormat="1" applyFont="1" applyFill="1" applyAlignment="1" applyProtection="1">
      <alignment horizontal="right" vertical="center"/>
      <protection locked="0"/>
    </xf>
    <xf numFmtId="172" fontId="21" fillId="0" borderId="0" xfId="0" applyNumberFormat="1" applyFont="1" applyFill="1" applyAlignment="1" applyProtection="1">
      <alignment horizontal="right" vertical="center"/>
    </xf>
    <xf numFmtId="0" fontId="59" fillId="0" borderId="0" xfId="0" applyFont="1"/>
    <xf numFmtId="0" fontId="59" fillId="0" borderId="0" xfId="0" applyFont="1" applyAlignment="1">
      <alignment horizontal="justify" vertical="top" wrapText="1"/>
    </xf>
    <xf numFmtId="0" fontId="60" fillId="4" borderId="0" xfId="0" applyFont="1" applyFill="1" applyAlignment="1">
      <alignment horizontal="center" vertical="center"/>
    </xf>
    <xf numFmtId="0" fontId="60" fillId="4" borderId="0" xfId="0" applyFont="1" applyFill="1" applyAlignment="1">
      <alignment horizontal="center" vertical="top" wrapText="1"/>
    </xf>
    <xf numFmtId="0" fontId="53" fillId="0" borderId="0" xfId="0" applyFont="1"/>
    <xf numFmtId="0" fontId="5" fillId="0" borderId="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5" fillId="0" borderId="0" xfId="0" applyFont="1" applyAlignment="1" applyProtection="1">
      <alignment horizontal="right" vertical="top"/>
      <protection locked="0"/>
    </xf>
    <xf numFmtId="16" fontId="53" fillId="0" borderId="0" xfId="0" applyNumberFormat="1" applyFont="1"/>
    <xf numFmtId="14" fontId="53" fillId="0" borderId="0" xfId="0" applyNumberFormat="1" applyFont="1"/>
    <xf numFmtId="172" fontId="3" fillId="0" borderId="0" xfId="0" applyNumberFormat="1" applyFont="1" applyFill="1" applyAlignment="1" applyProtection="1">
      <alignment horizontal="left" vertical="center" wrapText="1"/>
      <protection locked="0"/>
    </xf>
    <xf numFmtId="172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4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27" xfId="0" quotePrefix="1" applyFont="1" applyFill="1" applyBorder="1" applyAlignment="1" applyProtection="1">
      <alignment horizontal="right" vertical="center" indent="1"/>
      <protection locked="0"/>
    </xf>
    <xf numFmtId="0" fontId="8" fillId="0" borderId="50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8" fillId="0" borderId="46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172" fontId="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72" fontId="61" fillId="0" borderId="0" xfId="0" applyNumberFormat="1" applyFont="1" applyFill="1" applyAlignment="1" applyProtection="1">
      <alignment horizontal="right" vertical="center" wrapText="1" indent="1"/>
    </xf>
    <xf numFmtId="172" fontId="0" fillId="0" borderId="0" xfId="0" applyNumberFormat="1" applyFill="1" applyAlignment="1" applyProtection="1">
      <alignment vertical="center" wrapText="1"/>
      <protection locked="0"/>
    </xf>
    <xf numFmtId="172" fontId="61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72" fontId="62" fillId="0" borderId="0" xfId="7" applyNumberFormat="1" applyFont="1" applyFill="1" applyAlignment="1" applyProtection="1">
      <alignment horizontal="right" vertical="center" indent="1"/>
    </xf>
    <xf numFmtId="172" fontId="0" fillId="0" borderId="0" xfId="0" applyNumberFormat="1" applyFill="1" applyAlignment="1" applyProtection="1">
      <alignment horizontal="center" vertical="center" wrapText="1"/>
      <protection locked="0"/>
    </xf>
    <xf numFmtId="172" fontId="6" fillId="0" borderId="0" xfId="0" applyNumberFormat="1" applyFont="1" applyFill="1" applyAlignment="1" applyProtection="1">
      <alignment horizontal="right" wrapText="1"/>
      <protection locked="0"/>
    </xf>
    <xf numFmtId="172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72" fontId="8" fillId="0" borderId="17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58" fillId="0" borderId="0" xfId="4" applyAlignment="1" applyProtection="1"/>
    <xf numFmtId="0" fontId="53" fillId="0" borderId="0" xfId="0" applyFont="1" applyAlignment="1">
      <alignment wrapText="1"/>
    </xf>
    <xf numFmtId="0" fontId="52" fillId="0" borderId="0" xfId="0" applyFont="1" applyAlignment="1">
      <alignment horizontal="right"/>
    </xf>
    <xf numFmtId="172" fontId="63" fillId="0" borderId="0" xfId="7" applyNumberFormat="1" applyFont="1" applyFill="1"/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0" fontId="52" fillId="0" borderId="0" xfId="7" applyFont="1" applyFill="1" applyAlignment="1" applyProtection="1">
      <alignment horizontal="right"/>
      <protection locked="0"/>
    </xf>
    <xf numFmtId="172" fontId="35" fillId="0" borderId="24" xfId="7" applyNumberFormat="1" applyFont="1" applyFill="1" applyBorder="1" applyAlignment="1" applyProtection="1">
      <alignment horizontal="left" vertical="center"/>
      <protection locked="0"/>
    </xf>
    <xf numFmtId="0" fontId="2" fillId="0" borderId="0" xfId="7" applyFont="1" applyFill="1" applyProtection="1">
      <protection locked="0"/>
    </xf>
    <xf numFmtId="172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27" xfId="7" applyFont="1" applyFill="1" applyBorder="1" applyAlignment="1" applyProtection="1">
      <alignment horizontal="center" vertical="center" wrapText="1"/>
      <protection locked="0"/>
    </xf>
    <xf numFmtId="172" fontId="61" fillId="0" borderId="0" xfId="0" applyNumberFormat="1" applyFont="1" applyFill="1" applyAlignment="1" applyProtection="1">
      <alignment horizontal="right" vertical="center" wrapText="1" indent="1"/>
      <protection locked="0"/>
    </xf>
    <xf numFmtId="0" fontId="45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right" vertical="center"/>
      <protection locked="0"/>
    </xf>
    <xf numFmtId="0" fontId="8" fillId="0" borderId="32" xfId="7" applyFont="1" applyFill="1" applyBorder="1" applyAlignment="1" applyProtection="1">
      <alignment horizontal="center" vertical="center" wrapText="1"/>
      <protection locked="0"/>
    </xf>
    <xf numFmtId="0" fontId="8" fillId="0" borderId="26" xfId="7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Protection="1">
      <protection locked="0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Alignment="1" applyProtection="1">
      <alignment horizontal="right"/>
      <protection locked="0"/>
    </xf>
    <xf numFmtId="0" fontId="64" fillId="0" borderId="0" xfId="0" applyFont="1"/>
    <xf numFmtId="0" fontId="22" fillId="0" borderId="25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2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0" xfId="0" applyFont="1" applyBorder="1" applyProtection="1">
      <protection locked="0"/>
    </xf>
    <xf numFmtId="0" fontId="34" fillId="0" borderId="0" xfId="0" applyFont="1" applyProtection="1">
      <protection locked="0"/>
    </xf>
    <xf numFmtId="3" fontId="57" fillId="0" borderId="0" xfId="0" applyNumberFormat="1" applyFont="1" applyAlignment="1" applyProtection="1">
      <alignment horizontal="right" vertical="top" wrapText="1"/>
      <protection locked="0"/>
    </xf>
    <xf numFmtId="0" fontId="16" fillId="0" borderId="0" xfId="0" applyFont="1" applyAlignment="1">
      <alignment horizontal="center" vertical="center"/>
    </xf>
    <xf numFmtId="0" fontId="56" fillId="0" borderId="0" xfId="0" applyFont="1" applyAlignment="1">
      <alignment horizontal="right"/>
    </xf>
    <xf numFmtId="0" fontId="31" fillId="0" borderId="4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49" fontId="0" fillId="0" borderId="54" xfId="0" applyNumberFormat="1" applyBorder="1" applyProtection="1">
      <protection locked="0"/>
    </xf>
    <xf numFmtId="0" fontId="26" fillId="0" borderId="55" xfId="0" applyFont="1" applyBorder="1" applyAlignment="1" applyProtection="1">
      <alignment horizontal="left" vertical="center" wrapText="1"/>
      <protection locked="0"/>
    </xf>
    <xf numFmtId="172" fontId="26" fillId="0" borderId="56" xfId="0" applyNumberFormat="1" applyFont="1" applyBorder="1" applyAlignment="1" applyProtection="1">
      <alignment horizontal="right" vertical="center" wrapText="1"/>
      <protection locked="0"/>
    </xf>
    <xf numFmtId="49" fontId="0" fillId="0" borderId="57" xfId="0" applyNumberFormat="1" applyBorder="1" applyProtection="1">
      <protection locked="0"/>
    </xf>
    <xf numFmtId="0" fontId="26" fillId="0" borderId="58" xfId="0" applyFont="1" applyBorder="1" applyAlignment="1" applyProtection="1">
      <alignment horizontal="left" vertical="center" wrapText="1"/>
      <protection locked="0"/>
    </xf>
    <xf numFmtId="49" fontId="0" fillId="0" borderId="59" xfId="0" applyNumberFormat="1" applyBorder="1" applyProtection="1">
      <protection locked="0"/>
    </xf>
    <xf numFmtId="0" fontId="26" fillId="0" borderId="60" xfId="0" applyFont="1" applyBorder="1" applyAlignment="1" applyProtection="1">
      <alignment horizontal="left" vertical="center" wrapText="1"/>
      <protection locked="0"/>
    </xf>
    <xf numFmtId="49" fontId="0" fillId="0" borderId="61" xfId="0" applyNumberFormat="1" applyBorder="1" applyProtection="1">
      <protection locked="0"/>
    </xf>
    <xf numFmtId="0" fontId="0" fillId="0" borderId="40" xfId="0" applyBorder="1" applyAlignment="1" applyProtection="1">
      <alignment vertical="center"/>
      <protection locked="0"/>
    </xf>
    <xf numFmtId="0" fontId="25" fillId="0" borderId="13" xfId="0" applyFont="1" applyBorder="1" applyAlignment="1">
      <alignment vertical="center" wrapText="1"/>
    </xf>
    <xf numFmtId="172" fontId="27" fillId="0" borderId="1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172" fontId="0" fillId="0" borderId="0" xfId="0" applyNumberFormat="1" applyAlignment="1">
      <alignment vertical="center" wrapText="1"/>
    </xf>
    <xf numFmtId="172" fontId="0" fillId="0" borderId="0" xfId="0" applyNumberFormat="1" applyAlignment="1">
      <alignment horizontal="center" vertical="center" wrapText="1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vertical="center"/>
    </xf>
    <xf numFmtId="172" fontId="8" fillId="0" borderId="66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/>
    </xf>
    <xf numFmtId="172" fontId="20" fillId="0" borderId="33" xfId="0" applyNumberFormat="1" applyFont="1" applyBorder="1" applyAlignment="1">
      <alignment horizontal="center" vertical="center" wrapText="1"/>
    </xf>
    <xf numFmtId="172" fontId="20" fillId="0" borderId="40" xfId="0" applyNumberFormat="1" applyFont="1" applyBorder="1" applyAlignment="1">
      <alignment horizontal="center" vertical="center" wrapText="1"/>
    </xf>
    <xf numFmtId="172" fontId="20" fillId="0" borderId="67" xfId="0" applyNumberFormat="1" applyFont="1" applyBorder="1" applyAlignment="1">
      <alignment horizontal="center" vertical="center" wrapText="1"/>
    </xf>
    <xf numFmtId="172" fontId="20" fillId="0" borderId="17" xfId="0" applyNumberFormat="1" applyFont="1" applyBorder="1" applyAlignment="1">
      <alignment horizontal="center" vertical="center" wrapText="1"/>
    </xf>
    <xf numFmtId="172" fontId="20" fillId="0" borderId="44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172" fontId="20" fillId="0" borderId="13" xfId="0" applyNumberFormat="1" applyFont="1" applyBorder="1" applyAlignment="1">
      <alignment horizontal="center" vertical="center" wrapText="1"/>
    </xf>
    <xf numFmtId="172" fontId="20" fillId="0" borderId="40" xfId="0" applyNumberFormat="1" applyFont="1" applyBorder="1" applyAlignment="1">
      <alignment horizontal="left" vertical="center" wrapText="1" indent="1"/>
    </xf>
    <xf numFmtId="49" fontId="46" fillId="0" borderId="14" xfId="0" applyNumberFormat="1" applyFont="1" applyBorder="1" applyAlignment="1" applyProtection="1">
      <alignment horizontal="center" vertical="center" wrapText="1"/>
      <protection locked="0"/>
    </xf>
    <xf numFmtId="172" fontId="46" fillId="0" borderId="40" xfId="0" applyNumberFormat="1" applyFont="1" applyBorder="1" applyAlignment="1">
      <alignment vertical="center" wrapText="1"/>
    </xf>
    <xf numFmtId="172" fontId="46" fillId="0" borderId="13" xfId="0" applyNumberFormat="1" applyFont="1" applyBorder="1" applyAlignment="1">
      <alignment vertical="center" wrapText="1"/>
    </xf>
    <xf numFmtId="172" fontId="46" fillId="0" borderId="14" xfId="0" applyNumberFormat="1" applyFont="1" applyBorder="1" applyAlignment="1">
      <alignment vertical="center" wrapText="1"/>
    </xf>
    <xf numFmtId="172" fontId="46" fillId="0" borderId="17" xfId="0" applyNumberFormat="1" applyFont="1" applyBorder="1" applyAlignment="1">
      <alignment vertical="center" wrapText="1"/>
    </xf>
    <xf numFmtId="172" fontId="22" fillId="0" borderId="40" xfId="0" applyNumberFormat="1" applyFont="1" applyBorder="1" applyAlignment="1">
      <alignment vertical="center" wrapText="1"/>
    </xf>
    <xf numFmtId="172" fontId="20" fillId="0" borderId="8" xfId="0" applyNumberFormat="1" applyFont="1" applyBorder="1" applyAlignment="1">
      <alignment horizontal="center" vertical="center" wrapText="1"/>
    </xf>
    <xf numFmtId="172" fontId="22" fillId="0" borderId="42" xfId="0" applyNumberFormat="1" applyFont="1" applyBorder="1" applyAlignment="1" applyProtection="1">
      <alignment horizontal="left" vertical="center" wrapText="1" indent="1"/>
      <protection locked="0"/>
    </xf>
    <xf numFmtId="49" fontId="46" fillId="0" borderId="2" xfId="0" applyNumberFormat="1" applyFont="1" applyBorder="1" applyAlignment="1" applyProtection="1">
      <alignment horizontal="center" vertical="center" wrapText="1"/>
      <protection locked="0"/>
    </xf>
    <xf numFmtId="172" fontId="46" fillId="0" borderId="42" xfId="0" applyNumberFormat="1" applyFont="1" applyBorder="1" applyAlignment="1" applyProtection="1">
      <alignment vertical="center" wrapText="1"/>
      <protection locked="0"/>
    </xf>
    <xf numFmtId="172" fontId="46" fillId="0" borderId="8" xfId="0" applyNumberFormat="1" applyFont="1" applyBorder="1" applyAlignment="1" applyProtection="1">
      <alignment vertical="center" wrapText="1"/>
      <protection locked="0"/>
    </xf>
    <xf numFmtId="172" fontId="46" fillId="0" borderId="2" xfId="0" applyNumberFormat="1" applyFont="1" applyBorder="1" applyAlignment="1" applyProtection="1">
      <alignment vertical="center" wrapText="1"/>
      <protection locked="0"/>
    </xf>
    <xf numFmtId="172" fontId="46" fillId="0" borderId="20" xfId="0" applyNumberFormat="1" applyFont="1" applyBorder="1" applyAlignment="1" applyProtection="1">
      <alignment vertical="center" wrapText="1"/>
      <protection locked="0"/>
    </xf>
    <xf numFmtId="172" fontId="22" fillId="0" borderId="42" xfId="0" applyNumberFormat="1" applyFont="1" applyBorder="1" applyAlignment="1">
      <alignment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172" fontId="22" fillId="0" borderId="68" xfId="0" applyNumberFormat="1" applyFont="1" applyBorder="1" applyAlignment="1" applyProtection="1">
      <alignment horizontal="left" vertical="center" wrapText="1" indent="1"/>
      <protection locked="0"/>
    </xf>
    <xf numFmtId="49" fontId="46" fillId="0" borderId="6" xfId="0" applyNumberFormat="1" applyFont="1" applyBorder="1" applyAlignment="1" applyProtection="1">
      <alignment horizontal="center" vertical="center" wrapText="1"/>
      <protection locked="0"/>
    </xf>
    <xf numFmtId="172" fontId="46" fillId="0" borderId="68" xfId="0" applyNumberFormat="1" applyFont="1" applyBorder="1" applyAlignment="1" applyProtection="1">
      <alignment vertical="center" wrapText="1"/>
      <protection locked="0"/>
    </xf>
    <xf numFmtId="172" fontId="46" fillId="0" borderId="10" xfId="0" applyNumberFormat="1" applyFont="1" applyBorder="1" applyAlignment="1" applyProtection="1">
      <alignment vertical="center" wrapText="1"/>
      <protection locked="0"/>
    </xf>
    <xf numFmtId="172" fontId="46" fillId="0" borderId="6" xfId="0" applyNumberFormat="1" applyFont="1" applyBorder="1" applyAlignment="1" applyProtection="1">
      <alignment vertical="center" wrapText="1"/>
      <protection locked="0"/>
    </xf>
    <xf numFmtId="172" fontId="46" fillId="0" borderId="21" xfId="0" applyNumberFormat="1" applyFont="1" applyBorder="1" applyAlignment="1" applyProtection="1">
      <alignment vertical="center" wrapText="1"/>
      <protection locked="0"/>
    </xf>
    <xf numFmtId="172" fontId="22" fillId="0" borderId="68" xfId="0" applyNumberFormat="1" applyFont="1" applyBorder="1" applyAlignment="1">
      <alignment vertical="center" wrapText="1"/>
    </xf>
    <xf numFmtId="172" fontId="28" fillId="0" borderId="40" xfId="0" applyNumberFormat="1" applyFont="1" applyBorder="1" applyAlignment="1">
      <alignment horizontal="left" vertical="center" wrapText="1" indent="1"/>
    </xf>
    <xf numFmtId="172" fontId="20" fillId="0" borderId="7" xfId="0" applyNumberFormat="1" applyFont="1" applyBorder="1" applyAlignment="1">
      <alignment horizontal="center" vertical="center" wrapText="1"/>
    </xf>
    <xf numFmtId="172" fontId="29" fillId="0" borderId="44" xfId="0" applyNumberFormat="1" applyFont="1" applyBorder="1" applyAlignment="1">
      <alignment horizontal="left" vertical="center" wrapText="1" indent="1"/>
    </xf>
    <xf numFmtId="49" fontId="50" fillId="0" borderId="48" xfId="0" applyNumberFormat="1" applyFont="1" applyBorder="1" applyAlignment="1" applyProtection="1">
      <alignment horizontal="center" vertical="center" wrapText="1"/>
      <protection locked="0"/>
    </xf>
    <xf numFmtId="172" fontId="50" fillId="0" borderId="44" xfId="0" applyNumberFormat="1" applyFont="1" applyBorder="1" applyAlignment="1">
      <alignment vertical="center" wrapText="1"/>
    </xf>
    <xf numFmtId="172" fontId="50" fillId="0" borderId="7" xfId="0" applyNumberFormat="1" applyFont="1" applyBorder="1" applyAlignment="1">
      <alignment vertical="center" wrapText="1"/>
    </xf>
    <xf numFmtId="172" fontId="50" fillId="0" borderId="1" xfId="0" applyNumberFormat="1" applyFont="1" applyBorder="1" applyAlignment="1">
      <alignment vertical="center" wrapText="1"/>
    </xf>
    <xf numFmtId="172" fontId="50" fillId="0" borderId="39" xfId="0" applyNumberFormat="1" applyFont="1" applyBorder="1" applyAlignment="1">
      <alignment vertical="center" wrapText="1"/>
    </xf>
    <xf numFmtId="172" fontId="22" fillId="0" borderId="44" xfId="0" applyNumberFormat="1" applyFont="1" applyBorder="1" applyAlignment="1">
      <alignment vertical="center" wrapText="1"/>
    </xf>
    <xf numFmtId="172" fontId="22" fillId="0" borderId="41" xfId="0" applyNumberFormat="1" applyFont="1" applyBorder="1" applyAlignment="1" applyProtection="1">
      <alignment horizontal="left" vertical="center" wrapText="1" indent="1"/>
      <protection locked="0"/>
    </xf>
    <xf numFmtId="49" fontId="46" fillId="0" borderId="48" xfId="0" applyNumberFormat="1" applyFont="1" applyBorder="1" applyAlignment="1" applyProtection="1">
      <alignment horizontal="center" vertical="center" wrapText="1"/>
      <protection locked="0"/>
    </xf>
    <xf numFmtId="172" fontId="46" fillId="0" borderId="44" xfId="0" applyNumberFormat="1" applyFont="1" applyBorder="1" applyAlignment="1" applyProtection="1">
      <alignment vertical="center" wrapText="1"/>
      <protection locked="0"/>
    </xf>
    <xf numFmtId="172" fontId="46" fillId="0" borderId="7" xfId="0" applyNumberFormat="1" applyFont="1" applyBorder="1" applyAlignment="1" applyProtection="1">
      <alignment vertical="center" wrapText="1"/>
      <protection locked="0"/>
    </xf>
    <xf numFmtId="172" fontId="46" fillId="0" borderId="1" xfId="0" applyNumberFormat="1" applyFont="1" applyBorder="1" applyAlignment="1" applyProtection="1">
      <alignment vertical="center" wrapText="1"/>
      <protection locked="0"/>
    </xf>
    <xf numFmtId="172" fontId="46" fillId="0" borderId="39" xfId="0" applyNumberFormat="1" applyFont="1" applyBorder="1" applyAlignment="1" applyProtection="1">
      <alignment vertical="center" wrapText="1"/>
      <protection locked="0"/>
    </xf>
    <xf numFmtId="172" fontId="46" fillId="2" borderId="67" xfId="0" applyNumberFormat="1" applyFont="1" applyFill="1" applyBorder="1" applyAlignment="1">
      <alignment horizontal="left" vertical="center" wrapText="1" indent="2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2" fillId="0" borderId="0" xfId="0" applyFont="1" applyAlignment="1">
      <alignment horizontal="right"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172" fontId="6" fillId="0" borderId="0" xfId="0" applyNumberFormat="1" applyFont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left" vertical="center" wrapText="1" indent="1"/>
    </xf>
    <xf numFmtId="172" fontId="29" fillId="0" borderId="69" xfId="0" applyNumberFormat="1" applyFont="1" applyBorder="1" applyAlignment="1" applyProtection="1">
      <alignment horizontal="right" vertical="center" wrapText="1" indent="1"/>
      <protection locked="0"/>
    </xf>
    <xf numFmtId="172" fontId="29" fillId="0" borderId="22" xfId="0" applyNumberFormat="1" applyFont="1" applyBorder="1" applyAlignment="1" applyProtection="1">
      <alignment horizontal="right" vertical="center" wrapText="1" indent="1"/>
      <protection locked="0"/>
    </xf>
    <xf numFmtId="0" fontId="29" fillId="0" borderId="8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 wrapText="1" indent="1"/>
    </xf>
    <xf numFmtId="172" fontId="29" fillId="0" borderId="5" xfId="0" applyNumberFormat="1" applyFont="1" applyBorder="1" applyAlignment="1" applyProtection="1">
      <alignment horizontal="right" vertical="center" wrapText="1" indent="1"/>
      <protection locked="0"/>
    </xf>
    <xf numFmtId="172" fontId="29" fillId="0" borderId="20" xfId="0" applyNumberFormat="1" applyFont="1" applyBorder="1" applyAlignment="1" applyProtection="1">
      <alignment horizontal="right" vertical="center" wrapText="1" indent="1"/>
      <protection locked="0"/>
    </xf>
    <xf numFmtId="0" fontId="26" fillId="0" borderId="5" xfId="0" applyFont="1" applyBorder="1" applyAlignment="1">
      <alignment horizontal="left" vertical="center" wrapText="1" indent="8"/>
    </xf>
    <xf numFmtId="0" fontId="29" fillId="0" borderId="3" xfId="0" applyFont="1" applyBorder="1" applyAlignment="1" applyProtection="1">
      <alignment vertical="center" wrapText="1"/>
      <protection locked="0"/>
    </xf>
    <xf numFmtId="172" fontId="29" fillId="0" borderId="2" xfId="0" applyNumberFormat="1" applyFont="1" applyBorder="1" applyAlignment="1" applyProtection="1">
      <alignment horizontal="right" vertical="center" wrapText="1" indent="1"/>
      <protection locked="0"/>
    </xf>
    <xf numFmtId="0" fontId="29" fillId="0" borderId="2" xfId="0" applyFont="1" applyBorder="1" applyAlignment="1" applyProtection="1">
      <alignment vertical="center" wrapText="1"/>
      <protection locked="0"/>
    </xf>
    <xf numFmtId="0" fontId="29" fillId="0" borderId="10" xfId="0" applyFont="1" applyBorder="1" applyAlignment="1">
      <alignment horizontal="center" vertical="center" wrapText="1"/>
    </xf>
    <xf numFmtId="0" fontId="29" fillId="0" borderId="25" xfId="0" applyFont="1" applyBorder="1" applyAlignment="1" applyProtection="1">
      <alignment vertical="center" wrapText="1"/>
      <protection locked="0"/>
    </xf>
    <xf numFmtId="172" fontId="29" fillId="0" borderId="25" xfId="0" applyNumberFormat="1" applyFont="1" applyBorder="1" applyAlignment="1" applyProtection="1">
      <alignment horizontal="right" vertical="center" wrapText="1" indent="1"/>
      <protection locked="0"/>
    </xf>
    <xf numFmtId="172" fontId="29" fillId="0" borderId="23" xfId="0" applyNumberFormat="1" applyFont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>
      <alignment horizontal="center" vertical="center" wrapText="1"/>
    </xf>
    <xf numFmtId="0" fontId="30" fillId="0" borderId="19" xfId="0" applyFont="1" applyBorder="1" applyAlignment="1">
      <alignment vertical="center" wrapText="1"/>
    </xf>
    <xf numFmtId="172" fontId="28" fillId="0" borderId="19" xfId="0" applyNumberFormat="1" applyFont="1" applyBorder="1" applyAlignment="1">
      <alignment vertical="center" wrapText="1"/>
    </xf>
    <xf numFmtId="172" fontId="28" fillId="0" borderId="51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12" fillId="0" borderId="0" xfId="8"/>
    <xf numFmtId="0" fontId="12" fillId="0" borderId="0" xfId="8" applyProtection="1">
      <protection locked="0"/>
    </xf>
    <xf numFmtId="0" fontId="45" fillId="0" borderId="0" xfId="8" applyFont="1" applyProtection="1">
      <protection locked="0"/>
    </xf>
    <xf numFmtId="0" fontId="29" fillId="0" borderId="0" xfId="8" applyFont="1" applyProtection="1">
      <protection locked="0"/>
    </xf>
    <xf numFmtId="0" fontId="6" fillId="0" borderId="0" xfId="0" applyFont="1" applyAlignment="1">
      <alignment horizontal="right"/>
    </xf>
    <xf numFmtId="0" fontId="30" fillId="0" borderId="15" xfId="8" applyFont="1" applyBorder="1" applyAlignment="1">
      <alignment horizontal="center" vertical="center" wrapText="1"/>
    </xf>
    <xf numFmtId="0" fontId="30" fillId="0" borderId="16" xfId="8" applyFont="1" applyBorder="1" applyAlignment="1">
      <alignment horizontal="center" vertical="center"/>
    </xf>
    <xf numFmtId="0" fontId="30" fillId="0" borderId="28" xfId="8" applyFont="1" applyBorder="1" applyAlignment="1">
      <alignment horizontal="center" vertical="center"/>
    </xf>
    <xf numFmtId="0" fontId="29" fillId="0" borderId="0" xfId="8" applyFont="1"/>
    <xf numFmtId="0" fontId="22" fillId="0" borderId="13" xfId="8" applyFont="1" applyBorder="1" applyAlignment="1">
      <alignment horizontal="left" vertical="center" indent="1"/>
    </xf>
    <xf numFmtId="0" fontId="29" fillId="0" borderId="0" xfId="8" applyFont="1" applyAlignment="1">
      <alignment vertical="center"/>
    </xf>
    <xf numFmtId="0" fontId="12" fillId="0" borderId="0" xfId="8" applyAlignment="1">
      <alignment vertical="center"/>
    </xf>
    <xf numFmtId="0" fontId="22" fillId="0" borderId="7" xfId="8" applyFont="1" applyBorder="1" applyAlignment="1">
      <alignment horizontal="left" vertical="center" indent="1"/>
    </xf>
    <xf numFmtId="0" fontId="22" fillId="0" borderId="1" xfId="8" applyFont="1" applyBorder="1" applyAlignment="1">
      <alignment horizontal="left" vertical="center" wrapText="1" indent="1"/>
    </xf>
    <xf numFmtId="172" fontId="48" fillId="0" borderId="1" xfId="8" applyNumberFormat="1" applyFont="1" applyBorder="1" applyAlignment="1" applyProtection="1">
      <alignment vertical="center"/>
      <protection locked="0"/>
    </xf>
    <xf numFmtId="172" fontId="22" fillId="0" borderId="39" xfId="8" applyNumberFormat="1" applyFont="1" applyBorder="1" applyAlignment="1">
      <alignment vertical="center"/>
    </xf>
    <xf numFmtId="0" fontId="12" fillId="0" borderId="0" xfId="8" applyAlignment="1">
      <alignment vertical="center" wrapText="1"/>
    </xf>
    <xf numFmtId="0" fontId="22" fillId="0" borderId="8" xfId="8" applyFont="1" applyBorder="1" applyAlignment="1">
      <alignment horizontal="left" vertical="center" indent="1"/>
    </xf>
    <xf numFmtId="0" fontId="22" fillId="0" borderId="2" xfId="8" applyFont="1" applyBorder="1" applyAlignment="1">
      <alignment horizontal="left" vertical="center" wrapText="1" indent="1"/>
    </xf>
    <xf numFmtId="172" fontId="48" fillId="0" borderId="2" xfId="8" applyNumberFormat="1" applyFont="1" applyBorder="1" applyAlignment="1" applyProtection="1">
      <alignment vertical="center"/>
      <protection locked="0"/>
    </xf>
    <xf numFmtId="172" fontId="22" fillId="0" borderId="20" xfId="8" applyNumberFormat="1" applyFont="1" applyBorder="1" applyAlignment="1">
      <alignment vertical="center"/>
    </xf>
    <xf numFmtId="0" fontId="29" fillId="0" borderId="0" xfId="8" applyFont="1" applyAlignment="1" applyProtection="1">
      <alignment vertical="center"/>
      <protection locked="0"/>
    </xf>
    <xf numFmtId="0" fontId="12" fillId="0" borderId="0" xfId="8" applyAlignment="1" applyProtection="1">
      <alignment vertical="center"/>
      <protection locked="0"/>
    </xf>
    <xf numFmtId="0" fontId="22" fillId="0" borderId="3" xfId="8" applyFont="1" applyBorder="1" applyAlignment="1">
      <alignment horizontal="left" vertical="center" wrapText="1" indent="1"/>
    </xf>
    <xf numFmtId="172" fontId="48" fillId="0" borderId="3" xfId="8" applyNumberFormat="1" applyFont="1" applyBorder="1" applyAlignment="1" applyProtection="1">
      <alignment vertical="center"/>
      <protection locked="0"/>
    </xf>
    <xf numFmtId="172" fontId="22" fillId="0" borderId="22" xfId="8" applyNumberFormat="1" applyFont="1" applyBorder="1" applyAlignment="1">
      <alignment vertical="center"/>
    </xf>
    <xf numFmtId="0" fontId="22" fillId="0" borderId="2" xfId="8" applyFont="1" applyBorder="1" applyAlignment="1">
      <alignment horizontal="left" vertical="center" indent="1"/>
    </xf>
    <xf numFmtId="0" fontId="8" fillId="0" borderId="14" xfId="8" applyFont="1" applyBorder="1" applyAlignment="1">
      <alignment horizontal="left" vertical="center" indent="1"/>
    </xf>
    <xf numFmtId="172" fontId="49" fillId="0" borderId="14" xfId="8" applyNumberFormat="1" applyFont="1" applyBorder="1" applyAlignment="1">
      <alignment vertical="center"/>
    </xf>
    <xf numFmtId="172" fontId="20" fillId="0" borderId="17" xfId="8" applyNumberFormat="1" applyFont="1" applyBorder="1" applyAlignment="1">
      <alignment vertical="center"/>
    </xf>
    <xf numFmtId="0" fontId="22" fillId="0" borderId="9" xfId="8" applyFont="1" applyBorder="1" applyAlignment="1">
      <alignment horizontal="left" vertical="center" indent="1"/>
    </xf>
    <xf numFmtId="0" fontId="22" fillId="0" borderId="3" xfId="8" applyFont="1" applyBorder="1" applyAlignment="1">
      <alignment horizontal="left" vertical="center" indent="1"/>
    </xf>
    <xf numFmtId="0" fontId="20" fillId="0" borderId="13" xfId="8" applyFont="1" applyBorder="1" applyAlignment="1">
      <alignment horizontal="left" vertical="center" indent="1"/>
    </xf>
    <xf numFmtId="0" fontId="8" fillId="0" borderId="14" xfId="8" applyFont="1" applyBorder="1" applyAlignment="1">
      <alignment horizontal="left" indent="1"/>
    </xf>
    <xf numFmtId="172" fontId="49" fillId="0" borderId="14" xfId="8" applyNumberFormat="1" applyFont="1" applyBorder="1"/>
    <xf numFmtId="172" fontId="20" fillId="0" borderId="17" xfId="8" applyNumberFormat="1" applyFont="1" applyBorder="1"/>
    <xf numFmtId="0" fontId="15" fillId="0" borderId="0" xfId="8" applyFont="1"/>
    <xf numFmtId="0" fontId="34" fillId="0" borderId="0" xfId="8" applyFont="1" applyProtection="1">
      <protection locked="0"/>
    </xf>
    <xf numFmtId="0" fontId="23" fillId="0" borderId="0" xfId="8" applyFont="1" applyProtection="1">
      <protection locked="0"/>
    </xf>
    <xf numFmtId="0" fontId="18" fillId="0" borderId="0" xfId="0" applyFont="1" applyAlignment="1">
      <alignment vertical="center"/>
    </xf>
    <xf numFmtId="0" fontId="45" fillId="0" borderId="0" xfId="0" applyFont="1"/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right" vertical="center" indent="1"/>
    </xf>
    <xf numFmtId="0" fontId="29" fillId="0" borderId="8" xfId="0" applyFont="1" applyBorder="1" applyAlignment="1">
      <alignment horizontal="right" vertical="center" indent="1"/>
    </xf>
    <xf numFmtId="0" fontId="29" fillId="0" borderId="10" xfId="0" applyFont="1" applyBorder="1" applyAlignment="1">
      <alignment horizontal="right" vertical="center" indent="1"/>
    </xf>
    <xf numFmtId="3" fontId="50" fillId="0" borderId="21" xfId="0" applyNumberFormat="1" applyFont="1" applyBorder="1" applyAlignment="1" applyProtection="1">
      <alignment horizontal="right" vertical="center" indent="1"/>
      <protection locked="0"/>
    </xf>
    <xf numFmtId="172" fontId="15" fillId="3" borderId="40" xfId="0" applyNumberFormat="1" applyFont="1" applyFill="1" applyBorder="1" applyAlignment="1">
      <alignment horizontal="left" vertical="center" wrapText="1" indent="2"/>
    </xf>
    <xf numFmtId="3" fontId="51" fillId="0" borderId="17" xfId="0" applyNumberFormat="1" applyFont="1" applyBorder="1" applyAlignment="1">
      <alignment horizontal="right" vertical="center" indent="1"/>
    </xf>
    <xf numFmtId="0" fontId="12" fillId="0" borderId="0" xfId="7"/>
    <xf numFmtId="0" fontId="45" fillId="0" borderId="0" xfId="7" applyFont="1" applyAlignment="1">
      <alignment vertical="center"/>
    </xf>
    <xf numFmtId="172" fontId="35" fillId="0" borderId="24" xfId="7" applyNumberFormat="1" applyFont="1" applyBorder="1" applyAlignment="1">
      <alignment horizontal="left" vertical="center"/>
    </xf>
    <xf numFmtId="0" fontId="12" fillId="0" borderId="0" xfId="7" applyAlignment="1">
      <alignment horizontal="right" vertical="center" indent="1"/>
    </xf>
    <xf numFmtId="0" fontId="6" fillId="0" borderId="24" xfId="0" applyFont="1" applyBorder="1" applyAlignment="1">
      <alignment horizontal="right" vertical="center"/>
    </xf>
    <xf numFmtId="0" fontId="8" fillId="0" borderId="13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center" vertical="center" wrapText="1"/>
    </xf>
    <xf numFmtId="0" fontId="8" fillId="0" borderId="32" xfId="7" applyFont="1" applyBorder="1" applyAlignment="1">
      <alignment horizontal="center" vertical="center" wrapText="1"/>
    </xf>
    <xf numFmtId="0" fontId="8" fillId="0" borderId="26" xfId="7" applyFont="1" applyBorder="1" applyAlignment="1">
      <alignment horizontal="center" vertical="center" wrapText="1"/>
    </xf>
    <xf numFmtId="0" fontId="20" fillId="0" borderId="13" xfId="7" applyFont="1" applyBorder="1" applyAlignment="1">
      <alignment horizontal="center" vertical="center" wrapText="1"/>
    </xf>
    <xf numFmtId="0" fontId="20" fillId="0" borderId="14" xfId="7" applyFont="1" applyBorder="1" applyAlignment="1">
      <alignment horizontal="center" vertical="center" wrapText="1"/>
    </xf>
    <xf numFmtId="0" fontId="20" fillId="0" borderId="26" xfId="7" applyFont="1" applyBorder="1" applyAlignment="1">
      <alignment horizontal="center" vertical="center" wrapText="1"/>
    </xf>
    <xf numFmtId="0" fontId="22" fillId="0" borderId="0" xfId="7" applyFont="1"/>
    <xf numFmtId="0" fontId="20" fillId="0" borderId="13" xfId="7" applyFont="1" applyBorder="1" applyAlignment="1">
      <alignment horizontal="left" vertical="center" wrapText="1" indent="1"/>
    </xf>
    <xf numFmtId="0" fontId="20" fillId="0" borderId="14" xfId="7" applyFont="1" applyBorder="1" applyAlignment="1">
      <alignment horizontal="left" vertical="center" wrapText="1" indent="1"/>
    </xf>
    <xf numFmtId="172" fontId="20" fillId="0" borderId="14" xfId="7" applyNumberFormat="1" applyFont="1" applyBorder="1" applyAlignment="1" applyProtection="1">
      <alignment horizontal="right" vertical="center" wrapText="1" indent="1"/>
      <protection locked="0"/>
    </xf>
    <xf numFmtId="172" fontId="20" fillId="0" borderId="26" xfId="7" applyNumberFormat="1" applyFont="1" applyBorder="1" applyAlignment="1" applyProtection="1">
      <alignment horizontal="right" vertical="center" wrapText="1" indent="1"/>
      <protection locked="0"/>
    </xf>
    <xf numFmtId="0" fontId="15" fillId="0" borderId="0" xfId="7" applyFont="1"/>
    <xf numFmtId="0" fontId="27" fillId="0" borderId="14" xfId="0" applyFont="1" applyBorder="1" applyAlignment="1">
      <alignment horizontal="left" vertical="center" wrapText="1" indent="1"/>
    </xf>
    <xf numFmtId="172" fontId="28" fillId="0" borderId="26" xfId="7" applyNumberFormat="1" applyFont="1" applyBorder="1" applyAlignment="1">
      <alignment horizontal="right" vertical="center" wrapText="1" indent="1"/>
    </xf>
    <xf numFmtId="49" fontId="22" fillId="0" borderId="9" xfId="7" applyNumberFormat="1" applyFont="1" applyBorder="1" applyAlignment="1">
      <alignment horizontal="left" vertical="center" wrapText="1" indent="1"/>
    </xf>
    <xf numFmtId="172" fontId="29" fillId="0" borderId="14" xfId="7" applyNumberFormat="1" applyFont="1" applyBorder="1" applyAlignment="1" applyProtection="1">
      <alignment horizontal="right" vertical="center" wrapText="1" indent="1"/>
      <protection locked="0"/>
    </xf>
    <xf numFmtId="172" fontId="22" fillId="0" borderId="3" xfId="7" applyNumberFormat="1" applyFont="1" applyBorder="1" applyAlignment="1" applyProtection="1">
      <alignment horizontal="right" vertical="center" wrapText="1" indent="1"/>
      <protection locked="0"/>
    </xf>
    <xf numFmtId="172" fontId="22" fillId="0" borderId="37" xfId="7" applyNumberFormat="1" applyFont="1" applyBorder="1" applyAlignment="1" applyProtection="1">
      <alignment horizontal="right" vertical="center" wrapText="1" indent="1"/>
      <protection locked="0"/>
    </xf>
    <xf numFmtId="49" fontId="22" fillId="0" borderId="8" xfId="7" applyNumberFormat="1" applyFont="1" applyBorder="1" applyAlignment="1">
      <alignment horizontal="left" vertical="center" wrapText="1" indent="1"/>
    </xf>
    <xf numFmtId="0" fontId="26" fillId="0" borderId="2" xfId="0" applyFont="1" applyBorder="1" applyAlignment="1">
      <alignment horizontal="left" wrapText="1" indent="1"/>
    </xf>
    <xf numFmtId="172" fontId="22" fillId="0" borderId="2" xfId="7" applyNumberFormat="1" applyFont="1" applyBorder="1" applyAlignment="1" applyProtection="1">
      <alignment horizontal="right" vertical="center" wrapText="1" indent="1"/>
      <protection locked="0"/>
    </xf>
    <xf numFmtId="172" fontId="22" fillId="0" borderId="36" xfId="7" applyNumberFormat="1" applyFont="1" applyBorder="1" applyAlignment="1" applyProtection="1">
      <alignment horizontal="right" vertical="center" wrapText="1" indent="1"/>
      <protection locked="0"/>
    </xf>
    <xf numFmtId="49" fontId="22" fillId="0" borderId="10" xfId="7" applyNumberFormat="1" applyFont="1" applyBorder="1" applyAlignment="1">
      <alignment horizontal="left" vertical="center" wrapText="1" indent="1"/>
    </xf>
    <xf numFmtId="0" fontId="26" fillId="0" borderId="6" xfId="0" applyFont="1" applyBorder="1" applyAlignment="1">
      <alignment horizontal="left" wrapText="1" indent="1"/>
    </xf>
    <xf numFmtId="172" fontId="22" fillId="0" borderId="6" xfId="7" applyNumberFormat="1" applyFont="1" applyBorder="1" applyAlignment="1" applyProtection="1">
      <alignment horizontal="right" vertical="center" wrapText="1" indent="1"/>
      <protection locked="0"/>
    </xf>
    <xf numFmtId="172" fontId="22" fillId="0" borderId="31" xfId="7" applyNumberFormat="1" applyFont="1" applyBorder="1" applyAlignment="1" applyProtection="1">
      <alignment horizontal="right" vertical="center" wrapText="1" indent="1"/>
      <protection locked="0"/>
    </xf>
    <xf numFmtId="172" fontId="28" fillId="0" borderId="14" xfId="7" applyNumberFormat="1" applyFont="1" applyBorder="1" applyAlignment="1">
      <alignment horizontal="right" vertical="center" wrapText="1" indent="1"/>
    </xf>
    <xf numFmtId="172" fontId="28" fillId="0" borderId="17" xfId="7" applyNumberFormat="1" applyFont="1" applyBorder="1" applyAlignment="1">
      <alignment horizontal="right" vertical="center" wrapText="1" indent="1"/>
    </xf>
    <xf numFmtId="172" fontId="28" fillId="0" borderId="14" xfId="7" applyNumberFormat="1" applyFont="1" applyBorder="1" applyAlignment="1" applyProtection="1">
      <alignment horizontal="right" vertical="center" wrapText="1" indent="1"/>
      <protection locked="0"/>
    </xf>
    <xf numFmtId="172" fontId="28" fillId="0" borderId="26" xfId="7" applyNumberFormat="1" applyFont="1" applyBorder="1" applyAlignment="1" applyProtection="1">
      <alignment horizontal="right" vertical="center" wrapText="1" indent="1"/>
      <protection locked="0"/>
    </xf>
    <xf numFmtId="0" fontId="7" fillId="0" borderId="47" xfId="7" applyFont="1" applyBorder="1" applyAlignment="1">
      <alignment horizontal="center" vertical="center" wrapText="1"/>
    </xf>
    <xf numFmtId="0" fontId="7" fillId="0" borderId="47" xfId="7" applyFont="1" applyBorder="1" applyAlignment="1">
      <alignment vertical="center" wrapText="1"/>
    </xf>
    <xf numFmtId="172" fontId="7" fillId="0" borderId="47" xfId="7" applyNumberFormat="1" applyFont="1" applyBorder="1" applyAlignment="1">
      <alignment horizontal="right" vertical="center" wrapText="1" indent="1"/>
    </xf>
    <xf numFmtId="0" fontId="22" fillId="0" borderId="47" xfId="7" applyFont="1" applyBorder="1" applyAlignment="1">
      <alignment horizontal="right" vertical="center" wrapText="1" indent="1"/>
    </xf>
    <xf numFmtId="172" fontId="29" fillId="0" borderId="47" xfId="7" applyNumberFormat="1" applyFont="1" applyBorder="1" applyAlignment="1">
      <alignment horizontal="right" vertical="center" wrapText="1" indent="1"/>
    </xf>
    <xf numFmtId="0" fontId="20" fillId="0" borderId="15" xfId="7" applyFont="1" applyBorder="1" applyAlignment="1">
      <alignment horizontal="center" vertical="center" wrapText="1"/>
    </xf>
    <xf numFmtId="0" fontId="20" fillId="0" borderId="16" xfId="7" applyFont="1" applyBorder="1" applyAlignment="1">
      <alignment horizontal="center" vertical="center" wrapText="1"/>
    </xf>
    <xf numFmtId="0" fontId="20" fillId="0" borderId="52" xfId="7" applyFont="1" applyBorder="1" applyAlignment="1">
      <alignment horizontal="center" vertical="center" wrapText="1"/>
    </xf>
    <xf numFmtId="0" fontId="20" fillId="0" borderId="14" xfId="7" applyFont="1" applyBorder="1" applyAlignment="1">
      <alignment vertical="center" wrapText="1"/>
    </xf>
    <xf numFmtId="172" fontId="20" fillId="0" borderId="17" xfId="7" applyNumberFormat="1" applyFont="1" applyBorder="1" applyAlignment="1" applyProtection="1">
      <alignment horizontal="right" vertical="center" wrapText="1" indent="1"/>
      <protection locked="0"/>
    </xf>
    <xf numFmtId="0" fontId="20" fillId="0" borderId="18" xfId="7" applyFont="1" applyBorder="1" applyAlignment="1">
      <alignment horizontal="left" vertical="center" wrapText="1" indent="1"/>
    </xf>
    <xf numFmtId="0" fontId="28" fillId="0" borderId="19" xfId="7" applyFont="1" applyBorder="1" applyAlignment="1">
      <alignment vertical="center" wrapText="1"/>
    </xf>
    <xf numFmtId="172" fontId="28" fillId="0" borderId="19" xfId="7" applyNumberFormat="1" applyFont="1" applyBorder="1" applyAlignment="1">
      <alignment horizontal="right" vertical="center" wrapText="1" indent="1"/>
    </xf>
    <xf numFmtId="172" fontId="28" fillId="0" borderId="46" xfId="7" applyNumberFormat="1" applyFont="1" applyBorder="1" applyAlignment="1">
      <alignment horizontal="right" vertical="center" wrapText="1" indent="1"/>
    </xf>
    <xf numFmtId="0" fontId="22" fillId="0" borderId="2" xfId="7" applyFont="1" applyBorder="1" applyAlignment="1">
      <alignment horizontal="left" vertical="center" wrapText="1" indent="1"/>
    </xf>
    <xf numFmtId="0" fontId="22" fillId="0" borderId="6" xfId="7" applyFont="1" applyBorder="1" applyAlignment="1">
      <alignment horizontal="left" vertical="center" wrapText="1" indent="1"/>
    </xf>
    <xf numFmtId="0" fontId="26" fillId="0" borderId="6" xfId="0" applyFont="1" applyBorder="1" applyAlignment="1">
      <alignment horizontal="left" vertical="center" wrapText="1" indent="1"/>
    </xf>
    <xf numFmtId="0" fontId="28" fillId="0" borderId="14" xfId="7" applyFont="1" applyBorder="1" applyAlignment="1">
      <alignment horizontal="left" vertical="center" wrapText="1" indent="1"/>
    </xf>
    <xf numFmtId="172" fontId="20" fillId="0" borderId="14" xfId="7" applyNumberFormat="1" applyFont="1" applyBorder="1" applyAlignment="1">
      <alignment horizontal="right" vertical="center" wrapText="1" indent="1"/>
    </xf>
    <xf numFmtId="172" fontId="20" fillId="0" borderId="26" xfId="7" applyNumberFormat="1" applyFont="1" applyBorder="1" applyAlignment="1">
      <alignment horizontal="right" vertical="center" wrapText="1" indent="1"/>
    </xf>
    <xf numFmtId="0" fontId="23" fillId="0" borderId="0" xfId="7" applyFont="1"/>
    <xf numFmtId="0" fontId="27" fillId="0" borderId="18" xfId="0" applyFont="1" applyBorder="1" applyAlignment="1">
      <alignment horizontal="left" vertical="center" wrapText="1" indent="1"/>
    </xf>
    <xf numFmtId="0" fontId="25" fillId="0" borderId="19" xfId="0" applyFont="1" applyBorder="1" applyAlignment="1">
      <alignment horizontal="left" vertical="center" wrapText="1" indent="1"/>
    </xf>
    <xf numFmtId="172" fontId="25" fillId="0" borderId="14" xfId="0" quotePrefix="1" applyNumberFormat="1" applyFont="1" applyBorder="1" applyAlignment="1">
      <alignment horizontal="right" vertical="center" wrapText="1" indent="1"/>
    </xf>
    <xf numFmtId="172" fontId="25" fillId="0" borderId="26" xfId="0" quotePrefix="1" applyNumberFormat="1" applyFont="1" applyBorder="1" applyAlignment="1">
      <alignment horizontal="right" vertical="center" wrapText="1" indent="1"/>
    </xf>
    <xf numFmtId="172" fontId="63" fillId="0" borderId="0" xfId="7" applyNumberFormat="1" applyFont="1"/>
    <xf numFmtId="0" fontId="65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3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52" fillId="0" borderId="0" xfId="7" applyFont="1" applyFill="1" applyAlignment="1" applyProtection="1">
      <alignment horizontal="right"/>
      <protection locked="0"/>
    </xf>
    <xf numFmtId="0" fontId="52" fillId="0" borderId="0" xfId="0" applyFont="1" applyAlignment="1" applyProtection="1">
      <alignment horizontal="right"/>
      <protection locked="0"/>
    </xf>
    <xf numFmtId="172" fontId="7" fillId="0" borderId="0" xfId="7" applyNumberFormat="1" applyFont="1" applyFill="1" applyBorder="1" applyAlignment="1" applyProtection="1">
      <alignment horizontal="center" vertical="center"/>
      <protection locked="0"/>
    </xf>
    <xf numFmtId="172" fontId="35" fillId="0" borderId="24" xfId="7" applyNumberFormat="1" applyFont="1" applyFill="1" applyBorder="1" applyAlignment="1" applyProtection="1">
      <alignment horizontal="left" vertical="center"/>
      <protection locked="0"/>
    </xf>
    <xf numFmtId="172" fontId="35" fillId="0" borderId="24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72" fontId="35" fillId="0" borderId="24" xfId="7" applyNumberFormat="1" applyFont="1" applyFill="1" applyBorder="1" applyAlignment="1" applyProtection="1">
      <alignment horizontal="left" vertical="center"/>
    </xf>
    <xf numFmtId="172" fontId="7" fillId="0" borderId="0" xfId="7" applyNumberFormat="1" applyFont="1" applyFill="1" applyBorder="1" applyAlignment="1" applyProtection="1">
      <alignment horizontal="center" vertical="center"/>
    </xf>
    <xf numFmtId="172" fontId="30" fillId="0" borderId="54" xfId="0" applyNumberFormat="1" applyFont="1" applyFill="1" applyBorder="1" applyAlignment="1" applyProtection="1">
      <alignment horizontal="center" vertical="center" wrapText="1"/>
    </xf>
    <xf numFmtId="172" fontId="30" fillId="0" borderId="62" xfId="0" applyNumberFormat="1" applyFont="1" applyFill="1" applyBorder="1" applyAlignment="1" applyProtection="1">
      <alignment horizontal="center" vertical="center" wrapText="1"/>
    </xf>
    <xf numFmtId="172" fontId="52" fillId="0" borderId="0" xfId="0" applyNumberFormat="1" applyFont="1" applyFill="1" applyAlignment="1" applyProtection="1">
      <alignment horizontal="center" textRotation="180" wrapText="1"/>
    </xf>
    <xf numFmtId="172" fontId="66" fillId="0" borderId="47" xfId="0" applyNumberFormat="1" applyFont="1" applyFill="1" applyBorder="1" applyAlignment="1" applyProtection="1">
      <alignment horizontal="left" vertical="top" wrapText="1"/>
    </xf>
    <xf numFmtId="172" fontId="30" fillId="0" borderId="63" xfId="0" applyNumberFormat="1" applyFont="1" applyFill="1" applyBorder="1" applyAlignment="1" applyProtection="1">
      <alignment horizontal="center" vertical="center" wrapText="1"/>
    </xf>
    <xf numFmtId="172" fontId="30" fillId="0" borderId="64" xfId="0" applyNumberFormat="1" applyFont="1" applyFill="1" applyBorder="1" applyAlignment="1" applyProtection="1">
      <alignment horizontal="center" vertical="center" wrapText="1"/>
    </xf>
    <xf numFmtId="172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27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72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47" xfId="7" applyFont="1" applyFill="1" applyBorder="1" applyAlignment="1">
      <alignment horizontal="justify" vertical="center" wrapText="1"/>
    </xf>
    <xf numFmtId="0" fontId="15" fillId="0" borderId="47" xfId="7" applyFont="1" applyBorder="1" applyAlignment="1">
      <alignment horizontal="left" vertical="top" wrapText="1"/>
    </xf>
    <xf numFmtId="172" fontId="23" fillId="0" borderId="0" xfId="0" applyNumberFormat="1" applyFont="1" applyFill="1" applyAlignment="1" applyProtection="1">
      <alignment horizontal="center" vertical="center" wrapText="1"/>
      <protection locked="0"/>
    </xf>
    <xf numFmtId="172" fontId="52" fillId="0" borderId="0" xfId="0" applyNumberFormat="1" applyFont="1" applyFill="1" applyAlignment="1" applyProtection="1">
      <alignment horizontal="right" vertical="center" wrapText="1"/>
      <protection locked="0"/>
    </xf>
    <xf numFmtId="0" fontId="5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right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7" applyFont="1" applyFill="1" applyAlignment="1" applyProtection="1">
      <alignment horizontal="center" vertical="center"/>
      <protection locked="0"/>
    </xf>
    <xf numFmtId="172" fontId="23" fillId="0" borderId="0" xfId="0" applyNumberFormat="1" applyFont="1" applyAlignment="1" applyProtection="1">
      <alignment horizontal="center" vertical="center" wrapText="1"/>
      <protection locked="0"/>
    </xf>
    <xf numFmtId="172" fontId="52" fillId="0" borderId="0" xfId="0" applyNumberFormat="1" applyFont="1" applyAlignment="1">
      <alignment horizontal="right" textRotation="180" wrapText="1"/>
    </xf>
    <xf numFmtId="172" fontId="8" fillId="0" borderId="54" xfId="0" applyNumberFormat="1" applyFont="1" applyBorder="1" applyAlignment="1">
      <alignment horizontal="center" vertical="center" wrapText="1"/>
    </xf>
    <xf numFmtId="172" fontId="8" fillId="0" borderId="62" xfId="0" applyNumberFormat="1" applyFont="1" applyBorder="1" applyAlignment="1">
      <alignment horizontal="center" vertical="center" wrapText="1"/>
    </xf>
    <xf numFmtId="172" fontId="8" fillId="0" borderId="54" xfId="0" applyNumberFormat="1" applyFont="1" applyBorder="1" applyAlignment="1">
      <alignment horizontal="center" vertical="center"/>
    </xf>
    <xf numFmtId="172" fontId="8" fillId="0" borderId="62" xfId="0" applyNumberFormat="1" applyFont="1" applyBorder="1" applyAlignment="1">
      <alignment horizontal="center" vertical="center"/>
    </xf>
    <xf numFmtId="172" fontId="8" fillId="0" borderId="49" xfId="0" applyNumberFormat="1" applyFont="1" applyBorder="1" applyAlignment="1">
      <alignment horizontal="center" vertical="center"/>
    </xf>
    <xf numFmtId="172" fontId="8" fillId="0" borderId="65" xfId="0" applyNumberFormat="1" applyFont="1" applyBorder="1" applyAlignment="1">
      <alignment horizontal="center" vertical="center"/>
    </xf>
    <xf numFmtId="172" fontId="8" fillId="0" borderId="45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left" vertical="center" wrapText="1" indent="2"/>
    </xf>
    <xf numFmtId="172" fontId="8" fillId="0" borderId="26" xfId="0" applyNumberFormat="1" applyFont="1" applyBorder="1" applyAlignment="1">
      <alignment horizontal="left" vertical="center" wrapText="1" indent="2"/>
    </xf>
    <xf numFmtId="0" fontId="16" fillId="0" borderId="0" xfId="0" applyFont="1" applyAlignment="1" applyProtection="1">
      <alignment horizontal="center" wrapText="1"/>
      <protection locked="0"/>
    </xf>
    <xf numFmtId="0" fontId="29" fillId="0" borderId="47" xfId="0" applyFont="1" applyBorder="1" applyAlignment="1">
      <alignment horizontal="justify" vertical="center" wrapText="1"/>
    </xf>
    <xf numFmtId="0" fontId="23" fillId="0" borderId="0" xfId="8" applyFont="1" applyAlignment="1">
      <alignment horizontal="center" wrapText="1"/>
    </xf>
    <xf numFmtId="0" fontId="23" fillId="0" borderId="0" xfId="8" applyFont="1" applyAlignment="1">
      <alignment horizontal="center"/>
    </xf>
    <xf numFmtId="0" fontId="21" fillId="0" borderId="67" xfId="8" applyFont="1" applyBorder="1" applyAlignment="1">
      <alignment horizontal="left" vertical="center" indent="1"/>
    </xf>
    <xf numFmtId="0" fontId="21" fillId="0" borderId="34" xfId="8" applyFont="1" applyBorder="1" applyAlignment="1">
      <alignment horizontal="left" vertical="center" indent="1"/>
    </xf>
    <xf numFmtId="0" fontId="21" fillId="0" borderId="26" xfId="8" applyFont="1" applyBorder="1" applyAlignment="1">
      <alignment horizontal="left" vertical="center" indent="1"/>
    </xf>
    <xf numFmtId="0" fontId="16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textRotation="180"/>
    </xf>
    <xf numFmtId="0" fontId="18" fillId="0" borderId="47" xfId="0" applyFont="1" applyBorder="1"/>
    <xf numFmtId="0" fontId="23" fillId="0" borderId="0" xfId="0" applyFont="1" applyAlignment="1" applyProtection="1">
      <alignment horizontal="center" wrapText="1"/>
      <protection locked="0"/>
    </xf>
    <xf numFmtId="0" fontId="35" fillId="0" borderId="0" xfId="0" applyFont="1" applyAlignment="1">
      <alignment horizontal="right"/>
    </xf>
    <xf numFmtId="0" fontId="30" fillId="0" borderId="33" xfId="0" applyFont="1" applyBorder="1" applyAlignment="1">
      <alignment horizontal="left" vertical="center" indent="2"/>
    </xf>
    <xf numFmtId="0" fontId="30" fillId="0" borderId="32" xfId="0" applyFont="1" applyBorder="1" applyAlignment="1">
      <alignment horizontal="left" vertical="center" indent="2"/>
    </xf>
    <xf numFmtId="0" fontId="34" fillId="0" borderId="0" xfId="7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172" fontId="7" fillId="0" borderId="0" xfId="7" applyNumberFormat="1" applyFont="1" applyAlignment="1">
      <alignment horizontal="center" vertical="center"/>
    </xf>
    <xf numFmtId="172" fontId="35" fillId="0" borderId="24" xfId="7" applyNumberFormat="1" applyFont="1" applyBorder="1" applyAlignment="1">
      <alignment horizontal="left" vertical="center"/>
    </xf>
    <xf numFmtId="172" fontId="35" fillId="0" borderId="24" xfId="7" applyNumberFormat="1" applyFont="1" applyBorder="1" applyAlignment="1">
      <alignment horizontal="left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4"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0</xdr:row>
      <xdr:rowOff>142875</xdr:rowOff>
    </xdr:from>
    <xdr:to>
      <xdr:col>25</xdr:col>
      <xdr:colOff>161925</xdr:colOff>
      <xdr:row>15</xdr:row>
      <xdr:rowOff>161925</xdr:rowOff>
    </xdr:to>
    <xdr:grpSp>
      <xdr:nvGrpSpPr>
        <xdr:cNvPr id="1871" name="Csoportba foglalás 11">
          <a:extLst>
            <a:ext uri="{FF2B5EF4-FFF2-40B4-BE49-F238E27FC236}">
              <a16:creationId xmlns:a16="http://schemas.microsoft.com/office/drawing/2014/main" id="{10A821FA-5B7A-4A4B-AC92-86B3C50B2B1B}"/>
            </a:ext>
          </a:extLst>
        </xdr:cNvPr>
        <xdr:cNvGrpSpPr>
          <a:grpSpLocks/>
        </xdr:cNvGrpSpPr>
      </xdr:nvGrpSpPr>
      <xdr:grpSpPr bwMode="auto">
        <a:xfrm>
          <a:off x="7589838" y="142875"/>
          <a:ext cx="4891087" cy="2717800"/>
          <a:chOff x="7866063" y="158750"/>
          <a:chExt cx="4900613" cy="2651125"/>
        </a:xfrm>
      </xdr:grpSpPr>
      <xdr:sp macro="" textlink="">
        <xdr:nvSpPr>
          <xdr:cNvPr id="3" name="Beszédbuborék: négyszög 2">
            <a:extLst>
              <a:ext uri="{FF2B5EF4-FFF2-40B4-BE49-F238E27FC236}">
                <a16:creationId xmlns:a16="http://schemas.microsoft.com/office/drawing/2014/main" id="{F36E4D30-68B1-4AE1-9F38-20D948A5A714}"/>
              </a:ext>
            </a:extLst>
          </xdr:cNvPr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59895"/>
              <a:gd name="adj2" fmla="val 13217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9.1 (Önkormányzati táblázatok) melléklet számai után a költségvetési szervek melléklet számai 9.2.-vel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1874" name="Kép 3">
            <a:extLst>
              <a:ext uri="{FF2B5EF4-FFF2-40B4-BE49-F238E27FC236}">
                <a16:creationId xmlns:a16="http://schemas.microsoft.com/office/drawing/2014/main" id="{0EA63682-DBBA-426C-ADCB-69243E1E85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>
            <a:extLst>
              <a:ext uri="{FF2B5EF4-FFF2-40B4-BE49-F238E27FC236}">
                <a16:creationId xmlns:a16="http://schemas.microsoft.com/office/drawing/2014/main" id="{53C10C11-BD25-45FA-AAEA-D571EBE4EF56}"/>
              </a:ext>
            </a:extLst>
          </xdr:cNvPr>
          <xdr:cNvSpPr/>
        </xdr:nvSpPr>
        <xdr:spPr bwMode="auto">
          <a:xfrm>
            <a:off x="9150690" y="659312"/>
            <a:ext cx="818355" cy="268820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16</xdr:col>
      <xdr:colOff>12700</xdr:colOff>
      <xdr:row>16</xdr:row>
      <xdr:rowOff>125414</xdr:rowOff>
    </xdr:from>
    <xdr:to>
      <xdr:col>25</xdr:col>
      <xdr:colOff>125416</xdr:colOff>
      <xdr:row>23</xdr:row>
      <xdr:rowOff>69851</xdr:rowOff>
    </xdr:to>
    <xdr:sp macro="" textlink="">
      <xdr:nvSpPr>
        <xdr:cNvPr id="6" name="Téglalap 5">
          <a:extLst>
            <a:ext uri="{FF2B5EF4-FFF2-40B4-BE49-F238E27FC236}">
              <a16:creationId xmlns:a16="http://schemas.microsoft.com/office/drawing/2014/main" id="{CB224603-DAFD-4532-83D1-B1F6B26BE784}"/>
            </a:ext>
          </a:extLst>
        </xdr:cNvPr>
        <xdr:cNvSpPr/>
      </xdr:nvSpPr>
      <xdr:spPr>
        <a:xfrm>
          <a:off x="7545388" y="3006727"/>
          <a:ext cx="4899028" cy="122237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KV_1.1.sz.mell.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KV_1.1.sz.mell.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11</xdr:col>
      <xdr:colOff>219074</xdr:colOff>
      <xdr:row>60</xdr:row>
      <xdr:rowOff>123824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D8227B77-56F2-4C4D-B89F-D7934AC919C0}"/>
            </a:ext>
          </a:extLst>
        </xdr:cNvPr>
        <xdr:cNvSpPr txBox="1"/>
      </xdr:nvSpPr>
      <xdr:spPr>
        <a:xfrm>
          <a:off x="66675" y="85725"/>
          <a:ext cx="6019799" cy="97535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hangingPunct="0"/>
          <a:r>
            <a:rPr lang="hu-HU" sz="1100" i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10. melléklet az 1/2021. (II.16.) 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r" hangingPunct="0"/>
          <a:r>
            <a:rPr lang="hu-HU" sz="1100" i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önkormányzati rendelethez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hangingPunct="0"/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 hangingPunct="0"/>
          <a:r>
            <a:rPr lang="hu-HU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Az önkormányzat intézményében és az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 hangingPunct="0"/>
          <a:r>
            <a:rPr lang="hu-HU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Önkormányzat költségvetésében szereplő kormányzati funkciókon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 hangingPunct="0"/>
          <a:r>
            <a:rPr lang="hu-HU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biztosított álláshelyek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 hangingPunct="0"/>
          <a:r>
            <a:rPr lang="hu-HU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2021. évben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 hangingPunct="0">
            <a:lnSpc>
              <a:spcPct val="150000"/>
            </a:lnSpc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 hangingPunct="0"/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/>
          <a:r>
            <a:rPr lang="hu-HU" sz="1100" b="1" u="sng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ÖNKORMÁNYZAT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/>
          <a:r>
            <a:rPr lang="hu-HU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/>
          <a:r>
            <a:rPr lang="hu-HU" sz="1100" b="1" i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Állandó teljes munkaidős álláshelyek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/>
          <a:r>
            <a:rPr lang="hu-HU" sz="1100" b="1" i="1" u="none" strike="noStrike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/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Önkormányzatok és önkormányzati hivatalok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jogalkotó és általános igazgatási tevékenysége	1 fő polgármester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/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1 fő hivatalsegéd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/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40005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Zöldterület kezelés	1 fő parkgondozó 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40005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40005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Védőnői szolgálat	1 fő védőnő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40005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40005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Kulturális szolgáltatás	1 fő kulturális szakember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40005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40005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Falugondnoki szolgálat	1 fő falugondnok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40005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40005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Könyvtár	1 fő könyvtáros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40005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3429000" algn="l"/>
            </a:tabLst>
          </a:pPr>
          <a:r>
            <a:rPr lang="hu-HU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Összesen:	7 fő teljes munkaidős állandó álláshely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 b="1" i="1" u="none" strike="noStrike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 b="1" i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Változó teljes munkaidős álláshelyek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 b="1" i="1" u="none" strike="noStrike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Közfoglalkoztatás  	9 fő – 12 hónapos időtartamra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086100" indent="-3086100" algn="just" hangingPunct="0">
            <a:tabLst>
              <a:tab pos="2970530" algn="l"/>
              <a:tab pos="3429000" algn="l"/>
            </a:tabLst>
          </a:pPr>
          <a:r>
            <a:rPr lang="hu-HU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Összesen:	9 fő teljes munkaidős változó álláshely 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086100" indent="-3086100" algn="just" hangingPunct="0">
            <a:tabLst>
              <a:tab pos="308610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egész évi foglalkoztatásra átszámítva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3086100" indent="-3086100" algn="just" hangingPunct="0">
            <a:tabLst>
              <a:tab pos="308610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 b="1" u="sng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ESZTEREGNYEI KEREKVÁR ÓVODA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/>
          <a:r>
            <a:rPr lang="hu-HU" sz="1100" b="1" i="1" u="none" strike="noStrike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/>
          <a:r>
            <a:rPr lang="hu-HU" sz="1100" b="1" i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Állandó teljes munkaidős álláshelyek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 b="1" u="none" strike="noStrike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Nemzetiségi óvodai nevelés, ellátás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szakmai feladatai	1 fő intézményvezető – óvodapedagógus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Óvodai nevelés, ellátás szakmai feladatai	1 fő óvodapedagógus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	2 fő dajka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3086100" algn="l"/>
              <a:tab pos="3429000" algn="l"/>
            </a:tabLst>
          </a:pPr>
          <a:r>
            <a:rPr lang="hu-HU" sz="1100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just" hangingPunct="0">
            <a:tabLst>
              <a:tab pos="2970530" algn="l"/>
              <a:tab pos="3429000" algn="l"/>
            </a:tabLst>
          </a:pPr>
          <a:r>
            <a:rPr lang="hu-HU" sz="1100" b="1"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Összesen:	4 fő teljes munkaidős állandó álláshely</a:t>
          </a:r>
          <a:endParaRPr lang="hu-HU" sz="10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K&#246;lts&#233;gvet&#233;s%20tervez&#233;s/KVIREND%20t&#258;&#260;bl&#258;&#260;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ilajka%20Eszter/AppData/Local/Microsoft/Windows/INetCache/Content.Outlook/LNYWB085/KVIREND%20t&#258;&#260;bl&#258;&#260;k%20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630/Eszteregnye%20KVIREND%20t&#225;bl&#225;k%20II.m&#243;d_0630%20RENDE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9.1.sz.mell"/>
      <sheetName val="KV_9.1.1.sz.mell"/>
      <sheetName val="KV_9.1.2.sz.mell."/>
      <sheetName val="KV_9.3.sz.mell"/>
      <sheetName val="KV_9.3.1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O3" t="str">
            <v>Forintban!</v>
          </cell>
        </row>
      </sheetData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9.1.sz.mell"/>
      <sheetName val="KV_9.1.1.sz.mell"/>
      <sheetName val="KV_9.1.2.sz.mell."/>
      <sheetName val="KV_9.3.sz.mell"/>
      <sheetName val="KV_9.3.1.sz.mell"/>
      <sheetName val="KV_9.3.2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/>
      <sheetData sheetId="1">
        <row r="7">
          <cell r="A7" t="str">
            <v>a</v>
          </cell>
          <cell r="B7" t="str">
            <v>…</v>
          </cell>
          <cell r="C7" t="str">
            <v>/</v>
          </cell>
          <cell r="D7">
            <v>2021</v>
          </cell>
          <cell r="E7" t="str">
            <v>(</v>
          </cell>
          <cell r="F7" t="str">
            <v>…</v>
          </cell>
          <cell r="G7" t="str">
            <v>)</v>
          </cell>
          <cell r="H7" t="str">
            <v>önkormányzati rendelethez</v>
          </cell>
        </row>
      </sheetData>
      <sheetData sheetId="2">
        <row r="5">
          <cell r="A5" t="str">
            <v>2021.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I_MOD_7.sz.mell."/>
      <sheetName val="KV_8.1.sz.mell"/>
      <sheetName val="KV_8.1.1.sz.mell"/>
      <sheetName val="KV_8.1.2.sz.mell."/>
      <sheetName val="KV_8.2.sz.mell"/>
      <sheetName val="KV_8.2.1.sz.mell"/>
      <sheetName val="KV_8.2.2.sz.mell"/>
      <sheetName val="KV_9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"/>
      <sheetName val="KV_6.sz.tájékoztató_t."/>
      <sheetName val="KV_7.sz.tájékoztató_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Többéves kihatással járó döntések számszerűsítése évenkénti bontásban és összesítve célok szerint</v>
          </cell>
        </row>
      </sheetData>
      <sheetData sheetId="24"/>
      <sheetData sheetId="25">
        <row r="2">
          <cell r="A2" t="str">
            <v>Előirányzat-felhasználási terv
2021. évre</v>
          </cell>
        </row>
      </sheetData>
      <sheetData sheetId="26">
        <row r="1">
          <cell r="B1" t="str">
            <v>A 2021. évi általános működés és ágazati feladatok támogatásának alakulása jogcímenként</v>
          </cell>
        </row>
      </sheetData>
      <sheetData sheetId="27">
        <row r="2">
          <cell r="A2" t="str">
            <v>K I M U T A T Á S
a 2021. évben céljelleggel juttatott támogatásokról</v>
          </cell>
        </row>
      </sheetData>
      <sheetData sheetId="28">
        <row r="3">
          <cell r="A3" t="str">
            <v>2021. ÉVI KÖLTSÉGVETÉSI ÉVET KÖVETŐ 3 ÉV TERVEZETT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5" zoomScale="120" zoomScaleNormal="120" workbookViewId="0">
      <selection activeCell="B36" sqref="B36"/>
    </sheetView>
  </sheetViews>
  <sheetFormatPr defaultRowHeight="12.75" x14ac:dyDescent="0.2"/>
  <cols>
    <col min="1" max="1" width="35.33203125" customWidth="1"/>
    <col min="2" max="2" width="83" customWidth="1"/>
    <col min="3" max="3" width="34.5" customWidth="1"/>
  </cols>
  <sheetData>
    <row r="1" spans="1:3" x14ac:dyDescent="0.2">
      <c r="A1" s="510">
        <v>2021</v>
      </c>
    </row>
    <row r="2" spans="1:3" ht="18.75" customHeight="1" x14ac:dyDescent="0.2">
      <c r="A2" s="738" t="s">
        <v>555</v>
      </c>
      <c r="B2" s="738"/>
      <c r="C2" s="738"/>
    </row>
    <row r="3" spans="1:3" ht="15" x14ac:dyDescent="0.25">
      <c r="A3" s="433"/>
      <c r="B3" s="434"/>
      <c r="C3" s="433"/>
    </row>
    <row r="4" spans="1:3" ht="14.25" x14ac:dyDescent="0.2">
      <c r="A4" s="435" t="s">
        <v>562</v>
      </c>
      <c r="B4" s="436" t="s">
        <v>561</v>
      </c>
      <c r="C4" s="435" t="s">
        <v>556</v>
      </c>
    </row>
    <row r="5" spans="1:3" x14ac:dyDescent="0.2">
      <c r="A5" s="437"/>
      <c r="B5" s="437"/>
      <c r="C5" s="437"/>
    </row>
    <row r="6" spans="1:3" ht="18.75" x14ac:dyDescent="0.3">
      <c r="A6" s="739" t="s">
        <v>558</v>
      </c>
      <c r="B6" s="739"/>
      <c r="C6" s="739"/>
    </row>
    <row r="7" spans="1:3" x14ac:dyDescent="0.2">
      <c r="A7" s="437" t="s">
        <v>563</v>
      </c>
      <c r="B7" s="437" t="s">
        <v>564</v>
      </c>
      <c r="C7" s="486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2">
      <c r="A8" s="437" t="s">
        <v>565</v>
      </c>
      <c r="B8" s="437" t="s">
        <v>613</v>
      </c>
      <c r="C8" s="486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2">
      <c r="A9" s="437" t="s">
        <v>566</v>
      </c>
      <c r="B9" s="437" t="s">
        <v>567</v>
      </c>
      <c r="C9" s="486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2">
      <c r="A10" s="437" t="s">
        <v>568</v>
      </c>
      <c r="B10" s="437" t="s">
        <v>570</v>
      </c>
      <c r="C10" s="486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2">
      <c r="A11" s="437" t="s">
        <v>569</v>
      </c>
      <c r="B11" s="437" t="s">
        <v>571</v>
      </c>
      <c r="C11" s="486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2">
      <c r="A12" s="437" t="s">
        <v>572</v>
      </c>
      <c r="B12" s="437" t="s">
        <v>573</v>
      </c>
      <c r="C12" s="48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x14ac:dyDescent="0.2">
      <c r="A13" s="437" t="s">
        <v>574</v>
      </c>
      <c r="B13" s="437" t="s">
        <v>575</v>
      </c>
      <c r="C13" s="486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2">
      <c r="A14" s="437" t="s">
        <v>576</v>
      </c>
      <c r="B14" s="437" t="s">
        <v>577</v>
      </c>
      <c r="C14" s="486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2">
      <c r="A15" s="437" t="s">
        <v>578</v>
      </c>
      <c r="B15" s="437" t="s">
        <v>579</v>
      </c>
      <c r="C15" s="486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x14ac:dyDescent="0.2">
      <c r="A16" s="437" t="s">
        <v>580</v>
      </c>
      <c r="B16" s="437" t="s">
        <v>614</v>
      </c>
      <c r="C16" s="486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2">
      <c r="A17" s="437" t="s">
        <v>581</v>
      </c>
      <c r="B17" s="437" t="s">
        <v>582</v>
      </c>
      <c r="C17" s="486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2">
      <c r="A18" s="437" t="s">
        <v>584</v>
      </c>
      <c r="B18" s="437" t="s">
        <v>583</v>
      </c>
      <c r="C18" s="486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2">
      <c r="A19" s="437" t="s">
        <v>585</v>
      </c>
      <c r="B19" s="437" t="s">
        <v>586</v>
      </c>
      <c r="C19" s="486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2">
      <c r="A20" s="437" t="s">
        <v>587</v>
      </c>
      <c r="B20" s="437" t="s">
        <v>588</v>
      </c>
      <c r="C20" s="486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2">
      <c r="A21" s="441" t="s">
        <v>648</v>
      </c>
      <c r="B21" s="437" t="s">
        <v>589</v>
      </c>
      <c r="C21" s="486" t="str">
        <f ca="1">HYPERLINK(SUBSTITUTE(CELL("address",'KV_8.1.sz.mell'!A1),"'",""),SUBSTITUTE(MID(CELL("address",'KV_8.1.sz.mell'!A1),SEARCH("]",CELL("address",'KV_8.1.sz.mell'!A1),1)+1,LEN(CELL("address",'KV_8.1.sz.mell'!A1))-SEARCH("]",CELL("address",'KV_8.1.sz.mell'!A1),1)),"'",""))</f>
        <v>KV_8.1.sz.mell!$A$1</v>
      </c>
    </row>
    <row r="22" spans="1:3" x14ac:dyDescent="0.2">
      <c r="A22" s="442" t="s">
        <v>649</v>
      </c>
      <c r="B22" s="437" t="s">
        <v>590</v>
      </c>
      <c r="C22" s="486" t="str">
        <f ca="1">HYPERLINK(SUBSTITUTE(CELL("address",'KV_8.1.1.sz.mell'!A1),"'",""),SUBSTITUTE(MID(CELL("address",'KV_8.1.1.sz.mell'!A1),SEARCH("]",CELL("address",'KV_8.1.1.sz.mell'!A1),1)+1,LEN(CELL("address",'KV_8.1.1.sz.mell'!A1))-SEARCH("]",CELL("address",'KV_8.1.1.sz.mell'!A1),1)),"'",""))</f>
        <v>KV_8.1.1.sz.mell!$A$1</v>
      </c>
    </row>
    <row r="23" spans="1:3" x14ac:dyDescent="0.2">
      <c r="A23" s="437" t="s">
        <v>650</v>
      </c>
      <c r="B23" s="437" t="s">
        <v>591</v>
      </c>
      <c r="C23" s="486" t="str">
        <f ca="1">HYPERLINK(SUBSTITUTE(CELL("address",'KV_8.1.2.sz.mell.'!A1),"'",""),SUBSTITUTE(MID(CELL("address",'KV_8.1.2.sz.mell.'!A1),SEARCH("]",CELL("address",'KV_8.1.2.sz.mell.'!A1),1)+1,LEN(CELL("address",'KV_8.1.2.sz.mell.'!A1))-SEARCH("]",CELL("address",'KV_8.1.2.sz.mell.'!A1),1)),"'",""))</f>
        <v>KV_8.1.2.sz.mell.!$A$1</v>
      </c>
    </row>
    <row r="24" spans="1:3" x14ac:dyDescent="0.2">
      <c r="A24" s="437" t="s">
        <v>653</v>
      </c>
      <c r="B24" s="437" t="s">
        <v>652</v>
      </c>
      <c r="C24" s="486" t="str">
        <f ca="1">HYPERLINK(SUBSTITUTE(CELL("address",'KV_8.2.sz.mell'!A1),"'",""),SUBSTITUTE(MID(CELL("address",'KV_8.2.sz.mell'!A1),SEARCH("]",CELL("address",'KV_8.2.sz.mell'!A1),1)+1,LEN(CELL("address",'KV_8.2.sz.mell'!A1))-SEARCH("]",CELL("address",'KV_8.2.sz.mell'!A1),1)),"'",""))</f>
        <v>KV_8.2.sz.mell!$A$1</v>
      </c>
    </row>
    <row r="25" spans="1:3" x14ac:dyDescent="0.2">
      <c r="A25" s="437" t="s">
        <v>654</v>
      </c>
      <c r="B25" s="437" t="s">
        <v>651</v>
      </c>
      <c r="C25" s="48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2">
      <c r="A26" s="437" t="s">
        <v>655</v>
      </c>
      <c r="B26" s="437" t="s">
        <v>651</v>
      </c>
      <c r="C26" s="48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2">
      <c r="A27" s="437" t="s">
        <v>656</v>
      </c>
      <c r="B27" s="437" t="s">
        <v>603</v>
      </c>
      <c r="C27" s="486" t="str">
        <f ca="1">HYPERLINK(SUBSTITUTE(CELL("address",'KV_9.sz.mell'!A1),"'",""),SUBSTITUTE(MID(CELL("address",'KV_9.sz.mell'!A1),SEARCH("]",CELL("address",'KV_9.sz.mell'!A1),1)+1,LEN(CELL("address",'KV_9.sz.mell'!A1))-SEARCH("]",CELL("address",'KV_9.sz.mell'!A1),1)),"'",""))</f>
        <v>KV_9.sz.mell!$A$1</v>
      </c>
    </row>
    <row r="28" spans="1:3" x14ac:dyDescent="0.2">
      <c r="A28" s="437" t="s">
        <v>685</v>
      </c>
      <c r="B28" s="437" t="s">
        <v>686</v>
      </c>
      <c r="C28" s="486"/>
    </row>
    <row r="29" spans="1:3" x14ac:dyDescent="0.2">
      <c r="A29" s="437" t="s">
        <v>596</v>
      </c>
      <c r="B29" s="437" t="str">
        <f>'KV_1.sz.tájékoztató_t.'!A3</f>
        <v>Tájékoztató a 2019. évi tény, 2020. évi várható és 2021. évi terv adatokról</v>
      </c>
      <c r="C29" s="486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0" spans="1:3" ht="25.5" x14ac:dyDescent="0.2">
      <c r="A30" s="437" t="s">
        <v>597</v>
      </c>
      <c r="B30" s="487" t="s">
        <v>4</v>
      </c>
      <c r="C30" s="486" t="e">
        <f ca="1">HYPERLINK(SUBSTITUTE(CELL("address",'[3]KV_2.sz.tájékoztató_t.'!A1),"'",""),SUBSTITUTE(MID(CELL("address",'[3]KV_2.sz.tájékoztató_t.'!A1),SEARCH("]",CELL("address",'[3]KV_2.sz.tájékoztató_t.'!A1),1)+1,LEN(CELL("address",'[3]KV_2.sz.tájékoztató_t.'!A1))-SEARCH("]",CELL("address",'[3]KV_2.sz.tájékoztató_t.'!A1),1)),"'",""))</f>
        <v>#N/A</v>
      </c>
    </row>
    <row r="31" spans="1:3" x14ac:dyDescent="0.2">
      <c r="A31" s="437" t="s">
        <v>598</v>
      </c>
      <c r="B31" s="437" t="s">
        <v>604</v>
      </c>
      <c r="C31" s="486" t="e">
        <f ca="1">HYPERLINK(SUBSTITUTE(CELL("address",'[3]KV_3.sz.tájékoztató_t.'!A1),"'",""),SUBSTITUTE(MID(CELL("address",'[3]KV_3.sz.tájékoztató_t.'!A1),SEARCH("]",CELL("address",'[3]KV_3.sz.tájékoztató_t.'!A1),1)+1,LEN(CELL("address",'[3]KV_3.sz.tájékoztató_t.'!A1))-SEARCH("]",CELL("address",'[3]KV_3.sz.tájékoztató_t.'!A1),1)),"'",""))</f>
        <v>#N/A</v>
      </c>
    </row>
    <row r="32" spans="1:3" x14ac:dyDescent="0.2">
      <c r="A32" s="437" t="s">
        <v>599</v>
      </c>
      <c r="B32" s="437" t="str">
        <f>'[3]KV_4.sz.tájékoztató_t.'!A2</f>
        <v>Előirányzat-felhasználási terv
2021. évre</v>
      </c>
      <c r="C32" s="486" t="e">
        <f ca="1">HYPERLINK(SUBSTITUTE(CELL("address",'[3]KV_4.sz.tájékoztató_t.'!A1),"'",""),SUBSTITUTE(MID(CELL("address",'[3]KV_4.sz.tájékoztató_t.'!A1),SEARCH("]",CELL("address",'[3]KV_4.sz.tájékoztató_t.'!A1),1)+1,LEN(CELL("address",'[3]KV_4.sz.tájékoztató_t.'!A1))-SEARCH("]",CELL("address",'[3]KV_4.sz.tájékoztató_t.'!A1),1)),"'",""))</f>
        <v>#N/A</v>
      </c>
    </row>
    <row r="33" spans="1:3" x14ac:dyDescent="0.2">
      <c r="A33" s="437" t="s">
        <v>600</v>
      </c>
      <c r="B33" s="437" t="str">
        <f>'[3]KV_5.sz.tájékoztató_t'!B1</f>
        <v>A 2021. évi általános működés és ágazati feladatok támogatásának alakulása jogcímenként</v>
      </c>
      <c r="C33" s="486" t="e">
        <f ca="1">HYPERLINK(SUBSTITUTE(CELL("address",'[3]KV_5.sz.tájékoztató_t'!A1),"'",""),SUBSTITUTE(MID(CELL("address",'[3]KV_5.sz.tájékoztató_t'!A1),SEARCH("]",CELL("address",'[3]KV_5.sz.tájékoztató_t'!A1),1)+1,LEN(CELL("address",'[3]KV_5.sz.tájékoztató_t'!A1))-SEARCH("]",CELL("address",'[3]KV_5.sz.tájékoztató_t'!A1),1)),"'",""))</f>
        <v>#N/A</v>
      </c>
    </row>
    <row r="34" spans="1:3" x14ac:dyDescent="0.2">
      <c r="A34" s="437" t="s">
        <v>601</v>
      </c>
      <c r="B34" s="437" t="str">
        <f>'[3]KV_6.sz.tájékoztató_t.'!A2</f>
        <v>K I M U T A T Á S
a 2021. évben céljelleggel juttatott támogatásokról</v>
      </c>
      <c r="C34" s="486" t="e">
        <f ca="1">HYPERLINK(SUBSTITUTE(CELL("address",'[3]KV_6.sz.tájékoztató_t.'!A1),"'",""),SUBSTITUTE(MID(CELL("address",'[3]KV_6.sz.tájékoztató_t.'!A1),SEARCH("]",CELL("address",'[3]KV_6.sz.tájékoztató_t.'!A1),1)+1,LEN(CELL("address",'[3]KV_6.sz.tájékoztató_t.'!A1))-SEARCH("]",CELL("address",'[3]KV_6.sz.tájékoztató_t.'!A1),1)),"'",""))</f>
        <v>#N/A</v>
      </c>
    </row>
    <row r="35" spans="1:3" x14ac:dyDescent="0.2">
      <c r="A35" s="437" t="s">
        <v>602</v>
      </c>
      <c r="B35" s="437" t="str">
        <f>LOWER('[3]KV_7.sz.tájékoztató_t.'!A3)</f>
        <v>2021. évi költségvetési évet követő 3 év tervezett</v>
      </c>
      <c r="C35" s="486" t="e">
        <f ca="1">HYPERLINK(SUBSTITUTE(CELL("address",'[3]KV_7.sz.tájékoztató_t.'!A1),"'",""),SUBSTITUTE(MID(CELL("address",'[3]KV_7.sz.tájékoztató_t.'!A1),SEARCH("]",CELL("address",'[3]KV_7.sz.tájékoztató_t.'!A1),1)+1,LEN(CELL("address",'[3]KV_7.sz.tájékoztató_t.'!A1))-SEARCH("]",CELL("address",'[3]KV_7.sz.tájékoztató_t.'!A1),1)),"'",""))</f>
        <v>#N/A</v>
      </c>
    </row>
    <row r="36" spans="1:3" x14ac:dyDescent="0.2">
      <c r="A36" s="437"/>
      <c r="B36" s="437"/>
      <c r="C36" s="486"/>
    </row>
    <row r="37" spans="1:3" ht="18.75" x14ac:dyDescent="0.3">
      <c r="A37" s="739"/>
      <c r="B37" s="739"/>
      <c r="C37" s="739"/>
    </row>
    <row r="38" spans="1:3" x14ac:dyDescent="0.2">
      <c r="A38" s="437"/>
      <c r="B38" s="437"/>
      <c r="C38" s="437"/>
    </row>
    <row r="39" spans="1:3" x14ac:dyDescent="0.2">
      <c r="A39" s="437"/>
      <c r="B39" s="437"/>
      <c r="C39" s="437"/>
    </row>
    <row r="40" spans="1:3" x14ac:dyDescent="0.2">
      <c r="A40" s="437"/>
      <c r="B40" s="437"/>
      <c r="C40" s="437"/>
    </row>
    <row r="41" spans="1:3" x14ac:dyDescent="0.2">
      <c r="A41" s="437"/>
      <c r="B41" s="437"/>
      <c r="C41" s="437"/>
    </row>
    <row r="42" spans="1:3" x14ac:dyDescent="0.2">
      <c r="A42" s="437"/>
      <c r="B42" s="437"/>
      <c r="C42" s="437"/>
    </row>
    <row r="43" spans="1:3" x14ac:dyDescent="0.2">
      <c r="A43" s="437"/>
      <c r="B43" s="437"/>
      <c r="C43" s="437"/>
    </row>
    <row r="44" spans="1:3" x14ac:dyDescent="0.2">
      <c r="A44" s="437"/>
      <c r="B44" s="437"/>
      <c r="C44" s="437"/>
    </row>
    <row r="45" spans="1:3" x14ac:dyDescent="0.2">
      <c r="A45" s="437"/>
      <c r="B45" s="437"/>
      <c r="C45" s="437"/>
    </row>
    <row r="46" spans="1:3" x14ac:dyDescent="0.2">
      <c r="A46" s="437"/>
      <c r="B46" s="437"/>
      <c r="C46" s="437"/>
    </row>
    <row r="47" spans="1:3" x14ac:dyDescent="0.2">
      <c r="A47" s="437"/>
      <c r="B47" s="437"/>
      <c r="C47" s="437"/>
    </row>
    <row r="48" spans="1:3" x14ac:dyDescent="0.2">
      <c r="A48" s="437"/>
      <c r="B48" s="437"/>
      <c r="C48" s="437"/>
    </row>
    <row r="49" spans="1:3" x14ac:dyDescent="0.2">
      <c r="A49" s="437"/>
      <c r="B49" s="437"/>
      <c r="C49" s="437"/>
    </row>
    <row r="50" spans="1:3" x14ac:dyDescent="0.2">
      <c r="A50" s="437"/>
      <c r="B50" s="437"/>
      <c r="C50" s="437"/>
    </row>
    <row r="51" spans="1:3" x14ac:dyDescent="0.2">
      <c r="A51" s="437"/>
      <c r="B51" s="437"/>
      <c r="C51" s="437"/>
    </row>
    <row r="52" spans="1:3" ht="33.75" customHeight="1" x14ac:dyDescent="0.2">
      <c r="A52" s="740"/>
      <c r="B52" s="741"/>
      <c r="C52" s="741"/>
    </row>
    <row r="53" spans="1:3" x14ac:dyDescent="0.2">
      <c r="A53" s="437"/>
      <c r="B53" s="437"/>
      <c r="C53" s="437"/>
    </row>
    <row r="54" spans="1:3" x14ac:dyDescent="0.2">
      <c r="A54" s="437"/>
      <c r="B54" s="437"/>
      <c r="C54" s="437"/>
    </row>
    <row r="55" spans="1:3" x14ac:dyDescent="0.2">
      <c r="A55" s="437"/>
      <c r="B55" s="437"/>
      <c r="C55" s="437"/>
    </row>
    <row r="56" spans="1:3" x14ac:dyDescent="0.2">
      <c r="A56" s="437"/>
      <c r="B56" s="437"/>
      <c r="C56" s="437"/>
    </row>
    <row r="57" spans="1:3" x14ac:dyDescent="0.2">
      <c r="A57" s="437"/>
      <c r="B57" s="437"/>
      <c r="C57" s="437"/>
    </row>
    <row r="58" spans="1:3" x14ac:dyDescent="0.2">
      <c r="A58" s="437"/>
      <c r="B58" s="437"/>
      <c r="C58" s="437"/>
    </row>
    <row r="59" spans="1:3" x14ac:dyDescent="0.2">
      <c r="A59" s="437"/>
      <c r="B59" s="437"/>
      <c r="C59" s="437"/>
    </row>
    <row r="60" spans="1:3" x14ac:dyDescent="0.2">
      <c r="A60" s="437"/>
      <c r="B60" s="437"/>
      <c r="C60" s="437"/>
    </row>
    <row r="61" spans="1:3" x14ac:dyDescent="0.2">
      <c r="A61" s="437"/>
      <c r="B61" s="437"/>
      <c r="C61" s="437"/>
    </row>
    <row r="62" spans="1:3" x14ac:dyDescent="0.2">
      <c r="A62" s="437"/>
      <c r="B62" s="437"/>
      <c r="C62" s="437"/>
    </row>
    <row r="63" spans="1:3" x14ac:dyDescent="0.2">
      <c r="A63" s="437"/>
      <c r="B63" s="437"/>
      <c r="C63" s="437"/>
    </row>
    <row r="64" spans="1:3" x14ac:dyDescent="0.2">
      <c r="A64" s="437"/>
      <c r="B64" s="437"/>
      <c r="C64" s="437"/>
    </row>
    <row r="65" spans="1:3" x14ac:dyDescent="0.2">
      <c r="A65" s="437"/>
      <c r="B65" s="437"/>
      <c r="C65" s="437"/>
    </row>
    <row r="66" spans="1:3" x14ac:dyDescent="0.2">
      <c r="A66" s="437"/>
      <c r="B66" s="437"/>
      <c r="C66" s="437"/>
    </row>
    <row r="67" spans="1:3" x14ac:dyDescent="0.2">
      <c r="A67" s="437"/>
      <c r="B67" s="437"/>
      <c r="C67" s="437"/>
    </row>
    <row r="68" spans="1:3" x14ac:dyDescent="0.2">
      <c r="A68" s="437"/>
      <c r="B68" s="437"/>
      <c r="C68" s="437"/>
    </row>
    <row r="69" spans="1:3" x14ac:dyDescent="0.2">
      <c r="A69" s="437"/>
      <c r="B69" s="437"/>
      <c r="C69" s="437"/>
    </row>
    <row r="70" spans="1:3" x14ac:dyDescent="0.2">
      <c r="A70" s="437"/>
      <c r="B70" s="437"/>
      <c r="C70" s="437"/>
    </row>
    <row r="72" spans="1:3" ht="18.75" x14ac:dyDescent="0.3">
      <c r="A72" s="739"/>
      <c r="B72" s="739"/>
      <c r="C72" s="739"/>
    </row>
    <row r="94" spans="1:3" ht="18.75" x14ac:dyDescent="0.3">
      <c r="A94" s="739"/>
      <c r="B94" s="739"/>
      <c r="C94" s="739"/>
    </row>
  </sheetData>
  <mergeCells count="6">
    <mergeCell ref="A2:C2"/>
    <mergeCell ref="A6:C6"/>
    <mergeCell ref="A37:C37"/>
    <mergeCell ref="A52:C52"/>
    <mergeCell ref="A72:C72"/>
    <mergeCell ref="A94:C94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C7" sqref="C7"/>
    </sheetView>
  </sheetViews>
  <sheetFormatPr defaultRowHeight="15" x14ac:dyDescent="0.25"/>
  <cols>
    <col min="1" max="1" width="5.6640625" style="95" customWidth="1"/>
    <col min="2" max="2" width="35.6640625" style="95" customWidth="1"/>
    <col min="3" max="6" width="14" style="95" customWidth="1"/>
    <col min="7" max="16384" width="9.33203125" style="95"/>
  </cols>
  <sheetData>
    <row r="1" spans="1:7" x14ac:dyDescent="0.25">
      <c r="A1" s="494"/>
      <c r="B1" s="494"/>
      <c r="C1" s="494"/>
      <c r="D1" s="494"/>
      <c r="E1" s="494"/>
      <c r="F1" s="494"/>
    </row>
    <row r="2" spans="1:7" x14ac:dyDescent="0.25">
      <c r="A2" s="494"/>
      <c r="B2" s="748" t="str">
        <f>CONCATENATE("3. melléklet ",ALAPADATOK!A7," ",ALAPADATOK!B7," ",ALAPADATOK!C7," ",ALAPADATOK!D7," ",ALAPADATOK!E7," ",ALAPADATOK!F7," ",ALAPADATOK!G7," ",ALAPADATOK!H7)</f>
        <v>3. melléklet az 1 / 2021 ( II.16. ) önkormányzati rendelethez</v>
      </c>
      <c r="C2" s="748"/>
      <c r="D2" s="748"/>
      <c r="E2" s="748"/>
      <c r="F2" s="748"/>
    </row>
    <row r="3" spans="1:7" x14ac:dyDescent="0.25">
      <c r="A3" s="494"/>
      <c r="B3" s="494"/>
      <c r="C3" s="494"/>
      <c r="D3" s="494"/>
      <c r="E3" s="494"/>
      <c r="F3" s="494"/>
    </row>
    <row r="4" spans="1:7" ht="33.200000000000003" customHeight="1" x14ac:dyDescent="0.25">
      <c r="A4" s="762" t="str">
        <f>CONCATENATE(PROPER(ALAPADATOK!A3)," adósságot keletkeztető ügyletekből és kezességvállalásokból fennálló kötelezettségei")</f>
        <v>Eszteregnye Község Önkormányzata adósságot keletkeztető ügyletekből és kezességvállalásokból fennálló kötelezettségei</v>
      </c>
      <c r="B4" s="762"/>
      <c r="C4" s="762"/>
      <c r="D4" s="762"/>
      <c r="E4" s="762"/>
      <c r="F4" s="762"/>
    </row>
    <row r="5" spans="1:7" ht="15.95" customHeight="1" thickBot="1" x14ac:dyDescent="0.3">
      <c r="A5" s="495"/>
      <c r="B5" s="495"/>
      <c r="C5" s="763"/>
      <c r="D5" s="763"/>
      <c r="E5" s="770" t="str">
        <f>'KV_2.2.sz.mell.'!E2</f>
        <v>Forintban!</v>
      </c>
      <c r="F5" s="770"/>
      <c r="G5" s="101"/>
    </row>
    <row r="6" spans="1:7" ht="63.2" customHeight="1" x14ac:dyDescent="0.25">
      <c r="A6" s="766" t="s">
        <v>16</v>
      </c>
      <c r="B6" s="768" t="s">
        <v>182</v>
      </c>
      <c r="C6" s="768" t="s">
        <v>235</v>
      </c>
      <c r="D6" s="768"/>
      <c r="E6" s="768"/>
      <c r="F6" s="764" t="s">
        <v>482</v>
      </c>
    </row>
    <row r="7" spans="1:7" ht="15.75" thickBot="1" x14ac:dyDescent="0.3">
      <c r="A7" s="767"/>
      <c r="B7" s="769"/>
      <c r="C7" s="366">
        <f>+LEFT(KV_ÖSSZEFÜGGÉSEK!A5,4)+1</f>
        <v>2022</v>
      </c>
      <c r="D7" s="366">
        <f>+C7+1</f>
        <v>2023</v>
      </c>
      <c r="E7" s="366">
        <f>+D7+1</f>
        <v>2024</v>
      </c>
      <c r="F7" s="765"/>
    </row>
    <row r="8" spans="1:7" ht="15.75" thickBot="1" x14ac:dyDescent="0.3">
      <c r="A8" s="98"/>
      <c r="B8" s="99" t="s">
        <v>473</v>
      </c>
      <c r="C8" s="99" t="s">
        <v>474</v>
      </c>
      <c r="D8" s="99" t="s">
        <v>475</v>
      </c>
      <c r="E8" s="99" t="s">
        <v>477</v>
      </c>
      <c r="F8" s="100" t="s">
        <v>476</v>
      </c>
    </row>
    <row r="9" spans="1:7" x14ac:dyDescent="0.25">
      <c r="A9" s="97" t="s">
        <v>18</v>
      </c>
      <c r="B9" s="114"/>
      <c r="C9" s="395"/>
      <c r="D9" s="395"/>
      <c r="E9" s="395"/>
      <c r="F9" s="396">
        <f>SUM(C9:E9)</f>
        <v>0</v>
      </c>
    </row>
    <row r="10" spans="1:7" x14ac:dyDescent="0.25">
      <c r="A10" s="96" t="s">
        <v>19</v>
      </c>
      <c r="B10" s="115"/>
      <c r="C10" s="397"/>
      <c r="D10" s="397"/>
      <c r="E10" s="397"/>
      <c r="F10" s="398">
        <f>SUM(C10:E10)</f>
        <v>0</v>
      </c>
    </row>
    <row r="11" spans="1:7" x14ac:dyDescent="0.25">
      <c r="A11" s="96" t="s">
        <v>20</v>
      </c>
      <c r="B11" s="115"/>
      <c r="C11" s="397"/>
      <c r="D11" s="397"/>
      <c r="E11" s="397"/>
      <c r="F11" s="398">
        <f>SUM(C11:E11)</f>
        <v>0</v>
      </c>
    </row>
    <row r="12" spans="1:7" x14ac:dyDescent="0.25">
      <c r="A12" s="96" t="s">
        <v>21</v>
      </c>
      <c r="B12" s="115"/>
      <c r="C12" s="397"/>
      <c r="D12" s="397"/>
      <c r="E12" s="397"/>
      <c r="F12" s="398">
        <f>SUM(C12:E12)</f>
        <v>0</v>
      </c>
    </row>
    <row r="13" spans="1:7" ht="15.75" thickBot="1" x14ac:dyDescent="0.3">
      <c r="A13" s="102" t="s">
        <v>22</v>
      </c>
      <c r="B13" s="116"/>
      <c r="C13" s="399"/>
      <c r="D13" s="399"/>
      <c r="E13" s="399"/>
      <c r="F13" s="398">
        <f>SUM(C13:E13)</f>
        <v>0</v>
      </c>
    </row>
    <row r="14" spans="1:7" s="358" customFormat="1" thickBot="1" x14ac:dyDescent="0.25">
      <c r="A14" s="357" t="s">
        <v>23</v>
      </c>
      <c r="B14" s="103" t="s">
        <v>183</v>
      </c>
      <c r="C14" s="400">
        <f>SUM(C9:C13)</f>
        <v>0</v>
      </c>
      <c r="D14" s="400">
        <f>SUM(D9:D13)</f>
        <v>0</v>
      </c>
      <c r="E14" s="400">
        <f>SUM(E9:E13)</f>
        <v>0</v>
      </c>
      <c r="F14" s="40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78" sqref="C78"/>
    </sheetView>
  </sheetViews>
  <sheetFormatPr defaultRowHeight="15" x14ac:dyDescent="0.25"/>
  <cols>
    <col min="1" max="1" width="5.6640625" style="95" customWidth="1"/>
    <col min="2" max="2" width="68.6640625" style="95" customWidth="1"/>
    <col min="3" max="3" width="19.5" style="95" customWidth="1"/>
    <col min="4" max="16384" width="9.33203125" style="95"/>
  </cols>
  <sheetData>
    <row r="1" spans="1:4" x14ac:dyDescent="0.25">
      <c r="A1" s="494"/>
      <c r="B1" s="494"/>
      <c r="C1" s="494"/>
    </row>
    <row r="2" spans="1:4" x14ac:dyDescent="0.25">
      <c r="A2" s="494"/>
      <c r="B2" s="748" t="str">
        <f>CONCATENATE("4. melléklet ",ALAPADATOK!A7," ",ALAPADATOK!B7," ",ALAPADATOK!C7," ",ALAPADATOK!D7," ",ALAPADATOK!E7," ",ALAPADATOK!F7," ",ALAPADATOK!G7," ",ALAPADATOK!H7)</f>
        <v>4. melléklet az 1 / 2021 ( II.16. ) önkormányzati rendelethez</v>
      </c>
      <c r="C2" s="748"/>
    </row>
    <row r="3" spans="1:4" x14ac:dyDescent="0.25">
      <c r="A3" s="494"/>
      <c r="B3" s="494"/>
      <c r="C3" s="494"/>
    </row>
    <row r="4" spans="1:4" ht="54" customHeight="1" x14ac:dyDescent="0.25">
      <c r="A4" s="771" t="str">
        <f>CONCATENATE(PROPER(ALAPADATOK!A3)," saját bevételeinek részletezése az adósságot keletkeztető ügyletből származó tárgyévi fizetési kötelezettség megállapításához")</f>
        <v>Eszteregnye Község Önkormányzata saját bevételeinek részletezése az adósságot keletkeztető ügyletből származó tárgyévi fizetési kötelezettség megállapításához</v>
      </c>
      <c r="B4" s="771"/>
      <c r="C4" s="771"/>
    </row>
    <row r="5" spans="1:4" ht="15.95" customHeight="1" thickBot="1" x14ac:dyDescent="0.3">
      <c r="A5" s="495"/>
      <c r="B5" s="495"/>
      <c r="C5" s="496" t="str">
        <f>'KV_2.2.sz.mell.'!E2</f>
        <v>Forintban!</v>
      </c>
      <c r="D5" s="101"/>
    </row>
    <row r="6" spans="1:4" ht="26.45" customHeight="1" thickBot="1" x14ac:dyDescent="0.3">
      <c r="A6" s="497" t="s">
        <v>16</v>
      </c>
      <c r="B6" s="498" t="s">
        <v>181</v>
      </c>
      <c r="C6" s="499" t="str">
        <f>+'KV_1.1.sz.mell.'!C8</f>
        <v>2021. évi előirányzat</v>
      </c>
    </row>
    <row r="7" spans="1:4" ht="15.75" thickBot="1" x14ac:dyDescent="0.3">
      <c r="A7" s="117"/>
      <c r="B7" s="391" t="s">
        <v>473</v>
      </c>
      <c r="C7" s="392" t="s">
        <v>474</v>
      </c>
    </row>
    <row r="8" spans="1:4" x14ac:dyDescent="0.25">
      <c r="A8" s="118" t="s">
        <v>18</v>
      </c>
      <c r="B8" s="254" t="s">
        <v>483</v>
      </c>
      <c r="C8" s="251">
        <v>20133000</v>
      </c>
    </row>
    <row r="9" spans="1:4" ht="24.75" x14ac:dyDescent="0.25">
      <c r="A9" s="119" t="s">
        <v>19</v>
      </c>
      <c r="B9" s="279" t="s">
        <v>232</v>
      </c>
      <c r="C9" s="252">
        <v>1490000</v>
      </c>
    </row>
    <row r="10" spans="1:4" x14ac:dyDescent="0.25">
      <c r="A10" s="119" t="s">
        <v>20</v>
      </c>
      <c r="B10" s="280" t="s">
        <v>484</v>
      </c>
      <c r="C10" s="252"/>
    </row>
    <row r="11" spans="1:4" ht="24.75" x14ac:dyDescent="0.25">
      <c r="A11" s="119" t="s">
        <v>21</v>
      </c>
      <c r="B11" s="280" t="s">
        <v>234</v>
      </c>
      <c r="C11" s="252">
        <v>510000</v>
      </c>
    </row>
    <row r="12" spans="1:4" x14ac:dyDescent="0.25">
      <c r="A12" s="120" t="s">
        <v>22</v>
      </c>
      <c r="B12" s="280" t="s">
        <v>233</v>
      </c>
      <c r="C12" s="253">
        <v>140000</v>
      </c>
    </row>
    <row r="13" spans="1:4" ht="15.75" thickBot="1" x14ac:dyDescent="0.3">
      <c r="A13" s="119" t="s">
        <v>23</v>
      </c>
      <c r="B13" s="281" t="s">
        <v>485</v>
      </c>
      <c r="C13" s="252"/>
    </row>
    <row r="14" spans="1:4" ht="15.75" thickBot="1" x14ac:dyDescent="0.3">
      <c r="A14" s="772" t="s">
        <v>184</v>
      </c>
      <c r="B14" s="773"/>
      <c r="C14" s="121">
        <f>SUM(C8:C13)</f>
        <v>22273000</v>
      </c>
    </row>
    <row r="15" spans="1:4" ht="23.25" customHeight="1" x14ac:dyDescent="0.25">
      <c r="A15" s="774" t="s">
        <v>211</v>
      </c>
      <c r="B15" s="774"/>
      <c r="C15" s="774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E13" sqref="E13"/>
    </sheetView>
  </sheetViews>
  <sheetFormatPr defaultRowHeight="15" x14ac:dyDescent="0.25"/>
  <cols>
    <col min="1" max="1" width="5.6640625" style="95" customWidth="1"/>
    <col min="2" max="2" width="66.83203125" style="95" customWidth="1"/>
    <col min="3" max="3" width="27" style="95" customWidth="1"/>
    <col min="4" max="16384" width="9.33203125" style="95"/>
  </cols>
  <sheetData>
    <row r="1" spans="1:4" x14ac:dyDescent="0.25">
      <c r="A1" s="494"/>
      <c r="B1" s="494"/>
      <c r="C1" s="494"/>
    </row>
    <row r="2" spans="1:4" x14ac:dyDescent="0.25">
      <c r="A2" s="494"/>
      <c r="B2" s="748" t="str">
        <f>CONCATENATE("5. melléklet ",ALAPADATOK!A7," ",ALAPADATOK!B7," ",ALAPADATOK!C7," ",ALAPADATOK!D7," ",ALAPADATOK!E7," ",ALAPADATOK!F7," ",ALAPADATOK!G7," ",ALAPADATOK!H7)</f>
        <v>5. melléklet az 1 / 2021 ( II.16. ) önkormányzati rendelethez</v>
      </c>
      <c r="C2" s="748"/>
    </row>
    <row r="3" spans="1:4" x14ac:dyDescent="0.25">
      <c r="A3" s="494"/>
      <c r="B3" s="494"/>
      <c r="C3" s="494"/>
    </row>
    <row r="4" spans="1:4" ht="33.200000000000003" customHeight="1" x14ac:dyDescent="0.25">
      <c r="A4" s="771" t="str">
        <f>CONCATENATE(PROPER(ALAPADATOK!A3)," ",ALAPADATOK!D7,". évi adósságot keletkeztető fejlesztési céljai")</f>
        <v>Eszteregnye Község Önkormányzata 2021. évi adósságot keletkeztető fejlesztési céljai</v>
      </c>
      <c r="B4" s="771"/>
      <c r="C4" s="771"/>
    </row>
    <row r="5" spans="1:4" ht="15.95" customHeight="1" thickBot="1" x14ac:dyDescent="0.3">
      <c r="A5" s="495"/>
      <c r="B5" s="495"/>
      <c r="C5" s="496" t="str">
        <f>'KV_4.sz.mell.'!C5</f>
        <v>Forintban!</v>
      </c>
      <c r="D5" s="101"/>
    </row>
    <row r="6" spans="1:4" ht="26.45" customHeight="1" thickBot="1" x14ac:dyDescent="0.3">
      <c r="A6" s="497" t="s">
        <v>16</v>
      </c>
      <c r="B6" s="498" t="s">
        <v>185</v>
      </c>
      <c r="C6" s="499" t="s">
        <v>210</v>
      </c>
    </row>
    <row r="7" spans="1:4" ht="15.75" thickBot="1" x14ac:dyDescent="0.3">
      <c r="A7" s="117"/>
      <c r="B7" s="391" t="s">
        <v>473</v>
      </c>
      <c r="C7" s="392" t="s">
        <v>474</v>
      </c>
    </row>
    <row r="8" spans="1:4" x14ac:dyDescent="0.25">
      <c r="A8" s="118" t="s">
        <v>18</v>
      </c>
      <c r="B8" s="125"/>
      <c r="C8" s="122"/>
    </row>
    <row r="9" spans="1:4" x14ac:dyDescent="0.25">
      <c r="A9" s="119" t="s">
        <v>19</v>
      </c>
      <c r="B9" s="126"/>
      <c r="C9" s="123"/>
    </row>
    <row r="10" spans="1:4" ht="15.75" thickBot="1" x14ac:dyDescent="0.3">
      <c r="A10" s="120" t="s">
        <v>20</v>
      </c>
      <c r="B10" s="127"/>
      <c r="C10" s="124"/>
    </row>
    <row r="11" spans="1:4" s="358" customFormat="1" ht="17.25" customHeight="1" thickBot="1" x14ac:dyDescent="0.25">
      <c r="A11" s="359" t="s">
        <v>21</v>
      </c>
      <c r="B11" s="81" t="s">
        <v>616</v>
      </c>
      <c r="C11" s="121">
        <f>SUM(C8:C10)</f>
        <v>0</v>
      </c>
    </row>
    <row r="12" spans="1:4" ht="24.75" customHeight="1" x14ac:dyDescent="0.25">
      <c r="A12" s="775" t="s">
        <v>615</v>
      </c>
      <c r="B12" s="775"/>
      <c r="C12" s="775"/>
    </row>
    <row r="15" spans="1:4" ht="15.75" x14ac:dyDescent="0.25">
      <c r="B15" s="75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zoomScale="120" zoomScaleNormal="120" workbookViewId="0">
      <selection activeCell="A8" sqref="A8:E9"/>
    </sheetView>
  </sheetViews>
  <sheetFormatPr defaultRowHeight="12.75" x14ac:dyDescent="0.2"/>
  <cols>
    <col min="1" max="1" width="47.1640625" style="37" customWidth="1"/>
    <col min="2" max="2" width="15.6640625" style="36" customWidth="1"/>
    <col min="3" max="3" width="16.33203125" style="36" customWidth="1"/>
    <col min="4" max="4" width="18" style="36" customWidth="1"/>
    <col min="5" max="5" width="16.6640625" style="36" customWidth="1"/>
    <col min="6" max="6" width="18.83203125" style="44" customWidth="1"/>
    <col min="7" max="8" width="12.83203125" style="36" customWidth="1"/>
    <col min="9" max="9" width="13.83203125" style="36" customWidth="1"/>
    <col min="10" max="16384" width="9.33203125" style="36"/>
  </cols>
  <sheetData>
    <row r="1" spans="1:6" x14ac:dyDescent="0.2">
      <c r="A1" s="479"/>
      <c r="B1" s="466"/>
      <c r="C1" s="466"/>
      <c r="D1" s="466"/>
      <c r="E1" s="466"/>
      <c r="F1" s="466"/>
    </row>
    <row r="2" spans="1:6" ht="18" customHeight="1" x14ac:dyDescent="0.2">
      <c r="A2" s="479"/>
      <c r="B2" s="777" t="str">
        <f>CONCATENATE("6. melléklet ",ALAPADATOK!A7," ",ALAPADATOK!B7," ",ALAPADATOK!C7," ",ALAPADATOK!D7," ",ALAPADATOK!E7," ",ALAPADATOK!F7," ",ALAPADATOK!G7," ",ALAPADATOK!H7)</f>
        <v>6. melléklet az 1 / 2021 ( II.16. ) önkormányzati rendelethez</v>
      </c>
      <c r="C2" s="778"/>
      <c r="D2" s="778"/>
      <c r="E2" s="778"/>
      <c r="F2" s="778"/>
    </row>
    <row r="3" spans="1:6" x14ac:dyDescent="0.2">
      <c r="A3" s="479"/>
      <c r="B3" s="466"/>
      <c r="C3" s="466"/>
      <c r="D3" s="466"/>
      <c r="E3" s="466"/>
      <c r="F3" s="466"/>
    </row>
    <row r="4" spans="1:6" ht="25.5" customHeight="1" x14ac:dyDescent="0.2">
      <c r="A4" s="776" t="s">
        <v>0</v>
      </c>
      <c r="B4" s="776"/>
      <c r="C4" s="776"/>
      <c r="D4" s="776"/>
      <c r="E4" s="776"/>
      <c r="F4" s="776"/>
    </row>
    <row r="5" spans="1:6" ht="16.5" customHeight="1" thickBot="1" x14ac:dyDescent="0.3">
      <c r="A5" s="479"/>
      <c r="B5" s="466"/>
      <c r="C5" s="466"/>
      <c r="D5" s="466"/>
      <c r="E5" s="466"/>
      <c r="F5" s="480" t="str">
        <f>'KV_5.sz.mell.'!C5</f>
        <v>Forintban!</v>
      </c>
    </row>
    <row r="6" spans="1:6" s="38" customFormat="1" ht="44.45" customHeight="1" thickBot="1" x14ac:dyDescent="0.25">
      <c r="A6" s="481" t="s">
        <v>64</v>
      </c>
      <c r="B6" s="482" t="s">
        <v>65</v>
      </c>
      <c r="C6" s="482" t="s">
        <v>66</v>
      </c>
      <c r="D6" s="482" t="str">
        <f>+CONCATENATE("Felhasználás   ",LEFT(KV_ÖSSZEFÜGGÉSEK!A5,4)-1,". XII. 31-ig")</f>
        <v>Felhasználás   2020. XII. 31-ig</v>
      </c>
      <c r="E6" s="482" t="str">
        <f>+'KV_1.1.sz.mell.'!C8</f>
        <v>2021. évi előirányzat</v>
      </c>
      <c r="F6" s="483" t="str">
        <f>+CONCATENATE(LEFT(KV_ÖSSZEFÜGGÉSEK!A5,4),". utáni szükséglet")</f>
        <v>2021. utáni szükséglet</v>
      </c>
    </row>
    <row r="7" spans="1:6" s="44" customFormat="1" ht="12" customHeight="1" thickBot="1" x14ac:dyDescent="0.25">
      <c r="A7" s="42" t="s">
        <v>473</v>
      </c>
      <c r="B7" s="43" t="s">
        <v>474</v>
      </c>
      <c r="C7" s="43" t="s">
        <v>475</v>
      </c>
      <c r="D7" s="43" t="s">
        <v>477</v>
      </c>
      <c r="E7" s="43" t="s">
        <v>476</v>
      </c>
      <c r="F7" s="393" t="s">
        <v>536</v>
      </c>
    </row>
    <row r="8" spans="1:6" ht="15.95" customHeight="1" x14ac:dyDescent="0.2">
      <c r="A8" s="360" t="s">
        <v>623</v>
      </c>
      <c r="B8" s="24">
        <v>4800000</v>
      </c>
      <c r="C8" s="362" t="s">
        <v>624</v>
      </c>
      <c r="D8" s="24"/>
      <c r="E8" s="24">
        <v>4800000</v>
      </c>
      <c r="F8" s="45">
        <f t="shared" ref="F8:F23" si="0">B8-D8-E8</f>
        <v>0</v>
      </c>
    </row>
    <row r="9" spans="1:6" ht="15.95" customHeight="1" x14ac:dyDescent="0.2">
      <c r="A9" s="360" t="s">
        <v>640</v>
      </c>
      <c r="B9" s="24">
        <v>2000000</v>
      </c>
      <c r="C9" s="362" t="s">
        <v>624</v>
      </c>
      <c r="D9" s="24"/>
      <c r="E9" s="24">
        <v>2000000</v>
      </c>
      <c r="F9" s="45">
        <f t="shared" si="0"/>
        <v>0</v>
      </c>
    </row>
    <row r="10" spans="1:6" ht="15.95" customHeight="1" x14ac:dyDescent="0.2">
      <c r="A10" s="360"/>
      <c r="B10" s="24"/>
      <c r="C10" s="362"/>
      <c r="D10" s="24"/>
      <c r="E10" s="24"/>
      <c r="F10" s="45">
        <f t="shared" si="0"/>
        <v>0</v>
      </c>
    </row>
    <row r="11" spans="1:6" ht="15.95" customHeight="1" x14ac:dyDescent="0.2">
      <c r="A11" s="361"/>
      <c r="B11" s="24"/>
      <c r="C11" s="362"/>
      <c r="D11" s="24"/>
      <c r="E11" s="24"/>
      <c r="F11" s="45">
        <f t="shared" si="0"/>
        <v>0</v>
      </c>
    </row>
    <row r="12" spans="1:6" ht="15.95" customHeight="1" x14ac:dyDescent="0.2">
      <c r="A12" s="360"/>
      <c r="B12" s="24"/>
      <c r="C12" s="362"/>
      <c r="D12" s="24"/>
      <c r="E12" s="24"/>
      <c r="F12" s="45">
        <f t="shared" si="0"/>
        <v>0</v>
      </c>
    </row>
    <row r="13" spans="1:6" ht="15.95" customHeight="1" x14ac:dyDescent="0.2">
      <c r="A13" s="361"/>
      <c r="B13" s="24"/>
      <c r="C13" s="362"/>
      <c r="D13" s="24"/>
      <c r="E13" s="24"/>
      <c r="F13" s="45">
        <f t="shared" si="0"/>
        <v>0</v>
      </c>
    </row>
    <row r="14" spans="1:6" ht="15.95" customHeight="1" x14ac:dyDescent="0.2">
      <c r="A14" s="360"/>
      <c r="B14" s="24"/>
      <c r="C14" s="362"/>
      <c r="D14" s="24"/>
      <c r="E14" s="24"/>
      <c r="F14" s="45">
        <f t="shared" si="0"/>
        <v>0</v>
      </c>
    </row>
    <row r="15" spans="1:6" ht="15.95" customHeight="1" x14ac:dyDescent="0.2">
      <c r="A15" s="360"/>
      <c r="B15" s="24"/>
      <c r="C15" s="362"/>
      <c r="D15" s="24"/>
      <c r="E15" s="24"/>
      <c r="F15" s="45">
        <f t="shared" si="0"/>
        <v>0</v>
      </c>
    </row>
    <row r="16" spans="1:6" ht="15.95" customHeight="1" x14ac:dyDescent="0.2">
      <c r="A16" s="360"/>
      <c r="B16" s="24"/>
      <c r="C16" s="362"/>
      <c r="D16" s="24"/>
      <c r="E16" s="24"/>
      <c r="F16" s="45">
        <f t="shared" si="0"/>
        <v>0</v>
      </c>
    </row>
    <row r="17" spans="1:6" ht="15.95" customHeight="1" x14ac:dyDescent="0.2">
      <c r="A17" s="360"/>
      <c r="B17" s="24"/>
      <c r="C17" s="362"/>
      <c r="D17" s="24"/>
      <c r="E17" s="24"/>
      <c r="F17" s="45">
        <f t="shared" si="0"/>
        <v>0</v>
      </c>
    </row>
    <row r="18" spans="1:6" ht="15.95" customHeight="1" x14ac:dyDescent="0.2">
      <c r="A18" s="360"/>
      <c r="B18" s="24"/>
      <c r="C18" s="362"/>
      <c r="D18" s="24"/>
      <c r="E18" s="24"/>
      <c r="F18" s="45">
        <f t="shared" si="0"/>
        <v>0</v>
      </c>
    </row>
    <row r="19" spans="1:6" ht="15.95" customHeight="1" x14ac:dyDescent="0.2">
      <c r="A19" s="360"/>
      <c r="B19" s="24"/>
      <c r="C19" s="362"/>
      <c r="D19" s="24"/>
      <c r="E19" s="24"/>
      <c r="F19" s="45">
        <f t="shared" si="0"/>
        <v>0</v>
      </c>
    </row>
    <row r="20" spans="1:6" ht="15.95" customHeight="1" x14ac:dyDescent="0.2">
      <c r="A20" s="360"/>
      <c r="B20" s="24"/>
      <c r="C20" s="362"/>
      <c r="D20" s="24"/>
      <c r="E20" s="24"/>
      <c r="F20" s="45">
        <f t="shared" si="0"/>
        <v>0</v>
      </c>
    </row>
    <row r="21" spans="1:6" ht="15.95" customHeight="1" x14ac:dyDescent="0.2">
      <c r="A21" s="360"/>
      <c r="B21" s="24"/>
      <c r="C21" s="362"/>
      <c r="D21" s="24"/>
      <c r="E21" s="24"/>
      <c r="F21" s="45">
        <f t="shared" si="0"/>
        <v>0</v>
      </c>
    </row>
    <row r="22" spans="1:6" ht="15.95" customHeight="1" x14ac:dyDescent="0.2">
      <c r="A22" s="360"/>
      <c r="B22" s="24"/>
      <c r="C22" s="362"/>
      <c r="D22" s="24"/>
      <c r="E22" s="24"/>
      <c r="F22" s="45">
        <f t="shared" si="0"/>
        <v>0</v>
      </c>
    </row>
    <row r="23" spans="1:6" ht="15.95" customHeight="1" thickBot="1" x14ac:dyDescent="0.25">
      <c r="A23" s="46"/>
      <c r="B23" s="25"/>
      <c r="C23" s="363"/>
      <c r="D23" s="25"/>
      <c r="E23" s="25"/>
      <c r="F23" s="47">
        <f t="shared" si="0"/>
        <v>0</v>
      </c>
    </row>
    <row r="24" spans="1:6" s="50" customFormat="1" ht="18" customHeight="1" thickBot="1" x14ac:dyDescent="0.25">
      <c r="A24" s="131" t="s">
        <v>63</v>
      </c>
      <c r="B24" s="48">
        <f>SUM(B8:B23)</f>
        <v>6800000</v>
      </c>
      <c r="C24" s="70"/>
      <c r="D24" s="48">
        <f>SUM(D8:D23)</f>
        <v>0</v>
      </c>
      <c r="E24" s="48">
        <f>SUM(E8:E23)</f>
        <v>6800000</v>
      </c>
      <c r="F24" s="49">
        <f>SUM(F8:F23)</f>
        <v>0</v>
      </c>
    </row>
  </sheetData>
  <sheetProtection sheet="1"/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A14" sqref="A14"/>
    </sheetView>
  </sheetViews>
  <sheetFormatPr defaultRowHeight="12.75" x14ac:dyDescent="0.2"/>
  <cols>
    <col min="1" max="1" width="60.6640625" style="37" customWidth="1"/>
    <col min="2" max="2" width="15.6640625" style="36" customWidth="1"/>
    <col min="3" max="3" width="16.33203125" style="36" customWidth="1"/>
    <col min="4" max="4" width="18" style="36" customWidth="1"/>
    <col min="5" max="5" width="16.6640625" style="36" customWidth="1"/>
    <col min="6" max="6" width="18.83203125" style="36" customWidth="1"/>
    <col min="7" max="8" width="12.83203125" style="36" customWidth="1"/>
    <col min="9" max="9" width="13.83203125" style="36" customWidth="1"/>
    <col min="10" max="16384" width="9.33203125" style="36"/>
  </cols>
  <sheetData>
    <row r="1" spans="1:6" x14ac:dyDescent="0.2">
      <c r="A1" s="479"/>
      <c r="B1" s="466"/>
      <c r="C1" s="466"/>
      <c r="D1" s="466"/>
      <c r="E1" s="466"/>
      <c r="F1" s="466"/>
    </row>
    <row r="2" spans="1:6" ht="21.2" customHeight="1" x14ac:dyDescent="0.2">
      <c r="A2" s="479"/>
      <c r="B2" s="777" t="str">
        <f>CONCATENATE("7. melléklet ",ALAPADATOK!A7," ",ALAPADATOK!B7," ",ALAPADATOK!C7," ",ALAPADATOK!D7," ",ALAPADATOK!E7," ",ALAPADATOK!F7," ",ALAPADATOK!G7," ",ALAPADATOK!H7)</f>
        <v>7. melléklet az 1 / 2021 ( II.16. ) önkormányzati rendelethez</v>
      </c>
      <c r="C2" s="777"/>
      <c r="D2" s="777"/>
      <c r="E2" s="777"/>
      <c r="F2" s="777"/>
    </row>
    <row r="3" spans="1:6" x14ac:dyDescent="0.2">
      <c r="A3" s="479"/>
      <c r="B3" s="466"/>
      <c r="C3" s="466"/>
      <c r="D3" s="466"/>
      <c r="E3" s="466"/>
      <c r="F3" s="466"/>
    </row>
    <row r="4" spans="1:6" ht="24.75" customHeight="1" x14ac:dyDescent="0.2">
      <c r="A4" s="776" t="s">
        <v>1</v>
      </c>
      <c r="B4" s="776"/>
      <c r="C4" s="776"/>
      <c r="D4" s="776"/>
      <c r="E4" s="776"/>
      <c r="F4" s="776"/>
    </row>
    <row r="5" spans="1:6" ht="23.25" customHeight="1" thickBot="1" x14ac:dyDescent="0.3">
      <c r="A5" s="479"/>
      <c r="B5" s="466"/>
      <c r="C5" s="466"/>
      <c r="D5" s="466"/>
      <c r="E5" s="466"/>
      <c r="F5" s="480" t="str">
        <f>'KV_6.sz.mell.'!F5</f>
        <v>Forintban!</v>
      </c>
    </row>
    <row r="6" spans="1:6" s="38" customFormat="1" ht="48.75" customHeight="1" thickBot="1" x14ac:dyDescent="0.25">
      <c r="A6" s="481" t="s">
        <v>67</v>
      </c>
      <c r="B6" s="482" t="s">
        <v>65</v>
      </c>
      <c r="C6" s="482" t="s">
        <v>66</v>
      </c>
      <c r="D6" s="482" t="str">
        <f>+'KV_6.sz.mell.'!D6</f>
        <v>Felhasználás   2020. XII. 31-ig</v>
      </c>
      <c r="E6" s="482" t="str">
        <f>+'KV_6.sz.mell.'!E6</f>
        <v>2021. évi előirányzat</v>
      </c>
      <c r="F6" s="484" t="str">
        <f>+CONCATENATE(LEFT(KV_ÖSSZEFÜGGÉSEK!A5,4),". utáni szükséglet ",CHAR(10),"")</f>
        <v xml:space="preserve">2021. utáni szükséglet 
</v>
      </c>
    </row>
    <row r="7" spans="1:6" s="44" customFormat="1" ht="15.2" customHeight="1" thickBot="1" x14ac:dyDescent="0.25">
      <c r="A7" s="42" t="s">
        <v>473</v>
      </c>
      <c r="B7" s="43" t="s">
        <v>474</v>
      </c>
      <c r="C7" s="43" t="s">
        <v>475</v>
      </c>
      <c r="D7" s="43" t="s">
        <v>477</v>
      </c>
      <c r="E7" s="43" t="s">
        <v>476</v>
      </c>
      <c r="F7" s="394" t="s">
        <v>536</v>
      </c>
    </row>
    <row r="8" spans="1:6" ht="15.95" customHeight="1" x14ac:dyDescent="0.2">
      <c r="A8" s="51"/>
      <c r="B8" s="52"/>
      <c r="C8" s="364"/>
      <c r="D8" s="52"/>
      <c r="E8" s="52"/>
      <c r="F8" s="53">
        <f t="shared" ref="F8:F24" si="0">B8-D8-E8</f>
        <v>0</v>
      </c>
    </row>
    <row r="9" spans="1:6" ht="15.95" customHeight="1" x14ac:dyDescent="0.2">
      <c r="A9" s="51"/>
      <c r="B9" s="52"/>
      <c r="C9" s="364"/>
      <c r="D9" s="52"/>
      <c r="E9" s="52"/>
      <c r="F9" s="53">
        <f t="shared" si="0"/>
        <v>0</v>
      </c>
    </row>
    <row r="10" spans="1:6" ht="15.95" customHeight="1" x14ac:dyDescent="0.2">
      <c r="A10" s="51"/>
      <c r="B10" s="52"/>
      <c r="C10" s="364"/>
      <c r="D10" s="52"/>
      <c r="E10" s="52"/>
      <c r="F10" s="53">
        <f t="shared" si="0"/>
        <v>0</v>
      </c>
    </row>
    <row r="11" spans="1:6" ht="15.95" customHeight="1" x14ac:dyDescent="0.2">
      <c r="A11" s="51"/>
      <c r="B11" s="52"/>
      <c r="C11" s="364"/>
      <c r="D11" s="52"/>
      <c r="E11" s="52"/>
      <c r="F11" s="53">
        <f t="shared" si="0"/>
        <v>0</v>
      </c>
    </row>
    <row r="12" spans="1:6" ht="15.95" customHeight="1" x14ac:dyDescent="0.2">
      <c r="A12" s="51"/>
      <c r="B12" s="52"/>
      <c r="C12" s="364"/>
      <c r="D12" s="52"/>
      <c r="E12" s="52"/>
      <c r="F12" s="53">
        <f t="shared" si="0"/>
        <v>0</v>
      </c>
    </row>
    <row r="13" spans="1:6" ht="15.95" customHeight="1" x14ac:dyDescent="0.2">
      <c r="A13" s="51"/>
      <c r="B13" s="52"/>
      <c r="C13" s="364"/>
      <c r="D13" s="52"/>
      <c r="E13" s="52"/>
      <c r="F13" s="53">
        <f t="shared" si="0"/>
        <v>0</v>
      </c>
    </row>
    <row r="14" spans="1:6" ht="15.95" customHeight="1" x14ac:dyDescent="0.2">
      <c r="A14" s="51"/>
      <c r="B14" s="52"/>
      <c r="C14" s="364"/>
      <c r="D14" s="52"/>
      <c r="E14" s="52"/>
      <c r="F14" s="53">
        <f t="shared" si="0"/>
        <v>0</v>
      </c>
    </row>
    <row r="15" spans="1:6" ht="15.95" customHeight="1" x14ac:dyDescent="0.2">
      <c r="A15" s="51"/>
      <c r="B15" s="52"/>
      <c r="C15" s="364"/>
      <c r="D15" s="52"/>
      <c r="E15" s="52"/>
      <c r="F15" s="53">
        <f t="shared" si="0"/>
        <v>0</v>
      </c>
    </row>
    <row r="16" spans="1:6" ht="15.95" customHeight="1" x14ac:dyDescent="0.2">
      <c r="A16" s="51"/>
      <c r="B16" s="52"/>
      <c r="C16" s="364"/>
      <c r="D16" s="52"/>
      <c r="E16" s="52"/>
      <c r="F16" s="53">
        <f t="shared" si="0"/>
        <v>0</v>
      </c>
    </row>
    <row r="17" spans="1:6" ht="15.95" customHeight="1" x14ac:dyDescent="0.2">
      <c r="A17" s="51"/>
      <c r="B17" s="52"/>
      <c r="C17" s="364"/>
      <c r="D17" s="52"/>
      <c r="E17" s="52"/>
      <c r="F17" s="53">
        <f t="shared" si="0"/>
        <v>0</v>
      </c>
    </row>
    <row r="18" spans="1:6" ht="15.95" customHeight="1" x14ac:dyDescent="0.2">
      <c r="A18" s="51"/>
      <c r="B18" s="52"/>
      <c r="C18" s="364"/>
      <c r="D18" s="52"/>
      <c r="E18" s="52"/>
      <c r="F18" s="53">
        <f t="shared" si="0"/>
        <v>0</v>
      </c>
    </row>
    <row r="19" spans="1:6" ht="15.95" customHeight="1" x14ac:dyDescent="0.2">
      <c r="A19" s="51"/>
      <c r="B19" s="52"/>
      <c r="C19" s="364"/>
      <c r="D19" s="52"/>
      <c r="E19" s="52"/>
      <c r="F19" s="53">
        <f t="shared" si="0"/>
        <v>0</v>
      </c>
    </row>
    <row r="20" spans="1:6" ht="15.95" customHeight="1" x14ac:dyDescent="0.2">
      <c r="A20" s="51"/>
      <c r="B20" s="52"/>
      <c r="C20" s="364"/>
      <c r="D20" s="52"/>
      <c r="E20" s="52"/>
      <c r="F20" s="53">
        <f t="shared" si="0"/>
        <v>0</v>
      </c>
    </row>
    <row r="21" spans="1:6" ht="15.95" customHeight="1" x14ac:dyDescent="0.2">
      <c r="A21" s="51"/>
      <c r="B21" s="52"/>
      <c r="C21" s="364"/>
      <c r="D21" s="52"/>
      <c r="E21" s="52"/>
      <c r="F21" s="53">
        <f t="shared" si="0"/>
        <v>0</v>
      </c>
    </row>
    <row r="22" spans="1:6" ht="15.95" customHeight="1" x14ac:dyDescent="0.2">
      <c r="A22" s="51"/>
      <c r="B22" s="52"/>
      <c r="C22" s="364"/>
      <c r="D22" s="52"/>
      <c r="E22" s="52"/>
      <c r="F22" s="53">
        <f t="shared" si="0"/>
        <v>0</v>
      </c>
    </row>
    <row r="23" spans="1:6" ht="15.95" customHeight="1" x14ac:dyDescent="0.2">
      <c r="A23" s="51"/>
      <c r="B23" s="52"/>
      <c r="C23" s="364"/>
      <c r="D23" s="52"/>
      <c r="E23" s="52"/>
      <c r="F23" s="53">
        <f t="shared" si="0"/>
        <v>0</v>
      </c>
    </row>
    <row r="24" spans="1:6" ht="15.95" customHeight="1" thickBot="1" x14ac:dyDescent="0.25">
      <c r="A24" s="54"/>
      <c r="B24" s="55"/>
      <c r="C24" s="365"/>
      <c r="D24" s="55"/>
      <c r="E24" s="55"/>
      <c r="F24" s="56">
        <f t="shared" si="0"/>
        <v>0</v>
      </c>
    </row>
    <row r="25" spans="1:6" s="50" customFormat="1" ht="18" customHeight="1" thickBot="1" x14ac:dyDescent="0.25">
      <c r="A25" s="131" t="s">
        <v>63</v>
      </c>
      <c r="B25" s="132">
        <f>SUM(B8:B24)</f>
        <v>0</v>
      </c>
      <c r="C25" s="71"/>
      <c r="D25" s="132">
        <f>SUM(D8:D24)</f>
        <v>0</v>
      </c>
      <c r="E25" s="132">
        <f>SUM(E8:E24)</f>
        <v>0</v>
      </c>
      <c r="F25" s="57">
        <f>SUM(F8:F24)</f>
        <v>0</v>
      </c>
    </row>
  </sheetData>
  <sheetProtection sheet="1"/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K179"/>
  <sheetViews>
    <sheetView topLeftCell="A28" zoomScale="120" zoomScaleNormal="120" zoomScaleSheetLayoutView="85" workbookViewId="0">
      <selection activeCell="C93" sqref="C93:C155"/>
    </sheetView>
  </sheetViews>
  <sheetFormatPr defaultRowHeight="12.75" x14ac:dyDescent="0.2"/>
  <cols>
    <col min="1" max="1" width="19.5" style="284" customWidth="1"/>
    <col min="2" max="2" width="72" style="285" customWidth="1"/>
    <col min="3" max="3" width="25" style="286" customWidth="1"/>
    <col min="4" max="16384" width="9.33203125" style="3"/>
  </cols>
  <sheetData>
    <row r="1" spans="1:3" s="2" customFormat="1" ht="16.5" customHeight="1" thickBot="1" x14ac:dyDescent="0.25">
      <c r="A1" s="443"/>
      <c r="B1" s="444"/>
      <c r="C1" s="440" t="str">
        <f>CONCATENATE("8.1. melléklet ",ALAPADATOK!A7," ",ALAPADATOK!B7," ",ALAPADATOK!C7," ",ALAPADATOK!D7," ",ALAPADATOK!E7," ",ALAPADATOK!F7," ",ALAPADATOK!G7," ",ALAPADATOK!H7)</f>
        <v>8.1. melléklet az 1 / 2021 ( II.16. ) önkormányzati rendelethez</v>
      </c>
    </row>
    <row r="2" spans="1:3" s="65" customFormat="1" ht="21.2" customHeight="1" x14ac:dyDescent="0.2">
      <c r="A2" s="445" t="s">
        <v>61</v>
      </c>
      <c r="B2" s="446" t="str">
        <f>CONCATENATE(ALAPADATOK!A3)</f>
        <v>ESZTEREGNYE KÖZSÉG ÖNKORMÁNYZATA</v>
      </c>
      <c r="C2" s="447" t="s">
        <v>54</v>
      </c>
    </row>
    <row r="3" spans="1:3" s="65" customFormat="1" ht="16.5" thickBot="1" x14ac:dyDescent="0.25">
      <c r="A3" s="448" t="s">
        <v>187</v>
      </c>
      <c r="B3" s="449" t="s">
        <v>380</v>
      </c>
      <c r="C3" s="450" t="s">
        <v>54</v>
      </c>
    </row>
    <row r="4" spans="1:3" s="66" customFormat="1" ht="22.5" customHeight="1" thickBot="1" x14ac:dyDescent="0.3">
      <c r="A4" s="451"/>
      <c r="B4" s="451"/>
      <c r="C4" s="452" t="str">
        <f>'KV_7.sz.mell.'!F5</f>
        <v>Forintban!</v>
      </c>
    </row>
    <row r="5" spans="1:3" ht="13.5" thickBot="1" x14ac:dyDescent="0.25">
      <c r="A5" s="453" t="s">
        <v>189</v>
      </c>
      <c r="B5" s="454" t="s">
        <v>537</v>
      </c>
      <c r="C5" s="455" t="s">
        <v>55</v>
      </c>
    </row>
    <row r="6" spans="1:3" s="58" customFormat="1" ht="12.95" customHeight="1" thickBot="1" x14ac:dyDescent="0.25">
      <c r="A6" s="456"/>
      <c r="B6" s="457" t="s">
        <v>473</v>
      </c>
      <c r="C6" s="458" t="s">
        <v>474</v>
      </c>
    </row>
    <row r="7" spans="1:3" s="58" customFormat="1" ht="15.95" customHeight="1" thickBot="1" x14ac:dyDescent="0.25">
      <c r="A7" s="459"/>
      <c r="B7" s="460" t="s">
        <v>56</v>
      </c>
      <c r="C7" s="461"/>
    </row>
    <row r="8" spans="1:3" s="58" customFormat="1" ht="12" customHeight="1" thickBot="1" x14ac:dyDescent="0.25">
      <c r="A8" s="31" t="s">
        <v>18</v>
      </c>
      <c r="B8" s="20" t="s">
        <v>236</v>
      </c>
      <c r="C8" s="195">
        <f>+C9+C10+C11+C12+C13+C14</f>
        <v>43068022</v>
      </c>
    </row>
    <row r="9" spans="1:3" s="67" customFormat="1" ht="12" customHeight="1" x14ac:dyDescent="0.2">
      <c r="A9" s="325" t="s">
        <v>98</v>
      </c>
      <c r="B9" s="306" t="s">
        <v>237</v>
      </c>
      <c r="C9" s="198">
        <v>13403202</v>
      </c>
    </row>
    <row r="10" spans="1:3" s="68" customFormat="1" ht="12" customHeight="1" x14ac:dyDescent="0.2">
      <c r="A10" s="326" t="s">
        <v>99</v>
      </c>
      <c r="B10" s="307" t="s">
        <v>238</v>
      </c>
      <c r="C10" s="197">
        <v>16563820</v>
      </c>
    </row>
    <row r="11" spans="1:3" s="68" customFormat="1" ht="12" customHeight="1" x14ac:dyDescent="0.2">
      <c r="A11" s="326" t="s">
        <v>100</v>
      </c>
      <c r="B11" s="307" t="s">
        <v>525</v>
      </c>
      <c r="C11" s="197">
        <v>10831000</v>
      </c>
    </row>
    <row r="12" spans="1:3" s="68" customFormat="1" ht="12" customHeight="1" x14ac:dyDescent="0.2">
      <c r="A12" s="326" t="s">
        <v>101</v>
      </c>
      <c r="B12" s="307" t="s">
        <v>240</v>
      </c>
      <c r="C12" s="197">
        <v>2270000</v>
      </c>
    </row>
    <row r="13" spans="1:3" s="68" customFormat="1" ht="12" customHeight="1" x14ac:dyDescent="0.2">
      <c r="A13" s="326" t="s">
        <v>133</v>
      </c>
      <c r="B13" s="307" t="s">
        <v>486</v>
      </c>
      <c r="C13" s="197"/>
    </row>
    <row r="14" spans="1:3" s="67" customFormat="1" ht="12" customHeight="1" thickBot="1" x14ac:dyDescent="0.25">
      <c r="A14" s="327" t="s">
        <v>102</v>
      </c>
      <c r="B14" s="404" t="s">
        <v>549</v>
      </c>
      <c r="C14" s="197"/>
    </row>
    <row r="15" spans="1:3" s="67" customFormat="1" ht="12" customHeight="1" thickBot="1" x14ac:dyDescent="0.25">
      <c r="A15" s="31" t="s">
        <v>19</v>
      </c>
      <c r="B15" s="190" t="s">
        <v>241</v>
      </c>
      <c r="C15" s="195">
        <f>+C16+C17+C18+C19+C20</f>
        <v>13093107</v>
      </c>
    </row>
    <row r="16" spans="1:3" s="67" customFormat="1" ht="12" customHeight="1" x14ac:dyDescent="0.2">
      <c r="A16" s="325" t="s">
        <v>104</v>
      </c>
      <c r="B16" s="306" t="s">
        <v>242</v>
      </c>
      <c r="C16" s="198"/>
    </row>
    <row r="17" spans="1:3" s="67" customFormat="1" ht="12" customHeight="1" x14ac:dyDescent="0.2">
      <c r="A17" s="326" t="s">
        <v>105</v>
      </c>
      <c r="B17" s="307" t="s">
        <v>243</v>
      </c>
      <c r="C17" s="197"/>
    </row>
    <row r="18" spans="1:3" s="67" customFormat="1" ht="12" customHeight="1" x14ac:dyDescent="0.2">
      <c r="A18" s="326" t="s">
        <v>106</v>
      </c>
      <c r="B18" s="307" t="s">
        <v>403</v>
      </c>
      <c r="C18" s="197"/>
    </row>
    <row r="19" spans="1:3" s="67" customFormat="1" ht="12" customHeight="1" x14ac:dyDescent="0.2">
      <c r="A19" s="326" t="s">
        <v>107</v>
      </c>
      <c r="B19" s="307" t="s">
        <v>404</v>
      </c>
      <c r="C19" s="197"/>
    </row>
    <row r="20" spans="1:3" s="67" customFormat="1" ht="12" customHeight="1" x14ac:dyDescent="0.2">
      <c r="A20" s="326" t="s">
        <v>108</v>
      </c>
      <c r="B20" s="307" t="s">
        <v>244</v>
      </c>
      <c r="C20" s="197">
        <v>13093107</v>
      </c>
    </row>
    <row r="21" spans="1:3" s="68" customFormat="1" ht="12" customHeight="1" thickBot="1" x14ac:dyDescent="0.25">
      <c r="A21" s="327" t="s">
        <v>117</v>
      </c>
      <c r="B21" s="404" t="s">
        <v>550</v>
      </c>
      <c r="C21" s="199"/>
    </row>
    <row r="22" spans="1:3" s="68" customFormat="1" ht="12" customHeight="1" thickBot="1" x14ac:dyDescent="0.25">
      <c r="A22" s="31" t="s">
        <v>20</v>
      </c>
      <c r="B22" s="20" t="s">
        <v>246</v>
      </c>
      <c r="C22" s="195">
        <f>+C23+C24+C25+C26+C27</f>
        <v>0</v>
      </c>
    </row>
    <row r="23" spans="1:3" s="68" customFormat="1" ht="12" customHeight="1" x14ac:dyDescent="0.2">
      <c r="A23" s="325" t="s">
        <v>87</v>
      </c>
      <c r="B23" s="306" t="s">
        <v>247</v>
      </c>
      <c r="C23" s="198"/>
    </row>
    <row r="24" spans="1:3" s="67" customFormat="1" ht="12" customHeight="1" x14ac:dyDescent="0.2">
      <c r="A24" s="326" t="s">
        <v>88</v>
      </c>
      <c r="B24" s="307" t="s">
        <v>248</v>
      </c>
      <c r="C24" s="197"/>
    </row>
    <row r="25" spans="1:3" s="68" customFormat="1" ht="12" customHeight="1" x14ac:dyDescent="0.2">
      <c r="A25" s="326" t="s">
        <v>89</v>
      </c>
      <c r="B25" s="307" t="s">
        <v>405</v>
      </c>
      <c r="C25" s="197"/>
    </row>
    <row r="26" spans="1:3" s="68" customFormat="1" ht="12" customHeight="1" x14ac:dyDescent="0.2">
      <c r="A26" s="326" t="s">
        <v>90</v>
      </c>
      <c r="B26" s="307" t="s">
        <v>406</v>
      </c>
      <c r="C26" s="197"/>
    </row>
    <row r="27" spans="1:3" s="68" customFormat="1" ht="12" customHeight="1" x14ac:dyDescent="0.2">
      <c r="A27" s="326" t="s">
        <v>156</v>
      </c>
      <c r="B27" s="307" t="s">
        <v>249</v>
      </c>
      <c r="C27" s="197"/>
    </row>
    <row r="28" spans="1:3" s="68" customFormat="1" ht="12" customHeight="1" thickBot="1" x14ac:dyDescent="0.25">
      <c r="A28" s="327" t="s">
        <v>157</v>
      </c>
      <c r="B28" s="404" t="s">
        <v>542</v>
      </c>
      <c r="C28" s="405"/>
    </row>
    <row r="29" spans="1:3" s="68" customFormat="1" ht="12" customHeight="1" thickBot="1" x14ac:dyDescent="0.25">
      <c r="A29" s="31" t="s">
        <v>158</v>
      </c>
      <c r="B29" s="20" t="s">
        <v>534</v>
      </c>
      <c r="C29" s="201">
        <f>C30+C31+C32+C33+C34+C35+C36</f>
        <v>20133000</v>
      </c>
    </row>
    <row r="30" spans="1:3" s="68" customFormat="1" ht="12" customHeight="1" x14ac:dyDescent="0.2">
      <c r="A30" s="325" t="s">
        <v>252</v>
      </c>
      <c r="B30" s="306" t="str">
        <f>'KV_1.1.sz.mell.'!B32</f>
        <v>Építményadó</v>
      </c>
      <c r="C30" s="198">
        <v>38000</v>
      </c>
    </row>
    <row r="31" spans="1:3" s="68" customFormat="1" ht="12" customHeight="1" x14ac:dyDescent="0.2">
      <c r="A31" s="326" t="s">
        <v>253</v>
      </c>
      <c r="B31" s="306" t="str">
        <f>'KV_1.1.sz.mell.'!B33</f>
        <v>Egyéb közhatalmi</v>
      </c>
      <c r="C31" s="197">
        <v>15000</v>
      </c>
    </row>
    <row r="32" spans="1:3" s="68" customFormat="1" ht="12" customHeight="1" x14ac:dyDescent="0.2">
      <c r="A32" s="326" t="s">
        <v>254</v>
      </c>
      <c r="B32" s="306" t="str">
        <f>'KV_1.1.sz.mell.'!B34</f>
        <v>Iparűzési adó</v>
      </c>
      <c r="C32" s="197">
        <v>15000000</v>
      </c>
    </row>
    <row r="33" spans="1:3" s="68" customFormat="1" ht="12" customHeight="1" x14ac:dyDescent="0.2">
      <c r="A33" s="326" t="s">
        <v>255</v>
      </c>
      <c r="B33" s="306" t="str">
        <f>'KV_1.1.sz.mell.'!B35</f>
        <v>Talajterhelési díj</v>
      </c>
      <c r="C33" s="197">
        <v>280000</v>
      </c>
    </row>
    <row r="34" spans="1:3" s="68" customFormat="1" ht="12" customHeight="1" x14ac:dyDescent="0.2">
      <c r="A34" s="326" t="s">
        <v>527</v>
      </c>
      <c r="B34" s="306" t="str">
        <f>'KV_1.1.sz.mell.'!B36</f>
        <v>Gépjárműadó</v>
      </c>
      <c r="C34" s="197"/>
    </row>
    <row r="35" spans="1:3" s="68" customFormat="1" ht="12" customHeight="1" x14ac:dyDescent="0.2">
      <c r="A35" s="326" t="s">
        <v>528</v>
      </c>
      <c r="B35" s="306" t="str">
        <f>'KV_1.1.sz.mell.'!B37</f>
        <v>Telekadó</v>
      </c>
      <c r="C35" s="197"/>
    </row>
    <row r="36" spans="1:3" s="68" customFormat="1" ht="12" customHeight="1" thickBot="1" x14ac:dyDescent="0.25">
      <c r="A36" s="327" t="s">
        <v>529</v>
      </c>
      <c r="B36" s="306" t="str">
        <f>'KV_1.1.sz.mell.'!B38</f>
        <v>Kommunális adó</v>
      </c>
      <c r="C36" s="199">
        <v>4800000</v>
      </c>
    </row>
    <row r="37" spans="1:3" s="68" customFormat="1" ht="12" customHeight="1" thickBot="1" x14ac:dyDescent="0.25">
      <c r="A37" s="31" t="s">
        <v>22</v>
      </c>
      <c r="B37" s="20" t="s">
        <v>414</v>
      </c>
      <c r="C37" s="195">
        <f>SUM(C38:C48)</f>
        <v>1490000</v>
      </c>
    </row>
    <row r="38" spans="1:3" s="68" customFormat="1" ht="12" customHeight="1" x14ac:dyDescent="0.2">
      <c r="A38" s="325" t="s">
        <v>91</v>
      </c>
      <c r="B38" s="306" t="s">
        <v>259</v>
      </c>
      <c r="C38" s="198"/>
    </row>
    <row r="39" spans="1:3" s="68" customFormat="1" ht="12" customHeight="1" x14ac:dyDescent="0.2">
      <c r="A39" s="326" t="s">
        <v>92</v>
      </c>
      <c r="B39" s="307" t="s">
        <v>260</v>
      </c>
      <c r="C39" s="197">
        <v>750000</v>
      </c>
    </row>
    <row r="40" spans="1:3" s="68" customFormat="1" ht="12" customHeight="1" x14ac:dyDescent="0.2">
      <c r="A40" s="326" t="s">
        <v>93</v>
      </c>
      <c r="B40" s="307" t="s">
        <v>261</v>
      </c>
      <c r="C40" s="197"/>
    </row>
    <row r="41" spans="1:3" s="68" customFormat="1" ht="12" customHeight="1" x14ac:dyDescent="0.2">
      <c r="A41" s="326" t="s">
        <v>160</v>
      </c>
      <c r="B41" s="307" t="s">
        <v>262</v>
      </c>
      <c r="C41" s="197">
        <v>600000</v>
      </c>
    </row>
    <row r="42" spans="1:3" s="68" customFormat="1" ht="12" customHeight="1" x14ac:dyDescent="0.2">
      <c r="A42" s="326" t="s">
        <v>161</v>
      </c>
      <c r="B42" s="307" t="s">
        <v>263</v>
      </c>
      <c r="C42" s="197"/>
    </row>
    <row r="43" spans="1:3" s="68" customFormat="1" ht="12" customHeight="1" x14ac:dyDescent="0.2">
      <c r="A43" s="326" t="s">
        <v>162</v>
      </c>
      <c r="B43" s="307" t="s">
        <v>264</v>
      </c>
      <c r="C43" s="197"/>
    </row>
    <row r="44" spans="1:3" s="68" customFormat="1" ht="12" customHeight="1" x14ac:dyDescent="0.2">
      <c r="A44" s="326" t="s">
        <v>163</v>
      </c>
      <c r="B44" s="307" t="s">
        <v>265</v>
      </c>
      <c r="C44" s="197"/>
    </row>
    <row r="45" spans="1:3" s="68" customFormat="1" ht="12" customHeight="1" x14ac:dyDescent="0.2">
      <c r="A45" s="326" t="s">
        <v>164</v>
      </c>
      <c r="B45" s="307" t="s">
        <v>533</v>
      </c>
      <c r="C45" s="197"/>
    </row>
    <row r="46" spans="1:3" s="68" customFormat="1" ht="12" customHeight="1" x14ac:dyDescent="0.2">
      <c r="A46" s="326" t="s">
        <v>257</v>
      </c>
      <c r="B46" s="307" t="s">
        <v>267</v>
      </c>
      <c r="C46" s="200"/>
    </row>
    <row r="47" spans="1:3" s="68" customFormat="1" ht="12" customHeight="1" x14ac:dyDescent="0.2">
      <c r="A47" s="327" t="s">
        <v>258</v>
      </c>
      <c r="B47" s="308" t="s">
        <v>416</v>
      </c>
      <c r="C47" s="297"/>
    </row>
    <row r="48" spans="1:3" s="68" customFormat="1" ht="12" customHeight="1" thickBot="1" x14ac:dyDescent="0.25">
      <c r="A48" s="327" t="s">
        <v>415</v>
      </c>
      <c r="B48" s="404" t="s">
        <v>551</v>
      </c>
      <c r="C48" s="407">
        <v>140000</v>
      </c>
    </row>
    <row r="49" spans="1:3" s="68" customFormat="1" ht="12" customHeight="1" thickBot="1" x14ac:dyDescent="0.25">
      <c r="A49" s="31" t="s">
        <v>23</v>
      </c>
      <c r="B49" s="20" t="s">
        <v>269</v>
      </c>
      <c r="C49" s="195">
        <f>SUM(C50:C54)</f>
        <v>510000</v>
      </c>
    </row>
    <row r="50" spans="1:3" s="68" customFormat="1" ht="12" customHeight="1" x14ac:dyDescent="0.2">
      <c r="A50" s="325" t="s">
        <v>94</v>
      </c>
      <c r="B50" s="306" t="s">
        <v>273</v>
      </c>
      <c r="C50" s="350"/>
    </row>
    <row r="51" spans="1:3" s="68" customFormat="1" ht="12" customHeight="1" x14ac:dyDescent="0.2">
      <c r="A51" s="326" t="s">
        <v>95</v>
      </c>
      <c r="B51" s="307" t="s">
        <v>274</v>
      </c>
      <c r="C51" s="200">
        <v>510000</v>
      </c>
    </row>
    <row r="52" spans="1:3" s="68" customFormat="1" ht="12" customHeight="1" x14ac:dyDescent="0.2">
      <c r="A52" s="326" t="s">
        <v>270</v>
      </c>
      <c r="B52" s="307" t="s">
        <v>275</v>
      </c>
      <c r="C52" s="200"/>
    </row>
    <row r="53" spans="1:3" s="68" customFormat="1" ht="12" customHeight="1" x14ac:dyDescent="0.2">
      <c r="A53" s="326" t="s">
        <v>271</v>
      </c>
      <c r="B53" s="307" t="s">
        <v>276</v>
      </c>
      <c r="C53" s="200"/>
    </row>
    <row r="54" spans="1:3" s="68" customFormat="1" ht="12" customHeight="1" thickBot="1" x14ac:dyDescent="0.25">
      <c r="A54" s="327" t="s">
        <v>272</v>
      </c>
      <c r="B54" s="308" t="s">
        <v>277</v>
      </c>
      <c r="C54" s="297"/>
    </row>
    <row r="55" spans="1:3" s="68" customFormat="1" ht="12" customHeight="1" thickBot="1" x14ac:dyDescent="0.25">
      <c r="A55" s="31" t="s">
        <v>165</v>
      </c>
      <c r="B55" s="20" t="s">
        <v>278</v>
      </c>
      <c r="C55" s="195">
        <f>SUM(C56:C58)</f>
        <v>0</v>
      </c>
    </row>
    <row r="56" spans="1:3" s="68" customFormat="1" ht="12" customHeight="1" x14ac:dyDescent="0.2">
      <c r="A56" s="325" t="s">
        <v>96</v>
      </c>
      <c r="B56" s="306" t="s">
        <v>279</v>
      </c>
      <c r="C56" s="198"/>
    </row>
    <row r="57" spans="1:3" s="68" customFormat="1" ht="12" customHeight="1" x14ac:dyDescent="0.2">
      <c r="A57" s="326" t="s">
        <v>97</v>
      </c>
      <c r="B57" s="307" t="s">
        <v>407</v>
      </c>
      <c r="C57" s="197"/>
    </row>
    <row r="58" spans="1:3" s="68" customFormat="1" ht="12" customHeight="1" x14ac:dyDescent="0.2">
      <c r="A58" s="326" t="s">
        <v>282</v>
      </c>
      <c r="B58" s="307" t="s">
        <v>280</v>
      </c>
      <c r="C58" s="197"/>
    </row>
    <row r="59" spans="1:3" s="68" customFormat="1" ht="12" customHeight="1" thickBot="1" x14ac:dyDescent="0.25">
      <c r="A59" s="327" t="s">
        <v>283</v>
      </c>
      <c r="B59" s="308" t="s">
        <v>281</v>
      </c>
      <c r="C59" s="199"/>
    </row>
    <row r="60" spans="1:3" s="68" customFormat="1" ht="12" customHeight="1" thickBot="1" x14ac:dyDescent="0.25">
      <c r="A60" s="31" t="s">
        <v>25</v>
      </c>
      <c r="B60" s="190" t="s">
        <v>284</v>
      </c>
      <c r="C60" s="195">
        <f>SUM(C61:C63)</f>
        <v>0</v>
      </c>
    </row>
    <row r="61" spans="1:3" s="68" customFormat="1" ht="12" customHeight="1" x14ac:dyDescent="0.2">
      <c r="A61" s="325" t="s">
        <v>166</v>
      </c>
      <c r="B61" s="306" t="s">
        <v>286</v>
      </c>
      <c r="C61" s="200"/>
    </row>
    <row r="62" spans="1:3" s="68" customFormat="1" ht="12" customHeight="1" x14ac:dyDescent="0.2">
      <c r="A62" s="326" t="s">
        <v>167</v>
      </c>
      <c r="B62" s="307" t="s">
        <v>408</v>
      </c>
      <c r="C62" s="200"/>
    </row>
    <row r="63" spans="1:3" s="68" customFormat="1" ht="12" customHeight="1" x14ac:dyDescent="0.2">
      <c r="A63" s="326" t="s">
        <v>215</v>
      </c>
      <c r="B63" s="307" t="s">
        <v>287</v>
      </c>
      <c r="C63" s="200"/>
    </row>
    <row r="64" spans="1:3" s="68" customFormat="1" ht="12" customHeight="1" thickBot="1" x14ac:dyDescent="0.25">
      <c r="A64" s="327" t="s">
        <v>285</v>
      </c>
      <c r="B64" s="308" t="s">
        <v>288</v>
      </c>
      <c r="C64" s="200"/>
    </row>
    <row r="65" spans="1:3" s="68" customFormat="1" ht="12" customHeight="1" thickBot="1" x14ac:dyDescent="0.25">
      <c r="A65" s="31" t="s">
        <v>26</v>
      </c>
      <c r="B65" s="20" t="s">
        <v>289</v>
      </c>
      <c r="C65" s="201">
        <f>+C8+C15+C22+C29+C37+C49+C55+C60</f>
        <v>78294129</v>
      </c>
    </row>
    <row r="66" spans="1:3" s="68" customFormat="1" ht="12" customHeight="1" thickBot="1" x14ac:dyDescent="0.2">
      <c r="A66" s="328" t="s">
        <v>376</v>
      </c>
      <c r="B66" s="190" t="s">
        <v>291</v>
      </c>
      <c r="C66" s="195">
        <f>SUM(C67:C69)</f>
        <v>0</v>
      </c>
    </row>
    <row r="67" spans="1:3" s="68" customFormat="1" ht="12" customHeight="1" x14ac:dyDescent="0.2">
      <c r="A67" s="325" t="s">
        <v>319</v>
      </c>
      <c r="B67" s="306" t="s">
        <v>292</v>
      </c>
      <c r="C67" s="200"/>
    </row>
    <row r="68" spans="1:3" s="68" customFormat="1" ht="12" customHeight="1" x14ac:dyDescent="0.2">
      <c r="A68" s="326" t="s">
        <v>328</v>
      </c>
      <c r="B68" s="307" t="s">
        <v>293</v>
      </c>
      <c r="C68" s="200"/>
    </row>
    <row r="69" spans="1:3" s="68" customFormat="1" ht="12" customHeight="1" thickBot="1" x14ac:dyDescent="0.25">
      <c r="A69" s="327" t="s">
        <v>329</v>
      </c>
      <c r="B69" s="309" t="s">
        <v>441</v>
      </c>
      <c r="C69" s="200"/>
    </row>
    <row r="70" spans="1:3" s="68" customFormat="1" ht="12" customHeight="1" thickBot="1" x14ac:dyDescent="0.2">
      <c r="A70" s="328" t="s">
        <v>295</v>
      </c>
      <c r="B70" s="190" t="s">
        <v>296</v>
      </c>
      <c r="C70" s="195">
        <f>SUM(C71:C74)</f>
        <v>0</v>
      </c>
    </row>
    <row r="71" spans="1:3" s="68" customFormat="1" ht="12" customHeight="1" x14ac:dyDescent="0.2">
      <c r="A71" s="325" t="s">
        <v>134</v>
      </c>
      <c r="B71" s="306" t="s">
        <v>297</v>
      </c>
      <c r="C71" s="200"/>
    </row>
    <row r="72" spans="1:3" s="68" customFormat="1" ht="12" customHeight="1" x14ac:dyDescent="0.2">
      <c r="A72" s="326" t="s">
        <v>135</v>
      </c>
      <c r="B72" s="307" t="s">
        <v>544</v>
      </c>
      <c r="C72" s="200"/>
    </row>
    <row r="73" spans="1:3" s="68" customFormat="1" ht="12" customHeight="1" x14ac:dyDescent="0.2">
      <c r="A73" s="326" t="s">
        <v>320</v>
      </c>
      <c r="B73" s="307" t="s">
        <v>298</v>
      </c>
      <c r="C73" s="200"/>
    </row>
    <row r="74" spans="1:3" s="68" customFormat="1" ht="12" customHeight="1" x14ac:dyDescent="0.2">
      <c r="A74" s="326" t="s">
        <v>321</v>
      </c>
      <c r="B74" s="191" t="s">
        <v>545</v>
      </c>
      <c r="C74" s="200"/>
    </row>
    <row r="75" spans="1:3" s="68" customFormat="1" ht="12" customHeight="1" thickBot="1" x14ac:dyDescent="0.2">
      <c r="A75" s="332" t="s">
        <v>299</v>
      </c>
      <c r="B75" s="426" t="s">
        <v>300</v>
      </c>
      <c r="C75" s="370">
        <f>SUM(C76:C77)</f>
        <v>13139593</v>
      </c>
    </row>
    <row r="76" spans="1:3" s="68" customFormat="1" ht="12" customHeight="1" x14ac:dyDescent="0.2">
      <c r="A76" s="325" t="s">
        <v>322</v>
      </c>
      <c r="B76" s="306" t="s">
        <v>301</v>
      </c>
      <c r="C76" s="200">
        <v>13139593</v>
      </c>
    </row>
    <row r="77" spans="1:3" s="68" customFormat="1" ht="12" customHeight="1" thickBot="1" x14ac:dyDescent="0.25">
      <c r="A77" s="327" t="s">
        <v>323</v>
      </c>
      <c r="B77" s="308" t="s">
        <v>302</v>
      </c>
      <c r="C77" s="200"/>
    </row>
    <row r="78" spans="1:3" s="67" customFormat="1" ht="12" customHeight="1" thickBot="1" x14ac:dyDescent="0.2">
      <c r="A78" s="328" t="s">
        <v>303</v>
      </c>
      <c r="B78" s="190" t="s">
        <v>304</v>
      </c>
      <c r="C78" s="195">
        <f>SUM(C79:C81)</f>
        <v>0</v>
      </c>
    </row>
    <row r="79" spans="1:3" s="68" customFormat="1" ht="12" customHeight="1" x14ac:dyDescent="0.2">
      <c r="A79" s="325" t="s">
        <v>324</v>
      </c>
      <c r="B79" s="306" t="s">
        <v>305</v>
      </c>
      <c r="C79" s="200"/>
    </row>
    <row r="80" spans="1:3" s="68" customFormat="1" ht="12" customHeight="1" x14ac:dyDescent="0.2">
      <c r="A80" s="326" t="s">
        <v>325</v>
      </c>
      <c r="B80" s="307" t="s">
        <v>306</v>
      </c>
      <c r="C80" s="200"/>
    </row>
    <row r="81" spans="1:3" s="68" customFormat="1" ht="12" customHeight="1" thickBot="1" x14ac:dyDescent="0.25">
      <c r="A81" s="327" t="s">
        <v>326</v>
      </c>
      <c r="B81" s="308" t="s">
        <v>546</v>
      </c>
      <c r="C81" s="200"/>
    </row>
    <row r="82" spans="1:3" s="68" customFormat="1" ht="12" customHeight="1" thickBot="1" x14ac:dyDescent="0.2">
      <c r="A82" s="328" t="s">
        <v>307</v>
      </c>
      <c r="B82" s="190" t="s">
        <v>327</v>
      </c>
      <c r="C82" s="195">
        <f>SUM(C83:C86)</f>
        <v>0</v>
      </c>
    </row>
    <row r="83" spans="1:3" s="68" customFormat="1" ht="12" customHeight="1" x14ac:dyDescent="0.2">
      <c r="A83" s="329" t="s">
        <v>308</v>
      </c>
      <c r="B83" s="306" t="s">
        <v>309</v>
      </c>
      <c r="C83" s="200"/>
    </row>
    <row r="84" spans="1:3" s="68" customFormat="1" ht="12" customHeight="1" x14ac:dyDescent="0.2">
      <c r="A84" s="330" t="s">
        <v>310</v>
      </c>
      <c r="B84" s="307" t="s">
        <v>311</v>
      </c>
      <c r="C84" s="200"/>
    </row>
    <row r="85" spans="1:3" s="68" customFormat="1" ht="12" customHeight="1" x14ac:dyDescent="0.2">
      <c r="A85" s="330" t="s">
        <v>312</v>
      </c>
      <c r="B85" s="307" t="s">
        <v>313</v>
      </c>
      <c r="C85" s="200"/>
    </row>
    <row r="86" spans="1:3" s="67" customFormat="1" ht="12" customHeight="1" thickBot="1" x14ac:dyDescent="0.25">
      <c r="A86" s="331" t="s">
        <v>314</v>
      </c>
      <c r="B86" s="308" t="s">
        <v>315</v>
      </c>
      <c r="C86" s="200"/>
    </row>
    <row r="87" spans="1:3" s="67" customFormat="1" ht="12" customHeight="1" thickBot="1" x14ac:dyDescent="0.2">
      <c r="A87" s="328" t="s">
        <v>316</v>
      </c>
      <c r="B87" s="190" t="s">
        <v>455</v>
      </c>
      <c r="C87" s="351"/>
    </row>
    <row r="88" spans="1:3" s="67" customFormat="1" ht="12" customHeight="1" thickBot="1" x14ac:dyDescent="0.2">
      <c r="A88" s="328" t="s">
        <v>487</v>
      </c>
      <c r="B88" s="190" t="s">
        <v>317</v>
      </c>
      <c r="C88" s="351"/>
    </row>
    <row r="89" spans="1:3" s="67" customFormat="1" ht="12" customHeight="1" thickBot="1" x14ac:dyDescent="0.2">
      <c r="A89" s="328" t="s">
        <v>488</v>
      </c>
      <c r="B89" s="313" t="s">
        <v>458</v>
      </c>
      <c r="C89" s="201">
        <f>+C66+C70+C75+C78+C82+C88+C87</f>
        <v>13139593</v>
      </c>
    </row>
    <row r="90" spans="1:3" s="67" customFormat="1" ht="12" customHeight="1" thickBot="1" x14ac:dyDescent="0.2">
      <c r="A90" s="332" t="s">
        <v>489</v>
      </c>
      <c r="B90" s="314" t="s">
        <v>490</v>
      </c>
      <c r="C90" s="201">
        <f>+C65+C89</f>
        <v>91433722</v>
      </c>
    </row>
    <row r="91" spans="1:3" s="68" customFormat="1" ht="6.75" customHeight="1" thickBot="1" x14ac:dyDescent="0.25">
      <c r="A91" s="156"/>
      <c r="B91" s="157"/>
      <c r="C91" s="260"/>
    </row>
    <row r="92" spans="1:3" s="58" customFormat="1" ht="16.5" customHeight="1" thickBot="1" x14ac:dyDescent="0.25">
      <c r="A92" s="160"/>
      <c r="B92" s="161" t="s">
        <v>57</v>
      </c>
      <c r="C92" s="262"/>
    </row>
    <row r="93" spans="1:3" s="69" customFormat="1" ht="12" customHeight="1" thickBot="1" x14ac:dyDescent="0.25">
      <c r="A93" s="301" t="s">
        <v>18</v>
      </c>
      <c r="B93" s="27" t="s">
        <v>494</v>
      </c>
      <c r="C93" s="194">
        <f>+C94+C95+C96+C97+C98+C111</f>
        <v>64355811</v>
      </c>
    </row>
    <row r="94" spans="1:3" ht="12" customHeight="1" x14ac:dyDescent="0.2">
      <c r="A94" s="333" t="s">
        <v>98</v>
      </c>
      <c r="B94" s="9" t="s">
        <v>49</v>
      </c>
      <c r="C94" s="196">
        <v>27517968</v>
      </c>
    </row>
    <row r="95" spans="1:3" ht="12" customHeight="1" x14ac:dyDescent="0.2">
      <c r="A95" s="326" t="s">
        <v>99</v>
      </c>
      <c r="B95" s="7" t="s">
        <v>168</v>
      </c>
      <c r="C95" s="197">
        <v>4265285</v>
      </c>
    </row>
    <row r="96" spans="1:3" ht="12" customHeight="1" x14ac:dyDescent="0.2">
      <c r="A96" s="326" t="s">
        <v>100</v>
      </c>
      <c r="B96" s="7" t="s">
        <v>131</v>
      </c>
      <c r="C96" s="199">
        <v>22880897</v>
      </c>
    </row>
    <row r="97" spans="1:3" ht="12" customHeight="1" x14ac:dyDescent="0.2">
      <c r="A97" s="326" t="s">
        <v>101</v>
      </c>
      <c r="B97" s="10" t="s">
        <v>169</v>
      </c>
      <c r="C97" s="199">
        <v>6352000</v>
      </c>
    </row>
    <row r="98" spans="1:3" ht="12" customHeight="1" x14ac:dyDescent="0.2">
      <c r="A98" s="326" t="s">
        <v>112</v>
      </c>
      <c r="B98" s="18" t="s">
        <v>170</v>
      </c>
      <c r="C98" s="199">
        <f>SUM(C99:C110)</f>
        <v>3339661</v>
      </c>
    </row>
    <row r="99" spans="1:3" ht="12" customHeight="1" x14ac:dyDescent="0.2">
      <c r="A99" s="326" t="s">
        <v>102</v>
      </c>
      <c r="B99" s="7" t="s">
        <v>491</v>
      </c>
      <c r="C99" s="199">
        <v>510000</v>
      </c>
    </row>
    <row r="100" spans="1:3" ht="12" customHeight="1" x14ac:dyDescent="0.2">
      <c r="A100" s="326" t="s">
        <v>103</v>
      </c>
      <c r="B100" s="88" t="s">
        <v>421</v>
      </c>
      <c r="C100" s="199"/>
    </row>
    <row r="101" spans="1:3" ht="12" customHeight="1" x14ac:dyDescent="0.2">
      <c r="A101" s="326" t="s">
        <v>113</v>
      </c>
      <c r="B101" s="88" t="s">
        <v>420</v>
      </c>
      <c r="C101" s="199"/>
    </row>
    <row r="102" spans="1:3" ht="12" customHeight="1" x14ac:dyDescent="0.2">
      <c r="A102" s="326" t="s">
        <v>114</v>
      </c>
      <c r="B102" s="88" t="s">
        <v>333</v>
      </c>
      <c r="C102" s="199"/>
    </row>
    <row r="103" spans="1:3" ht="12" customHeight="1" x14ac:dyDescent="0.2">
      <c r="A103" s="326" t="s">
        <v>115</v>
      </c>
      <c r="B103" s="89" t="s">
        <v>334</v>
      </c>
      <c r="C103" s="199"/>
    </row>
    <row r="104" spans="1:3" ht="12" customHeight="1" x14ac:dyDescent="0.2">
      <c r="A104" s="326" t="s">
        <v>116</v>
      </c>
      <c r="B104" s="89" t="s">
        <v>335</v>
      </c>
      <c r="C104" s="199"/>
    </row>
    <row r="105" spans="1:3" ht="12" customHeight="1" x14ac:dyDescent="0.2">
      <c r="A105" s="326" t="s">
        <v>118</v>
      </c>
      <c r="B105" s="88" t="s">
        <v>336</v>
      </c>
      <c r="C105" s="199">
        <v>2729661</v>
      </c>
    </row>
    <row r="106" spans="1:3" ht="12" customHeight="1" x14ac:dyDescent="0.2">
      <c r="A106" s="326" t="s">
        <v>171</v>
      </c>
      <c r="B106" s="88" t="s">
        <v>337</v>
      </c>
      <c r="C106" s="199"/>
    </row>
    <row r="107" spans="1:3" ht="12" customHeight="1" x14ac:dyDescent="0.2">
      <c r="A107" s="326" t="s">
        <v>331</v>
      </c>
      <c r="B107" s="89" t="s">
        <v>338</v>
      </c>
      <c r="C107" s="199"/>
    </row>
    <row r="108" spans="1:3" ht="12" customHeight="1" x14ac:dyDescent="0.2">
      <c r="A108" s="334" t="s">
        <v>332</v>
      </c>
      <c r="B108" s="90" t="s">
        <v>339</v>
      </c>
      <c r="C108" s="199"/>
    </row>
    <row r="109" spans="1:3" ht="12" customHeight="1" x14ac:dyDescent="0.2">
      <c r="A109" s="326" t="s">
        <v>418</v>
      </c>
      <c r="B109" s="90" t="s">
        <v>340</v>
      </c>
      <c r="C109" s="199"/>
    </row>
    <row r="110" spans="1:3" ht="12" customHeight="1" x14ac:dyDescent="0.2">
      <c r="A110" s="326" t="s">
        <v>419</v>
      </c>
      <c r="B110" s="89" t="s">
        <v>341</v>
      </c>
      <c r="C110" s="197">
        <v>100000</v>
      </c>
    </row>
    <row r="111" spans="1:3" ht="12" customHeight="1" x14ac:dyDescent="0.2">
      <c r="A111" s="326" t="s">
        <v>423</v>
      </c>
      <c r="B111" s="10" t="s">
        <v>50</v>
      </c>
      <c r="C111" s="197"/>
    </row>
    <row r="112" spans="1:3" ht="12" customHeight="1" x14ac:dyDescent="0.2">
      <c r="A112" s="327" t="s">
        <v>424</v>
      </c>
      <c r="B112" s="7" t="s">
        <v>492</v>
      </c>
      <c r="C112" s="199"/>
    </row>
    <row r="113" spans="1:3" ht="12" customHeight="1" thickBot="1" x14ac:dyDescent="0.25">
      <c r="A113" s="335" t="s">
        <v>425</v>
      </c>
      <c r="B113" s="91" t="s">
        <v>493</v>
      </c>
      <c r="C113" s="203"/>
    </row>
    <row r="114" spans="1:3" ht="12" customHeight="1" thickBot="1" x14ac:dyDescent="0.25">
      <c r="A114" s="31" t="s">
        <v>19</v>
      </c>
      <c r="B114" s="26" t="s">
        <v>342</v>
      </c>
      <c r="C114" s="195">
        <f>+C115+C117+C119</f>
        <v>7516800</v>
      </c>
    </row>
    <row r="115" spans="1:3" ht="12" customHeight="1" x14ac:dyDescent="0.2">
      <c r="A115" s="325" t="s">
        <v>104</v>
      </c>
      <c r="B115" s="7" t="s">
        <v>214</v>
      </c>
      <c r="C115" s="198">
        <v>6800000</v>
      </c>
    </row>
    <row r="116" spans="1:3" ht="12" customHeight="1" x14ac:dyDescent="0.2">
      <c r="A116" s="325" t="s">
        <v>105</v>
      </c>
      <c r="B116" s="11" t="s">
        <v>346</v>
      </c>
      <c r="C116" s="198"/>
    </row>
    <row r="117" spans="1:3" ht="12" customHeight="1" x14ac:dyDescent="0.2">
      <c r="A117" s="325" t="s">
        <v>106</v>
      </c>
      <c r="B117" s="11" t="s">
        <v>172</v>
      </c>
      <c r="C117" s="197"/>
    </row>
    <row r="118" spans="1:3" ht="12" customHeight="1" x14ac:dyDescent="0.2">
      <c r="A118" s="325" t="s">
        <v>107</v>
      </c>
      <c r="B118" s="11" t="s">
        <v>347</v>
      </c>
      <c r="C118" s="184"/>
    </row>
    <row r="119" spans="1:3" ht="12" customHeight="1" x14ac:dyDescent="0.2">
      <c r="A119" s="325" t="s">
        <v>108</v>
      </c>
      <c r="B119" s="192" t="s">
        <v>216</v>
      </c>
      <c r="C119" s="184">
        <v>716800</v>
      </c>
    </row>
    <row r="120" spans="1:3" ht="12" customHeight="1" x14ac:dyDescent="0.2">
      <c r="A120" s="325" t="s">
        <v>117</v>
      </c>
      <c r="B120" s="191" t="s">
        <v>409</v>
      </c>
      <c r="C120" s="184"/>
    </row>
    <row r="121" spans="1:3" ht="12" customHeight="1" x14ac:dyDescent="0.2">
      <c r="A121" s="325" t="s">
        <v>119</v>
      </c>
      <c r="B121" s="302" t="s">
        <v>352</v>
      </c>
      <c r="C121" s="184"/>
    </row>
    <row r="122" spans="1:3" ht="12" customHeight="1" x14ac:dyDescent="0.2">
      <c r="A122" s="325" t="s">
        <v>173</v>
      </c>
      <c r="B122" s="89" t="s">
        <v>335</v>
      </c>
      <c r="C122" s="184">
        <v>666800</v>
      </c>
    </row>
    <row r="123" spans="1:3" ht="12" customHeight="1" x14ac:dyDescent="0.2">
      <c r="A123" s="325" t="s">
        <v>174</v>
      </c>
      <c r="B123" s="89" t="s">
        <v>351</v>
      </c>
      <c r="C123" s="184">
        <v>50000</v>
      </c>
    </row>
    <row r="124" spans="1:3" ht="12" customHeight="1" x14ac:dyDescent="0.2">
      <c r="A124" s="325" t="s">
        <v>175</v>
      </c>
      <c r="B124" s="89" t="s">
        <v>350</v>
      </c>
      <c r="C124" s="184"/>
    </row>
    <row r="125" spans="1:3" ht="12" customHeight="1" x14ac:dyDescent="0.2">
      <c r="A125" s="325" t="s">
        <v>343</v>
      </c>
      <c r="B125" s="89" t="s">
        <v>338</v>
      </c>
      <c r="C125" s="184"/>
    </row>
    <row r="126" spans="1:3" ht="12" customHeight="1" x14ac:dyDescent="0.2">
      <c r="A126" s="325" t="s">
        <v>344</v>
      </c>
      <c r="B126" s="89" t="s">
        <v>349</v>
      </c>
      <c r="C126" s="184"/>
    </row>
    <row r="127" spans="1:3" ht="12" customHeight="1" thickBot="1" x14ac:dyDescent="0.25">
      <c r="A127" s="334" t="s">
        <v>345</v>
      </c>
      <c r="B127" s="89" t="s">
        <v>348</v>
      </c>
      <c r="C127" s="186"/>
    </row>
    <row r="128" spans="1:3" ht="12" customHeight="1" thickBot="1" x14ac:dyDescent="0.25">
      <c r="A128" s="31" t="s">
        <v>20</v>
      </c>
      <c r="B128" s="74" t="s">
        <v>428</v>
      </c>
      <c r="C128" s="195">
        <f>+C93+C114</f>
        <v>71872611</v>
      </c>
    </row>
    <row r="129" spans="1:11" ht="12" customHeight="1" thickBot="1" x14ac:dyDescent="0.25">
      <c r="A129" s="31" t="s">
        <v>21</v>
      </c>
      <c r="B129" s="74" t="s">
        <v>429</v>
      </c>
      <c r="C129" s="195">
        <f>+C130+C131+C132</f>
        <v>0</v>
      </c>
    </row>
    <row r="130" spans="1:11" s="69" customFormat="1" ht="12" customHeight="1" x14ac:dyDescent="0.2">
      <c r="A130" s="325" t="s">
        <v>252</v>
      </c>
      <c r="B130" s="8" t="s">
        <v>497</v>
      </c>
      <c r="C130" s="184"/>
    </row>
    <row r="131" spans="1:11" ht="12" customHeight="1" x14ac:dyDescent="0.2">
      <c r="A131" s="325" t="s">
        <v>253</v>
      </c>
      <c r="B131" s="8" t="s">
        <v>437</v>
      </c>
      <c r="C131" s="184"/>
    </row>
    <row r="132" spans="1:11" ht="12" customHeight="1" thickBot="1" x14ac:dyDescent="0.25">
      <c r="A132" s="334" t="s">
        <v>254</v>
      </c>
      <c r="B132" s="6" t="s">
        <v>496</v>
      </c>
      <c r="C132" s="184"/>
    </row>
    <row r="133" spans="1:11" ht="12" customHeight="1" thickBot="1" x14ac:dyDescent="0.25">
      <c r="A133" s="31" t="s">
        <v>22</v>
      </c>
      <c r="B133" s="74" t="s">
        <v>430</v>
      </c>
      <c r="C133" s="195">
        <f>+C134+C135+C136+C137+C138+C139</f>
        <v>0</v>
      </c>
    </row>
    <row r="134" spans="1:11" ht="12" customHeight="1" x14ac:dyDescent="0.2">
      <c r="A134" s="325" t="s">
        <v>91</v>
      </c>
      <c r="B134" s="8" t="s">
        <v>439</v>
      </c>
      <c r="C134" s="184"/>
    </row>
    <row r="135" spans="1:11" ht="12" customHeight="1" x14ac:dyDescent="0.2">
      <c r="A135" s="325" t="s">
        <v>92</v>
      </c>
      <c r="B135" s="8" t="s">
        <v>431</v>
      </c>
      <c r="C135" s="184"/>
    </row>
    <row r="136" spans="1:11" ht="12" customHeight="1" x14ac:dyDescent="0.2">
      <c r="A136" s="325" t="s">
        <v>93</v>
      </c>
      <c r="B136" s="8" t="s">
        <v>432</v>
      </c>
      <c r="C136" s="184"/>
    </row>
    <row r="137" spans="1:11" ht="12" customHeight="1" x14ac:dyDescent="0.2">
      <c r="A137" s="325" t="s">
        <v>160</v>
      </c>
      <c r="B137" s="8" t="s">
        <v>495</v>
      </c>
      <c r="C137" s="184"/>
    </row>
    <row r="138" spans="1:11" ht="12" customHeight="1" x14ac:dyDescent="0.2">
      <c r="A138" s="325" t="s">
        <v>161</v>
      </c>
      <c r="B138" s="8" t="s">
        <v>434</v>
      </c>
      <c r="C138" s="184"/>
    </row>
    <row r="139" spans="1:11" s="69" customFormat="1" ht="12" customHeight="1" thickBot="1" x14ac:dyDescent="0.25">
      <c r="A139" s="334" t="s">
        <v>162</v>
      </c>
      <c r="B139" s="6" t="s">
        <v>435</v>
      </c>
      <c r="C139" s="184"/>
    </row>
    <row r="140" spans="1:11" ht="12" customHeight="1" thickBot="1" x14ac:dyDescent="0.25">
      <c r="A140" s="31" t="s">
        <v>23</v>
      </c>
      <c r="B140" s="74" t="s">
        <v>516</v>
      </c>
      <c r="C140" s="201">
        <f>+C141+C142+C144+C145+C143</f>
        <v>19561111</v>
      </c>
      <c r="K140" s="167"/>
    </row>
    <row r="141" spans="1:11" x14ac:dyDescent="0.2">
      <c r="A141" s="325" t="s">
        <v>94</v>
      </c>
      <c r="B141" s="8" t="s">
        <v>353</v>
      </c>
      <c r="C141" s="184"/>
    </row>
    <row r="142" spans="1:11" ht="12" customHeight="1" x14ac:dyDescent="0.2">
      <c r="A142" s="325" t="s">
        <v>95</v>
      </c>
      <c r="B142" s="8" t="s">
        <v>354</v>
      </c>
      <c r="C142" s="184">
        <v>1868913</v>
      </c>
    </row>
    <row r="143" spans="1:11" ht="12" customHeight="1" x14ac:dyDescent="0.2">
      <c r="A143" s="325" t="s">
        <v>270</v>
      </c>
      <c r="B143" s="8" t="s">
        <v>515</v>
      </c>
      <c r="C143" s="184">
        <v>17692198</v>
      </c>
    </row>
    <row r="144" spans="1:11" s="69" customFormat="1" ht="12" customHeight="1" x14ac:dyDescent="0.2">
      <c r="A144" s="325" t="s">
        <v>271</v>
      </c>
      <c r="B144" s="8" t="s">
        <v>444</v>
      </c>
      <c r="C144" s="184"/>
    </row>
    <row r="145" spans="1:3" s="69" customFormat="1" ht="12" customHeight="1" thickBot="1" x14ac:dyDescent="0.25">
      <c r="A145" s="334" t="s">
        <v>272</v>
      </c>
      <c r="B145" s="6" t="s">
        <v>372</v>
      </c>
      <c r="C145" s="184"/>
    </row>
    <row r="146" spans="1:3" s="69" customFormat="1" ht="12" customHeight="1" thickBot="1" x14ac:dyDescent="0.25">
      <c r="A146" s="31" t="s">
        <v>24</v>
      </c>
      <c r="B146" s="74" t="s">
        <v>445</v>
      </c>
      <c r="C146" s="204">
        <f>+C147+C148+C149+C150+C151</f>
        <v>0</v>
      </c>
    </row>
    <row r="147" spans="1:3" s="69" customFormat="1" ht="12" customHeight="1" x14ac:dyDescent="0.2">
      <c r="A147" s="325" t="s">
        <v>96</v>
      </c>
      <c r="B147" s="8" t="s">
        <v>440</v>
      </c>
      <c r="C147" s="184"/>
    </row>
    <row r="148" spans="1:3" s="69" customFormat="1" ht="12" customHeight="1" x14ac:dyDescent="0.2">
      <c r="A148" s="325" t="s">
        <v>97</v>
      </c>
      <c r="B148" s="8" t="s">
        <v>447</v>
      </c>
      <c r="C148" s="184"/>
    </row>
    <row r="149" spans="1:3" s="69" customFormat="1" ht="12" customHeight="1" x14ac:dyDescent="0.2">
      <c r="A149" s="325" t="s">
        <v>282</v>
      </c>
      <c r="B149" s="8" t="s">
        <v>442</v>
      </c>
      <c r="C149" s="184"/>
    </row>
    <row r="150" spans="1:3" s="69" customFormat="1" ht="12" customHeight="1" x14ac:dyDescent="0.2">
      <c r="A150" s="325" t="s">
        <v>283</v>
      </c>
      <c r="B150" s="8" t="s">
        <v>498</v>
      </c>
      <c r="C150" s="184"/>
    </row>
    <row r="151" spans="1:3" ht="12.75" customHeight="1" thickBot="1" x14ac:dyDescent="0.25">
      <c r="A151" s="334" t="s">
        <v>446</v>
      </c>
      <c r="B151" s="6" t="s">
        <v>449</v>
      </c>
      <c r="C151" s="186"/>
    </row>
    <row r="152" spans="1:3" ht="12.75" customHeight="1" thickBot="1" x14ac:dyDescent="0.25">
      <c r="A152" s="375" t="s">
        <v>25</v>
      </c>
      <c r="B152" s="74" t="s">
        <v>450</v>
      </c>
      <c r="C152" s="204"/>
    </row>
    <row r="153" spans="1:3" ht="12.75" customHeight="1" thickBot="1" x14ac:dyDescent="0.25">
      <c r="A153" s="375" t="s">
        <v>26</v>
      </c>
      <c r="B153" s="74" t="s">
        <v>451</v>
      </c>
      <c r="C153" s="204"/>
    </row>
    <row r="154" spans="1:3" ht="12" customHeight="1" thickBot="1" x14ac:dyDescent="0.25">
      <c r="A154" s="31" t="s">
        <v>27</v>
      </c>
      <c r="B154" s="74" t="s">
        <v>453</v>
      </c>
      <c r="C154" s="316">
        <f>+C129+C133+C140+C146+C152+C153</f>
        <v>19561111</v>
      </c>
    </row>
    <row r="155" spans="1:3" ht="15.2" customHeight="1" thickBot="1" x14ac:dyDescent="0.25">
      <c r="A155" s="336" t="s">
        <v>28</v>
      </c>
      <c r="B155" s="274" t="s">
        <v>452</v>
      </c>
      <c r="C155" s="316">
        <f>+C128+C154</f>
        <v>91433722</v>
      </c>
    </row>
    <row r="156" spans="1:3" ht="13.5" thickBot="1" x14ac:dyDescent="0.25">
      <c r="A156" s="282"/>
      <c r="B156" s="283"/>
      <c r="C156" s="465">
        <f>C90-C155</f>
        <v>0</v>
      </c>
    </row>
    <row r="157" spans="1:3" ht="15.2" customHeight="1" thickBot="1" x14ac:dyDescent="0.25">
      <c r="A157" s="165" t="s">
        <v>499</v>
      </c>
      <c r="B157" s="166"/>
      <c r="C157" s="72">
        <v>7</v>
      </c>
    </row>
    <row r="158" spans="1:3" ht="14.45" customHeight="1" thickBot="1" x14ac:dyDescent="0.25">
      <c r="A158" s="165" t="s">
        <v>190</v>
      </c>
      <c r="B158" s="166"/>
      <c r="C158" s="72">
        <v>9</v>
      </c>
    </row>
    <row r="159" spans="1:3" x14ac:dyDescent="0.2">
      <c r="A159" s="462"/>
      <c r="B159" s="463"/>
      <c r="C159" s="500"/>
    </row>
    <row r="160" spans="1:3" x14ac:dyDescent="0.2">
      <c r="A160" s="462"/>
      <c r="B160" s="463"/>
    </row>
    <row r="161" spans="1:3" x14ac:dyDescent="0.2">
      <c r="A161" s="462"/>
      <c r="B161" s="463"/>
      <c r="C161" s="464"/>
    </row>
    <row r="162" spans="1:3" x14ac:dyDescent="0.2">
      <c r="A162" s="462"/>
      <c r="B162" s="463"/>
      <c r="C162" s="464"/>
    </row>
    <row r="163" spans="1:3" x14ac:dyDescent="0.2">
      <c r="A163" s="462"/>
      <c r="B163" s="463"/>
      <c r="C163" s="464"/>
    </row>
    <row r="164" spans="1:3" x14ac:dyDescent="0.2">
      <c r="A164" s="462"/>
      <c r="B164" s="463"/>
      <c r="C164" s="464"/>
    </row>
    <row r="165" spans="1:3" x14ac:dyDescent="0.2">
      <c r="A165" s="462"/>
      <c r="B165" s="463"/>
      <c r="C165" s="464"/>
    </row>
    <row r="166" spans="1:3" x14ac:dyDescent="0.2">
      <c r="A166" s="462"/>
      <c r="B166" s="463"/>
      <c r="C166" s="464"/>
    </row>
    <row r="167" spans="1:3" x14ac:dyDescent="0.2">
      <c r="A167" s="462"/>
      <c r="B167" s="463"/>
      <c r="C167" s="464"/>
    </row>
    <row r="168" spans="1:3" x14ac:dyDescent="0.2">
      <c r="A168" s="462"/>
      <c r="B168" s="463"/>
      <c r="C168" s="464"/>
    </row>
    <row r="169" spans="1:3" x14ac:dyDescent="0.2">
      <c r="A169" s="462"/>
      <c r="B169" s="463"/>
      <c r="C169" s="464"/>
    </row>
    <row r="170" spans="1:3" x14ac:dyDescent="0.2">
      <c r="A170" s="462"/>
      <c r="B170" s="463"/>
      <c r="C170" s="464"/>
    </row>
    <row r="171" spans="1:3" x14ac:dyDescent="0.2">
      <c r="A171" s="462"/>
      <c r="B171" s="463"/>
      <c r="C171" s="464"/>
    </row>
    <row r="172" spans="1:3" x14ac:dyDescent="0.2">
      <c r="A172" s="462"/>
      <c r="B172" s="463"/>
      <c r="C172" s="464"/>
    </row>
    <row r="173" spans="1:3" x14ac:dyDescent="0.2">
      <c r="A173" s="462"/>
      <c r="B173" s="463"/>
      <c r="C173" s="464"/>
    </row>
    <row r="174" spans="1:3" x14ac:dyDescent="0.2">
      <c r="A174" s="462"/>
      <c r="B174" s="463"/>
      <c r="C174" s="464"/>
    </row>
    <row r="175" spans="1:3" x14ac:dyDescent="0.2">
      <c r="A175" s="462"/>
      <c r="B175" s="463"/>
      <c r="C175" s="464"/>
    </row>
    <row r="176" spans="1:3" x14ac:dyDescent="0.2">
      <c r="A176" s="462"/>
      <c r="B176" s="463"/>
      <c r="C176" s="464"/>
    </row>
    <row r="177" spans="1:3" x14ac:dyDescent="0.2">
      <c r="A177" s="462"/>
      <c r="B177" s="463"/>
      <c r="C177" s="464"/>
    </row>
    <row r="178" spans="1:3" x14ac:dyDescent="0.2">
      <c r="A178" s="462"/>
      <c r="B178" s="463"/>
      <c r="C178" s="464"/>
    </row>
    <row r="179" spans="1:3" x14ac:dyDescent="0.2">
      <c r="A179" s="462"/>
      <c r="B179" s="463"/>
      <c r="C179" s="464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8"/>
  <sheetViews>
    <sheetView topLeftCell="A73" zoomScale="120" zoomScaleNormal="120" zoomScaleSheetLayoutView="85" workbookViewId="0">
      <selection activeCell="C93" sqref="C93:C155"/>
    </sheetView>
  </sheetViews>
  <sheetFormatPr defaultRowHeight="12.75" x14ac:dyDescent="0.2"/>
  <cols>
    <col min="1" max="1" width="19.5" style="284" customWidth="1"/>
    <col min="2" max="2" width="72" style="285" customWidth="1"/>
    <col min="3" max="3" width="25" style="286" customWidth="1"/>
    <col min="4" max="16384" width="9.33203125" style="3"/>
  </cols>
  <sheetData>
    <row r="1" spans="1:3" s="2" customFormat="1" ht="16.5" customHeight="1" thickBot="1" x14ac:dyDescent="0.25">
      <c r="A1" s="443"/>
      <c r="B1" s="444"/>
      <c r="C1" s="440" t="str">
        <f>CONCATENATE("8.1.1. melléklet ",ALAPADATOK!A7," ",ALAPADATOK!B7," ",ALAPADATOK!C7," ",ALAPADATOK!D7," ",ALAPADATOK!E7," ",ALAPADATOK!F7," ",ALAPADATOK!G7," ",ALAPADATOK!H7)</f>
        <v>8.1.1. melléklet az 1 / 2021 ( II.16. ) önkormányzati rendelethez</v>
      </c>
    </row>
    <row r="2" spans="1:3" s="65" customFormat="1" ht="21.2" customHeight="1" x14ac:dyDescent="0.2">
      <c r="A2" s="445" t="s">
        <v>61</v>
      </c>
      <c r="B2" s="446" t="str">
        <f>CONCATENATE(ALAPADATOK!A3)</f>
        <v>ESZTEREGNYE KÖZSÉG ÖNKORMÁNYZATA</v>
      </c>
      <c r="C2" s="447" t="s">
        <v>54</v>
      </c>
    </row>
    <row r="3" spans="1:3" s="65" customFormat="1" ht="16.5" thickBot="1" x14ac:dyDescent="0.25">
      <c r="A3" s="448" t="s">
        <v>187</v>
      </c>
      <c r="B3" s="449" t="s">
        <v>410</v>
      </c>
      <c r="C3" s="450" t="s">
        <v>59</v>
      </c>
    </row>
    <row r="4" spans="1:3" s="66" customFormat="1" ht="22.5" customHeight="1" thickBot="1" x14ac:dyDescent="0.3">
      <c r="A4" s="451"/>
      <c r="B4" s="451"/>
      <c r="C4" s="452" t="str">
        <f>'KV_8.1.sz.mell'!C4</f>
        <v>Forintban!</v>
      </c>
    </row>
    <row r="5" spans="1:3" ht="13.5" thickBot="1" x14ac:dyDescent="0.25">
      <c r="A5" s="453" t="s">
        <v>189</v>
      </c>
      <c r="B5" s="454" t="s">
        <v>537</v>
      </c>
      <c r="C5" s="455" t="s">
        <v>55</v>
      </c>
    </row>
    <row r="6" spans="1:3" s="58" customFormat="1" ht="12.95" customHeight="1" thickBot="1" x14ac:dyDescent="0.25">
      <c r="A6" s="456"/>
      <c r="B6" s="457" t="s">
        <v>473</v>
      </c>
      <c r="C6" s="458" t="s">
        <v>474</v>
      </c>
    </row>
    <row r="7" spans="1:3" s="58" customFormat="1" ht="15.95" customHeight="1" thickBot="1" x14ac:dyDescent="0.25">
      <c r="A7" s="150"/>
      <c r="B7" s="151" t="s">
        <v>56</v>
      </c>
      <c r="C7" s="255"/>
    </row>
    <row r="8" spans="1:3" s="58" customFormat="1" ht="12" customHeight="1" thickBot="1" x14ac:dyDescent="0.25">
      <c r="A8" s="31" t="s">
        <v>18</v>
      </c>
      <c r="B8" s="20" t="s">
        <v>236</v>
      </c>
      <c r="C8" s="195">
        <f>+C9+C10+C11+C12+C13+C14</f>
        <v>43068022</v>
      </c>
    </row>
    <row r="9" spans="1:3" s="67" customFormat="1" ht="12" customHeight="1" x14ac:dyDescent="0.2">
      <c r="A9" s="325" t="s">
        <v>98</v>
      </c>
      <c r="B9" s="306" t="s">
        <v>237</v>
      </c>
      <c r="C9" s="198">
        <v>13403202</v>
      </c>
    </row>
    <row r="10" spans="1:3" s="68" customFormat="1" ht="12" customHeight="1" x14ac:dyDescent="0.2">
      <c r="A10" s="326" t="s">
        <v>99</v>
      </c>
      <c r="B10" s="307" t="s">
        <v>238</v>
      </c>
      <c r="C10" s="197">
        <v>16563820</v>
      </c>
    </row>
    <row r="11" spans="1:3" s="68" customFormat="1" ht="12" customHeight="1" x14ac:dyDescent="0.2">
      <c r="A11" s="326" t="s">
        <v>100</v>
      </c>
      <c r="B11" s="307" t="s">
        <v>525</v>
      </c>
      <c r="C11" s="197">
        <v>10831000</v>
      </c>
    </row>
    <row r="12" spans="1:3" s="68" customFormat="1" ht="12" customHeight="1" x14ac:dyDescent="0.2">
      <c r="A12" s="326" t="s">
        <v>101</v>
      </c>
      <c r="B12" s="307" t="s">
        <v>240</v>
      </c>
      <c r="C12" s="197">
        <v>2270000</v>
      </c>
    </row>
    <row r="13" spans="1:3" s="68" customFormat="1" ht="12" customHeight="1" x14ac:dyDescent="0.2">
      <c r="A13" s="326" t="s">
        <v>133</v>
      </c>
      <c r="B13" s="307" t="s">
        <v>486</v>
      </c>
      <c r="C13" s="197"/>
    </row>
    <row r="14" spans="1:3" s="67" customFormat="1" ht="12" customHeight="1" thickBot="1" x14ac:dyDescent="0.25">
      <c r="A14" s="327" t="s">
        <v>102</v>
      </c>
      <c r="B14" s="308" t="s">
        <v>413</v>
      </c>
      <c r="C14" s="197"/>
    </row>
    <row r="15" spans="1:3" s="67" customFormat="1" ht="12" customHeight="1" thickBot="1" x14ac:dyDescent="0.25">
      <c r="A15" s="31" t="s">
        <v>19</v>
      </c>
      <c r="B15" s="190" t="s">
        <v>241</v>
      </c>
      <c r="C15" s="195">
        <f>+C16+C17+C18+C19+C20</f>
        <v>13093107</v>
      </c>
    </row>
    <row r="16" spans="1:3" s="67" customFormat="1" ht="12" customHeight="1" x14ac:dyDescent="0.2">
      <c r="A16" s="325" t="s">
        <v>104</v>
      </c>
      <c r="B16" s="306" t="s">
        <v>242</v>
      </c>
      <c r="C16" s="198"/>
    </row>
    <row r="17" spans="1:3" s="67" customFormat="1" ht="12" customHeight="1" x14ac:dyDescent="0.2">
      <c r="A17" s="326" t="s">
        <v>105</v>
      </c>
      <c r="B17" s="307" t="s">
        <v>243</v>
      </c>
      <c r="C17" s="197"/>
    </row>
    <row r="18" spans="1:3" s="67" customFormat="1" ht="12" customHeight="1" x14ac:dyDescent="0.2">
      <c r="A18" s="326" t="s">
        <v>106</v>
      </c>
      <c r="B18" s="307" t="s">
        <v>403</v>
      </c>
      <c r="C18" s="197"/>
    </row>
    <row r="19" spans="1:3" s="67" customFormat="1" ht="12" customHeight="1" x14ac:dyDescent="0.2">
      <c r="A19" s="326" t="s">
        <v>107</v>
      </c>
      <c r="B19" s="307" t="s">
        <v>404</v>
      </c>
      <c r="C19" s="197"/>
    </row>
    <row r="20" spans="1:3" s="67" customFormat="1" ht="12" customHeight="1" x14ac:dyDescent="0.2">
      <c r="A20" s="326" t="s">
        <v>108</v>
      </c>
      <c r="B20" s="307" t="s">
        <v>244</v>
      </c>
      <c r="C20" s="197">
        <v>13093107</v>
      </c>
    </row>
    <row r="21" spans="1:3" s="68" customFormat="1" ht="12" customHeight="1" thickBot="1" x14ac:dyDescent="0.25">
      <c r="A21" s="327" t="s">
        <v>117</v>
      </c>
      <c r="B21" s="308" t="s">
        <v>245</v>
      </c>
      <c r="C21" s="199"/>
    </row>
    <row r="22" spans="1:3" s="68" customFormat="1" ht="12" customHeight="1" thickBot="1" x14ac:dyDescent="0.25">
      <c r="A22" s="31" t="s">
        <v>20</v>
      </c>
      <c r="B22" s="20" t="s">
        <v>246</v>
      </c>
      <c r="C22" s="195">
        <f>+C23+C24+C25+C26+C27</f>
        <v>0</v>
      </c>
    </row>
    <row r="23" spans="1:3" s="68" customFormat="1" ht="12" customHeight="1" x14ac:dyDescent="0.2">
      <c r="A23" s="325" t="s">
        <v>87</v>
      </c>
      <c r="B23" s="306" t="s">
        <v>247</v>
      </c>
      <c r="C23" s="198"/>
    </row>
    <row r="24" spans="1:3" s="67" customFormat="1" ht="12" customHeight="1" x14ac:dyDescent="0.2">
      <c r="A24" s="326" t="s">
        <v>88</v>
      </c>
      <c r="B24" s="307" t="s">
        <v>248</v>
      </c>
      <c r="C24" s="197"/>
    </row>
    <row r="25" spans="1:3" s="68" customFormat="1" ht="12" customHeight="1" x14ac:dyDescent="0.2">
      <c r="A25" s="326" t="s">
        <v>89</v>
      </c>
      <c r="B25" s="307" t="s">
        <v>405</v>
      </c>
      <c r="C25" s="197"/>
    </row>
    <row r="26" spans="1:3" s="68" customFormat="1" ht="12" customHeight="1" x14ac:dyDescent="0.2">
      <c r="A26" s="326" t="s">
        <v>90</v>
      </c>
      <c r="B26" s="307" t="s">
        <v>406</v>
      </c>
      <c r="C26" s="197"/>
    </row>
    <row r="27" spans="1:3" s="68" customFormat="1" ht="12" customHeight="1" x14ac:dyDescent="0.2">
      <c r="A27" s="326" t="s">
        <v>156</v>
      </c>
      <c r="B27" s="307" t="s">
        <v>249</v>
      </c>
      <c r="C27" s="197"/>
    </row>
    <row r="28" spans="1:3" s="68" customFormat="1" ht="12" customHeight="1" thickBot="1" x14ac:dyDescent="0.25">
      <c r="A28" s="327" t="s">
        <v>157</v>
      </c>
      <c r="B28" s="308" t="s">
        <v>250</v>
      </c>
      <c r="C28" s="199"/>
    </row>
    <row r="29" spans="1:3" s="68" customFormat="1" ht="12" customHeight="1" thickBot="1" x14ac:dyDescent="0.25">
      <c r="A29" s="31" t="s">
        <v>158</v>
      </c>
      <c r="B29" s="20" t="s">
        <v>534</v>
      </c>
      <c r="C29" s="201">
        <f>SUM(C30:C36)</f>
        <v>19853785</v>
      </c>
    </row>
    <row r="30" spans="1:3" s="68" customFormat="1" ht="12" customHeight="1" x14ac:dyDescent="0.2">
      <c r="A30" s="325" t="s">
        <v>252</v>
      </c>
      <c r="B30" s="306" t="str">
        <f>'KV_1.1.sz.mell.'!B32</f>
        <v>Építményadó</v>
      </c>
      <c r="C30" s="198">
        <v>38000</v>
      </c>
    </row>
    <row r="31" spans="1:3" s="68" customFormat="1" ht="12" customHeight="1" x14ac:dyDescent="0.2">
      <c r="A31" s="326" t="s">
        <v>253</v>
      </c>
      <c r="B31" s="306" t="str">
        <f>'KV_1.1.sz.mell.'!B33</f>
        <v>Egyéb közhatalmi</v>
      </c>
      <c r="C31" s="197">
        <v>15000</v>
      </c>
    </row>
    <row r="32" spans="1:3" s="68" customFormat="1" ht="12" customHeight="1" x14ac:dyDescent="0.2">
      <c r="A32" s="326" t="s">
        <v>254</v>
      </c>
      <c r="B32" s="306" t="str">
        <f>'KV_1.1.sz.mell.'!B34</f>
        <v>Iparűzési adó</v>
      </c>
      <c r="C32" s="197">
        <v>14720785</v>
      </c>
    </row>
    <row r="33" spans="1:3" s="68" customFormat="1" ht="12" customHeight="1" x14ac:dyDescent="0.2">
      <c r="A33" s="326" t="s">
        <v>255</v>
      </c>
      <c r="B33" s="306" t="str">
        <f>'KV_1.1.sz.mell.'!B35</f>
        <v>Talajterhelési díj</v>
      </c>
      <c r="C33" s="197">
        <v>280000</v>
      </c>
    </row>
    <row r="34" spans="1:3" s="68" customFormat="1" ht="12" customHeight="1" x14ac:dyDescent="0.2">
      <c r="A34" s="326" t="s">
        <v>527</v>
      </c>
      <c r="B34" s="306" t="str">
        <f>'KV_1.1.sz.mell.'!B36</f>
        <v>Gépjárműadó</v>
      </c>
      <c r="C34" s="197"/>
    </row>
    <row r="35" spans="1:3" s="68" customFormat="1" ht="12" customHeight="1" x14ac:dyDescent="0.2">
      <c r="A35" s="326" t="s">
        <v>528</v>
      </c>
      <c r="B35" s="306" t="str">
        <f>'KV_1.1.sz.mell.'!B37</f>
        <v>Telekadó</v>
      </c>
      <c r="C35" s="197"/>
    </row>
    <row r="36" spans="1:3" s="68" customFormat="1" ht="12" customHeight="1" thickBot="1" x14ac:dyDescent="0.25">
      <c r="A36" s="327" t="s">
        <v>529</v>
      </c>
      <c r="B36" s="306" t="str">
        <f>'KV_1.1.sz.mell.'!B38</f>
        <v>Kommunális adó</v>
      </c>
      <c r="C36" s="199">
        <v>4800000</v>
      </c>
    </row>
    <row r="37" spans="1:3" s="68" customFormat="1" ht="12" customHeight="1" thickBot="1" x14ac:dyDescent="0.25">
      <c r="A37" s="31" t="s">
        <v>22</v>
      </c>
      <c r="B37" s="20" t="s">
        <v>414</v>
      </c>
      <c r="C37" s="195">
        <f>SUM(C38:C48)</f>
        <v>1490000</v>
      </c>
    </row>
    <row r="38" spans="1:3" s="68" customFormat="1" ht="12" customHeight="1" x14ac:dyDescent="0.2">
      <c r="A38" s="325" t="s">
        <v>91</v>
      </c>
      <c r="B38" s="306" t="s">
        <v>259</v>
      </c>
      <c r="C38" s="198"/>
    </row>
    <row r="39" spans="1:3" s="68" customFormat="1" ht="12" customHeight="1" x14ac:dyDescent="0.2">
      <c r="A39" s="326" t="s">
        <v>92</v>
      </c>
      <c r="B39" s="307" t="s">
        <v>260</v>
      </c>
      <c r="C39" s="197">
        <v>750000</v>
      </c>
    </row>
    <row r="40" spans="1:3" s="68" customFormat="1" ht="12" customHeight="1" x14ac:dyDescent="0.2">
      <c r="A40" s="326" t="s">
        <v>93</v>
      </c>
      <c r="B40" s="307" t="s">
        <v>261</v>
      </c>
      <c r="C40" s="197"/>
    </row>
    <row r="41" spans="1:3" s="68" customFormat="1" ht="12" customHeight="1" x14ac:dyDescent="0.2">
      <c r="A41" s="326" t="s">
        <v>160</v>
      </c>
      <c r="B41" s="307" t="s">
        <v>262</v>
      </c>
      <c r="C41" s="197">
        <v>600000</v>
      </c>
    </row>
    <row r="42" spans="1:3" s="68" customFormat="1" ht="12" customHeight="1" x14ac:dyDescent="0.2">
      <c r="A42" s="326" t="s">
        <v>161</v>
      </c>
      <c r="B42" s="307" t="s">
        <v>263</v>
      </c>
      <c r="C42" s="197"/>
    </row>
    <row r="43" spans="1:3" s="68" customFormat="1" ht="12" customHeight="1" x14ac:dyDescent="0.2">
      <c r="A43" s="326" t="s">
        <v>162</v>
      </c>
      <c r="B43" s="307" t="s">
        <v>264</v>
      </c>
      <c r="C43" s="197"/>
    </row>
    <row r="44" spans="1:3" s="68" customFormat="1" ht="12" customHeight="1" x14ac:dyDescent="0.2">
      <c r="A44" s="326" t="s">
        <v>163</v>
      </c>
      <c r="B44" s="307" t="s">
        <v>265</v>
      </c>
      <c r="C44" s="197"/>
    </row>
    <row r="45" spans="1:3" s="68" customFormat="1" ht="12" customHeight="1" x14ac:dyDescent="0.2">
      <c r="A45" s="326" t="s">
        <v>164</v>
      </c>
      <c r="B45" s="307" t="s">
        <v>533</v>
      </c>
      <c r="C45" s="197"/>
    </row>
    <row r="46" spans="1:3" s="68" customFormat="1" ht="12" customHeight="1" x14ac:dyDescent="0.2">
      <c r="A46" s="326" t="s">
        <v>257</v>
      </c>
      <c r="B46" s="307" t="s">
        <v>267</v>
      </c>
      <c r="C46" s="200"/>
    </row>
    <row r="47" spans="1:3" s="68" customFormat="1" ht="12" customHeight="1" x14ac:dyDescent="0.2">
      <c r="A47" s="327" t="s">
        <v>258</v>
      </c>
      <c r="B47" s="308" t="s">
        <v>416</v>
      </c>
      <c r="C47" s="297"/>
    </row>
    <row r="48" spans="1:3" s="68" customFormat="1" ht="12" customHeight="1" thickBot="1" x14ac:dyDescent="0.25">
      <c r="A48" s="327" t="s">
        <v>415</v>
      </c>
      <c r="B48" s="308" t="s">
        <v>268</v>
      </c>
      <c r="C48" s="297">
        <v>140000</v>
      </c>
    </row>
    <row r="49" spans="1:3" s="68" customFormat="1" ht="12" customHeight="1" thickBot="1" x14ac:dyDescent="0.25">
      <c r="A49" s="31" t="s">
        <v>23</v>
      </c>
      <c r="B49" s="20" t="s">
        <v>269</v>
      </c>
      <c r="C49" s="195">
        <f>SUM(C50:C54)</f>
        <v>510000</v>
      </c>
    </row>
    <row r="50" spans="1:3" s="68" customFormat="1" ht="12" customHeight="1" x14ac:dyDescent="0.2">
      <c r="A50" s="325" t="s">
        <v>94</v>
      </c>
      <c r="B50" s="306" t="s">
        <v>273</v>
      </c>
      <c r="C50" s="350"/>
    </row>
    <row r="51" spans="1:3" s="68" customFormat="1" ht="12" customHeight="1" x14ac:dyDescent="0.2">
      <c r="A51" s="326" t="s">
        <v>95</v>
      </c>
      <c r="B51" s="307" t="s">
        <v>274</v>
      </c>
      <c r="C51" s="200">
        <v>510000</v>
      </c>
    </row>
    <row r="52" spans="1:3" s="68" customFormat="1" ht="12" customHeight="1" x14ac:dyDescent="0.2">
      <c r="A52" s="326" t="s">
        <v>270</v>
      </c>
      <c r="B52" s="307" t="s">
        <v>275</v>
      </c>
      <c r="C52" s="200"/>
    </row>
    <row r="53" spans="1:3" s="68" customFormat="1" ht="12" customHeight="1" x14ac:dyDescent="0.2">
      <c r="A53" s="326" t="s">
        <v>271</v>
      </c>
      <c r="B53" s="307" t="s">
        <v>276</v>
      </c>
      <c r="C53" s="200"/>
    </row>
    <row r="54" spans="1:3" s="68" customFormat="1" ht="12" customHeight="1" thickBot="1" x14ac:dyDescent="0.25">
      <c r="A54" s="327" t="s">
        <v>272</v>
      </c>
      <c r="B54" s="308" t="s">
        <v>277</v>
      </c>
      <c r="C54" s="297"/>
    </row>
    <row r="55" spans="1:3" s="68" customFormat="1" ht="12" customHeight="1" thickBot="1" x14ac:dyDescent="0.25">
      <c r="A55" s="31" t="s">
        <v>165</v>
      </c>
      <c r="B55" s="20" t="s">
        <v>278</v>
      </c>
      <c r="C55" s="195">
        <f>SUM(C56:C58)</f>
        <v>0</v>
      </c>
    </row>
    <row r="56" spans="1:3" s="68" customFormat="1" ht="12" customHeight="1" x14ac:dyDescent="0.2">
      <c r="A56" s="325" t="s">
        <v>96</v>
      </c>
      <c r="B56" s="306" t="s">
        <v>279</v>
      </c>
      <c r="C56" s="198"/>
    </row>
    <row r="57" spans="1:3" s="68" customFormat="1" ht="12" customHeight="1" x14ac:dyDescent="0.2">
      <c r="A57" s="326" t="s">
        <v>97</v>
      </c>
      <c r="B57" s="307" t="s">
        <v>407</v>
      </c>
      <c r="C57" s="197"/>
    </row>
    <row r="58" spans="1:3" s="68" customFormat="1" ht="12" customHeight="1" x14ac:dyDescent="0.2">
      <c r="A58" s="326" t="s">
        <v>282</v>
      </c>
      <c r="B58" s="307" t="s">
        <v>280</v>
      </c>
      <c r="C58" s="197"/>
    </row>
    <row r="59" spans="1:3" s="68" customFormat="1" ht="12" customHeight="1" thickBot="1" x14ac:dyDescent="0.25">
      <c r="A59" s="327" t="s">
        <v>283</v>
      </c>
      <c r="B59" s="308" t="s">
        <v>281</v>
      </c>
      <c r="C59" s="199"/>
    </row>
    <row r="60" spans="1:3" s="68" customFormat="1" ht="12" customHeight="1" thickBot="1" x14ac:dyDescent="0.25">
      <c r="A60" s="31" t="s">
        <v>25</v>
      </c>
      <c r="B60" s="190" t="s">
        <v>284</v>
      </c>
      <c r="C60" s="195">
        <f>SUM(C61:C63)</f>
        <v>0</v>
      </c>
    </row>
    <row r="61" spans="1:3" s="68" customFormat="1" ht="12" customHeight="1" x14ac:dyDescent="0.2">
      <c r="A61" s="325" t="s">
        <v>166</v>
      </c>
      <c r="B61" s="306" t="s">
        <v>286</v>
      </c>
      <c r="C61" s="200"/>
    </row>
    <row r="62" spans="1:3" s="68" customFormat="1" ht="12" customHeight="1" x14ac:dyDescent="0.2">
      <c r="A62" s="326" t="s">
        <v>167</v>
      </c>
      <c r="B62" s="307" t="s">
        <v>408</v>
      </c>
      <c r="C62" s="200"/>
    </row>
    <row r="63" spans="1:3" s="68" customFormat="1" ht="12" customHeight="1" x14ac:dyDescent="0.2">
      <c r="A63" s="326" t="s">
        <v>215</v>
      </c>
      <c r="B63" s="307" t="s">
        <v>287</v>
      </c>
      <c r="C63" s="200"/>
    </row>
    <row r="64" spans="1:3" s="68" customFormat="1" ht="12" customHeight="1" thickBot="1" x14ac:dyDescent="0.25">
      <c r="A64" s="327" t="s">
        <v>285</v>
      </c>
      <c r="B64" s="308" t="s">
        <v>288</v>
      </c>
      <c r="C64" s="200"/>
    </row>
    <row r="65" spans="1:3" s="68" customFormat="1" ht="12" customHeight="1" thickBot="1" x14ac:dyDescent="0.25">
      <c r="A65" s="31" t="s">
        <v>26</v>
      </c>
      <c r="B65" s="20" t="s">
        <v>289</v>
      </c>
      <c r="C65" s="201">
        <f>+C8+C15+C22+C29+C37+C49+C55+C60</f>
        <v>78014914</v>
      </c>
    </row>
    <row r="66" spans="1:3" s="68" customFormat="1" ht="12" customHeight="1" thickBot="1" x14ac:dyDescent="0.2">
      <c r="A66" s="328" t="s">
        <v>376</v>
      </c>
      <c r="B66" s="190" t="s">
        <v>291</v>
      </c>
      <c r="C66" s="195">
        <f>SUM(C67:C69)</f>
        <v>0</v>
      </c>
    </row>
    <row r="67" spans="1:3" s="68" customFormat="1" ht="12" customHeight="1" x14ac:dyDescent="0.2">
      <c r="A67" s="325" t="s">
        <v>319</v>
      </c>
      <c r="B67" s="306" t="s">
        <v>292</v>
      </c>
      <c r="C67" s="200"/>
    </row>
    <row r="68" spans="1:3" s="68" customFormat="1" ht="12" customHeight="1" x14ac:dyDescent="0.2">
      <c r="A68" s="326" t="s">
        <v>328</v>
      </c>
      <c r="B68" s="307" t="s">
        <v>293</v>
      </c>
      <c r="C68" s="200"/>
    </row>
    <row r="69" spans="1:3" s="68" customFormat="1" ht="12" customHeight="1" thickBot="1" x14ac:dyDescent="0.25">
      <c r="A69" s="327" t="s">
        <v>329</v>
      </c>
      <c r="B69" s="309" t="s">
        <v>294</v>
      </c>
      <c r="C69" s="200"/>
    </row>
    <row r="70" spans="1:3" s="68" customFormat="1" ht="12" customHeight="1" thickBot="1" x14ac:dyDescent="0.2">
      <c r="A70" s="328" t="s">
        <v>295</v>
      </c>
      <c r="B70" s="190" t="s">
        <v>296</v>
      </c>
      <c r="C70" s="195">
        <f>SUM(C71:C74)</f>
        <v>0</v>
      </c>
    </row>
    <row r="71" spans="1:3" s="68" customFormat="1" ht="12" customHeight="1" x14ac:dyDescent="0.2">
      <c r="A71" s="325" t="s">
        <v>134</v>
      </c>
      <c r="B71" s="306" t="s">
        <v>297</v>
      </c>
      <c r="C71" s="200"/>
    </row>
    <row r="72" spans="1:3" s="68" customFormat="1" ht="12" customHeight="1" x14ac:dyDescent="0.2">
      <c r="A72" s="326" t="s">
        <v>135</v>
      </c>
      <c r="B72" s="307" t="s">
        <v>544</v>
      </c>
      <c r="C72" s="200"/>
    </row>
    <row r="73" spans="1:3" s="68" customFormat="1" ht="12" customHeight="1" x14ac:dyDescent="0.2">
      <c r="A73" s="326" t="s">
        <v>320</v>
      </c>
      <c r="B73" s="307" t="s">
        <v>298</v>
      </c>
      <c r="C73" s="200"/>
    </row>
    <row r="74" spans="1:3" s="68" customFormat="1" ht="12" customHeight="1" x14ac:dyDescent="0.2">
      <c r="A74" s="326" t="s">
        <v>321</v>
      </c>
      <c r="B74" s="191" t="s">
        <v>545</v>
      </c>
      <c r="C74" s="200"/>
    </row>
    <row r="75" spans="1:3" s="68" customFormat="1" ht="12" customHeight="1" thickBot="1" x14ac:dyDescent="0.2">
      <c r="A75" s="332" t="s">
        <v>299</v>
      </c>
      <c r="B75" s="426" t="s">
        <v>300</v>
      </c>
      <c r="C75" s="370">
        <f>SUM(C76:C77)</f>
        <v>13139593</v>
      </c>
    </row>
    <row r="76" spans="1:3" s="68" customFormat="1" ht="12" customHeight="1" x14ac:dyDescent="0.2">
      <c r="A76" s="325" t="s">
        <v>322</v>
      </c>
      <c r="B76" s="306" t="s">
        <v>301</v>
      </c>
      <c r="C76" s="200">
        <v>13139593</v>
      </c>
    </row>
    <row r="77" spans="1:3" s="68" customFormat="1" ht="12" customHeight="1" thickBot="1" x14ac:dyDescent="0.25">
      <c r="A77" s="327" t="s">
        <v>323</v>
      </c>
      <c r="B77" s="308" t="s">
        <v>302</v>
      </c>
      <c r="C77" s="200"/>
    </row>
    <row r="78" spans="1:3" s="67" customFormat="1" ht="12" customHeight="1" thickBot="1" x14ac:dyDescent="0.2">
      <c r="A78" s="328" t="s">
        <v>303</v>
      </c>
      <c r="B78" s="190" t="s">
        <v>304</v>
      </c>
      <c r="C78" s="195">
        <f>SUM(C79:C81)</f>
        <v>0</v>
      </c>
    </row>
    <row r="79" spans="1:3" s="68" customFormat="1" ht="12" customHeight="1" x14ac:dyDescent="0.2">
      <c r="A79" s="325" t="s">
        <v>324</v>
      </c>
      <c r="B79" s="306" t="s">
        <v>305</v>
      </c>
      <c r="C79" s="200"/>
    </row>
    <row r="80" spans="1:3" s="68" customFormat="1" ht="12" customHeight="1" x14ac:dyDescent="0.2">
      <c r="A80" s="326" t="s">
        <v>325</v>
      </c>
      <c r="B80" s="307" t="s">
        <v>306</v>
      </c>
      <c r="C80" s="200"/>
    </row>
    <row r="81" spans="1:3" s="68" customFormat="1" ht="12" customHeight="1" thickBot="1" x14ac:dyDescent="0.25">
      <c r="A81" s="327" t="s">
        <v>326</v>
      </c>
      <c r="B81" s="308" t="s">
        <v>546</v>
      </c>
      <c r="C81" s="200"/>
    </row>
    <row r="82" spans="1:3" s="68" customFormat="1" ht="12" customHeight="1" thickBot="1" x14ac:dyDescent="0.2">
      <c r="A82" s="328" t="s">
        <v>307</v>
      </c>
      <c r="B82" s="190" t="s">
        <v>327</v>
      </c>
      <c r="C82" s="195">
        <f>SUM(C83:C86)</f>
        <v>0</v>
      </c>
    </row>
    <row r="83" spans="1:3" s="68" customFormat="1" ht="12" customHeight="1" x14ac:dyDescent="0.2">
      <c r="A83" s="329" t="s">
        <v>308</v>
      </c>
      <c r="B83" s="306" t="s">
        <v>309</v>
      </c>
      <c r="C83" s="200"/>
    </row>
    <row r="84" spans="1:3" s="68" customFormat="1" ht="12" customHeight="1" x14ac:dyDescent="0.2">
      <c r="A84" s="330" t="s">
        <v>310</v>
      </c>
      <c r="B84" s="307" t="s">
        <v>311</v>
      </c>
      <c r="C84" s="200"/>
    </row>
    <row r="85" spans="1:3" s="68" customFormat="1" ht="12" customHeight="1" x14ac:dyDescent="0.2">
      <c r="A85" s="330" t="s">
        <v>312</v>
      </c>
      <c r="B85" s="307" t="s">
        <v>313</v>
      </c>
      <c r="C85" s="200"/>
    </row>
    <row r="86" spans="1:3" s="67" customFormat="1" ht="12" customHeight="1" thickBot="1" x14ac:dyDescent="0.25">
      <c r="A86" s="331" t="s">
        <v>314</v>
      </c>
      <c r="B86" s="308" t="s">
        <v>315</v>
      </c>
      <c r="C86" s="200"/>
    </row>
    <row r="87" spans="1:3" s="67" customFormat="1" ht="12" customHeight="1" thickBot="1" x14ac:dyDescent="0.2">
      <c r="A87" s="328" t="s">
        <v>316</v>
      </c>
      <c r="B87" s="190" t="s">
        <v>455</v>
      </c>
      <c r="C87" s="351"/>
    </row>
    <row r="88" spans="1:3" s="67" customFormat="1" ht="12" customHeight="1" thickBot="1" x14ac:dyDescent="0.2">
      <c r="A88" s="328" t="s">
        <v>487</v>
      </c>
      <c r="B88" s="190" t="s">
        <v>317</v>
      </c>
      <c r="C88" s="351"/>
    </row>
    <row r="89" spans="1:3" s="67" customFormat="1" ht="12" customHeight="1" thickBot="1" x14ac:dyDescent="0.2">
      <c r="A89" s="328" t="s">
        <v>488</v>
      </c>
      <c r="B89" s="313" t="s">
        <v>458</v>
      </c>
      <c r="C89" s="201">
        <f>+C66+C70+C75+C78+C82+C88+C87</f>
        <v>13139593</v>
      </c>
    </row>
    <row r="90" spans="1:3" s="67" customFormat="1" ht="12" customHeight="1" thickBot="1" x14ac:dyDescent="0.2">
      <c r="A90" s="332" t="s">
        <v>489</v>
      </c>
      <c r="B90" s="314" t="s">
        <v>490</v>
      </c>
      <c r="C90" s="201">
        <f>+C65+C89</f>
        <v>91154507</v>
      </c>
    </row>
    <row r="91" spans="1:3" s="68" customFormat="1" ht="6.75" customHeight="1" thickBot="1" x14ac:dyDescent="0.25">
      <c r="A91" s="156"/>
      <c r="B91" s="157"/>
      <c r="C91" s="260"/>
    </row>
    <row r="92" spans="1:3" s="58" customFormat="1" ht="16.5" customHeight="1" thickBot="1" x14ac:dyDescent="0.25">
      <c r="A92" s="160"/>
      <c r="B92" s="161" t="s">
        <v>57</v>
      </c>
      <c r="C92" s="262"/>
    </row>
    <row r="93" spans="1:3" s="69" customFormat="1" ht="12" customHeight="1" thickBot="1" x14ac:dyDescent="0.25">
      <c r="A93" s="301" t="s">
        <v>18</v>
      </c>
      <c r="B93" s="27" t="s">
        <v>494</v>
      </c>
      <c r="C93" s="194">
        <f>+C94+C95+C96+C97+C98+C111</f>
        <v>64076596</v>
      </c>
    </row>
    <row r="94" spans="1:3" ht="12" customHeight="1" x14ac:dyDescent="0.2">
      <c r="A94" s="333" t="s">
        <v>98</v>
      </c>
      <c r="B94" s="9" t="s">
        <v>49</v>
      </c>
      <c r="C94" s="196">
        <v>27517968</v>
      </c>
    </row>
    <row r="95" spans="1:3" ht="12" customHeight="1" x14ac:dyDescent="0.2">
      <c r="A95" s="326" t="s">
        <v>99</v>
      </c>
      <c r="B95" s="7" t="s">
        <v>168</v>
      </c>
      <c r="C95" s="197">
        <v>4265285</v>
      </c>
    </row>
    <row r="96" spans="1:3" ht="12" customHeight="1" x14ac:dyDescent="0.2">
      <c r="A96" s="326" t="s">
        <v>100</v>
      </c>
      <c r="B96" s="7" t="s">
        <v>131</v>
      </c>
      <c r="C96" s="199">
        <v>22880897</v>
      </c>
    </row>
    <row r="97" spans="1:3" ht="12" customHeight="1" x14ac:dyDescent="0.2">
      <c r="A97" s="326" t="s">
        <v>101</v>
      </c>
      <c r="B97" s="10" t="s">
        <v>169</v>
      </c>
      <c r="C97" s="199">
        <v>6352000</v>
      </c>
    </row>
    <row r="98" spans="1:3" ht="12" customHeight="1" x14ac:dyDescent="0.2">
      <c r="A98" s="326" t="s">
        <v>112</v>
      </c>
      <c r="B98" s="18" t="s">
        <v>170</v>
      </c>
      <c r="C98" s="199">
        <f>SUM(C99:C110)</f>
        <v>3060446</v>
      </c>
    </row>
    <row r="99" spans="1:3" ht="12" customHeight="1" x14ac:dyDescent="0.2">
      <c r="A99" s="326" t="s">
        <v>102</v>
      </c>
      <c r="B99" s="7" t="s">
        <v>491</v>
      </c>
      <c r="C99" s="199">
        <v>510000</v>
      </c>
    </row>
    <row r="100" spans="1:3" ht="12" customHeight="1" x14ac:dyDescent="0.2">
      <c r="A100" s="326" t="s">
        <v>103</v>
      </c>
      <c r="B100" s="88" t="s">
        <v>421</v>
      </c>
      <c r="C100" s="199"/>
    </row>
    <row r="101" spans="1:3" ht="12" customHeight="1" x14ac:dyDescent="0.2">
      <c r="A101" s="326" t="s">
        <v>113</v>
      </c>
      <c r="B101" s="88" t="s">
        <v>420</v>
      </c>
      <c r="C101" s="199"/>
    </row>
    <row r="102" spans="1:3" ht="12" customHeight="1" x14ac:dyDescent="0.2">
      <c r="A102" s="326" t="s">
        <v>114</v>
      </c>
      <c r="B102" s="88" t="s">
        <v>333</v>
      </c>
      <c r="C102" s="199"/>
    </row>
    <row r="103" spans="1:3" ht="12" customHeight="1" x14ac:dyDescent="0.2">
      <c r="A103" s="326" t="s">
        <v>115</v>
      </c>
      <c r="B103" s="89" t="s">
        <v>334</v>
      </c>
      <c r="C103" s="199"/>
    </row>
    <row r="104" spans="1:3" ht="12" customHeight="1" x14ac:dyDescent="0.2">
      <c r="A104" s="326" t="s">
        <v>116</v>
      </c>
      <c r="B104" s="89" t="s">
        <v>335</v>
      </c>
      <c r="C104" s="199"/>
    </row>
    <row r="105" spans="1:3" ht="12" customHeight="1" x14ac:dyDescent="0.2">
      <c r="A105" s="326" t="s">
        <v>118</v>
      </c>
      <c r="B105" s="88" t="s">
        <v>336</v>
      </c>
      <c r="C105" s="199">
        <v>2550446</v>
      </c>
    </row>
    <row r="106" spans="1:3" ht="12" customHeight="1" x14ac:dyDescent="0.2">
      <c r="A106" s="326" t="s">
        <v>171</v>
      </c>
      <c r="B106" s="88" t="s">
        <v>337</v>
      </c>
      <c r="C106" s="199"/>
    </row>
    <row r="107" spans="1:3" ht="12" customHeight="1" x14ac:dyDescent="0.2">
      <c r="A107" s="326" t="s">
        <v>331</v>
      </c>
      <c r="B107" s="89" t="s">
        <v>338</v>
      </c>
      <c r="C107" s="199"/>
    </row>
    <row r="108" spans="1:3" ht="12" customHeight="1" x14ac:dyDescent="0.2">
      <c r="A108" s="334" t="s">
        <v>332</v>
      </c>
      <c r="B108" s="90" t="s">
        <v>339</v>
      </c>
      <c r="C108" s="199"/>
    </row>
    <row r="109" spans="1:3" ht="12" customHeight="1" x14ac:dyDescent="0.2">
      <c r="A109" s="326" t="s">
        <v>418</v>
      </c>
      <c r="B109" s="90" t="s">
        <v>340</v>
      </c>
      <c r="C109" s="199"/>
    </row>
    <row r="110" spans="1:3" ht="12" customHeight="1" x14ac:dyDescent="0.2">
      <c r="A110" s="326" t="s">
        <v>419</v>
      </c>
      <c r="B110" s="89" t="s">
        <v>341</v>
      </c>
      <c r="C110" s="197"/>
    </row>
    <row r="111" spans="1:3" ht="12" customHeight="1" x14ac:dyDescent="0.2">
      <c r="A111" s="326" t="s">
        <v>423</v>
      </c>
      <c r="B111" s="10" t="s">
        <v>50</v>
      </c>
      <c r="C111" s="197"/>
    </row>
    <row r="112" spans="1:3" ht="12" customHeight="1" x14ac:dyDescent="0.2">
      <c r="A112" s="327" t="s">
        <v>424</v>
      </c>
      <c r="B112" s="7" t="s">
        <v>492</v>
      </c>
      <c r="C112" s="199"/>
    </row>
    <row r="113" spans="1:3" ht="12" customHeight="1" thickBot="1" x14ac:dyDescent="0.25">
      <c r="A113" s="335" t="s">
        <v>425</v>
      </c>
      <c r="B113" s="91" t="s">
        <v>493</v>
      </c>
      <c r="C113" s="203"/>
    </row>
    <row r="114" spans="1:3" ht="12" customHeight="1" thickBot="1" x14ac:dyDescent="0.25">
      <c r="A114" s="31" t="s">
        <v>19</v>
      </c>
      <c r="B114" s="26" t="s">
        <v>342</v>
      </c>
      <c r="C114" s="195">
        <f>+C115+C117+C119</f>
        <v>7516800</v>
      </c>
    </row>
    <row r="115" spans="1:3" ht="12" customHeight="1" x14ac:dyDescent="0.2">
      <c r="A115" s="325" t="s">
        <v>104</v>
      </c>
      <c r="B115" s="7" t="s">
        <v>214</v>
      </c>
      <c r="C115" s="198">
        <v>6800000</v>
      </c>
    </row>
    <row r="116" spans="1:3" ht="12" customHeight="1" x14ac:dyDescent="0.2">
      <c r="A116" s="325" t="s">
        <v>105</v>
      </c>
      <c r="B116" s="11" t="s">
        <v>346</v>
      </c>
      <c r="C116" s="198"/>
    </row>
    <row r="117" spans="1:3" ht="12" customHeight="1" x14ac:dyDescent="0.2">
      <c r="A117" s="325" t="s">
        <v>106</v>
      </c>
      <c r="B117" s="11" t="s">
        <v>172</v>
      </c>
      <c r="C117" s="197"/>
    </row>
    <row r="118" spans="1:3" ht="12" customHeight="1" x14ac:dyDescent="0.2">
      <c r="A118" s="325" t="s">
        <v>107</v>
      </c>
      <c r="B118" s="11" t="s">
        <v>347</v>
      </c>
      <c r="C118" s="184"/>
    </row>
    <row r="119" spans="1:3" ht="12" customHeight="1" x14ac:dyDescent="0.2">
      <c r="A119" s="325" t="s">
        <v>108</v>
      </c>
      <c r="B119" s="192" t="s">
        <v>216</v>
      </c>
      <c r="C119" s="184">
        <v>716800</v>
      </c>
    </row>
    <row r="120" spans="1:3" ht="12" customHeight="1" x14ac:dyDescent="0.2">
      <c r="A120" s="325" t="s">
        <v>117</v>
      </c>
      <c r="B120" s="191" t="s">
        <v>409</v>
      </c>
      <c r="C120" s="184"/>
    </row>
    <row r="121" spans="1:3" ht="12" customHeight="1" x14ac:dyDescent="0.2">
      <c r="A121" s="325" t="s">
        <v>119</v>
      </c>
      <c r="B121" s="302" t="s">
        <v>352</v>
      </c>
      <c r="C121" s="184"/>
    </row>
    <row r="122" spans="1:3" ht="12" customHeight="1" x14ac:dyDescent="0.2">
      <c r="A122" s="325" t="s">
        <v>173</v>
      </c>
      <c r="B122" s="89" t="s">
        <v>335</v>
      </c>
      <c r="C122" s="184">
        <v>666800</v>
      </c>
    </row>
    <row r="123" spans="1:3" ht="12" customHeight="1" x14ac:dyDescent="0.2">
      <c r="A123" s="325" t="s">
        <v>174</v>
      </c>
      <c r="B123" s="89" t="s">
        <v>351</v>
      </c>
      <c r="C123" s="184">
        <v>50000</v>
      </c>
    </row>
    <row r="124" spans="1:3" ht="12" customHeight="1" x14ac:dyDescent="0.2">
      <c r="A124" s="325" t="s">
        <v>175</v>
      </c>
      <c r="B124" s="89" t="s">
        <v>350</v>
      </c>
      <c r="C124" s="184"/>
    </row>
    <row r="125" spans="1:3" ht="12" customHeight="1" x14ac:dyDescent="0.2">
      <c r="A125" s="325" t="s">
        <v>343</v>
      </c>
      <c r="B125" s="89" t="s">
        <v>338</v>
      </c>
      <c r="C125" s="184"/>
    </row>
    <row r="126" spans="1:3" ht="12" customHeight="1" x14ac:dyDescent="0.2">
      <c r="A126" s="325" t="s">
        <v>344</v>
      </c>
      <c r="B126" s="89" t="s">
        <v>349</v>
      </c>
      <c r="C126" s="184"/>
    </row>
    <row r="127" spans="1:3" ht="12" customHeight="1" thickBot="1" x14ac:dyDescent="0.25">
      <c r="A127" s="334" t="s">
        <v>345</v>
      </c>
      <c r="B127" s="89" t="s">
        <v>348</v>
      </c>
      <c r="C127" s="186"/>
    </row>
    <row r="128" spans="1:3" ht="12" customHeight="1" thickBot="1" x14ac:dyDescent="0.25">
      <c r="A128" s="31" t="s">
        <v>20</v>
      </c>
      <c r="B128" s="74" t="s">
        <v>428</v>
      </c>
      <c r="C128" s="195">
        <f>+C93+C114</f>
        <v>71593396</v>
      </c>
    </row>
    <row r="129" spans="1:11" ht="12" customHeight="1" thickBot="1" x14ac:dyDescent="0.25">
      <c r="A129" s="31" t="s">
        <v>21</v>
      </c>
      <c r="B129" s="74" t="s">
        <v>429</v>
      </c>
      <c r="C129" s="195">
        <f>+C130+C131+C132</f>
        <v>0</v>
      </c>
    </row>
    <row r="130" spans="1:11" s="69" customFormat="1" ht="12" customHeight="1" x14ac:dyDescent="0.2">
      <c r="A130" s="325" t="s">
        <v>252</v>
      </c>
      <c r="B130" s="8" t="s">
        <v>497</v>
      </c>
      <c r="C130" s="184"/>
    </row>
    <row r="131" spans="1:11" ht="12" customHeight="1" x14ac:dyDescent="0.2">
      <c r="A131" s="325" t="s">
        <v>253</v>
      </c>
      <c r="B131" s="8" t="s">
        <v>437</v>
      </c>
      <c r="C131" s="184"/>
    </row>
    <row r="132" spans="1:11" ht="12" customHeight="1" thickBot="1" x14ac:dyDescent="0.25">
      <c r="A132" s="334" t="s">
        <v>254</v>
      </c>
      <c r="B132" s="6" t="s">
        <v>496</v>
      </c>
      <c r="C132" s="184"/>
    </row>
    <row r="133" spans="1:11" ht="12" customHeight="1" thickBot="1" x14ac:dyDescent="0.25">
      <c r="A133" s="31" t="s">
        <v>22</v>
      </c>
      <c r="B133" s="74" t="s">
        <v>430</v>
      </c>
      <c r="C133" s="195">
        <f>+C134+C135+C136+C137+C138+C139</f>
        <v>0</v>
      </c>
    </row>
    <row r="134" spans="1:11" ht="12" customHeight="1" x14ac:dyDescent="0.2">
      <c r="A134" s="325" t="s">
        <v>91</v>
      </c>
      <c r="B134" s="8" t="s">
        <v>439</v>
      </c>
      <c r="C134" s="184"/>
    </row>
    <row r="135" spans="1:11" ht="12" customHeight="1" x14ac:dyDescent="0.2">
      <c r="A135" s="325" t="s">
        <v>92</v>
      </c>
      <c r="B135" s="8" t="s">
        <v>431</v>
      </c>
      <c r="C135" s="184"/>
    </row>
    <row r="136" spans="1:11" ht="12" customHeight="1" x14ac:dyDescent="0.2">
      <c r="A136" s="325" t="s">
        <v>93</v>
      </c>
      <c r="B136" s="8" t="s">
        <v>432</v>
      </c>
      <c r="C136" s="184"/>
    </row>
    <row r="137" spans="1:11" ht="12" customHeight="1" x14ac:dyDescent="0.2">
      <c r="A137" s="325" t="s">
        <v>160</v>
      </c>
      <c r="B137" s="8" t="s">
        <v>495</v>
      </c>
      <c r="C137" s="184"/>
    </row>
    <row r="138" spans="1:11" ht="12" customHeight="1" x14ac:dyDescent="0.2">
      <c r="A138" s="325" t="s">
        <v>161</v>
      </c>
      <c r="B138" s="8" t="s">
        <v>434</v>
      </c>
      <c r="C138" s="184"/>
    </row>
    <row r="139" spans="1:11" s="69" customFormat="1" ht="12" customHeight="1" thickBot="1" x14ac:dyDescent="0.25">
      <c r="A139" s="334" t="s">
        <v>162</v>
      </c>
      <c r="B139" s="6" t="s">
        <v>435</v>
      </c>
      <c r="C139" s="184"/>
    </row>
    <row r="140" spans="1:11" ht="12" customHeight="1" thickBot="1" x14ac:dyDescent="0.25">
      <c r="A140" s="31" t="s">
        <v>23</v>
      </c>
      <c r="B140" s="74" t="s">
        <v>516</v>
      </c>
      <c r="C140" s="201">
        <f>+C141+C142+C144+C145+C143</f>
        <v>19561111</v>
      </c>
      <c r="K140" s="167"/>
    </row>
    <row r="141" spans="1:11" x14ac:dyDescent="0.2">
      <c r="A141" s="325" t="s">
        <v>94</v>
      </c>
      <c r="B141" s="8" t="s">
        <v>353</v>
      </c>
      <c r="C141" s="184"/>
    </row>
    <row r="142" spans="1:11" ht="12" customHeight="1" x14ac:dyDescent="0.2">
      <c r="A142" s="325" t="s">
        <v>95</v>
      </c>
      <c r="B142" s="8" t="s">
        <v>354</v>
      </c>
      <c r="C142" s="184">
        <v>1868913</v>
      </c>
    </row>
    <row r="143" spans="1:11" s="69" customFormat="1" ht="12" customHeight="1" x14ac:dyDescent="0.2">
      <c r="A143" s="325" t="s">
        <v>270</v>
      </c>
      <c r="B143" s="8" t="s">
        <v>515</v>
      </c>
      <c r="C143" s="184">
        <v>17692198</v>
      </c>
    </row>
    <row r="144" spans="1:11" s="69" customFormat="1" ht="12" customHeight="1" x14ac:dyDescent="0.2">
      <c r="A144" s="325" t="s">
        <v>271</v>
      </c>
      <c r="B144" s="8" t="s">
        <v>444</v>
      </c>
      <c r="C144" s="184"/>
    </row>
    <row r="145" spans="1:3" s="69" customFormat="1" ht="12" customHeight="1" thickBot="1" x14ac:dyDescent="0.25">
      <c r="A145" s="334" t="s">
        <v>272</v>
      </c>
      <c r="B145" s="6" t="s">
        <v>372</v>
      </c>
      <c r="C145" s="184"/>
    </row>
    <row r="146" spans="1:3" s="69" customFormat="1" ht="12" customHeight="1" thickBot="1" x14ac:dyDescent="0.25">
      <c r="A146" s="31" t="s">
        <v>24</v>
      </c>
      <c r="B146" s="74" t="s">
        <v>445</v>
      </c>
      <c r="C146" s="204">
        <f>+C147+C148+C149+C150+C151</f>
        <v>0</v>
      </c>
    </row>
    <row r="147" spans="1:3" s="69" customFormat="1" ht="12" customHeight="1" x14ac:dyDescent="0.2">
      <c r="A147" s="325" t="s">
        <v>96</v>
      </c>
      <c r="B147" s="8" t="s">
        <v>440</v>
      </c>
      <c r="C147" s="184"/>
    </row>
    <row r="148" spans="1:3" s="69" customFormat="1" ht="12" customHeight="1" x14ac:dyDescent="0.2">
      <c r="A148" s="325" t="s">
        <v>97</v>
      </c>
      <c r="B148" s="8" t="s">
        <v>447</v>
      </c>
      <c r="C148" s="184"/>
    </row>
    <row r="149" spans="1:3" s="69" customFormat="1" ht="12" customHeight="1" x14ac:dyDescent="0.2">
      <c r="A149" s="325" t="s">
        <v>282</v>
      </c>
      <c r="B149" s="8" t="s">
        <v>442</v>
      </c>
      <c r="C149" s="184"/>
    </row>
    <row r="150" spans="1:3" ht="12.75" customHeight="1" x14ac:dyDescent="0.2">
      <c r="A150" s="325" t="s">
        <v>283</v>
      </c>
      <c r="B150" s="8" t="s">
        <v>498</v>
      </c>
      <c r="C150" s="184"/>
    </row>
    <row r="151" spans="1:3" ht="12.75" customHeight="1" thickBot="1" x14ac:dyDescent="0.25">
      <c r="A151" s="334" t="s">
        <v>446</v>
      </c>
      <c r="B151" s="6" t="s">
        <v>449</v>
      </c>
      <c r="C151" s="186"/>
    </row>
    <row r="152" spans="1:3" ht="12.75" customHeight="1" thickBot="1" x14ac:dyDescent="0.25">
      <c r="A152" s="375" t="s">
        <v>25</v>
      </c>
      <c r="B152" s="74" t="s">
        <v>450</v>
      </c>
      <c r="C152" s="204"/>
    </row>
    <row r="153" spans="1:3" ht="12" customHeight="1" thickBot="1" x14ac:dyDescent="0.25">
      <c r="A153" s="375" t="s">
        <v>26</v>
      </c>
      <c r="B153" s="74" t="s">
        <v>451</v>
      </c>
      <c r="C153" s="204"/>
    </row>
    <row r="154" spans="1:3" ht="15.2" customHeight="1" thickBot="1" x14ac:dyDescent="0.25">
      <c r="A154" s="31" t="s">
        <v>27</v>
      </c>
      <c r="B154" s="74" t="s">
        <v>453</v>
      </c>
      <c r="C154" s="316">
        <f>+C129+C133+C140+C146+C152+C153</f>
        <v>19561111</v>
      </c>
    </row>
    <row r="155" spans="1:3" ht="13.5" thickBot="1" x14ac:dyDescent="0.25">
      <c r="A155" s="336" t="s">
        <v>28</v>
      </c>
      <c r="B155" s="274" t="s">
        <v>452</v>
      </c>
      <c r="C155" s="316">
        <f>+C128+C154</f>
        <v>91154507</v>
      </c>
    </row>
    <row r="156" spans="1:3" ht="9" customHeight="1" thickBot="1" x14ac:dyDescent="0.25">
      <c r="A156" s="282"/>
      <c r="B156" s="283"/>
      <c r="C156" s="465">
        <f>C90-C155</f>
        <v>0</v>
      </c>
    </row>
    <row r="157" spans="1:3" ht="14.45" customHeight="1" thickBot="1" x14ac:dyDescent="0.25">
      <c r="A157" s="165" t="s">
        <v>499</v>
      </c>
      <c r="B157" s="166"/>
      <c r="C157" s="72">
        <v>7</v>
      </c>
    </row>
    <row r="158" spans="1:3" ht="13.5" thickBot="1" x14ac:dyDescent="0.25">
      <c r="A158" s="165" t="s">
        <v>190</v>
      </c>
      <c r="B158" s="166"/>
      <c r="C158" s="72">
        <v>9</v>
      </c>
    </row>
    <row r="159" spans="1:3" x14ac:dyDescent="0.2">
      <c r="A159" s="462"/>
      <c r="B159" s="463"/>
      <c r="C159" s="464"/>
    </row>
    <row r="160" spans="1:3" x14ac:dyDescent="0.2">
      <c r="A160" s="462"/>
      <c r="B160" s="463"/>
    </row>
    <row r="161" spans="1:3" x14ac:dyDescent="0.2">
      <c r="A161" s="462"/>
      <c r="B161" s="463"/>
      <c r="C161" s="464"/>
    </row>
    <row r="162" spans="1:3" x14ac:dyDescent="0.2">
      <c r="A162" s="462"/>
      <c r="B162" s="463"/>
      <c r="C162" s="464"/>
    </row>
    <row r="163" spans="1:3" x14ac:dyDescent="0.2">
      <c r="A163" s="462"/>
      <c r="B163" s="463"/>
      <c r="C163" s="464"/>
    </row>
    <row r="164" spans="1:3" x14ac:dyDescent="0.2">
      <c r="A164" s="462"/>
      <c r="B164" s="463"/>
      <c r="C164" s="464"/>
    </row>
    <row r="165" spans="1:3" x14ac:dyDescent="0.2">
      <c r="A165" s="462"/>
      <c r="B165" s="463"/>
      <c r="C165" s="464"/>
    </row>
    <row r="166" spans="1:3" x14ac:dyDescent="0.2">
      <c r="A166" s="462"/>
      <c r="B166" s="463"/>
      <c r="C166" s="464"/>
    </row>
    <row r="167" spans="1:3" x14ac:dyDescent="0.2">
      <c r="A167" s="462"/>
      <c r="B167" s="463"/>
      <c r="C167" s="464"/>
    </row>
    <row r="168" spans="1:3" x14ac:dyDescent="0.2">
      <c r="A168" s="462"/>
      <c r="B168" s="463"/>
      <c r="C168" s="464"/>
    </row>
    <row r="169" spans="1:3" x14ac:dyDescent="0.2">
      <c r="A169" s="462"/>
      <c r="B169" s="463"/>
      <c r="C169" s="464"/>
    </row>
    <row r="170" spans="1:3" x14ac:dyDescent="0.2">
      <c r="A170" s="462"/>
      <c r="B170" s="463"/>
      <c r="C170" s="464"/>
    </row>
    <row r="171" spans="1:3" x14ac:dyDescent="0.2">
      <c r="A171" s="462"/>
      <c r="B171" s="463"/>
      <c r="C171" s="464"/>
    </row>
    <row r="172" spans="1:3" x14ac:dyDescent="0.2">
      <c r="A172" s="462"/>
      <c r="B172" s="463"/>
      <c r="C172" s="464"/>
    </row>
    <row r="173" spans="1:3" x14ac:dyDescent="0.2">
      <c r="A173" s="462"/>
      <c r="B173" s="463"/>
      <c r="C173" s="464"/>
    </row>
    <row r="174" spans="1:3" x14ac:dyDescent="0.2">
      <c r="A174" s="462"/>
      <c r="B174" s="463"/>
      <c r="C174" s="464"/>
    </row>
    <row r="175" spans="1:3" x14ac:dyDescent="0.2">
      <c r="A175" s="462"/>
      <c r="B175" s="463"/>
      <c r="C175" s="464"/>
    </row>
    <row r="176" spans="1:3" x14ac:dyDescent="0.2">
      <c r="A176" s="462"/>
      <c r="B176" s="463"/>
      <c r="C176" s="464"/>
    </row>
    <row r="177" spans="1:3" x14ac:dyDescent="0.2">
      <c r="A177" s="462"/>
      <c r="B177" s="463"/>
      <c r="C177" s="464"/>
    </row>
    <row r="178" spans="1:3" x14ac:dyDescent="0.2">
      <c r="A178" s="462"/>
      <c r="B178" s="463"/>
      <c r="C178" s="464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8"/>
  <sheetViews>
    <sheetView topLeftCell="A73" zoomScale="120" zoomScaleNormal="120" zoomScaleSheetLayoutView="85" workbookViewId="0">
      <selection activeCell="C93" sqref="C93:C155"/>
    </sheetView>
  </sheetViews>
  <sheetFormatPr defaultRowHeight="12.75" x14ac:dyDescent="0.2"/>
  <cols>
    <col min="1" max="1" width="19.5" style="284" customWidth="1"/>
    <col min="2" max="2" width="72" style="285" customWidth="1"/>
    <col min="3" max="3" width="25" style="286" customWidth="1"/>
    <col min="4" max="16384" width="9.33203125" style="3"/>
  </cols>
  <sheetData>
    <row r="1" spans="1:3" s="2" customFormat="1" ht="16.5" customHeight="1" thickBot="1" x14ac:dyDescent="0.25">
      <c r="A1" s="443"/>
      <c r="B1" s="444"/>
      <c r="C1" s="440" t="str">
        <f>CONCATENATE("8.1.2. melléklet ",ALAPADATOK!A7," ",ALAPADATOK!B7," ",ALAPADATOK!C7," ",ALAPADATOK!D7," ",ALAPADATOK!E7," ",ALAPADATOK!F7," ",ALAPADATOK!G7," ",ALAPADATOK!H7)</f>
        <v>8.1.2. melléklet az 1 / 2021 ( II.16. ) önkormányzati rendelethez</v>
      </c>
    </row>
    <row r="2" spans="1:3" s="65" customFormat="1" ht="21.2" customHeight="1" x14ac:dyDescent="0.2">
      <c r="A2" s="445" t="s">
        <v>61</v>
      </c>
      <c r="B2" s="446" t="str">
        <f>CONCATENATE(ALAPADATOK!A3)</f>
        <v>ESZTEREGNYE KÖZSÉG ÖNKORMÁNYZATA</v>
      </c>
      <c r="C2" s="447" t="s">
        <v>54</v>
      </c>
    </row>
    <row r="3" spans="1:3" s="65" customFormat="1" ht="16.5" thickBot="1" x14ac:dyDescent="0.25">
      <c r="A3" s="448" t="s">
        <v>187</v>
      </c>
      <c r="B3" s="449" t="s">
        <v>411</v>
      </c>
      <c r="C3" s="450" t="s">
        <v>60</v>
      </c>
    </row>
    <row r="4" spans="1:3" s="66" customFormat="1" ht="22.5" customHeight="1" thickBot="1" x14ac:dyDescent="0.3">
      <c r="A4" s="451"/>
      <c r="B4" s="451"/>
      <c r="C4" s="452" t="str">
        <f>'KV_8.1.1.sz.mell'!C4</f>
        <v>Forintban!</v>
      </c>
    </row>
    <row r="5" spans="1:3" ht="13.5" thickBot="1" x14ac:dyDescent="0.25">
      <c r="A5" s="453" t="s">
        <v>189</v>
      </c>
      <c r="B5" s="454" t="s">
        <v>537</v>
      </c>
      <c r="C5" s="455" t="s">
        <v>55</v>
      </c>
    </row>
    <row r="6" spans="1:3" s="58" customFormat="1" ht="12.95" customHeight="1" thickBot="1" x14ac:dyDescent="0.25">
      <c r="A6" s="456"/>
      <c r="B6" s="457" t="s">
        <v>473</v>
      </c>
      <c r="C6" s="458" t="s">
        <v>474</v>
      </c>
    </row>
    <row r="7" spans="1:3" s="58" customFormat="1" ht="15.95" customHeight="1" thickBot="1" x14ac:dyDescent="0.25">
      <c r="A7" s="150"/>
      <c r="B7" s="151" t="s">
        <v>56</v>
      </c>
      <c r="C7" s="255"/>
    </row>
    <row r="8" spans="1:3" s="58" customFormat="1" ht="12" customHeight="1" thickBot="1" x14ac:dyDescent="0.25">
      <c r="A8" s="31" t="s">
        <v>18</v>
      </c>
      <c r="B8" s="20" t="s">
        <v>236</v>
      </c>
      <c r="C8" s="195">
        <f>+C9+C10+C11+C12+C13+C14</f>
        <v>0</v>
      </c>
    </row>
    <row r="9" spans="1:3" s="67" customFormat="1" ht="12" customHeight="1" x14ac:dyDescent="0.2">
      <c r="A9" s="325" t="s">
        <v>98</v>
      </c>
      <c r="B9" s="306" t="s">
        <v>237</v>
      </c>
      <c r="C9" s="198"/>
    </row>
    <row r="10" spans="1:3" s="68" customFormat="1" ht="12" customHeight="1" x14ac:dyDescent="0.2">
      <c r="A10" s="326" t="s">
        <v>99</v>
      </c>
      <c r="B10" s="307" t="s">
        <v>238</v>
      </c>
      <c r="C10" s="197"/>
    </row>
    <row r="11" spans="1:3" s="68" customFormat="1" ht="12" customHeight="1" x14ac:dyDescent="0.2">
      <c r="A11" s="326" t="s">
        <v>100</v>
      </c>
      <c r="B11" s="307" t="s">
        <v>525</v>
      </c>
      <c r="C11" s="197"/>
    </row>
    <row r="12" spans="1:3" s="68" customFormat="1" ht="12" customHeight="1" x14ac:dyDescent="0.2">
      <c r="A12" s="326" t="s">
        <v>101</v>
      </c>
      <c r="B12" s="307" t="s">
        <v>240</v>
      </c>
      <c r="C12" s="197"/>
    </row>
    <row r="13" spans="1:3" s="68" customFormat="1" ht="12" customHeight="1" x14ac:dyDescent="0.2">
      <c r="A13" s="326" t="s">
        <v>133</v>
      </c>
      <c r="B13" s="307" t="s">
        <v>486</v>
      </c>
      <c r="C13" s="197"/>
    </row>
    <row r="14" spans="1:3" s="67" customFormat="1" ht="12" customHeight="1" thickBot="1" x14ac:dyDescent="0.25">
      <c r="A14" s="327" t="s">
        <v>102</v>
      </c>
      <c r="B14" s="308" t="s">
        <v>413</v>
      </c>
      <c r="C14" s="197"/>
    </row>
    <row r="15" spans="1:3" s="67" customFormat="1" ht="12" customHeight="1" thickBot="1" x14ac:dyDescent="0.25">
      <c r="A15" s="31" t="s">
        <v>19</v>
      </c>
      <c r="B15" s="190" t="s">
        <v>241</v>
      </c>
      <c r="C15" s="195">
        <f>+C16+C17+C18+C19+C20</f>
        <v>0</v>
      </c>
    </row>
    <row r="16" spans="1:3" s="67" customFormat="1" ht="12" customHeight="1" x14ac:dyDescent="0.2">
      <c r="A16" s="325" t="s">
        <v>104</v>
      </c>
      <c r="B16" s="306" t="s">
        <v>242</v>
      </c>
      <c r="C16" s="198"/>
    </row>
    <row r="17" spans="1:3" s="67" customFormat="1" ht="12" customHeight="1" x14ac:dyDescent="0.2">
      <c r="A17" s="326" t="s">
        <v>105</v>
      </c>
      <c r="B17" s="307" t="s">
        <v>243</v>
      </c>
      <c r="C17" s="197"/>
    </row>
    <row r="18" spans="1:3" s="67" customFormat="1" ht="12" customHeight="1" x14ac:dyDescent="0.2">
      <c r="A18" s="326" t="s">
        <v>106</v>
      </c>
      <c r="B18" s="307" t="s">
        <v>403</v>
      </c>
      <c r="C18" s="197"/>
    </row>
    <row r="19" spans="1:3" s="67" customFormat="1" ht="12" customHeight="1" x14ac:dyDescent="0.2">
      <c r="A19" s="326" t="s">
        <v>107</v>
      </c>
      <c r="B19" s="307" t="s">
        <v>404</v>
      </c>
      <c r="C19" s="197"/>
    </row>
    <row r="20" spans="1:3" s="67" customFormat="1" ht="12" customHeight="1" x14ac:dyDescent="0.2">
      <c r="A20" s="326" t="s">
        <v>108</v>
      </c>
      <c r="B20" s="307" t="s">
        <v>244</v>
      </c>
      <c r="C20" s="197"/>
    </row>
    <row r="21" spans="1:3" s="68" customFormat="1" ht="12" customHeight="1" thickBot="1" x14ac:dyDescent="0.25">
      <c r="A21" s="327" t="s">
        <v>117</v>
      </c>
      <c r="B21" s="308" t="s">
        <v>245</v>
      </c>
      <c r="C21" s="199"/>
    </row>
    <row r="22" spans="1:3" s="68" customFormat="1" ht="12" customHeight="1" thickBot="1" x14ac:dyDescent="0.25">
      <c r="A22" s="31" t="s">
        <v>20</v>
      </c>
      <c r="B22" s="20" t="s">
        <v>246</v>
      </c>
      <c r="C22" s="195">
        <f>+C23+C24+C25+C26+C27</f>
        <v>0</v>
      </c>
    </row>
    <row r="23" spans="1:3" s="68" customFormat="1" ht="12" customHeight="1" x14ac:dyDescent="0.2">
      <c r="A23" s="325" t="s">
        <v>87</v>
      </c>
      <c r="B23" s="306" t="s">
        <v>247</v>
      </c>
      <c r="C23" s="198"/>
    </row>
    <row r="24" spans="1:3" s="67" customFormat="1" ht="12" customHeight="1" x14ac:dyDescent="0.2">
      <c r="A24" s="326" t="s">
        <v>88</v>
      </c>
      <c r="B24" s="307" t="s">
        <v>248</v>
      </c>
      <c r="C24" s="197"/>
    </row>
    <row r="25" spans="1:3" s="68" customFormat="1" ht="12" customHeight="1" x14ac:dyDescent="0.2">
      <c r="A25" s="326" t="s">
        <v>89</v>
      </c>
      <c r="B25" s="307" t="s">
        <v>405</v>
      </c>
      <c r="C25" s="197"/>
    </row>
    <row r="26" spans="1:3" s="68" customFormat="1" ht="12" customHeight="1" x14ac:dyDescent="0.2">
      <c r="A26" s="326" t="s">
        <v>90</v>
      </c>
      <c r="B26" s="307" t="s">
        <v>406</v>
      </c>
      <c r="C26" s="197"/>
    </row>
    <row r="27" spans="1:3" s="68" customFormat="1" ht="12" customHeight="1" x14ac:dyDescent="0.2">
      <c r="A27" s="326" t="s">
        <v>156</v>
      </c>
      <c r="B27" s="307" t="s">
        <v>249</v>
      </c>
      <c r="C27" s="197"/>
    </row>
    <row r="28" spans="1:3" s="68" customFormat="1" ht="12" customHeight="1" thickBot="1" x14ac:dyDescent="0.25">
      <c r="A28" s="327" t="s">
        <v>157</v>
      </c>
      <c r="B28" s="308" t="s">
        <v>250</v>
      </c>
      <c r="C28" s="199"/>
    </row>
    <row r="29" spans="1:3" s="68" customFormat="1" ht="12" customHeight="1" thickBot="1" x14ac:dyDescent="0.25">
      <c r="A29" s="31" t="s">
        <v>158</v>
      </c>
      <c r="B29" s="20" t="s">
        <v>251</v>
      </c>
      <c r="C29" s="201">
        <f>SUM(C30:C36)</f>
        <v>279215</v>
      </c>
    </row>
    <row r="30" spans="1:3" s="68" customFormat="1" ht="12" customHeight="1" x14ac:dyDescent="0.2">
      <c r="A30" s="325" t="s">
        <v>252</v>
      </c>
      <c r="B30" s="306" t="str">
        <f>'KV_1.1.sz.mell.'!B32</f>
        <v>Építményadó</v>
      </c>
      <c r="C30" s="198"/>
    </row>
    <row r="31" spans="1:3" s="68" customFormat="1" ht="12" customHeight="1" x14ac:dyDescent="0.2">
      <c r="A31" s="326" t="s">
        <v>253</v>
      </c>
      <c r="B31" s="306" t="str">
        <f>'KV_1.1.sz.mell.'!B33</f>
        <v>Egyéb közhatalmi</v>
      </c>
      <c r="C31" s="197"/>
    </row>
    <row r="32" spans="1:3" s="68" customFormat="1" ht="12" customHeight="1" x14ac:dyDescent="0.2">
      <c r="A32" s="326" t="s">
        <v>254</v>
      </c>
      <c r="B32" s="306" t="str">
        <f>'KV_1.1.sz.mell.'!B34</f>
        <v>Iparűzési adó</v>
      </c>
      <c r="C32" s="197">
        <v>279215</v>
      </c>
    </row>
    <row r="33" spans="1:3" s="68" customFormat="1" ht="12" customHeight="1" x14ac:dyDescent="0.2">
      <c r="A33" s="326" t="s">
        <v>255</v>
      </c>
      <c r="B33" s="306" t="str">
        <f>'KV_1.1.sz.mell.'!B35</f>
        <v>Talajterhelési díj</v>
      </c>
      <c r="C33" s="197"/>
    </row>
    <row r="34" spans="1:3" s="68" customFormat="1" ht="12" customHeight="1" x14ac:dyDescent="0.2">
      <c r="A34" s="326" t="s">
        <v>527</v>
      </c>
      <c r="B34" s="306" t="str">
        <f>'KV_1.1.sz.mell.'!B36</f>
        <v>Gépjárműadó</v>
      </c>
      <c r="C34" s="197"/>
    </row>
    <row r="35" spans="1:3" s="68" customFormat="1" ht="12" customHeight="1" x14ac:dyDescent="0.2">
      <c r="A35" s="326" t="s">
        <v>528</v>
      </c>
      <c r="B35" s="306" t="str">
        <f>'KV_1.1.sz.mell.'!B37</f>
        <v>Telekadó</v>
      </c>
      <c r="C35" s="197"/>
    </row>
    <row r="36" spans="1:3" s="68" customFormat="1" ht="12" customHeight="1" thickBot="1" x14ac:dyDescent="0.25">
      <c r="A36" s="327" t="s">
        <v>529</v>
      </c>
      <c r="B36" s="306" t="str">
        <f>'KV_1.1.sz.mell.'!B38</f>
        <v>Kommunális adó</v>
      </c>
      <c r="C36" s="199"/>
    </row>
    <row r="37" spans="1:3" s="68" customFormat="1" ht="12" customHeight="1" thickBot="1" x14ac:dyDescent="0.25">
      <c r="A37" s="31" t="s">
        <v>22</v>
      </c>
      <c r="B37" s="20" t="s">
        <v>414</v>
      </c>
      <c r="C37" s="195">
        <f>SUM(C38:C48)</f>
        <v>0</v>
      </c>
    </row>
    <row r="38" spans="1:3" s="68" customFormat="1" ht="12" customHeight="1" x14ac:dyDescent="0.2">
      <c r="A38" s="325" t="s">
        <v>91</v>
      </c>
      <c r="B38" s="306" t="s">
        <v>259</v>
      </c>
      <c r="C38" s="198"/>
    </row>
    <row r="39" spans="1:3" s="68" customFormat="1" ht="12" customHeight="1" x14ac:dyDescent="0.2">
      <c r="A39" s="326" t="s">
        <v>92</v>
      </c>
      <c r="B39" s="307" t="s">
        <v>260</v>
      </c>
      <c r="C39" s="197"/>
    </row>
    <row r="40" spans="1:3" s="68" customFormat="1" ht="12" customHeight="1" x14ac:dyDescent="0.2">
      <c r="A40" s="326" t="s">
        <v>93</v>
      </c>
      <c r="B40" s="307" t="s">
        <v>261</v>
      </c>
      <c r="C40" s="197"/>
    </row>
    <row r="41" spans="1:3" s="68" customFormat="1" ht="12" customHeight="1" x14ac:dyDescent="0.2">
      <c r="A41" s="326" t="s">
        <v>160</v>
      </c>
      <c r="B41" s="307" t="s">
        <v>262</v>
      </c>
      <c r="C41" s="197"/>
    </row>
    <row r="42" spans="1:3" s="68" customFormat="1" ht="12" customHeight="1" x14ac:dyDescent="0.2">
      <c r="A42" s="326" t="s">
        <v>161</v>
      </c>
      <c r="B42" s="307" t="s">
        <v>263</v>
      </c>
      <c r="C42" s="197"/>
    </row>
    <row r="43" spans="1:3" s="68" customFormat="1" ht="12" customHeight="1" x14ac:dyDescent="0.2">
      <c r="A43" s="326" t="s">
        <v>162</v>
      </c>
      <c r="B43" s="307" t="s">
        <v>264</v>
      </c>
      <c r="C43" s="197"/>
    </row>
    <row r="44" spans="1:3" s="68" customFormat="1" ht="12" customHeight="1" x14ac:dyDescent="0.2">
      <c r="A44" s="326" t="s">
        <v>163</v>
      </c>
      <c r="B44" s="307" t="s">
        <v>265</v>
      </c>
      <c r="C44" s="197"/>
    </row>
    <row r="45" spans="1:3" s="68" customFormat="1" ht="12" customHeight="1" x14ac:dyDescent="0.2">
      <c r="A45" s="326" t="s">
        <v>164</v>
      </c>
      <c r="B45" s="307" t="s">
        <v>535</v>
      </c>
      <c r="C45" s="197"/>
    </row>
    <row r="46" spans="1:3" s="68" customFormat="1" ht="12" customHeight="1" x14ac:dyDescent="0.2">
      <c r="A46" s="326" t="s">
        <v>257</v>
      </c>
      <c r="B46" s="307" t="s">
        <v>267</v>
      </c>
      <c r="C46" s="200"/>
    </row>
    <row r="47" spans="1:3" s="68" customFormat="1" ht="12" customHeight="1" x14ac:dyDescent="0.2">
      <c r="A47" s="327" t="s">
        <v>258</v>
      </c>
      <c r="B47" s="308" t="s">
        <v>416</v>
      </c>
      <c r="C47" s="297"/>
    </row>
    <row r="48" spans="1:3" s="68" customFormat="1" ht="12" customHeight="1" thickBot="1" x14ac:dyDescent="0.25">
      <c r="A48" s="327" t="s">
        <v>415</v>
      </c>
      <c r="B48" s="308" t="s">
        <v>268</v>
      </c>
      <c r="C48" s="297"/>
    </row>
    <row r="49" spans="1:3" s="68" customFormat="1" ht="12" customHeight="1" thickBot="1" x14ac:dyDescent="0.25">
      <c r="A49" s="31" t="s">
        <v>23</v>
      </c>
      <c r="B49" s="20" t="s">
        <v>269</v>
      </c>
      <c r="C49" s="195">
        <f>SUM(C50:C54)</f>
        <v>0</v>
      </c>
    </row>
    <row r="50" spans="1:3" s="68" customFormat="1" ht="12" customHeight="1" x14ac:dyDescent="0.2">
      <c r="A50" s="325" t="s">
        <v>94</v>
      </c>
      <c r="B50" s="306" t="s">
        <v>273</v>
      </c>
      <c r="C50" s="350"/>
    </row>
    <row r="51" spans="1:3" s="68" customFormat="1" ht="12" customHeight="1" x14ac:dyDescent="0.2">
      <c r="A51" s="326" t="s">
        <v>95</v>
      </c>
      <c r="B51" s="307" t="s">
        <v>274</v>
      </c>
      <c r="C51" s="200"/>
    </row>
    <row r="52" spans="1:3" s="68" customFormat="1" ht="12" customHeight="1" x14ac:dyDescent="0.2">
      <c r="A52" s="326" t="s">
        <v>270</v>
      </c>
      <c r="B52" s="307" t="s">
        <v>275</v>
      </c>
      <c r="C52" s="200"/>
    </row>
    <row r="53" spans="1:3" s="68" customFormat="1" ht="12" customHeight="1" x14ac:dyDescent="0.2">
      <c r="A53" s="326" t="s">
        <v>271</v>
      </c>
      <c r="B53" s="307" t="s">
        <v>276</v>
      </c>
      <c r="C53" s="200"/>
    </row>
    <row r="54" spans="1:3" s="68" customFormat="1" ht="12" customHeight="1" thickBot="1" x14ac:dyDescent="0.25">
      <c r="A54" s="327" t="s">
        <v>272</v>
      </c>
      <c r="B54" s="308" t="s">
        <v>277</v>
      </c>
      <c r="C54" s="297"/>
    </row>
    <row r="55" spans="1:3" s="68" customFormat="1" ht="12" customHeight="1" thickBot="1" x14ac:dyDescent="0.25">
      <c r="A55" s="31" t="s">
        <v>165</v>
      </c>
      <c r="B55" s="20" t="s">
        <v>278</v>
      </c>
      <c r="C55" s="195">
        <f>SUM(C56:C58)</f>
        <v>0</v>
      </c>
    </row>
    <row r="56" spans="1:3" s="68" customFormat="1" ht="12" customHeight="1" x14ac:dyDescent="0.2">
      <c r="A56" s="325" t="s">
        <v>96</v>
      </c>
      <c r="B56" s="306" t="s">
        <v>279</v>
      </c>
      <c r="C56" s="198"/>
    </row>
    <row r="57" spans="1:3" s="68" customFormat="1" ht="12" customHeight="1" x14ac:dyDescent="0.2">
      <c r="A57" s="326" t="s">
        <v>97</v>
      </c>
      <c r="B57" s="307" t="s">
        <v>407</v>
      </c>
      <c r="C57" s="197"/>
    </row>
    <row r="58" spans="1:3" s="68" customFormat="1" ht="12" customHeight="1" x14ac:dyDescent="0.2">
      <c r="A58" s="326" t="s">
        <v>282</v>
      </c>
      <c r="B58" s="307" t="s">
        <v>280</v>
      </c>
      <c r="C58" s="197"/>
    </row>
    <row r="59" spans="1:3" s="68" customFormat="1" ht="12" customHeight="1" thickBot="1" x14ac:dyDescent="0.25">
      <c r="A59" s="327" t="s">
        <v>283</v>
      </c>
      <c r="B59" s="308" t="s">
        <v>281</v>
      </c>
      <c r="C59" s="199"/>
    </row>
    <row r="60" spans="1:3" s="68" customFormat="1" ht="12" customHeight="1" thickBot="1" x14ac:dyDescent="0.25">
      <c r="A60" s="31" t="s">
        <v>25</v>
      </c>
      <c r="B60" s="190" t="s">
        <v>284</v>
      </c>
      <c r="C60" s="195">
        <f>SUM(C61:C63)</f>
        <v>0</v>
      </c>
    </row>
    <row r="61" spans="1:3" s="68" customFormat="1" ht="12" customHeight="1" x14ac:dyDescent="0.2">
      <c r="A61" s="325" t="s">
        <v>166</v>
      </c>
      <c r="B61" s="306" t="s">
        <v>286</v>
      </c>
      <c r="C61" s="200"/>
    </row>
    <row r="62" spans="1:3" s="68" customFormat="1" ht="12" customHeight="1" x14ac:dyDescent="0.2">
      <c r="A62" s="326" t="s">
        <v>167</v>
      </c>
      <c r="B62" s="307" t="s">
        <v>408</v>
      </c>
      <c r="C62" s="200"/>
    </row>
    <row r="63" spans="1:3" s="68" customFormat="1" ht="12" customHeight="1" x14ac:dyDescent="0.2">
      <c r="A63" s="326" t="s">
        <v>215</v>
      </c>
      <c r="B63" s="307" t="s">
        <v>287</v>
      </c>
      <c r="C63" s="200"/>
    </row>
    <row r="64" spans="1:3" s="68" customFormat="1" ht="12" customHeight="1" thickBot="1" x14ac:dyDescent="0.25">
      <c r="A64" s="327" t="s">
        <v>285</v>
      </c>
      <c r="B64" s="308" t="s">
        <v>288</v>
      </c>
      <c r="C64" s="200"/>
    </row>
    <row r="65" spans="1:3" s="68" customFormat="1" ht="12" customHeight="1" thickBot="1" x14ac:dyDescent="0.25">
      <c r="A65" s="31" t="s">
        <v>26</v>
      </c>
      <c r="B65" s="20" t="s">
        <v>289</v>
      </c>
      <c r="C65" s="201">
        <f>+C8+C15+C22+C29+C37+C49+C55+C60</f>
        <v>279215</v>
      </c>
    </row>
    <row r="66" spans="1:3" s="68" customFormat="1" ht="12" customHeight="1" thickBot="1" x14ac:dyDescent="0.2">
      <c r="A66" s="328" t="s">
        <v>376</v>
      </c>
      <c r="B66" s="190" t="s">
        <v>291</v>
      </c>
      <c r="C66" s="195">
        <f>SUM(C67:C69)</f>
        <v>0</v>
      </c>
    </row>
    <row r="67" spans="1:3" s="68" customFormat="1" ht="12" customHeight="1" x14ac:dyDescent="0.2">
      <c r="A67" s="325" t="s">
        <v>319</v>
      </c>
      <c r="B67" s="306" t="s">
        <v>292</v>
      </c>
      <c r="C67" s="200"/>
    </row>
    <row r="68" spans="1:3" s="68" customFormat="1" ht="12" customHeight="1" x14ac:dyDescent="0.2">
      <c r="A68" s="326" t="s">
        <v>328</v>
      </c>
      <c r="B68" s="307" t="s">
        <v>293</v>
      </c>
      <c r="C68" s="200"/>
    </row>
    <row r="69" spans="1:3" s="68" customFormat="1" ht="12" customHeight="1" thickBot="1" x14ac:dyDescent="0.25">
      <c r="A69" s="327" t="s">
        <v>329</v>
      </c>
      <c r="B69" s="309" t="s">
        <v>294</v>
      </c>
      <c r="C69" s="200"/>
    </row>
    <row r="70" spans="1:3" s="68" customFormat="1" ht="12" customHeight="1" thickBot="1" x14ac:dyDescent="0.2">
      <c r="A70" s="328" t="s">
        <v>295</v>
      </c>
      <c r="B70" s="190" t="s">
        <v>296</v>
      </c>
      <c r="C70" s="195">
        <f>SUM(C71:C74)</f>
        <v>0</v>
      </c>
    </row>
    <row r="71" spans="1:3" s="68" customFormat="1" ht="12" customHeight="1" x14ac:dyDescent="0.2">
      <c r="A71" s="325" t="s">
        <v>134</v>
      </c>
      <c r="B71" s="306" t="s">
        <v>297</v>
      </c>
      <c r="C71" s="200"/>
    </row>
    <row r="72" spans="1:3" s="68" customFormat="1" ht="12" customHeight="1" x14ac:dyDescent="0.2">
      <c r="A72" s="326" t="s">
        <v>135</v>
      </c>
      <c r="B72" s="307" t="s">
        <v>544</v>
      </c>
      <c r="C72" s="200"/>
    </row>
    <row r="73" spans="1:3" s="68" customFormat="1" ht="12" customHeight="1" x14ac:dyDescent="0.2">
      <c r="A73" s="326" t="s">
        <v>320</v>
      </c>
      <c r="B73" s="307" t="s">
        <v>298</v>
      </c>
      <c r="C73" s="200"/>
    </row>
    <row r="74" spans="1:3" s="68" customFormat="1" ht="12" customHeight="1" x14ac:dyDescent="0.2">
      <c r="A74" s="326" t="s">
        <v>321</v>
      </c>
      <c r="B74" s="191" t="s">
        <v>545</v>
      </c>
      <c r="C74" s="200"/>
    </row>
    <row r="75" spans="1:3" s="68" customFormat="1" ht="12" customHeight="1" thickBot="1" x14ac:dyDescent="0.2">
      <c r="A75" s="332" t="s">
        <v>299</v>
      </c>
      <c r="B75" s="426" t="s">
        <v>300</v>
      </c>
      <c r="C75" s="370">
        <f>SUM(C76:C77)</f>
        <v>0</v>
      </c>
    </row>
    <row r="76" spans="1:3" s="68" customFormat="1" ht="12" customHeight="1" x14ac:dyDescent="0.2">
      <c r="A76" s="325" t="s">
        <v>322</v>
      </c>
      <c r="B76" s="306" t="s">
        <v>301</v>
      </c>
      <c r="C76" s="200"/>
    </row>
    <row r="77" spans="1:3" s="68" customFormat="1" ht="12" customHeight="1" thickBot="1" x14ac:dyDescent="0.25">
      <c r="A77" s="327" t="s">
        <v>323</v>
      </c>
      <c r="B77" s="308" t="s">
        <v>302</v>
      </c>
      <c r="C77" s="200"/>
    </row>
    <row r="78" spans="1:3" s="67" customFormat="1" ht="12" customHeight="1" thickBot="1" x14ac:dyDescent="0.2">
      <c r="A78" s="328" t="s">
        <v>303</v>
      </c>
      <c r="B78" s="190" t="s">
        <v>304</v>
      </c>
      <c r="C78" s="195">
        <f>SUM(C79:C81)</f>
        <v>0</v>
      </c>
    </row>
    <row r="79" spans="1:3" s="68" customFormat="1" ht="12" customHeight="1" x14ac:dyDescent="0.2">
      <c r="A79" s="325" t="s">
        <v>324</v>
      </c>
      <c r="B79" s="306" t="s">
        <v>305</v>
      </c>
      <c r="C79" s="200"/>
    </row>
    <row r="80" spans="1:3" s="68" customFormat="1" ht="12" customHeight="1" x14ac:dyDescent="0.2">
      <c r="A80" s="326" t="s">
        <v>325</v>
      </c>
      <c r="B80" s="307" t="s">
        <v>306</v>
      </c>
      <c r="C80" s="200"/>
    </row>
    <row r="81" spans="1:3" s="68" customFormat="1" ht="12" customHeight="1" thickBot="1" x14ac:dyDescent="0.25">
      <c r="A81" s="327" t="s">
        <v>326</v>
      </c>
      <c r="B81" s="308" t="s">
        <v>546</v>
      </c>
      <c r="C81" s="200"/>
    </row>
    <row r="82" spans="1:3" s="68" customFormat="1" ht="12" customHeight="1" thickBot="1" x14ac:dyDescent="0.2">
      <c r="A82" s="328" t="s">
        <v>307</v>
      </c>
      <c r="B82" s="190" t="s">
        <v>327</v>
      </c>
      <c r="C82" s="195">
        <f>SUM(C83:C86)</f>
        <v>0</v>
      </c>
    </row>
    <row r="83" spans="1:3" s="68" customFormat="1" ht="12" customHeight="1" x14ac:dyDescent="0.2">
      <c r="A83" s="329" t="s">
        <v>308</v>
      </c>
      <c r="B83" s="306" t="s">
        <v>309</v>
      </c>
      <c r="C83" s="200"/>
    </row>
    <row r="84" spans="1:3" s="68" customFormat="1" ht="12" customHeight="1" x14ac:dyDescent="0.2">
      <c r="A84" s="330" t="s">
        <v>310</v>
      </c>
      <c r="B84" s="307" t="s">
        <v>311</v>
      </c>
      <c r="C84" s="200"/>
    </row>
    <row r="85" spans="1:3" s="68" customFormat="1" ht="12" customHeight="1" x14ac:dyDescent="0.2">
      <c r="A85" s="330" t="s">
        <v>312</v>
      </c>
      <c r="B85" s="307" t="s">
        <v>313</v>
      </c>
      <c r="C85" s="200"/>
    </row>
    <row r="86" spans="1:3" s="67" customFormat="1" ht="12" customHeight="1" thickBot="1" x14ac:dyDescent="0.25">
      <c r="A86" s="331" t="s">
        <v>314</v>
      </c>
      <c r="B86" s="308" t="s">
        <v>315</v>
      </c>
      <c r="C86" s="200"/>
    </row>
    <row r="87" spans="1:3" s="67" customFormat="1" ht="12" customHeight="1" thickBot="1" x14ac:dyDescent="0.2">
      <c r="A87" s="328" t="s">
        <v>316</v>
      </c>
      <c r="B87" s="190" t="s">
        <v>455</v>
      </c>
      <c r="C87" s="351"/>
    </row>
    <row r="88" spans="1:3" s="67" customFormat="1" ht="12" customHeight="1" thickBot="1" x14ac:dyDescent="0.2">
      <c r="A88" s="328" t="s">
        <v>487</v>
      </c>
      <c r="B88" s="190" t="s">
        <v>317</v>
      </c>
      <c r="C88" s="351"/>
    </row>
    <row r="89" spans="1:3" s="67" customFormat="1" ht="12" customHeight="1" thickBot="1" x14ac:dyDescent="0.2">
      <c r="A89" s="328" t="s">
        <v>488</v>
      </c>
      <c r="B89" s="313" t="s">
        <v>458</v>
      </c>
      <c r="C89" s="201">
        <f>+C66+C70+C75+C78+C82+C88+C87</f>
        <v>0</v>
      </c>
    </row>
    <row r="90" spans="1:3" s="67" customFormat="1" ht="12" customHeight="1" thickBot="1" x14ac:dyDescent="0.2">
      <c r="A90" s="332" t="s">
        <v>489</v>
      </c>
      <c r="B90" s="314" t="s">
        <v>490</v>
      </c>
      <c r="C90" s="201">
        <f>+C65+C89</f>
        <v>279215</v>
      </c>
    </row>
    <row r="91" spans="1:3" s="68" customFormat="1" ht="6.75" customHeight="1" thickBot="1" x14ac:dyDescent="0.25">
      <c r="A91" s="156"/>
      <c r="B91" s="157"/>
      <c r="C91" s="260"/>
    </row>
    <row r="92" spans="1:3" s="58" customFormat="1" ht="16.5" customHeight="1" thickBot="1" x14ac:dyDescent="0.25">
      <c r="A92" s="160"/>
      <c r="B92" s="161" t="s">
        <v>57</v>
      </c>
      <c r="C92" s="262"/>
    </row>
    <row r="93" spans="1:3" s="69" customFormat="1" ht="12" customHeight="1" thickBot="1" x14ac:dyDescent="0.25">
      <c r="A93" s="301" t="s">
        <v>18</v>
      </c>
      <c r="B93" s="27" t="s">
        <v>494</v>
      </c>
      <c r="C93" s="194">
        <f>+C94+C95+C96+C97+C98+C111</f>
        <v>279215</v>
      </c>
    </row>
    <row r="94" spans="1:3" ht="12" customHeight="1" x14ac:dyDescent="0.2">
      <c r="A94" s="333" t="s">
        <v>98</v>
      </c>
      <c r="B94" s="9" t="s">
        <v>49</v>
      </c>
      <c r="C94" s="196"/>
    </row>
    <row r="95" spans="1:3" ht="12" customHeight="1" x14ac:dyDescent="0.2">
      <c r="A95" s="326" t="s">
        <v>99</v>
      </c>
      <c r="B95" s="7" t="s">
        <v>168</v>
      </c>
      <c r="C95" s="197"/>
    </row>
    <row r="96" spans="1:3" ht="12" customHeight="1" x14ac:dyDescent="0.2">
      <c r="A96" s="326" t="s">
        <v>100</v>
      </c>
      <c r="B96" s="7" t="s">
        <v>131</v>
      </c>
      <c r="C96" s="199"/>
    </row>
    <row r="97" spans="1:3" ht="12" customHeight="1" x14ac:dyDescent="0.2">
      <c r="A97" s="326" t="s">
        <v>101</v>
      </c>
      <c r="B97" s="10" t="s">
        <v>169</v>
      </c>
      <c r="C97" s="199"/>
    </row>
    <row r="98" spans="1:3" ht="12" customHeight="1" x14ac:dyDescent="0.2">
      <c r="A98" s="326" t="s">
        <v>112</v>
      </c>
      <c r="B98" s="18" t="s">
        <v>170</v>
      </c>
      <c r="C98" s="199">
        <f>SUM(C99:C110)</f>
        <v>279215</v>
      </c>
    </row>
    <row r="99" spans="1:3" ht="12" customHeight="1" x14ac:dyDescent="0.2">
      <c r="A99" s="326" t="s">
        <v>102</v>
      </c>
      <c r="B99" s="7" t="s">
        <v>491</v>
      </c>
      <c r="C99" s="199"/>
    </row>
    <row r="100" spans="1:3" ht="12" customHeight="1" x14ac:dyDescent="0.2">
      <c r="A100" s="326" t="s">
        <v>103</v>
      </c>
      <c r="B100" s="88" t="s">
        <v>421</v>
      </c>
      <c r="C100" s="199"/>
    </row>
    <row r="101" spans="1:3" ht="12" customHeight="1" x14ac:dyDescent="0.2">
      <c r="A101" s="326" t="s">
        <v>113</v>
      </c>
      <c r="B101" s="88" t="s">
        <v>420</v>
      </c>
      <c r="C101" s="199"/>
    </row>
    <row r="102" spans="1:3" ht="12" customHeight="1" x14ac:dyDescent="0.2">
      <c r="A102" s="326" t="s">
        <v>114</v>
      </c>
      <c r="B102" s="88" t="s">
        <v>333</v>
      </c>
      <c r="C102" s="199"/>
    </row>
    <row r="103" spans="1:3" ht="12" customHeight="1" x14ac:dyDescent="0.2">
      <c r="A103" s="326" t="s">
        <v>115</v>
      </c>
      <c r="B103" s="89" t="s">
        <v>334</v>
      </c>
      <c r="C103" s="199"/>
    </row>
    <row r="104" spans="1:3" ht="12" customHeight="1" x14ac:dyDescent="0.2">
      <c r="A104" s="326" t="s">
        <v>116</v>
      </c>
      <c r="B104" s="89" t="s">
        <v>335</v>
      </c>
      <c r="C104" s="199"/>
    </row>
    <row r="105" spans="1:3" ht="12" customHeight="1" x14ac:dyDescent="0.2">
      <c r="A105" s="326" t="s">
        <v>118</v>
      </c>
      <c r="B105" s="88" t="s">
        <v>336</v>
      </c>
      <c r="C105" s="199">
        <v>179215</v>
      </c>
    </row>
    <row r="106" spans="1:3" ht="12" customHeight="1" x14ac:dyDescent="0.2">
      <c r="A106" s="326" t="s">
        <v>171</v>
      </c>
      <c r="B106" s="88" t="s">
        <v>337</v>
      </c>
      <c r="C106" s="199"/>
    </row>
    <row r="107" spans="1:3" ht="12" customHeight="1" x14ac:dyDescent="0.2">
      <c r="A107" s="326" t="s">
        <v>331</v>
      </c>
      <c r="B107" s="89" t="s">
        <v>338</v>
      </c>
      <c r="C107" s="199"/>
    </row>
    <row r="108" spans="1:3" ht="12" customHeight="1" x14ac:dyDescent="0.2">
      <c r="A108" s="334" t="s">
        <v>332</v>
      </c>
      <c r="B108" s="90" t="s">
        <v>339</v>
      </c>
      <c r="C108" s="199"/>
    </row>
    <row r="109" spans="1:3" ht="12" customHeight="1" x14ac:dyDescent="0.2">
      <c r="A109" s="326" t="s">
        <v>418</v>
      </c>
      <c r="B109" s="90" t="s">
        <v>340</v>
      </c>
      <c r="C109" s="199"/>
    </row>
    <row r="110" spans="1:3" ht="12" customHeight="1" x14ac:dyDescent="0.2">
      <c r="A110" s="326" t="s">
        <v>419</v>
      </c>
      <c r="B110" s="89" t="s">
        <v>341</v>
      </c>
      <c r="C110" s="197">
        <v>100000</v>
      </c>
    </row>
    <row r="111" spans="1:3" ht="12" customHeight="1" x14ac:dyDescent="0.2">
      <c r="A111" s="326" t="s">
        <v>423</v>
      </c>
      <c r="B111" s="10" t="s">
        <v>50</v>
      </c>
      <c r="C111" s="197"/>
    </row>
    <row r="112" spans="1:3" ht="12" customHeight="1" x14ac:dyDescent="0.2">
      <c r="A112" s="327" t="s">
        <v>424</v>
      </c>
      <c r="B112" s="7" t="s">
        <v>492</v>
      </c>
      <c r="C112" s="199"/>
    </row>
    <row r="113" spans="1:3" ht="12" customHeight="1" thickBot="1" x14ac:dyDescent="0.25">
      <c r="A113" s="335" t="s">
        <v>425</v>
      </c>
      <c r="B113" s="91" t="s">
        <v>493</v>
      </c>
      <c r="C113" s="203"/>
    </row>
    <row r="114" spans="1:3" ht="12" customHeight="1" thickBot="1" x14ac:dyDescent="0.25">
      <c r="A114" s="31" t="s">
        <v>19</v>
      </c>
      <c r="B114" s="26" t="s">
        <v>342</v>
      </c>
      <c r="C114" s="195">
        <f>+C115+C117+C119</f>
        <v>0</v>
      </c>
    </row>
    <row r="115" spans="1:3" ht="12" customHeight="1" x14ac:dyDescent="0.2">
      <c r="A115" s="325" t="s">
        <v>104</v>
      </c>
      <c r="B115" s="7" t="s">
        <v>214</v>
      </c>
      <c r="C115" s="198"/>
    </row>
    <row r="116" spans="1:3" ht="12" customHeight="1" x14ac:dyDescent="0.2">
      <c r="A116" s="325" t="s">
        <v>105</v>
      </c>
      <c r="B116" s="11" t="s">
        <v>346</v>
      </c>
      <c r="C116" s="198"/>
    </row>
    <row r="117" spans="1:3" ht="12" customHeight="1" x14ac:dyDescent="0.2">
      <c r="A117" s="325" t="s">
        <v>106</v>
      </c>
      <c r="B117" s="11" t="s">
        <v>172</v>
      </c>
      <c r="C117" s="197"/>
    </row>
    <row r="118" spans="1:3" ht="12" customHeight="1" x14ac:dyDescent="0.2">
      <c r="A118" s="325" t="s">
        <v>107</v>
      </c>
      <c r="B118" s="11" t="s">
        <v>347</v>
      </c>
      <c r="C118" s="184"/>
    </row>
    <row r="119" spans="1:3" ht="12" customHeight="1" x14ac:dyDescent="0.2">
      <c r="A119" s="325" t="s">
        <v>108</v>
      </c>
      <c r="B119" s="192" t="s">
        <v>216</v>
      </c>
      <c r="C119" s="184"/>
    </row>
    <row r="120" spans="1:3" ht="12" customHeight="1" x14ac:dyDescent="0.2">
      <c r="A120" s="325" t="s">
        <v>117</v>
      </c>
      <c r="B120" s="191" t="s">
        <v>409</v>
      </c>
      <c r="C120" s="184"/>
    </row>
    <row r="121" spans="1:3" ht="12" customHeight="1" x14ac:dyDescent="0.2">
      <c r="A121" s="325" t="s">
        <v>119</v>
      </c>
      <c r="B121" s="302" t="s">
        <v>352</v>
      </c>
      <c r="C121" s="184"/>
    </row>
    <row r="122" spans="1:3" ht="12" customHeight="1" x14ac:dyDescent="0.2">
      <c r="A122" s="325" t="s">
        <v>173</v>
      </c>
      <c r="B122" s="89" t="s">
        <v>335</v>
      </c>
      <c r="C122" s="184"/>
    </row>
    <row r="123" spans="1:3" ht="12" customHeight="1" x14ac:dyDescent="0.2">
      <c r="A123" s="325" t="s">
        <v>174</v>
      </c>
      <c r="B123" s="89" t="s">
        <v>351</v>
      </c>
      <c r="C123" s="184"/>
    </row>
    <row r="124" spans="1:3" ht="12" customHeight="1" x14ac:dyDescent="0.2">
      <c r="A124" s="325" t="s">
        <v>175</v>
      </c>
      <c r="B124" s="89" t="s">
        <v>350</v>
      </c>
      <c r="C124" s="184"/>
    </row>
    <row r="125" spans="1:3" ht="12" customHeight="1" x14ac:dyDescent="0.2">
      <c r="A125" s="325" t="s">
        <v>343</v>
      </c>
      <c r="B125" s="89" t="s">
        <v>338</v>
      </c>
      <c r="C125" s="184"/>
    </row>
    <row r="126" spans="1:3" ht="12" customHeight="1" x14ac:dyDescent="0.2">
      <c r="A126" s="325" t="s">
        <v>344</v>
      </c>
      <c r="B126" s="89" t="s">
        <v>349</v>
      </c>
      <c r="C126" s="184"/>
    </row>
    <row r="127" spans="1:3" ht="12" customHeight="1" thickBot="1" x14ac:dyDescent="0.25">
      <c r="A127" s="334" t="s">
        <v>345</v>
      </c>
      <c r="B127" s="89" t="s">
        <v>348</v>
      </c>
      <c r="C127" s="186"/>
    </row>
    <row r="128" spans="1:3" ht="12" customHeight="1" thickBot="1" x14ac:dyDescent="0.25">
      <c r="A128" s="31" t="s">
        <v>20</v>
      </c>
      <c r="B128" s="74" t="s">
        <v>428</v>
      </c>
      <c r="C128" s="195">
        <f>+C93+C114</f>
        <v>279215</v>
      </c>
    </row>
    <row r="129" spans="1:11" ht="12" customHeight="1" thickBot="1" x14ac:dyDescent="0.25">
      <c r="A129" s="31" t="s">
        <v>21</v>
      </c>
      <c r="B129" s="74" t="s">
        <v>429</v>
      </c>
      <c r="C129" s="195">
        <f>+C130+C131+C132</f>
        <v>0</v>
      </c>
    </row>
    <row r="130" spans="1:11" s="69" customFormat="1" ht="12" customHeight="1" x14ac:dyDescent="0.2">
      <c r="A130" s="325" t="s">
        <v>252</v>
      </c>
      <c r="B130" s="8" t="s">
        <v>497</v>
      </c>
      <c r="C130" s="184"/>
    </row>
    <row r="131" spans="1:11" ht="12" customHeight="1" x14ac:dyDescent="0.2">
      <c r="A131" s="325" t="s">
        <v>253</v>
      </c>
      <c r="B131" s="8" t="s">
        <v>437</v>
      </c>
      <c r="C131" s="184"/>
    </row>
    <row r="132" spans="1:11" ht="12" customHeight="1" thickBot="1" x14ac:dyDescent="0.25">
      <c r="A132" s="334" t="s">
        <v>254</v>
      </c>
      <c r="B132" s="6" t="s">
        <v>496</v>
      </c>
      <c r="C132" s="184"/>
    </row>
    <row r="133" spans="1:11" ht="12" customHeight="1" thickBot="1" x14ac:dyDescent="0.25">
      <c r="A133" s="31" t="s">
        <v>22</v>
      </c>
      <c r="B133" s="74" t="s">
        <v>430</v>
      </c>
      <c r="C133" s="195">
        <f>+C134+C135+C136+C137+C138+C139</f>
        <v>0</v>
      </c>
    </row>
    <row r="134" spans="1:11" ht="12" customHeight="1" x14ac:dyDescent="0.2">
      <c r="A134" s="325" t="s">
        <v>91</v>
      </c>
      <c r="B134" s="8" t="s">
        <v>439</v>
      </c>
      <c r="C134" s="184"/>
    </row>
    <row r="135" spans="1:11" ht="12" customHeight="1" x14ac:dyDescent="0.2">
      <c r="A135" s="325" t="s">
        <v>92</v>
      </c>
      <c r="B135" s="8" t="s">
        <v>431</v>
      </c>
      <c r="C135" s="184"/>
    </row>
    <row r="136" spans="1:11" ht="12" customHeight="1" x14ac:dyDescent="0.2">
      <c r="A136" s="325" t="s">
        <v>93</v>
      </c>
      <c r="B136" s="8" t="s">
        <v>432</v>
      </c>
      <c r="C136" s="184"/>
    </row>
    <row r="137" spans="1:11" ht="12" customHeight="1" x14ac:dyDescent="0.2">
      <c r="A137" s="325" t="s">
        <v>160</v>
      </c>
      <c r="B137" s="8" t="s">
        <v>495</v>
      </c>
      <c r="C137" s="184"/>
    </row>
    <row r="138" spans="1:11" ht="12" customHeight="1" x14ac:dyDescent="0.2">
      <c r="A138" s="325" t="s">
        <v>161</v>
      </c>
      <c r="B138" s="8" t="s">
        <v>434</v>
      </c>
      <c r="C138" s="184"/>
    </row>
    <row r="139" spans="1:11" s="69" customFormat="1" ht="12" customHeight="1" thickBot="1" x14ac:dyDescent="0.25">
      <c r="A139" s="334" t="s">
        <v>162</v>
      </c>
      <c r="B139" s="6" t="s">
        <v>435</v>
      </c>
      <c r="C139" s="184"/>
    </row>
    <row r="140" spans="1:11" ht="12" customHeight="1" thickBot="1" x14ac:dyDescent="0.25">
      <c r="A140" s="31" t="s">
        <v>23</v>
      </c>
      <c r="B140" s="74" t="s">
        <v>516</v>
      </c>
      <c r="C140" s="201">
        <f>+C141+C142+C144+C145+C143</f>
        <v>0</v>
      </c>
      <c r="K140" s="167"/>
    </row>
    <row r="141" spans="1:11" x14ac:dyDescent="0.2">
      <c r="A141" s="325" t="s">
        <v>94</v>
      </c>
      <c r="B141" s="8" t="s">
        <v>353</v>
      </c>
      <c r="C141" s="184"/>
    </row>
    <row r="142" spans="1:11" ht="12" customHeight="1" x14ac:dyDescent="0.2">
      <c r="A142" s="325" t="s">
        <v>95</v>
      </c>
      <c r="B142" s="8" t="s">
        <v>354</v>
      </c>
      <c r="C142" s="184"/>
    </row>
    <row r="143" spans="1:11" s="69" customFormat="1" ht="12" customHeight="1" x14ac:dyDescent="0.2">
      <c r="A143" s="325" t="s">
        <v>270</v>
      </c>
      <c r="B143" s="8" t="s">
        <v>515</v>
      </c>
      <c r="C143" s="184"/>
    </row>
    <row r="144" spans="1:11" s="69" customFormat="1" ht="12" customHeight="1" x14ac:dyDescent="0.2">
      <c r="A144" s="325" t="s">
        <v>271</v>
      </c>
      <c r="B144" s="8" t="s">
        <v>444</v>
      </c>
      <c r="C144" s="184"/>
    </row>
    <row r="145" spans="1:3" s="69" customFormat="1" ht="12" customHeight="1" thickBot="1" x14ac:dyDescent="0.25">
      <c r="A145" s="334" t="s">
        <v>272</v>
      </c>
      <c r="B145" s="6" t="s">
        <v>372</v>
      </c>
      <c r="C145" s="184"/>
    </row>
    <row r="146" spans="1:3" s="69" customFormat="1" ht="12" customHeight="1" thickBot="1" x14ac:dyDescent="0.25">
      <c r="A146" s="31" t="s">
        <v>24</v>
      </c>
      <c r="B146" s="74" t="s">
        <v>445</v>
      </c>
      <c r="C146" s="204">
        <f>+C147+C148+C149+C150+C151</f>
        <v>0</v>
      </c>
    </row>
    <row r="147" spans="1:3" s="69" customFormat="1" ht="12" customHeight="1" x14ac:dyDescent="0.2">
      <c r="A147" s="325" t="s">
        <v>96</v>
      </c>
      <c r="B147" s="8" t="s">
        <v>440</v>
      </c>
      <c r="C147" s="184"/>
    </row>
    <row r="148" spans="1:3" s="69" customFormat="1" ht="12" customHeight="1" x14ac:dyDescent="0.2">
      <c r="A148" s="325" t="s">
        <v>97</v>
      </c>
      <c r="B148" s="8" t="s">
        <v>447</v>
      </c>
      <c r="C148" s="184"/>
    </row>
    <row r="149" spans="1:3" s="69" customFormat="1" ht="12" customHeight="1" x14ac:dyDescent="0.2">
      <c r="A149" s="325" t="s">
        <v>282</v>
      </c>
      <c r="B149" s="8" t="s">
        <v>442</v>
      </c>
      <c r="C149" s="184"/>
    </row>
    <row r="150" spans="1:3" ht="12.75" customHeight="1" x14ac:dyDescent="0.2">
      <c r="A150" s="325" t="s">
        <v>283</v>
      </c>
      <c r="B150" s="8" t="s">
        <v>498</v>
      </c>
      <c r="C150" s="184"/>
    </row>
    <row r="151" spans="1:3" ht="12.75" customHeight="1" thickBot="1" x14ac:dyDescent="0.25">
      <c r="A151" s="334" t="s">
        <v>446</v>
      </c>
      <c r="B151" s="6" t="s">
        <v>449</v>
      </c>
      <c r="C151" s="186"/>
    </row>
    <row r="152" spans="1:3" ht="12.75" customHeight="1" thickBot="1" x14ac:dyDescent="0.25">
      <c r="A152" s="375" t="s">
        <v>25</v>
      </c>
      <c r="B152" s="74" t="s">
        <v>450</v>
      </c>
      <c r="C152" s="204"/>
    </row>
    <row r="153" spans="1:3" ht="12" customHeight="1" thickBot="1" x14ac:dyDescent="0.25">
      <c r="A153" s="375" t="s">
        <v>26</v>
      </c>
      <c r="B153" s="74" t="s">
        <v>451</v>
      </c>
      <c r="C153" s="204"/>
    </row>
    <row r="154" spans="1:3" ht="15.2" customHeight="1" thickBot="1" x14ac:dyDescent="0.25">
      <c r="A154" s="31" t="s">
        <v>27</v>
      </c>
      <c r="B154" s="74" t="s">
        <v>453</v>
      </c>
      <c r="C154" s="316">
        <f>+C129+C133+C140+C146+C152+C153</f>
        <v>0</v>
      </c>
    </row>
    <row r="155" spans="1:3" ht="13.5" thickBot="1" x14ac:dyDescent="0.25">
      <c r="A155" s="336" t="s">
        <v>28</v>
      </c>
      <c r="B155" s="274" t="s">
        <v>452</v>
      </c>
      <c r="C155" s="316">
        <f>+C128+C154</f>
        <v>279215</v>
      </c>
    </row>
    <row r="156" spans="1:3" ht="7.5" customHeight="1" thickBot="1" x14ac:dyDescent="0.25">
      <c r="A156" s="282"/>
      <c r="B156" s="283"/>
      <c r="C156" s="465">
        <f>C90-C155</f>
        <v>0</v>
      </c>
    </row>
    <row r="157" spans="1:3" ht="14.45" customHeight="1" thickBot="1" x14ac:dyDescent="0.25">
      <c r="A157" s="165" t="s">
        <v>499</v>
      </c>
      <c r="B157" s="166"/>
      <c r="C157" s="72"/>
    </row>
    <row r="158" spans="1:3" ht="13.5" thickBot="1" x14ac:dyDescent="0.25">
      <c r="A158" s="165" t="s">
        <v>190</v>
      </c>
      <c r="B158" s="166"/>
      <c r="C158" s="72"/>
    </row>
    <row r="159" spans="1:3" x14ac:dyDescent="0.2">
      <c r="A159" s="462"/>
      <c r="B159" s="463"/>
      <c r="C159" s="464"/>
    </row>
    <row r="160" spans="1:3" x14ac:dyDescent="0.2">
      <c r="A160" s="462"/>
      <c r="B160" s="463"/>
    </row>
    <row r="161" spans="1:3" x14ac:dyDescent="0.2">
      <c r="A161" s="462"/>
      <c r="B161" s="463"/>
      <c r="C161" s="464"/>
    </row>
    <row r="162" spans="1:3" x14ac:dyDescent="0.2">
      <c r="A162" s="462"/>
      <c r="B162" s="463"/>
      <c r="C162" s="464"/>
    </row>
    <row r="163" spans="1:3" x14ac:dyDescent="0.2">
      <c r="A163" s="462"/>
      <c r="B163" s="463"/>
      <c r="C163" s="464"/>
    </row>
    <row r="164" spans="1:3" x14ac:dyDescent="0.2">
      <c r="A164" s="462"/>
      <c r="B164" s="463"/>
      <c r="C164" s="464"/>
    </row>
    <row r="165" spans="1:3" x14ac:dyDescent="0.2">
      <c r="A165" s="462"/>
      <c r="B165" s="463"/>
      <c r="C165" s="464"/>
    </row>
    <row r="166" spans="1:3" x14ac:dyDescent="0.2">
      <c r="A166" s="462"/>
      <c r="B166" s="463"/>
      <c r="C166" s="464"/>
    </row>
    <row r="167" spans="1:3" x14ac:dyDescent="0.2">
      <c r="A167" s="462"/>
      <c r="B167" s="463"/>
      <c r="C167" s="464"/>
    </row>
    <row r="168" spans="1:3" x14ac:dyDescent="0.2">
      <c r="A168" s="462"/>
      <c r="B168" s="463"/>
      <c r="C168" s="464"/>
    </row>
    <row r="169" spans="1:3" x14ac:dyDescent="0.2">
      <c r="A169" s="462"/>
      <c r="B169" s="463"/>
      <c r="C169" s="464"/>
    </row>
    <row r="170" spans="1:3" x14ac:dyDescent="0.2">
      <c r="A170" s="462"/>
      <c r="B170" s="463"/>
      <c r="C170" s="464"/>
    </row>
    <row r="171" spans="1:3" x14ac:dyDescent="0.2">
      <c r="A171" s="462"/>
      <c r="B171" s="463"/>
      <c r="C171" s="464"/>
    </row>
    <row r="172" spans="1:3" x14ac:dyDescent="0.2">
      <c r="A172" s="462"/>
      <c r="B172" s="463"/>
      <c r="C172" s="464"/>
    </row>
    <row r="173" spans="1:3" x14ac:dyDescent="0.2">
      <c r="A173" s="462"/>
      <c r="B173" s="463"/>
      <c r="C173" s="464"/>
    </row>
    <row r="174" spans="1:3" x14ac:dyDescent="0.2">
      <c r="A174" s="462"/>
      <c r="B174" s="463"/>
      <c r="C174" s="464"/>
    </row>
    <row r="175" spans="1:3" x14ac:dyDescent="0.2">
      <c r="A175" s="462"/>
      <c r="B175" s="463"/>
      <c r="C175" s="464"/>
    </row>
    <row r="176" spans="1:3" x14ac:dyDescent="0.2">
      <c r="A176" s="462"/>
      <c r="B176" s="463"/>
      <c r="C176" s="464"/>
    </row>
    <row r="177" spans="1:3" x14ac:dyDescent="0.2">
      <c r="A177" s="462"/>
      <c r="B177" s="463"/>
      <c r="C177" s="464"/>
    </row>
    <row r="178" spans="1:3" x14ac:dyDescent="0.2">
      <c r="A178" s="462"/>
      <c r="B178" s="463"/>
      <c r="C178" s="464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28" zoomScale="120" zoomScaleNormal="120" workbookViewId="0">
      <selection activeCell="C45" sqref="C45:C57"/>
    </sheetView>
  </sheetViews>
  <sheetFormatPr defaultRowHeight="12.75" x14ac:dyDescent="0.2"/>
  <cols>
    <col min="1" max="1" width="13.83203125" style="163" customWidth="1"/>
    <col min="2" max="2" width="79.1640625" style="164" customWidth="1"/>
    <col min="3" max="3" width="25" style="164" customWidth="1"/>
    <col min="4" max="16384" width="9.33203125" style="164"/>
  </cols>
  <sheetData>
    <row r="1" spans="1:10" s="144" customFormat="1" ht="21.2" customHeight="1" thickBot="1" x14ac:dyDescent="0.25">
      <c r="A1" s="143"/>
      <c r="B1" s="145"/>
      <c r="C1" s="440" t="s">
        <v>684</v>
      </c>
    </row>
    <row r="2" spans="1:10" s="345" customFormat="1" ht="36" x14ac:dyDescent="0.2">
      <c r="A2" s="299" t="s">
        <v>188</v>
      </c>
      <c r="B2" s="485" t="str">
        <f>CONCATENATE(ALAPADATOK!B13)</f>
        <v>Eszteregnyei Kerekvár Óvoda</v>
      </c>
      <c r="C2" s="264" t="s">
        <v>60</v>
      </c>
    </row>
    <row r="3" spans="1:10" s="345" customFormat="1" ht="24.75" thickBot="1" x14ac:dyDescent="0.25">
      <c r="A3" s="339" t="s">
        <v>187</v>
      </c>
      <c r="B3" s="439" t="s">
        <v>380</v>
      </c>
      <c r="C3" s="265" t="s">
        <v>54</v>
      </c>
    </row>
    <row r="4" spans="1:10" s="346" customFormat="1" ht="15.95" customHeight="1" thickBot="1" x14ac:dyDescent="0.3">
      <c r="A4" s="146"/>
      <c r="B4" s="146"/>
      <c r="C4" s="452" t="str">
        <f>'KV_8.1.1.sz.mell'!C4</f>
        <v>Forintban!</v>
      </c>
    </row>
    <row r="5" spans="1:10" ht="13.5" thickBot="1" x14ac:dyDescent="0.25">
      <c r="A5" s="300" t="s">
        <v>189</v>
      </c>
      <c r="B5" s="148" t="s">
        <v>537</v>
      </c>
      <c r="C5" s="149" t="s">
        <v>55</v>
      </c>
    </row>
    <row r="6" spans="1:10" s="347" customFormat="1" ht="12.95" customHeight="1" thickBot="1" x14ac:dyDescent="0.25">
      <c r="A6" s="136"/>
      <c r="B6" s="137" t="s">
        <v>473</v>
      </c>
      <c r="C6" s="138" t="s">
        <v>474</v>
      </c>
    </row>
    <row r="7" spans="1:10" s="347" customFormat="1" ht="15.95" customHeight="1" thickBot="1" x14ac:dyDescent="0.25">
      <c r="A7" s="150"/>
      <c r="B7" s="151" t="s">
        <v>56</v>
      </c>
      <c r="C7" s="152"/>
      <c r="J7" s="347" t="s">
        <v>688</v>
      </c>
    </row>
    <row r="8" spans="1:10" s="266" customFormat="1" ht="12" customHeight="1" thickBot="1" x14ac:dyDescent="0.25">
      <c r="A8" s="136" t="s">
        <v>18</v>
      </c>
      <c r="B8" s="153" t="s">
        <v>500</v>
      </c>
      <c r="C8" s="215">
        <f>SUM(C9:C19)</f>
        <v>0</v>
      </c>
    </row>
    <row r="9" spans="1:10" s="266" customFormat="1" ht="12" customHeight="1" x14ac:dyDescent="0.2">
      <c r="A9" s="340" t="s">
        <v>98</v>
      </c>
      <c r="B9" s="9" t="s">
        <v>259</v>
      </c>
      <c r="C9" s="256"/>
    </row>
    <row r="10" spans="1:10" s="266" customFormat="1" ht="12" customHeight="1" x14ac:dyDescent="0.2">
      <c r="A10" s="341" t="s">
        <v>99</v>
      </c>
      <c r="B10" s="7" t="s">
        <v>260</v>
      </c>
      <c r="C10" s="213"/>
    </row>
    <row r="11" spans="1:10" s="266" customFormat="1" ht="12" customHeight="1" x14ac:dyDescent="0.2">
      <c r="A11" s="341" t="s">
        <v>100</v>
      </c>
      <c r="B11" s="7" t="s">
        <v>261</v>
      </c>
      <c r="C11" s="213"/>
    </row>
    <row r="12" spans="1:10" s="266" customFormat="1" ht="12" customHeight="1" x14ac:dyDescent="0.2">
      <c r="A12" s="341" t="s">
        <v>101</v>
      </c>
      <c r="B12" s="7" t="s">
        <v>262</v>
      </c>
      <c r="C12" s="213"/>
    </row>
    <row r="13" spans="1:10" s="266" customFormat="1" ht="12" customHeight="1" x14ac:dyDescent="0.2">
      <c r="A13" s="341" t="s">
        <v>133</v>
      </c>
      <c r="B13" s="7" t="s">
        <v>263</v>
      </c>
      <c r="C13" s="213"/>
    </row>
    <row r="14" spans="1:10" s="266" customFormat="1" ht="12" customHeight="1" x14ac:dyDescent="0.2">
      <c r="A14" s="341" t="s">
        <v>102</v>
      </c>
      <c r="B14" s="7" t="s">
        <v>381</v>
      </c>
      <c r="C14" s="213"/>
    </row>
    <row r="15" spans="1:10" s="266" customFormat="1" ht="12" customHeight="1" x14ac:dyDescent="0.2">
      <c r="A15" s="341" t="s">
        <v>103</v>
      </c>
      <c r="B15" s="6" t="s">
        <v>382</v>
      </c>
      <c r="C15" s="213"/>
    </row>
    <row r="16" spans="1:10" s="266" customFormat="1" ht="12" customHeight="1" x14ac:dyDescent="0.2">
      <c r="A16" s="341" t="s">
        <v>113</v>
      </c>
      <c r="B16" s="7" t="s">
        <v>266</v>
      </c>
      <c r="C16" s="257"/>
    </row>
    <row r="17" spans="1:3" s="348" customFormat="1" ht="12" customHeight="1" x14ac:dyDescent="0.2">
      <c r="A17" s="341" t="s">
        <v>114</v>
      </c>
      <c r="B17" s="7" t="s">
        <v>267</v>
      </c>
      <c r="C17" s="213"/>
    </row>
    <row r="18" spans="1:3" s="348" customFormat="1" ht="12" customHeight="1" x14ac:dyDescent="0.2">
      <c r="A18" s="341" t="s">
        <v>115</v>
      </c>
      <c r="B18" s="7" t="s">
        <v>416</v>
      </c>
      <c r="C18" s="214"/>
    </row>
    <row r="19" spans="1:3" s="348" customFormat="1" ht="12" customHeight="1" thickBot="1" x14ac:dyDescent="0.25">
      <c r="A19" s="341" t="s">
        <v>116</v>
      </c>
      <c r="B19" s="6" t="s">
        <v>268</v>
      </c>
      <c r="C19" s="214"/>
    </row>
    <row r="20" spans="1:3" s="266" customFormat="1" ht="12" customHeight="1" thickBot="1" x14ac:dyDescent="0.25">
      <c r="A20" s="136" t="s">
        <v>19</v>
      </c>
      <c r="B20" s="153" t="s">
        <v>383</v>
      </c>
      <c r="C20" s="215">
        <f>SUM(C21:C23)</f>
        <v>0</v>
      </c>
    </row>
    <row r="21" spans="1:3" s="348" customFormat="1" ht="12" customHeight="1" x14ac:dyDescent="0.2">
      <c r="A21" s="341" t="s">
        <v>104</v>
      </c>
      <c r="B21" s="8" t="s">
        <v>242</v>
      </c>
      <c r="C21" s="213"/>
    </row>
    <row r="22" spans="1:3" s="348" customFormat="1" ht="12" customHeight="1" x14ac:dyDescent="0.2">
      <c r="A22" s="341" t="s">
        <v>105</v>
      </c>
      <c r="B22" s="7" t="s">
        <v>384</v>
      </c>
      <c r="C22" s="213"/>
    </row>
    <row r="23" spans="1:3" s="348" customFormat="1" ht="12" customHeight="1" x14ac:dyDescent="0.2">
      <c r="A23" s="341" t="s">
        <v>106</v>
      </c>
      <c r="B23" s="7" t="s">
        <v>385</v>
      </c>
      <c r="C23" s="213"/>
    </row>
    <row r="24" spans="1:3" s="348" customFormat="1" ht="12" customHeight="1" thickBot="1" x14ac:dyDescent="0.25">
      <c r="A24" s="341" t="s">
        <v>107</v>
      </c>
      <c r="B24" s="7" t="s">
        <v>502</v>
      </c>
      <c r="C24" s="213"/>
    </row>
    <row r="25" spans="1:3" s="348" customFormat="1" ht="12" customHeight="1" thickBot="1" x14ac:dyDescent="0.25">
      <c r="A25" s="141" t="s">
        <v>20</v>
      </c>
      <c r="B25" s="74" t="s">
        <v>159</v>
      </c>
      <c r="C25" s="241"/>
    </row>
    <row r="26" spans="1:3" s="348" customFormat="1" ht="12" customHeight="1" thickBot="1" x14ac:dyDescent="0.25">
      <c r="A26" s="141" t="s">
        <v>21</v>
      </c>
      <c r="B26" s="74" t="s">
        <v>386</v>
      </c>
      <c r="C26" s="215">
        <f>+C27+C28</f>
        <v>0</v>
      </c>
    </row>
    <row r="27" spans="1:3" s="348" customFormat="1" ht="12" customHeight="1" x14ac:dyDescent="0.2">
      <c r="A27" s="342" t="s">
        <v>252</v>
      </c>
      <c r="B27" s="343" t="s">
        <v>384</v>
      </c>
      <c r="C27" s="60"/>
    </row>
    <row r="28" spans="1:3" s="348" customFormat="1" ht="12" customHeight="1" x14ac:dyDescent="0.2">
      <c r="A28" s="342" t="s">
        <v>253</v>
      </c>
      <c r="B28" s="344" t="s">
        <v>387</v>
      </c>
      <c r="C28" s="216"/>
    </row>
    <row r="29" spans="1:3" s="348" customFormat="1" ht="12" customHeight="1" thickBot="1" x14ac:dyDescent="0.25">
      <c r="A29" s="341" t="s">
        <v>254</v>
      </c>
      <c r="B29" s="87" t="s">
        <v>503</v>
      </c>
      <c r="C29" s="63"/>
    </row>
    <row r="30" spans="1:3" s="348" customFormat="1" ht="12" customHeight="1" thickBot="1" x14ac:dyDescent="0.25">
      <c r="A30" s="141" t="s">
        <v>22</v>
      </c>
      <c r="B30" s="74" t="s">
        <v>388</v>
      </c>
      <c r="C30" s="215">
        <f>+C31+C32+C33</f>
        <v>0</v>
      </c>
    </row>
    <row r="31" spans="1:3" s="348" customFormat="1" ht="12" customHeight="1" x14ac:dyDescent="0.2">
      <c r="A31" s="342" t="s">
        <v>91</v>
      </c>
      <c r="B31" s="343" t="s">
        <v>273</v>
      </c>
      <c r="C31" s="60"/>
    </row>
    <row r="32" spans="1:3" s="348" customFormat="1" ht="12" customHeight="1" x14ac:dyDescent="0.2">
      <c r="A32" s="342" t="s">
        <v>92</v>
      </c>
      <c r="B32" s="344" t="s">
        <v>274</v>
      </c>
      <c r="C32" s="216"/>
    </row>
    <row r="33" spans="1:3" s="348" customFormat="1" ht="12" customHeight="1" thickBot="1" x14ac:dyDescent="0.25">
      <c r="A33" s="341" t="s">
        <v>93</v>
      </c>
      <c r="B33" s="87" t="s">
        <v>275</v>
      </c>
      <c r="C33" s="63"/>
    </row>
    <row r="34" spans="1:3" s="266" customFormat="1" ht="12" customHeight="1" thickBot="1" x14ac:dyDescent="0.25">
      <c r="A34" s="141" t="s">
        <v>23</v>
      </c>
      <c r="B34" s="74" t="s">
        <v>358</v>
      </c>
      <c r="C34" s="241"/>
    </row>
    <row r="35" spans="1:3" s="266" customFormat="1" ht="12" customHeight="1" thickBot="1" x14ac:dyDescent="0.25">
      <c r="A35" s="141" t="s">
        <v>24</v>
      </c>
      <c r="B35" s="74" t="s">
        <v>389</v>
      </c>
      <c r="C35" s="258"/>
    </row>
    <row r="36" spans="1:3" s="266" customFormat="1" ht="12" customHeight="1" thickBot="1" x14ac:dyDescent="0.25">
      <c r="A36" s="136" t="s">
        <v>25</v>
      </c>
      <c r="B36" s="74" t="s">
        <v>504</v>
      </c>
      <c r="C36" s="259">
        <f>+C8+C20+C25+C26+C30+C34+C35</f>
        <v>0</v>
      </c>
    </row>
    <row r="37" spans="1:3" s="266" customFormat="1" ht="12" customHeight="1" thickBot="1" x14ac:dyDescent="0.25">
      <c r="A37" s="154" t="s">
        <v>26</v>
      </c>
      <c r="B37" s="74" t="s">
        <v>390</v>
      </c>
      <c r="C37" s="259">
        <f>+C38+C39+C40</f>
        <v>17795993</v>
      </c>
    </row>
    <row r="38" spans="1:3" s="266" customFormat="1" ht="12" customHeight="1" x14ac:dyDescent="0.2">
      <c r="A38" s="342" t="s">
        <v>391</v>
      </c>
      <c r="B38" s="343" t="s">
        <v>220</v>
      </c>
      <c r="C38" s="60">
        <v>103795</v>
      </c>
    </row>
    <row r="39" spans="1:3" s="266" customFormat="1" ht="12" customHeight="1" x14ac:dyDescent="0.2">
      <c r="A39" s="342" t="s">
        <v>392</v>
      </c>
      <c r="B39" s="344" t="s">
        <v>2</v>
      </c>
      <c r="C39" s="216"/>
    </row>
    <row r="40" spans="1:3" s="348" customFormat="1" ht="12" customHeight="1" thickBot="1" x14ac:dyDescent="0.25">
      <c r="A40" s="341" t="s">
        <v>393</v>
      </c>
      <c r="B40" s="87" t="s">
        <v>394</v>
      </c>
      <c r="C40" s="63">
        <v>17692198</v>
      </c>
    </row>
    <row r="41" spans="1:3" s="348" customFormat="1" ht="15.2" customHeight="1" thickBot="1" x14ac:dyDescent="0.25">
      <c r="A41" s="154" t="s">
        <v>27</v>
      </c>
      <c r="B41" s="155" t="s">
        <v>395</v>
      </c>
      <c r="C41" s="262">
        <f>+C36+C37</f>
        <v>17795993</v>
      </c>
    </row>
    <row r="42" spans="1:3" s="348" customFormat="1" ht="15.2" customHeight="1" x14ac:dyDescent="0.2">
      <c r="A42" s="156"/>
      <c r="B42" s="157"/>
      <c r="C42" s="260"/>
    </row>
    <row r="43" spans="1:3" ht="13.5" thickBot="1" x14ac:dyDescent="0.25">
      <c r="A43" s="158"/>
      <c r="B43" s="159"/>
      <c r="C43" s="261"/>
    </row>
    <row r="44" spans="1:3" s="347" customFormat="1" ht="16.5" customHeight="1" thickBot="1" x14ac:dyDescent="0.25">
      <c r="A44" s="160"/>
      <c r="B44" s="161" t="s">
        <v>57</v>
      </c>
      <c r="C44" s="262"/>
    </row>
    <row r="45" spans="1:3" s="349" customFormat="1" ht="12" customHeight="1" thickBot="1" x14ac:dyDescent="0.25">
      <c r="A45" s="141" t="s">
        <v>18</v>
      </c>
      <c r="B45" s="74" t="s">
        <v>396</v>
      </c>
      <c r="C45" s="215">
        <f>SUM(C46:C50)</f>
        <v>17795993</v>
      </c>
    </row>
    <row r="46" spans="1:3" ht="12" customHeight="1" x14ac:dyDescent="0.2">
      <c r="A46" s="341" t="s">
        <v>98</v>
      </c>
      <c r="B46" s="8" t="s">
        <v>49</v>
      </c>
      <c r="C46" s="60">
        <v>13329864</v>
      </c>
    </row>
    <row r="47" spans="1:3" ht="12" customHeight="1" x14ac:dyDescent="0.2">
      <c r="A47" s="341" t="s">
        <v>99</v>
      </c>
      <c r="B47" s="7" t="s">
        <v>168</v>
      </c>
      <c r="C47" s="62">
        <v>2066129</v>
      </c>
    </row>
    <row r="48" spans="1:3" ht="12" customHeight="1" x14ac:dyDescent="0.2">
      <c r="A48" s="341" t="s">
        <v>100</v>
      </c>
      <c r="B48" s="7" t="s">
        <v>131</v>
      </c>
      <c r="C48" s="62">
        <v>2400000</v>
      </c>
    </row>
    <row r="49" spans="1:3" ht="12" customHeight="1" x14ac:dyDescent="0.2">
      <c r="A49" s="341" t="s">
        <v>101</v>
      </c>
      <c r="B49" s="7" t="s">
        <v>169</v>
      </c>
      <c r="C49" s="62"/>
    </row>
    <row r="50" spans="1:3" ht="12" customHeight="1" thickBot="1" x14ac:dyDescent="0.25">
      <c r="A50" s="341" t="s">
        <v>133</v>
      </c>
      <c r="B50" s="7" t="s">
        <v>170</v>
      </c>
      <c r="C50" s="62"/>
    </row>
    <row r="51" spans="1:3" ht="12" customHeight="1" thickBot="1" x14ac:dyDescent="0.25">
      <c r="A51" s="141" t="s">
        <v>19</v>
      </c>
      <c r="B51" s="74" t="s">
        <v>397</v>
      </c>
      <c r="C51" s="215">
        <f>SUM(C52:C54)</f>
        <v>0</v>
      </c>
    </row>
    <row r="52" spans="1:3" s="349" customFormat="1" ht="12" customHeight="1" x14ac:dyDescent="0.2">
      <c r="A52" s="341" t="s">
        <v>104</v>
      </c>
      <c r="B52" s="8" t="s">
        <v>214</v>
      </c>
      <c r="C52" s="60"/>
    </row>
    <row r="53" spans="1:3" ht="12" customHeight="1" x14ac:dyDescent="0.2">
      <c r="A53" s="341" t="s">
        <v>105</v>
      </c>
      <c r="B53" s="7" t="s">
        <v>172</v>
      </c>
      <c r="C53" s="62"/>
    </row>
    <row r="54" spans="1:3" ht="12" customHeight="1" x14ac:dyDescent="0.2">
      <c r="A54" s="341" t="s">
        <v>106</v>
      </c>
      <c r="B54" s="7" t="s">
        <v>58</v>
      </c>
      <c r="C54" s="62"/>
    </row>
    <row r="55" spans="1:3" ht="12" customHeight="1" thickBot="1" x14ac:dyDescent="0.25">
      <c r="A55" s="341" t="s">
        <v>107</v>
      </c>
      <c r="B55" s="7" t="s">
        <v>501</v>
      </c>
      <c r="C55" s="62"/>
    </row>
    <row r="56" spans="1:3" ht="15.2" customHeight="1" thickBot="1" x14ac:dyDescent="0.25">
      <c r="A56" s="141" t="s">
        <v>20</v>
      </c>
      <c r="B56" s="74" t="s">
        <v>13</v>
      </c>
      <c r="C56" s="241"/>
    </row>
    <row r="57" spans="1:3" ht="13.5" thickBot="1" x14ac:dyDescent="0.25">
      <c r="A57" s="141" t="s">
        <v>21</v>
      </c>
      <c r="B57" s="162" t="s">
        <v>505</v>
      </c>
      <c r="C57" s="263">
        <f>+C45+C51+C56</f>
        <v>17795993</v>
      </c>
    </row>
    <row r="58" spans="1:3" ht="15.2" customHeight="1" thickBot="1" x14ac:dyDescent="0.25">
      <c r="C58" s="467">
        <f>C41-C57</f>
        <v>0</v>
      </c>
    </row>
    <row r="59" spans="1:3" ht="14.45" customHeight="1" thickBot="1" x14ac:dyDescent="0.25">
      <c r="A59" s="165" t="s">
        <v>499</v>
      </c>
      <c r="B59" s="166"/>
      <c r="C59" s="72">
        <v>4</v>
      </c>
    </row>
    <row r="60" spans="1:3" ht="13.5" thickBot="1" x14ac:dyDescent="0.25">
      <c r="A60" s="165" t="s">
        <v>190</v>
      </c>
      <c r="B60" s="166"/>
      <c r="C60" s="7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20" zoomScale="120" zoomScaleNormal="120" workbookViewId="0">
      <selection activeCell="C45" sqref="C45:C57"/>
    </sheetView>
  </sheetViews>
  <sheetFormatPr defaultRowHeight="12.75" x14ac:dyDescent="0.2"/>
  <cols>
    <col min="1" max="1" width="13.83203125" style="163" customWidth="1"/>
    <col min="2" max="2" width="79.1640625" style="164" customWidth="1"/>
    <col min="3" max="3" width="25" style="164" customWidth="1"/>
    <col min="4" max="16384" width="9.33203125" style="164"/>
  </cols>
  <sheetData>
    <row r="1" spans="1:3" s="144" customFormat="1" ht="21.2" customHeight="1" thickBot="1" x14ac:dyDescent="0.25">
      <c r="A1" s="143"/>
      <c r="B1" s="145"/>
      <c r="C1" s="440" t="s">
        <v>682</v>
      </c>
    </row>
    <row r="2" spans="1:3" s="345" customFormat="1" ht="36" x14ac:dyDescent="0.2">
      <c r="A2" s="299" t="s">
        <v>188</v>
      </c>
      <c r="B2" s="438" t="str">
        <f>CONCATENATE('KV_8.2.sz.mell'!B2)</f>
        <v>Eszteregnyei Kerekvár Óvoda</v>
      </c>
      <c r="C2" s="264" t="s">
        <v>60</v>
      </c>
    </row>
    <row r="3" spans="1:3" s="345" customFormat="1" ht="24.75" thickBot="1" x14ac:dyDescent="0.25">
      <c r="A3" s="339" t="s">
        <v>187</v>
      </c>
      <c r="B3" s="439" t="s">
        <v>398</v>
      </c>
      <c r="C3" s="265" t="s">
        <v>59</v>
      </c>
    </row>
    <row r="4" spans="1:3" s="346" customFormat="1" ht="15.95" customHeight="1" thickBot="1" x14ac:dyDescent="0.3">
      <c r="A4" s="146"/>
      <c r="B4" s="146"/>
      <c r="C4" s="147" t="str">
        <f>'KV_8.2.sz.mell'!C4</f>
        <v>Forintban!</v>
      </c>
    </row>
    <row r="5" spans="1:3" ht="13.5" thickBot="1" x14ac:dyDescent="0.25">
      <c r="A5" s="300" t="s">
        <v>189</v>
      </c>
      <c r="B5" s="148" t="s">
        <v>537</v>
      </c>
      <c r="C5" s="149" t="s">
        <v>55</v>
      </c>
    </row>
    <row r="6" spans="1:3" s="347" customFormat="1" ht="12.95" customHeight="1" thickBot="1" x14ac:dyDescent="0.25">
      <c r="A6" s="136"/>
      <c r="B6" s="137" t="s">
        <v>473</v>
      </c>
      <c r="C6" s="138" t="s">
        <v>474</v>
      </c>
    </row>
    <row r="7" spans="1:3" s="347" customFormat="1" ht="15.95" customHeight="1" thickBot="1" x14ac:dyDescent="0.25">
      <c r="A7" s="150"/>
      <c r="B7" s="151" t="s">
        <v>56</v>
      </c>
      <c r="C7" s="152"/>
    </row>
    <row r="8" spans="1:3" s="266" customFormat="1" ht="12" customHeight="1" thickBot="1" x14ac:dyDescent="0.25">
      <c r="A8" s="136" t="s">
        <v>18</v>
      </c>
      <c r="B8" s="153" t="s">
        <v>500</v>
      </c>
      <c r="C8" s="215">
        <f>SUM(C9:C19)</f>
        <v>0</v>
      </c>
    </row>
    <row r="9" spans="1:3" s="266" customFormat="1" ht="12" customHeight="1" x14ac:dyDescent="0.2">
      <c r="A9" s="340" t="s">
        <v>98</v>
      </c>
      <c r="B9" s="9" t="s">
        <v>259</v>
      </c>
      <c r="C9" s="256"/>
    </row>
    <row r="10" spans="1:3" s="266" customFormat="1" ht="12" customHeight="1" x14ac:dyDescent="0.2">
      <c r="A10" s="341" t="s">
        <v>99</v>
      </c>
      <c r="B10" s="7" t="s">
        <v>260</v>
      </c>
      <c r="C10" s="213"/>
    </row>
    <row r="11" spans="1:3" s="266" customFormat="1" ht="12" customHeight="1" x14ac:dyDescent="0.2">
      <c r="A11" s="341" t="s">
        <v>100</v>
      </c>
      <c r="B11" s="7" t="s">
        <v>261</v>
      </c>
      <c r="C11" s="213"/>
    </row>
    <row r="12" spans="1:3" s="266" customFormat="1" ht="12" customHeight="1" x14ac:dyDescent="0.2">
      <c r="A12" s="341" t="s">
        <v>101</v>
      </c>
      <c r="B12" s="7" t="s">
        <v>262</v>
      </c>
      <c r="C12" s="213"/>
    </row>
    <row r="13" spans="1:3" s="266" customFormat="1" ht="12" customHeight="1" x14ac:dyDescent="0.2">
      <c r="A13" s="341" t="s">
        <v>133</v>
      </c>
      <c r="B13" s="7" t="s">
        <v>263</v>
      </c>
      <c r="C13" s="213"/>
    </row>
    <row r="14" spans="1:3" s="266" customFormat="1" ht="12" customHeight="1" x14ac:dyDescent="0.2">
      <c r="A14" s="341" t="s">
        <v>102</v>
      </c>
      <c r="B14" s="7" t="s">
        <v>381</v>
      </c>
      <c r="C14" s="213"/>
    </row>
    <row r="15" spans="1:3" s="266" customFormat="1" ht="12" customHeight="1" x14ac:dyDescent="0.2">
      <c r="A15" s="341" t="s">
        <v>103</v>
      </c>
      <c r="B15" s="6" t="s">
        <v>382</v>
      </c>
      <c r="C15" s="213"/>
    </row>
    <row r="16" spans="1:3" s="266" customFormat="1" ht="12" customHeight="1" x14ac:dyDescent="0.2">
      <c r="A16" s="341" t="s">
        <v>113</v>
      </c>
      <c r="B16" s="7" t="s">
        <v>266</v>
      </c>
      <c r="C16" s="257"/>
    </row>
    <row r="17" spans="1:3" s="348" customFormat="1" ht="12" customHeight="1" x14ac:dyDescent="0.2">
      <c r="A17" s="341" t="s">
        <v>114</v>
      </c>
      <c r="B17" s="7" t="s">
        <v>267</v>
      </c>
      <c r="C17" s="213"/>
    </row>
    <row r="18" spans="1:3" s="348" customFormat="1" ht="12" customHeight="1" x14ac:dyDescent="0.2">
      <c r="A18" s="341" t="s">
        <v>115</v>
      </c>
      <c r="B18" s="7" t="s">
        <v>416</v>
      </c>
      <c r="C18" s="214"/>
    </row>
    <row r="19" spans="1:3" s="348" customFormat="1" ht="12" customHeight="1" thickBot="1" x14ac:dyDescent="0.25">
      <c r="A19" s="341" t="s">
        <v>116</v>
      </c>
      <c r="B19" s="6" t="s">
        <v>268</v>
      </c>
      <c r="C19" s="214"/>
    </row>
    <row r="20" spans="1:3" s="266" customFormat="1" ht="12" customHeight="1" thickBot="1" x14ac:dyDescent="0.25">
      <c r="A20" s="136" t="s">
        <v>19</v>
      </c>
      <c r="B20" s="153" t="s">
        <v>383</v>
      </c>
      <c r="C20" s="215">
        <f>SUM(C21:C23)</f>
        <v>0</v>
      </c>
    </row>
    <row r="21" spans="1:3" s="348" customFormat="1" ht="12" customHeight="1" x14ac:dyDescent="0.2">
      <c r="A21" s="341" t="s">
        <v>104</v>
      </c>
      <c r="B21" s="8" t="s">
        <v>242</v>
      </c>
      <c r="C21" s="213"/>
    </row>
    <row r="22" spans="1:3" s="348" customFormat="1" ht="12" customHeight="1" x14ac:dyDescent="0.2">
      <c r="A22" s="341" t="s">
        <v>105</v>
      </c>
      <c r="B22" s="7" t="s">
        <v>384</v>
      </c>
      <c r="C22" s="213"/>
    </row>
    <row r="23" spans="1:3" s="348" customFormat="1" ht="12" customHeight="1" x14ac:dyDescent="0.2">
      <c r="A23" s="341" t="s">
        <v>106</v>
      </c>
      <c r="B23" s="7" t="s">
        <v>385</v>
      </c>
      <c r="C23" s="213"/>
    </row>
    <row r="24" spans="1:3" s="348" customFormat="1" ht="12" customHeight="1" thickBot="1" x14ac:dyDescent="0.25">
      <c r="A24" s="341" t="s">
        <v>107</v>
      </c>
      <c r="B24" s="7" t="s">
        <v>502</v>
      </c>
      <c r="C24" s="213"/>
    </row>
    <row r="25" spans="1:3" s="348" customFormat="1" ht="12" customHeight="1" thickBot="1" x14ac:dyDescent="0.25">
      <c r="A25" s="141" t="s">
        <v>20</v>
      </c>
      <c r="B25" s="74" t="s">
        <v>159</v>
      </c>
      <c r="C25" s="241"/>
    </row>
    <row r="26" spans="1:3" s="348" customFormat="1" ht="12" customHeight="1" thickBot="1" x14ac:dyDescent="0.25">
      <c r="A26" s="141" t="s">
        <v>21</v>
      </c>
      <c r="B26" s="74" t="s">
        <v>386</v>
      </c>
      <c r="C26" s="215">
        <f>+C27+C28</f>
        <v>0</v>
      </c>
    </row>
    <row r="27" spans="1:3" s="348" customFormat="1" ht="12" customHeight="1" x14ac:dyDescent="0.2">
      <c r="A27" s="342" t="s">
        <v>252</v>
      </c>
      <c r="B27" s="343" t="s">
        <v>384</v>
      </c>
      <c r="C27" s="60"/>
    </row>
    <row r="28" spans="1:3" s="348" customFormat="1" ht="12" customHeight="1" x14ac:dyDescent="0.2">
      <c r="A28" s="342" t="s">
        <v>253</v>
      </c>
      <c r="B28" s="344" t="s">
        <v>387</v>
      </c>
      <c r="C28" s="216"/>
    </row>
    <row r="29" spans="1:3" s="348" customFormat="1" ht="12" customHeight="1" thickBot="1" x14ac:dyDescent="0.25">
      <c r="A29" s="341" t="s">
        <v>254</v>
      </c>
      <c r="B29" s="87" t="s">
        <v>503</v>
      </c>
      <c r="C29" s="63"/>
    </row>
    <row r="30" spans="1:3" s="348" customFormat="1" ht="12" customHeight="1" thickBot="1" x14ac:dyDescent="0.25">
      <c r="A30" s="141" t="s">
        <v>22</v>
      </c>
      <c r="B30" s="74" t="s">
        <v>388</v>
      </c>
      <c r="C30" s="215">
        <f>+C31+C32+C33</f>
        <v>0</v>
      </c>
    </row>
    <row r="31" spans="1:3" s="348" customFormat="1" ht="12" customHeight="1" x14ac:dyDescent="0.2">
      <c r="A31" s="342" t="s">
        <v>91</v>
      </c>
      <c r="B31" s="343" t="s">
        <v>273</v>
      </c>
      <c r="C31" s="60"/>
    </row>
    <row r="32" spans="1:3" s="348" customFormat="1" ht="12" customHeight="1" x14ac:dyDescent="0.2">
      <c r="A32" s="342" t="s">
        <v>92</v>
      </c>
      <c r="B32" s="344" t="s">
        <v>274</v>
      </c>
      <c r="C32" s="216"/>
    </row>
    <row r="33" spans="1:3" s="348" customFormat="1" ht="12" customHeight="1" thickBot="1" x14ac:dyDescent="0.25">
      <c r="A33" s="341" t="s">
        <v>93</v>
      </c>
      <c r="B33" s="87" t="s">
        <v>275</v>
      </c>
      <c r="C33" s="63"/>
    </row>
    <row r="34" spans="1:3" s="266" customFormat="1" ht="12" customHeight="1" thickBot="1" x14ac:dyDescent="0.25">
      <c r="A34" s="141" t="s">
        <v>23</v>
      </c>
      <c r="B34" s="74" t="s">
        <v>358</v>
      </c>
      <c r="C34" s="241"/>
    </row>
    <row r="35" spans="1:3" s="266" customFormat="1" ht="12" customHeight="1" thickBot="1" x14ac:dyDescent="0.25">
      <c r="A35" s="141" t="s">
        <v>24</v>
      </c>
      <c r="B35" s="74" t="s">
        <v>389</v>
      </c>
      <c r="C35" s="258"/>
    </row>
    <row r="36" spans="1:3" s="266" customFormat="1" ht="12" customHeight="1" thickBot="1" x14ac:dyDescent="0.25">
      <c r="A36" s="136" t="s">
        <v>25</v>
      </c>
      <c r="B36" s="74" t="s">
        <v>504</v>
      </c>
      <c r="C36" s="259">
        <f>+C8+C20+C25+C26+C30+C34+C35</f>
        <v>0</v>
      </c>
    </row>
    <row r="37" spans="1:3" s="266" customFormat="1" ht="12" customHeight="1" thickBot="1" x14ac:dyDescent="0.25">
      <c r="A37" s="154" t="s">
        <v>26</v>
      </c>
      <c r="B37" s="74" t="s">
        <v>390</v>
      </c>
      <c r="C37" s="259">
        <f>+C38+C39+C40</f>
        <v>17795993</v>
      </c>
    </row>
    <row r="38" spans="1:3" s="266" customFormat="1" ht="12" customHeight="1" x14ac:dyDescent="0.2">
      <c r="A38" s="342" t="s">
        <v>391</v>
      </c>
      <c r="B38" s="343" t="s">
        <v>220</v>
      </c>
      <c r="C38" s="60">
        <v>103795</v>
      </c>
    </row>
    <row r="39" spans="1:3" s="266" customFormat="1" ht="12" customHeight="1" x14ac:dyDescent="0.2">
      <c r="A39" s="342" t="s">
        <v>392</v>
      </c>
      <c r="B39" s="344" t="s">
        <v>2</v>
      </c>
      <c r="C39" s="216"/>
    </row>
    <row r="40" spans="1:3" s="348" customFormat="1" ht="12" customHeight="1" thickBot="1" x14ac:dyDescent="0.25">
      <c r="A40" s="341" t="s">
        <v>393</v>
      </c>
      <c r="B40" s="87" t="s">
        <v>394</v>
      </c>
      <c r="C40" s="63">
        <v>17692198</v>
      </c>
    </row>
    <row r="41" spans="1:3" s="348" customFormat="1" ht="15.2" customHeight="1" thickBot="1" x14ac:dyDescent="0.25">
      <c r="A41" s="154" t="s">
        <v>27</v>
      </c>
      <c r="B41" s="155" t="s">
        <v>395</v>
      </c>
      <c r="C41" s="262">
        <f>+C36+C37</f>
        <v>17795993</v>
      </c>
    </row>
    <row r="42" spans="1:3" s="348" customFormat="1" ht="15.2" customHeight="1" x14ac:dyDescent="0.2">
      <c r="A42" s="156"/>
      <c r="B42" s="157"/>
      <c r="C42" s="260"/>
    </row>
    <row r="43" spans="1:3" ht="13.5" thickBot="1" x14ac:dyDescent="0.25">
      <c r="A43" s="158"/>
      <c r="B43" s="159"/>
      <c r="C43" s="261"/>
    </row>
    <row r="44" spans="1:3" s="347" customFormat="1" ht="16.5" customHeight="1" thickBot="1" x14ac:dyDescent="0.25">
      <c r="A44" s="160"/>
      <c r="B44" s="161" t="s">
        <v>57</v>
      </c>
      <c r="C44" s="262"/>
    </row>
    <row r="45" spans="1:3" s="349" customFormat="1" ht="12" customHeight="1" thickBot="1" x14ac:dyDescent="0.25">
      <c r="A45" s="141" t="s">
        <v>18</v>
      </c>
      <c r="B45" s="74" t="s">
        <v>396</v>
      </c>
      <c r="C45" s="215">
        <f>SUM(C46:C50)</f>
        <v>17795993</v>
      </c>
    </row>
    <row r="46" spans="1:3" ht="12" customHeight="1" x14ac:dyDescent="0.2">
      <c r="A46" s="341" t="s">
        <v>98</v>
      </c>
      <c r="B46" s="8" t="s">
        <v>49</v>
      </c>
      <c r="C46" s="60">
        <v>13329864</v>
      </c>
    </row>
    <row r="47" spans="1:3" ht="12" customHeight="1" x14ac:dyDescent="0.2">
      <c r="A47" s="341" t="s">
        <v>99</v>
      </c>
      <c r="B47" s="7" t="s">
        <v>168</v>
      </c>
      <c r="C47" s="62">
        <v>2066129</v>
      </c>
    </row>
    <row r="48" spans="1:3" ht="12" customHeight="1" x14ac:dyDescent="0.2">
      <c r="A48" s="341" t="s">
        <v>100</v>
      </c>
      <c r="B48" s="7" t="s">
        <v>131</v>
      </c>
      <c r="C48" s="62">
        <v>2400000</v>
      </c>
    </row>
    <row r="49" spans="1:3" ht="12" customHeight="1" x14ac:dyDescent="0.2">
      <c r="A49" s="341" t="s">
        <v>101</v>
      </c>
      <c r="B49" s="7" t="s">
        <v>169</v>
      </c>
      <c r="C49" s="62"/>
    </row>
    <row r="50" spans="1:3" ht="12" customHeight="1" thickBot="1" x14ac:dyDescent="0.25">
      <c r="A50" s="341" t="s">
        <v>133</v>
      </c>
      <c r="B50" s="7" t="s">
        <v>170</v>
      </c>
      <c r="C50" s="62"/>
    </row>
    <row r="51" spans="1:3" ht="12" customHeight="1" thickBot="1" x14ac:dyDescent="0.25">
      <c r="A51" s="141" t="s">
        <v>19</v>
      </c>
      <c r="B51" s="74" t="s">
        <v>397</v>
      </c>
      <c r="C51" s="215">
        <f>SUM(C52:C54)</f>
        <v>0</v>
      </c>
    </row>
    <row r="52" spans="1:3" s="349" customFormat="1" ht="12" customHeight="1" x14ac:dyDescent="0.2">
      <c r="A52" s="341" t="s">
        <v>104</v>
      </c>
      <c r="B52" s="8" t="s">
        <v>214</v>
      </c>
      <c r="C52" s="60"/>
    </row>
    <row r="53" spans="1:3" ht="12" customHeight="1" x14ac:dyDescent="0.2">
      <c r="A53" s="341" t="s">
        <v>105</v>
      </c>
      <c r="B53" s="7" t="s">
        <v>172</v>
      </c>
      <c r="C53" s="62"/>
    </row>
    <row r="54" spans="1:3" ht="12" customHeight="1" x14ac:dyDescent="0.2">
      <c r="A54" s="341" t="s">
        <v>106</v>
      </c>
      <c r="B54" s="7" t="s">
        <v>58</v>
      </c>
      <c r="C54" s="62"/>
    </row>
    <row r="55" spans="1:3" ht="12" customHeight="1" thickBot="1" x14ac:dyDescent="0.25">
      <c r="A55" s="341" t="s">
        <v>107</v>
      </c>
      <c r="B55" s="7" t="s">
        <v>501</v>
      </c>
      <c r="C55" s="62"/>
    </row>
    <row r="56" spans="1:3" ht="15.2" customHeight="1" thickBot="1" x14ac:dyDescent="0.25">
      <c r="A56" s="141" t="s">
        <v>20</v>
      </c>
      <c r="B56" s="74" t="s">
        <v>13</v>
      </c>
      <c r="C56" s="241"/>
    </row>
    <row r="57" spans="1:3" ht="13.5" thickBot="1" x14ac:dyDescent="0.25">
      <c r="A57" s="141" t="s">
        <v>21</v>
      </c>
      <c r="B57" s="162" t="s">
        <v>505</v>
      </c>
      <c r="C57" s="263">
        <f>+C45+C51+C56</f>
        <v>17795993</v>
      </c>
    </row>
    <row r="58" spans="1:3" ht="15.2" customHeight="1" thickBot="1" x14ac:dyDescent="0.25">
      <c r="C58" s="467">
        <f>C41-C57</f>
        <v>0</v>
      </c>
    </row>
    <row r="59" spans="1:3" ht="14.45" customHeight="1" thickBot="1" x14ac:dyDescent="0.25">
      <c r="A59" s="165" t="s">
        <v>499</v>
      </c>
      <c r="B59" s="166"/>
      <c r="C59" s="72">
        <v>4</v>
      </c>
    </row>
    <row r="60" spans="1:3" ht="13.5" thickBot="1" x14ac:dyDescent="0.25">
      <c r="A60" s="165" t="s">
        <v>190</v>
      </c>
      <c r="B60" s="166"/>
      <c r="C60" s="72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B7" sqref="B7"/>
    </sheetView>
  </sheetViews>
  <sheetFormatPr defaultRowHeight="12.75" x14ac:dyDescent="0.2"/>
  <cols>
    <col min="1" max="1" width="33.5" customWidth="1"/>
    <col min="2" max="2" width="18.83203125" customWidth="1"/>
    <col min="3" max="3" width="1.83203125" bestFit="1" customWidth="1"/>
    <col min="4" max="4" width="6" bestFit="1" customWidth="1"/>
    <col min="5" max="5" width="1.83203125" bestFit="1" customWidth="1"/>
    <col min="6" max="6" width="11" customWidth="1"/>
    <col min="11" max="11" width="12.33203125" customWidth="1"/>
    <col min="13" max="16" width="0" hidden="1" customWidth="1"/>
  </cols>
  <sheetData>
    <row r="1" spans="1:16" ht="18.75" x14ac:dyDescent="0.3">
      <c r="A1" s="747" t="s">
        <v>557</v>
      </c>
      <c r="B1" s="747"/>
      <c r="C1" s="747"/>
      <c r="D1" s="747"/>
      <c r="E1" s="747"/>
      <c r="F1" s="747"/>
      <c r="G1" s="747"/>
      <c r="H1" s="747"/>
      <c r="I1" s="747"/>
      <c r="J1" s="747"/>
      <c r="K1" s="490"/>
      <c r="L1" s="490"/>
    </row>
    <row r="2" spans="1:16" x14ac:dyDescent="0.2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</row>
    <row r="3" spans="1:16" ht="15.75" x14ac:dyDescent="0.25">
      <c r="A3" s="744" t="s">
        <v>620</v>
      </c>
      <c r="B3" s="744"/>
      <c r="C3" s="744"/>
      <c r="D3" s="744"/>
      <c r="E3" s="744"/>
      <c r="F3" s="744"/>
      <c r="G3" s="744"/>
      <c r="H3" s="744"/>
      <c r="I3" s="744"/>
      <c r="J3" s="744"/>
      <c r="K3" s="490"/>
      <c r="L3" s="490"/>
    </row>
    <row r="4" spans="1:16" x14ac:dyDescent="0.2">
      <c r="A4" s="490"/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</row>
    <row r="5" spans="1:16" x14ac:dyDescent="0.2">
      <c r="A5" s="490"/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</row>
    <row r="6" spans="1:16" ht="15" x14ac:dyDescent="0.25">
      <c r="A6" s="514" t="s">
        <v>605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</row>
    <row r="7" spans="1:16" x14ac:dyDescent="0.2">
      <c r="A7" s="509" t="s">
        <v>687</v>
      </c>
      <c r="B7" s="512">
        <v>1</v>
      </c>
      <c r="C7" s="106" t="s">
        <v>592</v>
      </c>
      <c r="D7" s="106">
        <f>TARTALOMJEGYZÉK!A1</f>
        <v>2021</v>
      </c>
      <c r="E7" s="106" t="s">
        <v>593</v>
      </c>
      <c r="F7" s="512" t="s">
        <v>681</v>
      </c>
      <c r="G7" s="106" t="s">
        <v>594</v>
      </c>
      <c r="H7" s="106" t="s">
        <v>595</v>
      </c>
      <c r="I7" s="106"/>
      <c r="J7" s="106"/>
      <c r="K7" s="106"/>
      <c r="L7" s="490"/>
    </row>
    <row r="8" spans="1:16" x14ac:dyDescent="0.2">
      <c r="A8" s="515"/>
      <c r="B8" s="513"/>
      <c r="C8" s="490"/>
      <c r="D8" s="490"/>
      <c r="E8" s="490"/>
      <c r="F8" s="513"/>
      <c r="G8" s="490"/>
      <c r="H8" s="490"/>
      <c r="I8" s="490"/>
      <c r="J8" s="490"/>
      <c r="K8" s="490"/>
      <c r="L8" s="490"/>
    </row>
    <row r="9" spans="1:16" x14ac:dyDescent="0.2">
      <c r="A9" s="515"/>
      <c r="B9" s="513"/>
      <c r="C9" s="490"/>
      <c r="D9" s="490"/>
      <c r="E9" s="490"/>
      <c r="F9" s="513"/>
      <c r="G9" s="490"/>
      <c r="H9" s="490"/>
      <c r="I9" s="490"/>
      <c r="J9" s="490"/>
      <c r="K9" s="490"/>
      <c r="L9" s="490"/>
    </row>
    <row r="10" spans="1:16" ht="13.5" thickBot="1" x14ac:dyDescent="0.25">
      <c r="A10" s="490"/>
      <c r="B10" s="490"/>
      <c r="C10" s="490"/>
      <c r="D10" s="490"/>
      <c r="E10" s="490"/>
      <c r="F10" s="490"/>
      <c r="G10" s="490"/>
      <c r="H10" s="490"/>
      <c r="I10" s="490"/>
      <c r="J10" s="490"/>
      <c r="K10" s="507" t="s">
        <v>611</v>
      </c>
      <c r="L10" s="490"/>
    </row>
    <row r="11" spans="1:16" ht="17.25" thickTop="1" thickBot="1" x14ac:dyDescent="0.3">
      <c r="A11" s="744" t="s">
        <v>606</v>
      </c>
      <c r="B11" s="745"/>
      <c r="C11" s="745"/>
      <c r="D11" s="745"/>
      <c r="E11" s="745"/>
      <c r="F11" s="745"/>
      <c r="G11" s="745"/>
      <c r="H11" s="746"/>
      <c r="I11" s="746"/>
      <c r="J11" s="746"/>
      <c r="K11" s="516" t="s">
        <v>621</v>
      </c>
      <c r="L11" s="490"/>
      <c r="M11" s="508" t="s">
        <v>26</v>
      </c>
      <c r="N11" t="str">
        <f>IF($K$11="Nem","",2)</f>
        <v/>
      </c>
      <c r="O11" t="s">
        <v>612</v>
      </c>
      <c r="P11" t="str">
        <f>CONCATENATE(M11,N11,O11)</f>
        <v>9..</v>
      </c>
    </row>
    <row r="12" spans="1:16" ht="13.5" thickTop="1" x14ac:dyDescent="0.2">
      <c r="A12" s="490"/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</row>
    <row r="13" spans="1:16" ht="14.25" x14ac:dyDescent="0.2">
      <c r="A13" s="517" t="s">
        <v>559</v>
      </c>
      <c r="B13" s="742" t="s">
        <v>622</v>
      </c>
      <c r="C13" s="743"/>
      <c r="D13" s="743"/>
      <c r="E13" s="743"/>
      <c r="F13" s="743"/>
      <c r="G13" s="743"/>
      <c r="H13" s="743"/>
      <c r="I13" s="743"/>
      <c r="J13" s="743"/>
      <c r="K13" s="490"/>
      <c r="L13" s="490"/>
      <c r="M13" s="508" t="s">
        <v>26</v>
      </c>
      <c r="N13">
        <f>IF(K11="Nem",2,3)</f>
        <v>2</v>
      </c>
      <c r="O13" t="s">
        <v>612</v>
      </c>
      <c r="P13" t="str">
        <f>CONCATENATE(M13,N13,O13)</f>
        <v>9.2.</v>
      </c>
    </row>
    <row r="14" spans="1:16" ht="14.25" x14ac:dyDescent="0.2">
      <c r="A14" s="490"/>
      <c r="B14" s="491"/>
      <c r="C14" s="490"/>
      <c r="D14" s="490"/>
      <c r="E14" s="490"/>
      <c r="F14" s="490"/>
      <c r="G14" s="490"/>
      <c r="H14" s="490"/>
      <c r="I14" s="490"/>
      <c r="J14" s="490"/>
      <c r="K14" s="490"/>
      <c r="L14" s="490"/>
    </row>
    <row r="15" spans="1:16" ht="14.25" x14ac:dyDescent="0.2">
      <c r="A15" s="517"/>
      <c r="B15" s="742"/>
      <c r="C15" s="743"/>
      <c r="D15" s="743"/>
      <c r="E15" s="743"/>
      <c r="F15" s="743"/>
      <c r="G15" s="743"/>
      <c r="H15" s="743"/>
      <c r="I15" s="743"/>
      <c r="J15" s="743"/>
      <c r="K15" s="490"/>
      <c r="L15" s="490"/>
      <c r="M15" s="508"/>
    </row>
    <row r="16" spans="1:16" ht="14.25" x14ac:dyDescent="0.2">
      <c r="A16" s="490"/>
      <c r="B16" s="491"/>
      <c r="C16" s="490"/>
      <c r="D16" s="490"/>
      <c r="E16" s="490"/>
      <c r="F16" s="490"/>
      <c r="G16" s="490"/>
      <c r="H16" s="490"/>
      <c r="I16" s="490"/>
      <c r="J16" s="490"/>
      <c r="K16" s="490"/>
      <c r="L16" s="490"/>
    </row>
    <row r="17" spans="1:13" ht="14.25" x14ac:dyDescent="0.2">
      <c r="A17" s="517"/>
      <c r="B17" s="742"/>
      <c r="C17" s="743"/>
      <c r="D17" s="743"/>
      <c r="E17" s="743"/>
      <c r="F17" s="743"/>
      <c r="G17" s="743"/>
      <c r="H17" s="743"/>
      <c r="I17" s="743"/>
      <c r="J17" s="743"/>
      <c r="K17" s="490"/>
      <c r="L17" s="490"/>
      <c r="M17" s="508"/>
    </row>
    <row r="18" spans="1:13" ht="14.25" x14ac:dyDescent="0.2">
      <c r="A18" s="490"/>
      <c r="B18" s="491"/>
      <c r="C18" s="490"/>
      <c r="D18" s="490"/>
      <c r="E18" s="490"/>
      <c r="F18" s="490"/>
      <c r="G18" s="490"/>
      <c r="H18" s="490"/>
      <c r="I18" s="490"/>
      <c r="J18" s="490"/>
      <c r="K18" s="490"/>
      <c r="L18" s="490"/>
    </row>
    <row r="19" spans="1:13" ht="14.25" x14ac:dyDescent="0.2">
      <c r="A19" s="517"/>
      <c r="B19" s="742"/>
      <c r="C19" s="743"/>
      <c r="D19" s="743"/>
      <c r="E19" s="743"/>
      <c r="F19" s="743"/>
      <c r="G19" s="743"/>
      <c r="H19" s="743"/>
      <c r="I19" s="743"/>
      <c r="J19" s="743"/>
      <c r="K19" s="490"/>
      <c r="L19" s="490"/>
      <c r="M19" s="508"/>
    </row>
    <row r="20" spans="1:13" ht="14.25" x14ac:dyDescent="0.2">
      <c r="A20" s="490"/>
      <c r="B20" s="491"/>
      <c r="C20" s="490"/>
      <c r="D20" s="490"/>
      <c r="E20" s="490"/>
      <c r="F20" s="490"/>
      <c r="G20" s="490"/>
      <c r="H20" s="490"/>
      <c r="I20" s="490"/>
      <c r="J20" s="490"/>
      <c r="K20" s="490"/>
      <c r="L20" s="490"/>
    </row>
    <row r="21" spans="1:13" ht="14.25" x14ac:dyDescent="0.2">
      <c r="A21" s="517"/>
      <c r="B21" s="742"/>
      <c r="C21" s="743"/>
      <c r="D21" s="743"/>
      <c r="E21" s="743"/>
      <c r="F21" s="743"/>
      <c r="G21" s="743"/>
      <c r="H21" s="743"/>
      <c r="I21" s="743"/>
      <c r="J21" s="743"/>
      <c r="K21" s="490"/>
      <c r="L21" s="490"/>
      <c r="M21" s="508"/>
    </row>
    <row r="22" spans="1:13" ht="14.25" x14ac:dyDescent="0.2">
      <c r="A22" s="490"/>
      <c r="B22" s="491"/>
      <c r="C22" s="490"/>
      <c r="D22" s="490"/>
      <c r="E22" s="490"/>
      <c r="F22" s="490"/>
      <c r="G22" s="490"/>
      <c r="H22" s="490"/>
      <c r="I22" s="490"/>
      <c r="J22" s="490"/>
      <c r="K22" s="490"/>
      <c r="L22" s="490"/>
    </row>
    <row r="23" spans="1:13" ht="14.25" x14ac:dyDescent="0.2">
      <c r="A23" s="517"/>
      <c r="B23" s="742"/>
      <c r="C23" s="743"/>
      <c r="D23" s="743"/>
      <c r="E23" s="743"/>
      <c r="F23" s="743"/>
      <c r="G23" s="743"/>
      <c r="H23" s="743"/>
      <c r="I23" s="743"/>
      <c r="J23" s="743"/>
      <c r="K23" s="490"/>
      <c r="L23" s="490"/>
      <c r="M23" s="508"/>
    </row>
    <row r="24" spans="1:13" ht="14.25" x14ac:dyDescent="0.2">
      <c r="A24" s="490"/>
      <c r="B24" s="491"/>
      <c r="C24" s="490"/>
      <c r="D24" s="490"/>
      <c r="E24" s="490"/>
      <c r="F24" s="490"/>
      <c r="G24" s="490"/>
      <c r="H24" s="490"/>
      <c r="I24" s="490"/>
      <c r="J24" s="490"/>
      <c r="K24" s="490"/>
      <c r="L24" s="490"/>
    </row>
    <row r="25" spans="1:13" ht="14.25" x14ac:dyDescent="0.2">
      <c r="A25" s="517"/>
      <c r="B25" s="742"/>
      <c r="C25" s="743"/>
      <c r="D25" s="743"/>
      <c r="E25" s="743"/>
      <c r="F25" s="743"/>
      <c r="G25" s="743"/>
      <c r="H25" s="743"/>
      <c r="I25" s="743"/>
      <c r="J25" s="743"/>
      <c r="K25" s="490"/>
      <c r="L25" s="490"/>
      <c r="M25" s="508"/>
    </row>
    <row r="26" spans="1:13" ht="14.25" x14ac:dyDescent="0.2">
      <c r="A26" s="490"/>
      <c r="B26" s="491"/>
      <c r="C26" s="490"/>
      <c r="D26" s="490"/>
      <c r="E26" s="490"/>
      <c r="F26" s="490"/>
      <c r="G26" s="490"/>
      <c r="H26" s="490"/>
      <c r="I26" s="490"/>
      <c r="J26" s="490"/>
      <c r="K26" s="490"/>
      <c r="L26" s="490"/>
    </row>
    <row r="27" spans="1:13" ht="14.25" x14ac:dyDescent="0.2">
      <c r="A27" s="517"/>
      <c r="B27" s="742"/>
      <c r="C27" s="743"/>
      <c r="D27" s="743"/>
      <c r="E27" s="743"/>
      <c r="F27" s="743"/>
      <c r="G27" s="743"/>
      <c r="H27" s="743"/>
      <c r="I27" s="743"/>
      <c r="J27" s="743"/>
      <c r="K27" s="490"/>
      <c r="L27" s="490"/>
      <c r="M27" s="508"/>
    </row>
    <row r="28" spans="1:13" ht="14.25" x14ac:dyDescent="0.2">
      <c r="A28" s="490"/>
      <c r="B28" s="491"/>
      <c r="C28" s="490"/>
      <c r="D28" s="490"/>
      <c r="E28" s="490"/>
      <c r="F28" s="490"/>
      <c r="G28" s="490"/>
      <c r="H28" s="490"/>
      <c r="I28" s="490"/>
      <c r="J28" s="490"/>
      <c r="K28" s="490"/>
      <c r="L28" s="490"/>
    </row>
    <row r="29" spans="1:13" ht="14.25" x14ac:dyDescent="0.2">
      <c r="A29" s="517"/>
      <c r="B29" s="742"/>
      <c r="C29" s="743"/>
      <c r="D29" s="743"/>
      <c r="E29" s="743"/>
      <c r="F29" s="743"/>
      <c r="G29" s="743"/>
      <c r="H29" s="743"/>
      <c r="I29" s="743"/>
      <c r="J29" s="743"/>
      <c r="K29" s="490"/>
      <c r="L29" s="490"/>
      <c r="M29" s="508"/>
    </row>
    <row r="30" spans="1:13" ht="14.25" x14ac:dyDescent="0.2">
      <c r="A30" s="490"/>
      <c r="B30" s="491"/>
      <c r="C30" s="490"/>
      <c r="D30" s="490"/>
      <c r="E30" s="490"/>
      <c r="F30" s="490"/>
      <c r="G30" s="490"/>
      <c r="H30" s="490"/>
      <c r="I30" s="490"/>
      <c r="J30" s="490"/>
      <c r="K30" s="490"/>
      <c r="L30" s="490"/>
    </row>
    <row r="31" spans="1:13" ht="14.25" x14ac:dyDescent="0.2">
      <c r="A31" s="517"/>
      <c r="B31" s="742"/>
      <c r="C31" s="743"/>
      <c r="D31" s="743"/>
      <c r="E31" s="743"/>
      <c r="F31" s="743"/>
      <c r="G31" s="743"/>
      <c r="H31" s="743"/>
      <c r="I31" s="743"/>
      <c r="J31" s="743"/>
      <c r="K31" s="490"/>
      <c r="L31" s="490"/>
      <c r="M31" s="508"/>
    </row>
    <row r="32" spans="1:13" x14ac:dyDescent="0.2">
      <c r="A32" s="490"/>
      <c r="B32" s="490"/>
      <c r="C32" s="490"/>
      <c r="D32" s="490"/>
      <c r="E32" s="490"/>
      <c r="F32" s="490"/>
      <c r="G32" s="490"/>
      <c r="H32" s="490"/>
      <c r="I32" s="490"/>
      <c r="J32" s="490"/>
      <c r="K32" s="490"/>
      <c r="L32" s="490"/>
    </row>
    <row r="33" spans="1:12" ht="14.25" x14ac:dyDescent="0.2">
      <c r="A33" s="517"/>
      <c r="B33" s="490"/>
      <c r="C33" s="490"/>
      <c r="D33" s="490"/>
      <c r="E33" s="490"/>
      <c r="F33" s="490"/>
      <c r="G33" s="490"/>
      <c r="H33" s="490"/>
      <c r="I33" s="490"/>
      <c r="J33" s="490"/>
      <c r="K33" s="490"/>
      <c r="L33" s="490"/>
    </row>
    <row r="34" spans="1:12" x14ac:dyDescent="0.2">
      <c r="A34" s="490"/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</row>
  </sheetData>
  <mergeCells count="13">
    <mergeCell ref="A3:J3"/>
    <mergeCell ref="A1:J1"/>
    <mergeCell ref="B21:J21"/>
    <mergeCell ref="B23:J23"/>
    <mergeCell ref="B25:J25"/>
    <mergeCell ref="B27:J27"/>
    <mergeCell ref="B31:J31"/>
    <mergeCell ref="B13:J13"/>
    <mergeCell ref="B15:J15"/>
    <mergeCell ref="B17:J17"/>
    <mergeCell ref="B19:J19"/>
    <mergeCell ref="A11:J11"/>
    <mergeCell ref="B29:J29"/>
  </mergeCells>
  <phoneticPr fontId="29" type="noConversion"/>
  <conditionalFormatting sqref="A11:J11">
    <cfRule type="expression" dxfId="3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="120" zoomScaleNormal="120" workbookViewId="0">
      <selection activeCell="C2" sqref="C2"/>
    </sheetView>
  </sheetViews>
  <sheetFormatPr defaultRowHeight="12.75" x14ac:dyDescent="0.2"/>
  <cols>
    <col min="1" max="1" width="13.83203125" style="163" customWidth="1"/>
    <col min="2" max="2" width="79.1640625" style="164" customWidth="1"/>
    <col min="3" max="3" width="25" style="164" customWidth="1"/>
    <col min="4" max="16384" width="9.33203125" style="164"/>
  </cols>
  <sheetData>
    <row r="1" spans="1:3" s="144" customFormat="1" ht="21.2" customHeight="1" thickBot="1" x14ac:dyDescent="0.25">
      <c r="A1" s="143"/>
      <c r="B1" s="145"/>
      <c r="C1" s="440" t="s">
        <v>683</v>
      </c>
    </row>
    <row r="2" spans="1:3" s="345" customFormat="1" ht="36" x14ac:dyDescent="0.2">
      <c r="A2" s="299" t="s">
        <v>188</v>
      </c>
      <c r="B2" s="438" t="str">
        <f>CONCATENATE('KV_8.2.1.sz.mell'!B2)</f>
        <v>Eszteregnyei Kerekvár Óvoda</v>
      </c>
      <c r="C2" s="264" t="s">
        <v>60</v>
      </c>
    </row>
    <row r="3" spans="1:3" s="345" customFormat="1" ht="24.75" thickBot="1" x14ac:dyDescent="0.25">
      <c r="A3" s="339" t="s">
        <v>187</v>
      </c>
      <c r="B3" s="439" t="s">
        <v>399</v>
      </c>
      <c r="C3" s="265" t="s">
        <v>60</v>
      </c>
    </row>
    <row r="4" spans="1:3" s="346" customFormat="1" ht="15.95" customHeight="1" thickBot="1" x14ac:dyDescent="0.3">
      <c r="A4" s="146"/>
      <c r="B4" s="146"/>
      <c r="C4" s="147" t="str">
        <f>'KV_8.2.1.sz.mell'!C4</f>
        <v>Forintban!</v>
      </c>
    </row>
    <row r="5" spans="1:3" ht="13.5" thickBot="1" x14ac:dyDescent="0.25">
      <c r="A5" s="300" t="s">
        <v>189</v>
      </c>
      <c r="B5" s="148" t="s">
        <v>537</v>
      </c>
      <c r="C5" s="149" t="s">
        <v>55</v>
      </c>
    </row>
    <row r="6" spans="1:3" s="347" customFormat="1" ht="12.95" customHeight="1" thickBot="1" x14ac:dyDescent="0.25">
      <c r="A6" s="136"/>
      <c r="B6" s="137" t="s">
        <v>473</v>
      </c>
      <c r="C6" s="138" t="s">
        <v>474</v>
      </c>
    </row>
    <row r="7" spans="1:3" s="347" customFormat="1" ht="15.95" customHeight="1" thickBot="1" x14ac:dyDescent="0.25">
      <c r="A7" s="150"/>
      <c r="B7" s="151" t="s">
        <v>56</v>
      </c>
      <c r="C7" s="152"/>
    </row>
    <row r="8" spans="1:3" s="266" customFormat="1" ht="12" customHeight="1" thickBot="1" x14ac:dyDescent="0.25">
      <c r="A8" s="136" t="s">
        <v>18</v>
      </c>
      <c r="B8" s="153" t="s">
        <v>500</v>
      </c>
      <c r="C8" s="215">
        <f>SUM(C9:C19)</f>
        <v>0</v>
      </c>
    </row>
    <row r="9" spans="1:3" s="266" customFormat="1" ht="12" customHeight="1" x14ac:dyDescent="0.2">
      <c r="A9" s="340" t="s">
        <v>98</v>
      </c>
      <c r="B9" s="9" t="s">
        <v>259</v>
      </c>
      <c r="C9" s="256"/>
    </row>
    <row r="10" spans="1:3" s="266" customFormat="1" ht="12" customHeight="1" x14ac:dyDescent="0.2">
      <c r="A10" s="341" t="s">
        <v>99</v>
      </c>
      <c r="B10" s="7" t="s">
        <v>260</v>
      </c>
      <c r="C10" s="213"/>
    </row>
    <row r="11" spans="1:3" s="266" customFormat="1" ht="12" customHeight="1" x14ac:dyDescent="0.2">
      <c r="A11" s="341" t="s">
        <v>100</v>
      </c>
      <c r="B11" s="7" t="s">
        <v>261</v>
      </c>
      <c r="C11" s="213"/>
    </row>
    <row r="12" spans="1:3" s="266" customFormat="1" ht="12" customHeight="1" x14ac:dyDescent="0.2">
      <c r="A12" s="341" t="s">
        <v>101</v>
      </c>
      <c r="B12" s="7" t="s">
        <v>262</v>
      </c>
      <c r="C12" s="213"/>
    </row>
    <row r="13" spans="1:3" s="266" customFormat="1" ht="12" customHeight="1" x14ac:dyDescent="0.2">
      <c r="A13" s="341" t="s">
        <v>133</v>
      </c>
      <c r="B13" s="7" t="s">
        <v>263</v>
      </c>
      <c r="C13" s="213"/>
    </row>
    <row r="14" spans="1:3" s="266" customFormat="1" ht="12" customHeight="1" x14ac:dyDescent="0.2">
      <c r="A14" s="341" t="s">
        <v>102</v>
      </c>
      <c r="B14" s="7" t="s">
        <v>381</v>
      </c>
      <c r="C14" s="213"/>
    </row>
    <row r="15" spans="1:3" s="266" customFormat="1" ht="12" customHeight="1" x14ac:dyDescent="0.2">
      <c r="A15" s="341" t="s">
        <v>103</v>
      </c>
      <c r="B15" s="6" t="s">
        <v>382</v>
      </c>
      <c r="C15" s="213"/>
    </row>
    <row r="16" spans="1:3" s="266" customFormat="1" ht="12" customHeight="1" x14ac:dyDescent="0.2">
      <c r="A16" s="341" t="s">
        <v>113</v>
      </c>
      <c r="B16" s="7" t="s">
        <v>266</v>
      </c>
      <c r="C16" s="257"/>
    </row>
    <row r="17" spans="1:3" s="348" customFormat="1" ht="12" customHeight="1" x14ac:dyDescent="0.2">
      <c r="A17" s="341" t="s">
        <v>114</v>
      </c>
      <c r="B17" s="7" t="s">
        <v>267</v>
      </c>
      <c r="C17" s="213"/>
    </row>
    <row r="18" spans="1:3" s="348" customFormat="1" ht="12" customHeight="1" x14ac:dyDescent="0.2">
      <c r="A18" s="341" t="s">
        <v>115</v>
      </c>
      <c r="B18" s="7" t="s">
        <v>416</v>
      </c>
      <c r="C18" s="214"/>
    </row>
    <row r="19" spans="1:3" s="348" customFormat="1" ht="12" customHeight="1" thickBot="1" x14ac:dyDescent="0.25">
      <c r="A19" s="341" t="s">
        <v>116</v>
      </c>
      <c r="B19" s="6" t="s">
        <v>268</v>
      </c>
      <c r="C19" s="214"/>
    </row>
    <row r="20" spans="1:3" s="266" customFormat="1" ht="12" customHeight="1" thickBot="1" x14ac:dyDescent="0.25">
      <c r="A20" s="136" t="s">
        <v>19</v>
      </c>
      <c r="B20" s="153" t="s">
        <v>383</v>
      </c>
      <c r="C20" s="215">
        <f>SUM(C21:C23)</f>
        <v>0</v>
      </c>
    </row>
    <row r="21" spans="1:3" s="348" customFormat="1" ht="12" customHeight="1" x14ac:dyDescent="0.2">
      <c r="A21" s="341" t="s">
        <v>104</v>
      </c>
      <c r="B21" s="8" t="s">
        <v>242</v>
      </c>
      <c r="C21" s="213"/>
    </row>
    <row r="22" spans="1:3" s="348" customFormat="1" ht="12" customHeight="1" x14ac:dyDescent="0.2">
      <c r="A22" s="341" t="s">
        <v>105</v>
      </c>
      <c r="B22" s="7" t="s">
        <v>384</v>
      </c>
      <c r="C22" s="213"/>
    </row>
    <row r="23" spans="1:3" s="348" customFormat="1" ht="12" customHeight="1" x14ac:dyDescent="0.2">
      <c r="A23" s="341" t="s">
        <v>106</v>
      </c>
      <c r="B23" s="7" t="s">
        <v>385</v>
      </c>
      <c r="C23" s="213"/>
    </row>
    <row r="24" spans="1:3" s="348" customFormat="1" ht="12" customHeight="1" thickBot="1" x14ac:dyDescent="0.25">
      <c r="A24" s="341" t="s">
        <v>107</v>
      </c>
      <c r="B24" s="7" t="s">
        <v>502</v>
      </c>
      <c r="C24" s="213"/>
    </row>
    <row r="25" spans="1:3" s="348" customFormat="1" ht="12" customHeight="1" thickBot="1" x14ac:dyDescent="0.25">
      <c r="A25" s="141" t="s">
        <v>20</v>
      </c>
      <c r="B25" s="74" t="s">
        <v>159</v>
      </c>
      <c r="C25" s="241"/>
    </row>
    <row r="26" spans="1:3" s="348" customFormat="1" ht="12" customHeight="1" thickBot="1" x14ac:dyDescent="0.25">
      <c r="A26" s="141" t="s">
        <v>21</v>
      </c>
      <c r="B26" s="74" t="s">
        <v>386</v>
      </c>
      <c r="C26" s="215">
        <f>+C27+C28</f>
        <v>0</v>
      </c>
    </row>
    <row r="27" spans="1:3" s="348" customFormat="1" ht="12" customHeight="1" x14ac:dyDescent="0.2">
      <c r="A27" s="342" t="s">
        <v>252</v>
      </c>
      <c r="B27" s="343" t="s">
        <v>384</v>
      </c>
      <c r="C27" s="60"/>
    </row>
    <row r="28" spans="1:3" s="348" customFormat="1" ht="12" customHeight="1" x14ac:dyDescent="0.2">
      <c r="A28" s="342" t="s">
        <v>253</v>
      </c>
      <c r="B28" s="344" t="s">
        <v>387</v>
      </c>
      <c r="C28" s="216"/>
    </row>
    <row r="29" spans="1:3" s="348" customFormat="1" ht="12" customHeight="1" thickBot="1" x14ac:dyDescent="0.25">
      <c r="A29" s="341" t="s">
        <v>254</v>
      </c>
      <c r="B29" s="87" t="s">
        <v>503</v>
      </c>
      <c r="C29" s="63"/>
    </row>
    <row r="30" spans="1:3" s="348" customFormat="1" ht="12" customHeight="1" thickBot="1" x14ac:dyDescent="0.25">
      <c r="A30" s="141" t="s">
        <v>22</v>
      </c>
      <c r="B30" s="74" t="s">
        <v>388</v>
      </c>
      <c r="C30" s="215">
        <f>+C31+C32+C33</f>
        <v>0</v>
      </c>
    </row>
    <row r="31" spans="1:3" s="348" customFormat="1" ht="12" customHeight="1" x14ac:dyDescent="0.2">
      <c r="A31" s="342" t="s">
        <v>91</v>
      </c>
      <c r="B31" s="343" t="s">
        <v>273</v>
      </c>
      <c r="C31" s="60"/>
    </row>
    <row r="32" spans="1:3" s="348" customFormat="1" ht="12" customHeight="1" x14ac:dyDescent="0.2">
      <c r="A32" s="342" t="s">
        <v>92</v>
      </c>
      <c r="B32" s="344" t="s">
        <v>274</v>
      </c>
      <c r="C32" s="216"/>
    </row>
    <row r="33" spans="1:3" s="348" customFormat="1" ht="12" customHeight="1" thickBot="1" x14ac:dyDescent="0.25">
      <c r="A33" s="341" t="s">
        <v>93</v>
      </c>
      <c r="B33" s="87" t="s">
        <v>275</v>
      </c>
      <c r="C33" s="63"/>
    </row>
    <row r="34" spans="1:3" s="266" customFormat="1" ht="12" customHeight="1" thickBot="1" x14ac:dyDescent="0.25">
      <c r="A34" s="141" t="s">
        <v>23</v>
      </c>
      <c r="B34" s="74" t="s">
        <v>358</v>
      </c>
      <c r="C34" s="241"/>
    </row>
    <row r="35" spans="1:3" s="266" customFormat="1" ht="12" customHeight="1" thickBot="1" x14ac:dyDescent="0.25">
      <c r="A35" s="141" t="s">
        <v>24</v>
      </c>
      <c r="B35" s="74" t="s">
        <v>389</v>
      </c>
      <c r="C35" s="258"/>
    </row>
    <row r="36" spans="1:3" s="266" customFormat="1" ht="12" customHeight="1" thickBot="1" x14ac:dyDescent="0.25">
      <c r="A36" s="136" t="s">
        <v>25</v>
      </c>
      <c r="B36" s="74" t="s">
        <v>504</v>
      </c>
      <c r="C36" s="259">
        <f>+C8+C20+C25+C26+C30+C34+C35</f>
        <v>0</v>
      </c>
    </row>
    <row r="37" spans="1:3" s="266" customFormat="1" ht="12" customHeight="1" thickBot="1" x14ac:dyDescent="0.25">
      <c r="A37" s="154" t="s">
        <v>26</v>
      </c>
      <c r="B37" s="74" t="s">
        <v>390</v>
      </c>
      <c r="C37" s="259">
        <f>+C38+C39+C40</f>
        <v>0</v>
      </c>
    </row>
    <row r="38" spans="1:3" s="266" customFormat="1" ht="12" customHeight="1" x14ac:dyDescent="0.2">
      <c r="A38" s="342" t="s">
        <v>391</v>
      </c>
      <c r="B38" s="343" t="s">
        <v>220</v>
      </c>
      <c r="C38" s="60"/>
    </row>
    <row r="39" spans="1:3" s="266" customFormat="1" ht="12" customHeight="1" x14ac:dyDescent="0.2">
      <c r="A39" s="342" t="s">
        <v>392</v>
      </c>
      <c r="B39" s="344" t="s">
        <v>2</v>
      </c>
      <c r="C39" s="216"/>
    </row>
    <row r="40" spans="1:3" s="348" customFormat="1" ht="12" customHeight="1" thickBot="1" x14ac:dyDescent="0.25">
      <c r="A40" s="341" t="s">
        <v>393</v>
      </c>
      <c r="B40" s="87" t="s">
        <v>394</v>
      </c>
      <c r="C40" s="63"/>
    </row>
    <row r="41" spans="1:3" s="348" customFormat="1" ht="15.2" customHeight="1" thickBot="1" x14ac:dyDescent="0.25">
      <c r="A41" s="154" t="s">
        <v>27</v>
      </c>
      <c r="B41" s="155" t="s">
        <v>395</v>
      </c>
      <c r="C41" s="262">
        <f>+C36+C37</f>
        <v>0</v>
      </c>
    </row>
    <row r="42" spans="1:3" s="348" customFormat="1" ht="15.2" customHeight="1" x14ac:dyDescent="0.2">
      <c r="A42" s="156"/>
      <c r="B42" s="157"/>
      <c r="C42" s="260"/>
    </row>
    <row r="43" spans="1:3" ht="13.5" thickBot="1" x14ac:dyDescent="0.25">
      <c r="A43" s="158"/>
      <c r="B43" s="159"/>
      <c r="C43" s="261"/>
    </row>
    <row r="44" spans="1:3" s="347" customFormat="1" ht="16.5" customHeight="1" thickBot="1" x14ac:dyDescent="0.25">
      <c r="A44" s="160"/>
      <c r="B44" s="161" t="s">
        <v>57</v>
      </c>
      <c r="C44" s="262"/>
    </row>
    <row r="45" spans="1:3" s="349" customFormat="1" ht="12" customHeight="1" thickBot="1" x14ac:dyDescent="0.25">
      <c r="A45" s="141" t="s">
        <v>18</v>
      </c>
      <c r="B45" s="74" t="s">
        <v>396</v>
      </c>
      <c r="C45" s="215">
        <f>SUM(C46:C50)</f>
        <v>0</v>
      </c>
    </row>
    <row r="46" spans="1:3" ht="12" customHeight="1" x14ac:dyDescent="0.2">
      <c r="A46" s="341" t="s">
        <v>98</v>
      </c>
      <c r="B46" s="8" t="s">
        <v>49</v>
      </c>
      <c r="C46" s="60"/>
    </row>
    <row r="47" spans="1:3" ht="12" customHeight="1" x14ac:dyDescent="0.2">
      <c r="A47" s="341" t="s">
        <v>99</v>
      </c>
      <c r="B47" s="7" t="s">
        <v>168</v>
      </c>
      <c r="C47" s="62"/>
    </row>
    <row r="48" spans="1:3" ht="12" customHeight="1" x14ac:dyDescent="0.2">
      <c r="A48" s="341" t="s">
        <v>100</v>
      </c>
      <c r="B48" s="7" t="s">
        <v>131</v>
      </c>
      <c r="C48" s="62"/>
    </row>
    <row r="49" spans="1:3" ht="12" customHeight="1" x14ac:dyDescent="0.2">
      <c r="A49" s="341" t="s">
        <v>101</v>
      </c>
      <c r="B49" s="7" t="s">
        <v>169</v>
      </c>
      <c r="C49" s="62"/>
    </row>
    <row r="50" spans="1:3" ht="12" customHeight="1" thickBot="1" x14ac:dyDescent="0.25">
      <c r="A50" s="341" t="s">
        <v>133</v>
      </c>
      <c r="B50" s="7" t="s">
        <v>170</v>
      </c>
      <c r="C50" s="62"/>
    </row>
    <row r="51" spans="1:3" ht="12" customHeight="1" thickBot="1" x14ac:dyDescent="0.25">
      <c r="A51" s="141" t="s">
        <v>19</v>
      </c>
      <c r="B51" s="74" t="s">
        <v>397</v>
      </c>
      <c r="C51" s="215">
        <f>SUM(C52:C54)</f>
        <v>0</v>
      </c>
    </row>
    <row r="52" spans="1:3" s="349" customFormat="1" ht="12" customHeight="1" x14ac:dyDescent="0.2">
      <c r="A52" s="341" t="s">
        <v>104</v>
      </c>
      <c r="B52" s="8" t="s">
        <v>214</v>
      </c>
      <c r="C52" s="60"/>
    </row>
    <row r="53" spans="1:3" ht="12" customHeight="1" x14ac:dyDescent="0.2">
      <c r="A53" s="341" t="s">
        <v>105</v>
      </c>
      <c r="B53" s="7" t="s">
        <v>172</v>
      </c>
      <c r="C53" s="62"/>
    </row>
    <row r="54" spans="1:3" ht="12" customHeight="1" x14ac:dyDescent="0.2">
      <c r="A54" s="341" t="s">
        <v>106</v>
      </c>
      <c r="B54" s="7" t="s">
        <v>58</v>
      </c>
      <c r="C54" s="62"/>
    </row>
    <row r="55" spans="1:3" ht="12" customHeight="1" thickBot="1" x14ac:dyDescent="0.25">
      <c r="A55" s="341" t="s">
        <v>107</v>
      </c>
      <c r="B55" s="7" t="s">
        <v>501</v>
      </c>
      <c r="C55" s="62"/>
    </row>
    <row r="56" spans="1:3" ht="15.2" customHeight="1" thickBot="1" x14ac:dyDescent="0.25">
      <c r="A56" s="141" t="s">
        <v>20</v>
      </c>
      <c r="B56" s="74" t="s">
        <v>13</v>
      </c>
      <c r="C56" s="241"/>
    </row>
    <row r="57" spans="1:3" ht="13.5" thickBot="1" x14ac:dyDescent="0.25">
      <c r="A57" s="141" t="s">
        <v>21</v>
      </c>
      <c r="B57" s="162" t="s">
        <v>505</v>
      </c>
      <c r="C57" s="263">
        <f>+C45+C51+C56</f>
        <v>0</v>
      </c>
    </row>
    <row r="58" spans="1:3" ht="15.2" customHeight="1" thickBot="1" x14ac:dyDescent="0.25">
      <c r="C58" s="467">
        <f>C41-C57</f>
        <v>0</v>
      </c>
    </row>
    <row r="59" spans="1:3" ht="14.45" customHeight="1" thickBot="1" x14ac:dyDescent="0.25">
      <c r="A59" s="165" t="s">
        <v>499</v>
      </c>
      <c r="B59" s="166"/>
      <c r="C59" s="72"/>
    </row>
    <row r="60" spans="1:3" ht="13.5" thickBot="1" x14ac:dyDescent="0.25">
      <c r="A60" s="165" t="s">
        <v>190</v>
      </c>
      <c r="B60" s="166"/>
      <c r="C60" s="72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29"/>
  <sheetViews>
    <sheetView zoomScale="120" zoomScaleNormal="120" workbookViewId="0">
      <selection activeCell="J8" sqref="J8"/>
    </sheetView>
  </sheetViews>
  <sheetFormatPr defaultRowHeight="12.75" x14ac:dyDescent="0.2"/>
  <cols>
    <col min="1" max="1" width="5.5" style="40" customWidth="1"/>
    <col min="2" max="2" width="33.1640625" style="40" customWidth="1"/>
    <col min="3" max="3" width="12.33203125" style="40" customWidth="1"/>
    <col min="4" max="4" width="11.5" style="40" customWidth="1"/>
    <col min="5" max="5" width="11.33203125" style="40" customWidth="1"/>
    <col min="6" max="6" width="11" style="40" customWidth="1"/>
    <col min="7" max="7" width="14.33203125" style="40" customWidth="1"/>
    <col min="8" max="16384" width="9.33203125" style="40"/>
  </cols>
  <sheetData>
    <row r="2" spans="1:7" ht="15" x14ac:dyDescent="0.25">
      <c r="B2" s="781" t="str">
        <f>CONCATENATE("9. melléklet ",ALAPADATOK!A7," ",ALAPADATOK!B7," ",ALAPADATOK!C7," ",ALAPADATOK!D7," ",ALAPADATOK!E7," ",ALAPADATOK!F7," ",ALAPADATOK!G7," ",ALAPADATOK!H7)</f>
        <v>9. melléklet az 1 / 2021 ( II.16. ) önkormányzati rendelethez</v>
      </c>
      <c r="C2" s="781"/>
      <c r="D2" s="781"/>
      <c r="E2" s="781"/>
      <c r="F2" s="781"/>
      <c r="G2" s="781"/>
    </row>
    <row r="4" spans="1:7" ht="43.5" customHeight="1" x14ac:dyDescent="0.25">
      <c r="A4" s="780" t="s">
        <v>3</v>
      </c>
      <c r="B4" s="780"/>
      <c r="C4" s="780"/>
      <c r="D4" s="780"/>
      <c r="E4" s="780"/>
      <c r="F4" s="780"/>
      <c r="G4" s="780"/>
    </row>
    <row r="6" spans="1:7" s="105" customFormat="1" ht="27.2" customHeight="1" x14ac:dyDescent="0.25">
      <c r="A6" s="505" t="s">
        <v>194</v>
      </c>
      <c r="C6" s="779" t="s">
        <v>195</v>
      </c>
      <c r="D6" s="779"/>
      <c r="E6" s="779"/>
      <c r="F6" s="779"/>
      <c r="G6" s="779"/>
    </row>
    <row r="7" spans="1:7" s="105" customFormat="1" ht="15.75" x14ac:dyDescent="0.25"/>
    <row r="8" spans="1:7" s="105" customFormat="1" ht="24.75" customHeight="1" x14ac:dyDescent="0.25">
      <c r="A8" s="505" t="s">
        <v>196</v>
      </c>
      <c r="C8" s="779" t="s">
        <v>195</v>
      </c>
      <c r="D8" s="779"/>
      <c r="E8" s="779"/>
      <c r="F8" s="779"/>
    </row>
    <row r="9" spans="1:7" s="106" customFormat="1" x14ac:dyDescent="0.2"/>
    <row r="10" spans="1:7" s="107" customFormat="1" ht="15.2" customHeight="1" x14ac:dyDescent="0.25">
      <c r="A10" s="182" t="s">
        <v>539</v>
      </c>
      <c r="B10" s="181"/>
      <c r="C10" s="181"/>
      <c r="D10" s="181"/>
      <c r="E10" s="181"/>
      <c r="F10" s="181"/>
      <c r="G10" s="181"/>
    </row>
    <row r="11" spans="1:7" s="107" customFormat="1" ht="15.2" customHeight="1" thickBot="1" x14ac:dyDescent="0.3">
      <c r="A11" s="182" t="s">
        <v>197</v>
      </c>
      <c r="B11" s="181"/>
      <c r="C11" s="181"/>
      <c r="D11" s="181"/>
      <c r="E11" s="181"/>
      <c r="F11" s="181"/>
      <c r="G11" s="501" t="s">
        <v>538</v>
      </c>
    </row>
    <row r="12" spans="1:7" s="59" customFormat="1" ht="42" customHeight="1" thickBot="1" x14ac:dyDescent="0.25">
      <c r="A12" s="133" t="s">
        <v>16</v>
      </c>
      <c r="B12" s="134" t="s">
        <v>198</v>
      </c>
      <c r="C12" s="134" t="s">
        <v>199</v>
      </c>
      <c r="D12" s="134" t="s">
        <v>200</v>
      </c>
      <c r="E12" s="134" t="s">
        <v>201</v>
      </c>
      <c r="F12" s="134" t="s">
        <v>202</v>
      </c>
      <c r="G12" s="135" t="s">
        <v>53</v>
      </c>
    </row>
    <row r="13" spans="1:7" ht="24" customHeight="1" x14ac:dyDescent="0.2">
      <c r="A13" s="168" t="s">
        <v>18</v>
      </c>
      <c r="B13" s="139" t="s">
        <v>203</v>
      </c>
      <c r="C13" s="108"/>
      <c r="D13" s="108"/>
      <c r="E13" s="108"/>
      <c r="F13" s="108"/>
      <c r="G13" s="169">
        <f>SUM(C13:F13)</f>
        <v>0</v>
      </c>
    </row>
    <row r="14" spans="1:7" ht="24" customHeight="1" x14ac:dyDescent="0.2">
      <c r="A14" s="170" t="s">
        <v>19</v>
      </c>
      <c r="B14" s="140" t="s">
        <v>204</v>
      </c>
      <c r="C14" s="109"/>
      <c r="D14" s="109"/>
      <c r="E14" s="109"/>
      <c r="F14" s="109"/>
      <c r="G14" s="171">
        <f t="shared" ref="G14:G19" si="0">SUM(C14:F14)</f>
        <v>0</v>
      </c>
    </row>
    <row r="15" spans="1:7" ht="24" customHeight="1" x14ac:dyDescent="0.2">
      <c r="A15" s="170" t="s">
        <v>20</v>
      </c>
      <c r="B15" s="140" t="s">
        <v>205</v>
      </c>
      <c r="C15" s="109"/>
      <c r="D15" s="109"/>
      <c r="E15" s="109"/>
      <c r="F15" s="109"/>
      <c r="G15" s="171">
        <f t="shared" si="0"/>
        <v>0</v>
      </c>
    </row>
    <row r="16" spans="1:7" ht="24" customHeight="1" x14ac:dyDescent="0.2">
      <c r="A16" s="170" t="s">
        <v>21</v>
      </c>
      <c r="B16" s="140" t="s">
        <v>206</v>
      </c>
      <c r="C16" s="109"/>
      <c r="D16" s="109"/>
      <c r="E16" s="109"/>
      <c r="F16" s="109"/>
      <c r="G16" s="171">
        <f t="shared" si="0"/>
        <v>0</v>
      </c>
    </row>
    <row r="17" spans="1:7" ht="24" customHeight="1" x14ac:dyDescent="0.2">
      <c r="A17" s="170" t="s">
        <v>22</v>
      </c>
      <c r="B17" s="140" t="s">
        <v>207</v>
      </c>
      <c r="C17" s="109"/>
      <c r="D17" s="109"/>
      <c r="E17" s="109"/>
      <c r="F17" s="109"/>
      <c r="G17" s="171">
        <f t="shared" si="0"/>
        <v>0</v>
      </c>
    </row>
    <row r="18" spans="1:7" ht="24" customHeight="1" thickBot="1" x14ac:dyDescent="0.25">
      <c r="A18" s="172" t="s">
        <v>23</v>
      </c>
      <c r="B18" s="173" t="s">
        <v>208</v>
      </c>
      <c r="C18" s="110"/>
      <c r="D18" s="110"/>
      <c r="E18" s="110"/>
      <c r="F18" s="110"/>
      <c r="G18" s="174">
        <f t="shared" si="0"/>
        <v>0</v>
      </c>
    </row>
    <row r="19" spans="1:7" s="111" customFormat="1" ht="24" customHeight="1" thickBot="1" x14ac:dyDescent="0.25">
      <c r="A19" s="175" t="s">
        <v>24</v>
      </c>
      <c r="B19" s="176" t="s">
        <v>53</v>
      </c>
      <c r="C19" s="177">
        <f>SUM(C13:C18)</f>
        <v>0</v>
      </c>
      <c r="D19" s="177">
        <f>SUM(D13:D18)</f>
        <v>0</v>
      </c>
      <c r="E19" s="177">
        <f>SUM(E13:E18)</f>
        <v>0</v>
      </c>
      <c r="F19" s="177">
        <f>SUM(F13:F18)</f>
        <v>0</v>
      </c>
      <c r="G19" s="178">
        <f t="shared" si="0"/>
        <v>0</v>
      </c>
    </row>
    <row r="20" spans="1:7" s="106" customFormat="1" x14ac:dyDescent="0.2">
      <c r="A20" s="142"/>
      <c r="B20" s="142"/>
      <c r="C20" s="142"/>
      <c r="D20" s="142"/>
      <c r="E20" s="142"/>
      <c r="F20" s="142"/>
      <c r="G20" s="142"/>
    </row>
    <row r="21" spans="1:7" s="106" customFormat="1" x14ac:dyDescent="0.2">
      <c r="A21" s="142"/>
      <c r="B21" s="142"/>
      <c r="C21" s="142"/>
      <c r="D21" s="142"/>
      <c r="E21" s="142"/>
      <c r="F21" s="142"/>
      <c r="G21" s="142"/>
    </row>
    <row r="22" spans="1:7" s="106" customFormat="1" x14ac:dyDescent="0.2">
      <c r="A22" s="142"/>
      <c r="B22" s="142"/>
      <c r="C22" s="142"/>
      <c r="D22" s="142"/>
      <c r="E22" s="142"/>
      <c r="F22" s="142"/>
      <c r="G22" s="142"/>
    </row>
    <row r="23" spans="1:7" s="106" customFormat="1" ht="15.75" x14ac:dyDescent="0.25">
      <c r="A23" s="105" t="str">
        <f>+CONCATENATE("......................, ",LEFT(KV_ÖSSZEFÜGGÉSEK!A5,4),". .......................... hó ..... nap")</f>
        <v>......................, 2021. .......................... hó ..... nap</v>
      </c>
      <c r="F23" s="142"/>
      <c r="G23" s="142"/>
    </row>
    <row r="24" spans="1:7" s="106" customFormat="1" x14ac:dyDescent="0.2">
      <c r="F24" s="142"/>
      <c r="G24" s="142"/>
    </row>
    <row r="25" spans="1:7" x14ac:dyDescent="0.2">
      <c r="A25" s="142"/>
      <c r="B25" s="142"/>
      <c r="C25" s="142"/>
      <c r="D25" s="142"/>
      <c r="E25" s="142"/>
      <c r="F25" s="142"/>
      <c r="G25" s="142"/>
    </row>
    <row r="26" spans="1:7" x14ac:dyDescent="0.2">
      <c r="A26" s="142"/>
      <c r="B26" s="142"/>
      <c r="C26" s="106"/>
      <c r="D26" s="106"/>
      <c r="E26" s="106"/>
      <c r="F26" s="106"/>
      <c r="G26" s="142"/>
    </row>
    <row r="27" spans="1:7" ht="13.5" x14ac:dyDescent="0.25">
      <c r="A27" s="142"/>
      <c r="B27" s="142"/>
      <c r="C27" s="179"/>
      <c r="D27" s="180" t="s">
        <v>209</v>
      </c>
      <c r="E27" s="180"/>
      <c r="F27" s="179"/>
      <c r="G27" s="142"/>
    </row>
    <row r="28" spans="1:7" ht="13.5" x14ac:dyDescent="0.25">
      <c r="C28" s="112"/>
      <c r="D28" s="113"/>
      <c r="E28" s="113"/>
      <c r="F28" s="112"/>
    </row>
    <row r="29" spans="1:7" ht="13.5" x14ac:dyDescent="0.25">
      <c r="C29" s="112"/>
      <c r="D29" s="113"/>
      <c r="E29" s="113"/>
      <c r="F29" s="112"/>
    </row>
  </sheetData>
  <mergeCells count="4">
    <mergeCell ref="C6:G6"/>
    <mergeCell ref="C8:F8"/>
    <mergeCell ref="A4:G4"/>
    <mergeCell ref="B2:G2"/>
  </mergeCells>
  <phoneticPr fontId="29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"/>
  <sheetViews>
    <sheetView tabSelected="1" workbookViewId="0">
      <selection activeCell="Q38" sqref="Q38"/>
    </sheetView>
  </sheetViews>
  <sheetFormatPr defaultRowHeight="12.75" x14ac:dyDescent="0.2"/>
  <sheetData/>
  <pageMargins left="0.7" right="0.7" top="0.75" bottom="0.75" header="0.3" footer="0.3"/>
  <pageSetup paperSize="9" scale="87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70"/>
  <sheetViews>
    <sheetView zoomScale="120" zoomScaleNormal="120" zoomScaleSheetLayoutView="100" workbookViewId="0">
      <selection activeCell="C28" sqref="C28"/>
    </sheetView>
  </sheetViews>
  <sheetFormatPr defaultRowHeight="15.75" x14ac:dyDescent="0.25"/>
  <cols>
    <col min="1" max="1" width="9" style="277" customWidth="1"/>
    <col min="2" max="2" width="75.83203125" style="277" customWidth="1"/>
    <col min="3" max="3" width="15.5" style="278" customWidth="1"/>
    <col min="4" max="5" width="15.5" style="277" customWidth="1"/>
    <col min="6" max="6" width="9" style="33" customWidth="1"/>
    <col min="7" max="16384" width="9.33203125" style="33"/>
  </cols>
  <sheetData>
    <row r="1" spans="1:5" ht="14.45" customHeight="1" x14ac:dyDescent="0.25">
      <c r="A1" s="469"/>
      <c r="B1" s="469"/>
      <c r="C1" s="473"/>
      <c r="D1" s="469"/>
      <c r="E1" s="492" t="str">
        <f>CONCATENATE("1. tájékoztató tábla ",ALAPADATOK!A7," ",ALAPADATOK!B7," ",ALAPADATOK!C7," ",ALAPADATOK!D7," ",ALAPADATOK!E7," ",ALAPADATOK!F7," ",ALAPADATOK!G7," ",ALAPADATOK!H7)</f>
        <v>1. tájékoztató tábla az 1 / 2021 ( II.16. ) önkormányzati rendelethez</v>
      </c>
    </row>
    <row r="2" spans="1:5" x14ac:dyDescent="0.25">
      <c r="A2" s="782" t="str">
        <f>CONCATENATE(ALAPADATOK!A3)</f>
        <v>ESZTEREGNYE KÖZSÉG ÖNKORMÁNYZATA</v>
      </c>
      <c r="B2" s="782"/>
      <c r="C2" s="783"/>
      <c r="D2" s="782"/>
      <c r="E2" s="782"/>
    </row>
    <row r="3" spans="1:5" x14ac:dyDescent="0.25">
      <c r="A3" s="782" t="str">
        <f>CONCATENATE("Tájékoztató a ",ALAPADATOK!D7-2,". évi tény, ",ALAPADATOK!D7-1,". évi várható és ",ALAPADATOK!D7,". évi terv adatokról")</f>
        <v>Tájékoztató a 2019. évi tény, 2020. évi várható és 2021. évi terv adatokról</v>
      </c>
      <c r="B3" s="782"/>
      <c r="C3" s="783"/>
      <c r="D3" s="782"/>
      <c r="E3" s="782"/>
    </row>
    <row r="4" spans="1:5" ht="15.95" customHeight="1" x14ac:dyDescent="0.25">
      <c r="A4" s="750" t="s">
        <v>15</v>
      </c>
      <c r="B4" s="750"/>
      <c r="C4" s="750"/>
      <c r="D4" s="750"/>
      <c r="E4" s="750"/>
    </row>
    <row r="5" spans="1:5" ht="15.95" customHeight="1" thickBot="1" x14ac:dyDescent="0.3">
      <c r="A5" s="751" t="s">
        <v>137</v>
      </c>
      <c r="B5" s="751"/>
      <c r="C5" s="473"/>
      <c r="D5" s="493"/>
      <c r="E5" s="502" t="str">
        <f>'KV_9.sz.mell'!G11</f>
        <v>Forintban!</v>
      </c>
    </row>
    <row r="6" spans="1:5" ht="30.75" customHeight="1" thickBot="1" x14ac:dyDescent="0.3">
      <c r="A6" s="474" t="s">
        <v>69</v>
      </c>
      <c r="B6" s="475" t="s">
        <v>17</v>
      </c>
      <c r="C6" s="475" t="str">
        <f>+CONCATENATE(LEFT(KV_ÖSSZEFÜGGÉSEK!A5,4)-2,". évi tény")</f>
        <v>2019. évi tény</v>
      </c>
      <c r="D6" s="503" t="str">
        <f>+CONCATENATE(LEFT(KV_ÖSSZEFÜGGÉSEK!A5,4)-1,". évi várható")</f>
        <v>2020. évi várható</v>
      </c>
      <c r="E6" s="504" t="str">
        <f>+'KV_1.1.sz.mell.'!C8</f>
        <v>2021. évi előirányzat</v>
      </c>
    </row>
    <row r="7" spans="1:5" s="34" customFormat="1" ht="12" customHeight="1" thickBot="1" x14ac:dyDescent="0.25">
      <c r="A7" s="31" t="s">
        <v>473</v>
      </c>
      <c r="B7" s="32" t="s">
        <v>474</v>
      </c>
      <c r="C7" s="32" t="s">
        <v>475</v>
      </c>
      <c r="D7" s="32" t="s">
        <v>477</v>
      </c>
      <c r="E7" s="338" t="s">
        <v>476</v>
      </c>
    </row>
    <row r="8" spans="1:5" s="1" customFormat="1" ht="12" customHeight="1" thickBot="1" x14ac:dyDescent="0.25">
      <c r="A8" s="19" t="s">
        <v>18</v>
      </c>
      <c r="B8" s="20" t="s">
        <v>236</v>
      </c>
      <c r="C8" s="291">
        <f>+C9+C10+C11+C12+C13+C14</f>
        <v>35505139</v>
      </c>
      <c r="D8" s="291">
        <f>+D9+D10+D11+D12+D13+D14</f>
        <v>43964485</v>
      </c>
      <c r="E8" s="183">
        <f>+E9+E10+E11+E12+E13+E14</f>
        <v>43068022</v>
      </c>
    </row>
    <row r="9" spans="1:5" s="1" customFormat="1" ht="12" customHeight="1" x14ac:dyDescent="0.2">
      <c r="A9" s="14" t="s">
        <v>98</v>
      </c>
      <c r="B9" s="306" t="s">
        <v>237</v>
      </c>
      <c r="C9" s="293">
        <v>13506154</v>
      </c>
      <c r="D9" s="293">
        <v>13962698</v>
      </c>
      <c r="E9" s="185">
        <v>13403202</v>
      </c>
    </row>
    <row r="10" spans="1:5" s="1" customFormat="1" ht="12" customHeight="1" x14ac:dyDescent="0.2">
      <c r="A10" s="13" t="s">
        <v>99</v>
      </c>
      <c r="B10" s="307" t="s">
        <v>238</v>
      </c>
      <c r="C10" s="292">
        <v>12490750</v>
      </c>
      <c r="D10" s="292">
        <v>15280000</v>
      </c>
      <c r="E10" s="184">
        <v>16563820</v>
      </c>
    </row>
    <row r="11" spans="1:5" s="1" customFormat="1" ht="12" customHeight="1" x14ac:dyDescent="0.2">
      <c r="A11" s="13" t="s">
        <v>100</v>
      </c>
      <c r="B11" s="307" t="s">
        <v>239</v>
      </c>
      <c r="C11" s="292">
        <v>7708235</v>
      </c>
      <c r="D11" s="292">
        <v>10937907</v>
      </c>
      <c r="E11" s="184">
        <v>10831000</v>
      </c>
    </row>
    <row r="12" spans="1:5" s="1" customFormat="1" ht="12" customHeight="1" x14ac:dyDescent="0.2">
      <c r="A12" s="13" t="s">
        <v>101</v>
      </c>
      <c r="B12" s="307" t="s">
        <v>240</v>
      </c>
      <c r="C12" s="292">
        <v>1800000</v>
      </c>
      <c r="D12" s="292">
        <v>2088530</v>
      </c>
      <c r="E12" s="184">
        <v>2270000</v>
      </c>
    </row>
    <row r="13" spans="1:5" s="1" customFormat="1" ht="12" customHeight="1" x14ac:dyDescent="0.2">
      <c r="A13" s="13" t="s">
        <v>133</v>
      </c>
      <c r="B13" s="191" t="s">
        <v>412</v>
      </c>
      <c r="C13" s="518"/>
      <c r="D13" s="292">
        <v>1695350</v>
      </c>
      <c r="E13" s="184"/>
    </row>
    <row r="14" spans="1:5" s="1" customFormat="1" ht="12" customHeight="1" thickBot="1" x14ac:dyDescent="0.25">
      <c r="A14" s="15" t="s">
        <v>102</v>
      </c>
      <c r="B14" s="192" t="s">
        <v>413</v>
      </c>
      <c r="C14" s="292"/>
      <c r="D14" s="292"/>
      <c r="E14" s="184"/>
    </row>
    <row r="15" spans="1:5" s="1" customFormat="1" ht="12" customHeight="1" thickBot="1" x14ac:dyDescent="0.25">
      <c r="A15" s="19" t="s">
        <v>19</v>
      </c>
      <c r="B15" s="190" t="s">
        <v>241</v>
      </c>
      <c r="C15" s="291">
        <f>+C16+C17+C18+C19+C20</f>
        <v>10464701</v>
      </c>
      <c r="D15" s="291">
        <f>+D16+D17+D18+D19+D20</f>
        <v>13093107</v>
      </c>
      <c r="E15" s="183">
        <f>+E16+E17+E18+E19+E20</f>
        <v>13093107</v>
      </c>
    </row>
    <row r="16" spans="1:5" s="1" customFormat="1" ht="12" customHeight="1" x14ac:dyDescent="0.2">
      <c r="A16" s="14" t="s">
        <v>104</v>
      </c>
      <c r="B16" s="306" t="s">
        <v>242</v>
      </c>
      <c r="C16" s="293"/>
      <c r="D16" s="293"/>
      <c r="E16" s="185"/>
    </row>
    <row r="17" spans="1:5" s="1" customFormat="1" ht="12" customHeight="1" x14ac:dyDescent="0.2">
      <c r="A17" s="13" t="s">
        <v>105</v>
      </c>
      <c r="B17" s="307" t="s">
        <v>243</v>
      </c>
      <c r="C17" s="292"/>
      <c r="D17" s="292"/>
      <c r="E17" s="184"/>
    </row>
    <row r="18" spans="1:5" s="1" customFormat="1" ht="12" customHeight="1" x14ac:dyDescent="0.2">
      <c r="A18" s="13" t="s">
        <v>106</v>
      </c>
      <c r="B18" s="307" t="s">
        <v>403</v>
      </c>
      <c r="C18" s="292"/>
      <c r="D18" s="292"/>
      <c r="E18" s="184"/>
    </row>
    <row r="19" spans="1:5" s="1" customFormat="1" ht="12" customHeight="1" x14ac:dyDescent="0.2">
      <c r="A19" s="13" t="s">
        <v>107</v>
      </c>
      <c r="B19" s="307" t="s">
        <v>404</v>
      </c>
      <c r="C19" s="292"/>
      <c r="D19" s="292"/>
      <c r="E19" s="184"/>
    </row>
    <row r="20" spans="1:5" s="1" customFormat="1" ht="12" customHeight="1" x14ac:dyDescent="0.2">
      <c r="A20" s="13" t="s">
        <v>108</v>
      </c>
      <c r="B20" s="307" t="s">
        <v>244</v>
      </c>
      <c r="C20" s="292">
        <v>10464701</v>
      </c>
      <c r="D20" s="292">
        <v>13093107</v>
      </c>
      <c r="E20" s="184">
        <v>13093107</v>
      </c>
    </row>
    <row r="21" spans="1:5" s="1" customFormat="1" ht="12" customHeight="1" thickBot="1" x14ac:dyDescent="0.25">
      <c r="A21" s="15" t="s">
        <v>117</v>
      </c>
      <c r="B21" s="192" t="s">
        <v>245</v>
      </c>
      <c r="C21" s="294"/>
      <c r="D21" s="294"/>
      <c r="E21" s="186"/>
    </row>
    <row r="22" spans="1:5" s="1" customFormat="1" ht="12" customHeight="1" thickBot="1" x14ac:dyDescent="0.25">
      <c r="A22" s="19" t="s">
        <v>20</v>
      </c>
      <c r="B22" s="20" t="s">
        <v>246</v>
      </c>
      <c r="C22" s="291">
        <f>+C23+C24+C25+C26+C27</f>
        <v>116239237</v>
      </c>
      <c r="D22" s="291">
        <f>+D23+D24+D25+D26+D27</f>
        <v>14764865</v>
      </c>
      <c r="E22" s="183">
        <f>+E23+E24+E25+E26+E27</f>
        <v>0</v>
      </c>
    </row>
    <row r="23" spans="1:5" s="1" customFormat="1" ht="12" customHeight="1" x14ac:dyDescent="0.2">
      <c r="A23" s="14" t="s">
        <v>87</v>
      </c>
      <c r="B23" s="306" t="s">
        <v>247</v>
      </c>
      <c r="C23" s="293">
        <v>20927071</v>
      </c>
      <c r="D23" s="293">
        <v>3476872</v>
      </c>
      <c r="E23" s="185"/>
    </row>
    <row r="24" spans="1:5" s="1" customFormat="1" ht="12" customHeight="1" x14ac:dyDescent="0.2">
      <c r="A24" s="13" t="s">
        <v>88</v>
      </c>
      <c r="B24" s="307" t="s">
        <v>248</v>
      </c>
      <c r="C24" s="292"/>
      <c r="D24" s="292"/>
      <c r="E24" s="184"/>
    </row>
    <row r="25" spans="1:5" s="1" customFormat="1" ht="12" customHeight="1" x14ac:dyDescent="0.2">
      <c r="A25" s="13" t="s">
        <v>89</v>
      </c>
      <c r="B25" s="307" t="s">
        <v>405</v>
      </c>
      <c r="C25" s="292"/>
      <c r="D25" s="292"/>
      <c r="E25" s="184"/>
    </row>
    <row r="26" spans="1:5" s="1" customFormat="1" ht="12" customHeight="1" x14ac:dyDescent="0.2">
      <c r="A26" s="13" t="s">
        <v>90</v>
      </c>
      <c r="B26" s="307" t="s">
        <v>406</v>
      </c>
      <c r="C26" s="292"/>
      <c r="D26" s="292">
        <v>2691000</v>
      </c>
      <c r="E26" s="184"/>
    </row>
    <row r="27" spans="1:5" s="1" customFormat="1" ht="12" customHeight="1" x14ac:dyDescent="0.2">
      <c r="A27" s="13" t="s">
        <v>156</v>
      </c>
      <c r="B27" s="307" t="s">
        <v>249</v>
      </c>
      <c r="C27" s="292">
        <v>95312166</v>
      </c>
      <c r="D27" s="292">
        <v>8596993</v>
      </c>
      <c r="E27" s="184"/>
    </row>
    <row r="28" spans="1:5" s="1" customFormat="1" ht="12" customHeight="1" thickBot="1" x14ac:dyDescent="0.25">
      <c r="A28" s="15" t="s">
        <v>157</v>
      </c>
      <c r="B28" s="308" t="s">
        <v>250</v>
      </c>
      <c r="C28" s="294">
        <v>80312168</v>
      </c>
      <c r="D28" s="294">
        <v>3952603</v>
      </c>
      <c r="E28" s="186"/>
    </row>
    <row r="29" spans="1:5" s="1" customFormat="1" ht="12" customHeight="1" thickBot="1" x14ac:dyDescent="0.25">
      <c r="A29" s="19" t="s">
        <v>158</v>
      </c>
      <c r="B29" s="20" t="s">
        <v>251</v>
      </c>
      <c r="C29" s="298">
        <f>SUM(C30:C36)</f>
        <v>24705382</v>
      </c>
      <c r="D29" s="298">
        <f>SUM(D30:D36)</f>
        <v>18154853</v>
      </c>
      <c r="E29" s="337">
        <f>SUM(E30:E36)</f>
        <v>20133000</v>
      </c>
    </row>
    <row r="30" spans="1:5" s="1" customFormat="1" ht="12" customHeight="1" x14ac:dyDescent="0.2">
      <c r="A30" s="14" t="s">
        <v>252</v>
      </c>
      <c r="B30" s="306" t="str">
        <f>'KV_1.1.sz.mell.'!B32</f>
        <v>Építményadó</v>
      </c>
      <c r="C30" s="293">
        <v>214456</v>
      </c>
      <c r="D30" s="293">
        <v>36519</v>
      </c>
      <c r="E30" s="196">
        <v>38000</v>
      </c>
    </row>
    <row r="31" spans="1:5" s="1" customFormat="1" ht="12" customHeight="1" x14ac:dyDescent="0.2">
      <c r="A31" s="13" t="s">
        <v>253</v>
      </c>
      <c r="B31" s="306" t="str">
        <f>'KV_1.1.sz.mell.'!B33</f>
        <v>Egyéb közhatalmi</v>
      </c>
      <c r="C31" s="292">
        <v>179762</v>
      </c>
      <c r="D31" s="292">
        <v>87319</v>
      </c>
      <c r="E31" s="197">
        <v>15000</v>
      </c>
    </row>
    <row r="32" spans="1:5" s="1" customFormat="1" ht="12" customHeight="1" x14ac:dyDescent="0.2">
      <c r="A32" s="13" t="s">
        <v>254</v>
      </c>
      <c r="B32" s="306" t="str">
        <f>'KV_1.1.sz.mell.'!B34</f>
        <v>Iparűzési adó</v>
      </c>
      <c r="C32" s="292">
        <v>16185689</v>
      </c>
      <c r="D32" s="292">
        <v>13397520</v>
      </c>
      <c r="E32" s="197">
        <v>15000000</v>
      </c>
    </row>
    <row r="33" spans="1:5" s="1" customFormat="1" ht="12" customHeight="1" x14ac:dyDescent="0.2">
      <c r="A33" s="13" t="s">
        <v>255</v>
      </c>
      <c r="B33" s="306" t="str">
        <f>'KV_1.1.sz.mell.'!B35</f>
        <v>Talajterhelési díj</v>
      </c>
      <c r="C33" s="292">
        <v>238200</v>
      </c>
      <c r="D33" s="292">
        <v>278800</v>
      </c>
      <c r="E33" s="197">
        <v>280000</v>
      </c>
    </row>
    <row r="34" spans="1:5" s="1" customFormat="1" ht="12" customHeight="1" x14ac:dyDescent="0.2">
      <c r="A34" s="13" t="s">
        <v>527</v>
      </c>
      <c r="B34" s="306" t="str">
        <f>'KV_1.1.sz.mell.'!B36</f>
        <v>Gépjárműadó</v>
      </c>
      <c r="C34" s="292">
        <v>3509312</v>
      </c>
      <c r="D34" s="292"/>
      <c r="E34" s="197"/>
    </row>
    <row r="35" spans="1:5" s="1" customFormat="1" ht="12" customHeight="1" x14ac:dyDescent="0.2">
      <c r="A35" s="13" t="s">
        <v>528</v>
      </c>
      <c r="B35" s="306" t="str">
        <f>'KV_1.1.sz.mell.'!B37</f>
        <v>Telekadó</v>
      </c>
      <c r="C35" s="292"/>
      <c r="D35" s="292"/>
      <c r="E35" s="197"/>
    </row>
    <row r="36" spans="1:5" s="1" customFormat="1" ht="12" customHeight="1" thickBot="1" x14ac:dyDescent="0.25">
      <c r="A36" s="15" t="s">
        <v>529</v>
      </c>
      <c r="B36" s="306" t="str">
        <f>'KV_1.1.sz.mell.'!B38</f>
        <v>Kommunális adó</v>
      </c>
      <c r="C36" s="294">
        <v>4377963</v>
      </c>
      <c r="D36" s="294">
        <v>4354695</v>
      </c>
      <c r="E36" s="203">
        <v>4800000</v>
      </c>
    </row>
    <row r="37" spans="1:5" s="1" customFormat="1" ht="12" customHeight="1" thickBot="1" x14ac:dyDescent="0.25">
      <c r="A37" s="19" t="s">
        <v>22</v>
      </c>
      <c r="B37" s="20" t="s">
        <v>414</v>
      </c>
      <c r="C37" s="291">
        <f>SUM(C38:C48)</f>
        <v>2231322</v>
      </c>
      <c r="D37" s="291">
        <f>SUM(D38:D48)</f>
        <v>1540780</v>
      </c>
      <c r="E37" s="183">
        <f>SUM(E38:E48)</f>
        <v>1490000</v>
      </c>
    </row>
    <row r="38" spans="1:5" s="1" customFormat="1" ht="12" customHeight="1" x14ac:dyDescent="0.2">
      <c r="A38" s="14" t="s">
        <v>91</v>
      </c>
      <c r="B38" s="306" t="s">
        <v>259</v>
      </c>
      <c r="C38" s="293"/>
      <c r="D38" s="293"/>
      <c r="E38" s="185"/>
    </row>
    <row r="39" spans="1:5" s="1" customFormat="1" ht="12" customHeight="1" x14ac:dyDescent="0.2">
      <c r="A39" s="13" t="s">
        <v>92</v>
      </c>
      <c r="B39" s="307" t="s">
        <v>260</v>
      </c>
      <c r="C39" s="292">
        <v>228880</v>
      </c>
      <c r="D39" s="292">
        <v>776397</v>
      </c>
      <c r="E39" s="184">
        <v>750000</v>
      </c>
    </row>
    <row r="40" spans="1:5" s="1" customFormat="1" ht="12" customHeight="1" x14ac:dyDescent="0.2">
      <c r="A40" s="13" t="s">
        <v>93</v>
      </c>
      <c r="B40" s="307" t="s">
        <v>261</v>
      </c>
      <c r="C40" s="292"/>
      <c r="D40" s="292"/>
      <c r="E40" s="184"/>
    </row>
    <row r="41" spans="1:5" s="1" customFormat="1" ht="12" customHeight="1" x14ac:dyDescent="0.2">
      <c r="A41" s="13" t="s">
        <v>160</v>
      </c>
      <c r="B41" s="307" t="s">
        <v>262</v>
      </c>
      <c r="C41" s="292">
        <v>1676705</v>
      </c>
      <c r="D41" s="292">
        <v>502120</v>
      </c>
      <c r="E41" s="184">
        <v>600000</v>
      </c>
    </row>
    <row r="42" spans="1:5" s="1" customFormat="1" ht="12" customHeight="1" x14ac:dyDescent="0.2">
      <c r="A42" s="13" t="s">
        <v>161</v>
      </c>
      <c r="B42" s="307" t="s">
        <v>263</v>
      </c>
      <c r="C42" s="292"/>
      <c r="D42" s="292"/>
      <c r="E42" s="184"/>
    </row>
    <row r="43" spans="1:5" s="1" customFormat="1" ht="12" customHeight="1" x14ac:dyDescent="0.2">
      <c r="A43" s="13" t="s">
        <v>162</v>
      </c>
      <c r="B43" s="307" t="s">
        <v>264</v>
      </c>
      <c r="C43" s="292"/>
      <c r="D43" s="292"/>
      <c r="E43" s="184"/>
    </row>
    <row r="44" spans="1:5" s="1" customFormat="1" ht="12" customHeight="1" x14ac:dyDescent="0.2">
      <c r="A44" s="13" t="s">
        <v>163</v>
      </c>
      <c r="B44" s="307" t="s">
        <v>265</v>
      </c>
      <c r="C44" s="292"/>
      <c r="D44" s="292"/>
      <c r="E44" s="184"/>
    </row>
    <row r="45" spans="1:5" s="1" customFormat="1" ht="12" customHeight="1" x14ac:dyDescent="0.2">
      <c r="A45" s="13" t="s">
        <v>164</v>
      </c>
      <c r="B45" s="307" t="s">
        <v>533</v>
      </c>
      <c r="C45" s="292"/>
      <c r="D45" s="292"/>
      <c r="E45" s="184"/>
    </row>
    <row r="46" spans="1:5" s="1" customFormat="1" ht="12" customHeight="1" x14ac:dyDescent="0.2">
      <c r="A46" s="13" t="s">
        <v>257</v>
      </c>
      <c r="B46" s="307" t="s">
        <v>267</v>
      </c>
      <c r="C46" s="295"/>
      <c r="D46" s="295"/>
      <c r="E46" s="187"/>
    </row>
    <row r="47" spans="1:5" s="1" customFormat="1" ht="12" customHeight="1" x14ac:dyDescent="0.2">
      <c r="A47" s="15" t="s">
        <v>258</v>
      </c>
      <c r="B47" s="308" t="s">
        <v>416</v>
      </c>
      <c r="C47" s="296">
        <v>82000</v>
      </c>
      <c r="D47" s="296">
        <v>121004</v>
      </c>
      <c r="E47" s="188"/>
    </row>
    <row r="48" spans="1:5" s="1" customFormat="1" ht="12" customHeight="1" thickBot="1" x14ac:dyDescent="0.25">
      <c r="A48" s="15" t="s">
        <v>415</v>
      </c>
      <c r="B48" s="192" t="s">
        <v>268</v>
      </c>
      <c r="C48" s="296">
        <v>243737</v>
      </c>
      <c r="D48" s="296">
        <v>141259</v>
      </c>
      <c r="E48" s="188">
        <v>140000</v>
      </c>
    </row>
    <row r="49" spans="1:5" s="1" customFormat="1" ht="12" customHeight="1" thickBot="1" x14ac:dyDescent="0.25">
      <c r="A49" s="19" t="s">
        <v>23</v>
      </c>
      <c r="B49" s="20" t="s">
        <v>269</v>
      </c>
      <c r="C49" s="291">
        <f>SUM(C50:C54)</f>
        <v>1290000</v>
      </c>
      <c r="D49" s="291">
        <f>SUM(D50:D54)</f>
        <v>0</v>
      </c>
      <c r="E49" s="183">
        <f>SUM(E50:E54)</f>
        <v>510000</v>
      </c>
    </row>
    <row r="50" spans="1:5" s="1" customFormat="1" ht="12" customHeight="1" x14ac:dyDescent="0.2">
      <c r="A50" s="14" t="s">
        <v>94</v>
      </c>
      <c r="B50" s="306" t="s">
        <v>273</v>
      </c>
      <c r="C50" s="352"/>
      <c r="D50" s="352"/>
      <c r="E50" s="189"/>
    </row>
    <row r="51" spans="1:5" s="1" customFormat="1" ht="12" customHeight="1" x14ac:dyDescent="0.2">
      <c r="A51" s="13" t="s">
        <v>95</v>
      </c>
      <c r="B51" s="307" t="s">
        <v>274</v>
      </c>
      <c r="C51" s="295">
        <v>1290000</v>
      </c>
      <c r="D51" s="295"/>
      <c r="E51" s="187">
        <v>510000</v>
      </c>
    </row>
    <row r="52" spans="1:5" s="1" customFormat="1" ht="12" customHeight="1" x14ac:dyDescent="0.2">
      <c r="A52" s="13" t="s">
        <v>270</v>
      </c>
      <c r="B52" s="307" t="s">
        <v>275</v>
      </c>
      <c r="C52" s="295"/>
      <c r="D52" s="295"/>
      <c r="E52" s="187"/>
    </row>
    <row r="53" spans="1:5" s="1" customFormat="1" ht="12" customHeight="1" x14ac:dyDescent="0.2">
      <c r="A53" s="13" t="s">
        <v>271</v>
      </c>
      <c r="B53" s="307" t="s">
        <v>276</v>
      </c>
      <c r="C53" s="295"/>
      <c r="D53" s="295"/>
      <c r="E53" s="187"/>
    </row>
    <row r="54" spans="1:5" s="1" customFormat="1" ht="12" customHeight="1" thickBot="1" x14ac:dyDescent="0.25">
      <c r="A54" s="15" t="s">
        <v>272</v>
      </c>
      <c r="B54" s="192" t="s">
        <v>277</v>
      </c>
      <c r="C54" s="296"/>
      <c r="D54" s="296"/>
      <c r="E54" s="188"/>
    </row>
    <row r="55" spans="1:5" s="1" customFormat="1" ht="12" customHeight="1" thickBot="1" x14ac:dyDescent="0.25">
      <c r="A55" s="19" t="s">
        <v>165</v>
      </c>
      <c r="B55" s="20" t="s">
        <v>278</v>
      </c>
      <c r="C55" s="291">
        <f>SUM(C56:C58)</f>
        <v>0</v>
      </c>
      <c r="D55" s="291">
        <f>SUM(D56:D58)</f>
        <v>0</v>
      </c>
      <c r="E55" s="183">
        <f>SUM(E56:E58)</f>
        <v>0</v>
      </c>
    </row>
    <row r="56" spans="1:5" s="1" customFormat="1" ht="12" customHeight="1" x14ac:dyDescent="0.2">
      <c r="A56" s="14" t="s">
        <v>96</v>
      </c>
      <c r="B56" s="306" t="s">
        <v>279</v>
      </c>
      <c r="C56" s="293"/>
      <c r="D56" s="293"/>
      <c r="E56" s="185"/>
    </row>
    <row r="57" spans="1:5" s="1" customFormat="1" ht="12" customHeight="1" x14ac:dyDescent="0.2">
      <c r="A57" s="13" t="s">
        <v>97</v>
      </c>
      <c r="B57" s="307" t="s">
        <v>407</v>
      </c>
      <c r="C57" s="292"/>
      <c r="D57" s="292"/>
      <c r="E57" s="184"/>
    </row>
    <row r="58" spans="1:5" s="1" customFormat="1" ht="12" customHeight="1" x14ac:dyDescent="0.2">
      <c r="A58" s="13" t="s">
        <v>282</v>
      </c>
      <c r="B58" s="307" t="s">
        <v>280</v>
      </c>
      <c r="C58" s="292"/>
      <c r="D58" s="292"/>
      <c r="E58" s="184"/>
    </row>
    <row r="59" spans="1:5" s="1" customFormat="1" ht="12" customHeight="1" thickBot="1" x14ac:dyDescent="0.25">
      <c r="A59" s="15" t="s">
        <v>283</v>
      </c>
      <c r="B59" s="192" t="s">
        <v>281</v>
      </c>
      <c r="C59" s="294"/>
      <c r="D59" s="294"/>
      <c r="E59" s="186"/>
    </row>
    <row r="60" spans="1:5" s="1" customFormat="1" ht="12" customHeight="1" thickBot="1" x14ac:dyDescent="0.25">
      <c r="A60" s="19" t="s">
        <v>25</v>
      </c>
      <c r="B60" s="190" t="s">
        <v>284</v>
      </c>
      <c r="C60" s="291">
        <f>SUM(C61:C63)</f>
        <v>453241</v>
      </c>
      <c r="D60" s="291">
        <f>SUM(D61:D63)</f>
        <v>0</v>
      </c>
      <c r="E60" s="183">
        <f>SUM(E61:E63)</f>
        <v>0</v>
      </c>
    </row>
    <row r="61" spans="1:5" s="1" customFormat="1" ht="12" customHeight="1" x14ac:dyDescent="0.2">
      <c r="A61" s="14" t="s">
        <v>166</v>
      </c>
      <c r="B61" s="306" t="s">
        <v>286</v>
      </c>
      <c r="C61" s="295"/>
      <c r="D61" s="295"/>
      <c r="E61" s="187"/>
    </row>
    <row r="62" spans="1:5" s="1" customFormat="1" ht="12" customHeight="1" x14ac:dyDescent="0.2">
      <c r="A62" s="13" t="s">
        <v>167</v>
      </c>
      <c r="B62" s="307" t="s">
        <v>408</v>
      </c>
      <c r="C62" s="295"/>
      <c r="D62" s="295"/>
      <c r="E62" s="187"/>
    </row>
    <row r="63" spans="1:5" s="1" customFormat="1" ht="12" customHeight="1" x14ac:dyDescent="0.2">
      <c r="A63" s="13" t="s">
        <v>215</v>
      </c>
      <c r="B63" s="307" t="s">
        <v>287</v>
      </c>
      <c r="C63" s="295">
        <v>453241</v>
      </c>
      <c r="D63" s="295"/>
      <c r="E63" s="187"/>
    </row>
    <row r="64" spans="1:5" s="1" customFormat="1" ht="12" customHeight="1" thickBot="1" x14ac:dyDescent="0.25">
      <c r="A64" s="15" t="s">
        <v>285</v>
      </c>
      <c r="B64" s="192" t="s">
        <v>288</v>
      </c>
      <c r="C64" s="295"/>
      <c r="D64" s="295"/>
      <c r="E64" s="187"/>
    </row>
    <row r="65" spans="1:7" s="1" customFormat="1" ht="12" customHeight="1" thickBot="1" x14ac:dyDescent="0.25">
      <c r="A65" s="373" t="s">
        <v>456</v>
      </c>
      <c r="B65" s="20" t="s">
        <v>289</v>
      </c>
      <c r="C65" s="298">
        <f>+C8+C15+C22+C29+C37+C49+C55+C60</f>
        <v>190889022</v>
      </c>
      <c r="D65" s="298">
        <f>+D8+D15+D22+D29+D37+D49+D55+D60</f>
        <v>91518090</v>
      </c>
      <c r="E65" s="337">
        <f>+E8+E15+E22+E29+E37+E49+E55+E60</f>
        <v>78294129</v>
      </c>
    </row>
    <row r="66" spans="1:7" s="1" customFormat="1" ht="12" customHeight="1" thickBot="1" x14ac:dyDescent="0.25">
      <c r="A66" s="353" t="s">
        <v>290</v>
      </c>
      <c r="B66" s="190" t="s">
        <v>518</v>
      </c>
      <c r="C66" s="291">
        <f>SUM(C67:C69)</f>
        <v>0</v>
      </c>
      <c r="D66" s="291">
        <f>SUM(D67:D69)</f>
        <v>0</v>
      </c>
      <c r="E66" s="183">
        <f>SUM(E67:E69)</f>
        <v>0</v>
      </c>
    </row>
    <row r="67" spans="1:7" s="1" customFormat="1" ht="12" customHeight="1" x14ac:dyDescent="0.2">
      <c r="A67" s="14" t="s">
        <v>319</v>
      </c>
      <c r="B67" s="306" t="s">
        <v>292</v>
      </c>
      <c r="C67" s="295"/>
      <c r="D67" s="295"/>
      <c r="E67" s="187"/>
    </row>
    <row r="68" spans="1:7" s="1" customFormat="1" ht="12" customHeight="1" x14ac:dyDescent="0.2">
      <c r="A68" s="13" t="s">
        <v>328</v>
      </c>
      <c r="B68" s="307" t="s">
        <v>293</v>
      </c>
      <c r="C68" s="295"/>
      <c r="D68" s="295"/>
      <c r="E68" s="187"/>
    </row>
    <row r="69" spans="1:7" s="1" customFormat="1" ht="12" customHeight="1" thickBot="1" x14ac:dyDescent="0.25">
      <c r="A69" s="15" t="s">
        <v>329</v>
      </c>
      <c r="B69" s="367" t="s">
        <v>441</v>
      </c>
      <c r="C69" s="295"/>
      <c r="D69" s="295"/>
      <c r="E69" s="187"/>
    </row>
    <row r="70" spans="1:7" s="1" customFormat="1" ht="12" customHeight="1" thickBot="1" x14ac:dyDescent="0.25">
      <c r="A70" s="353" t="s">
        <v>295</v>
      </c>
      <c r="B70" s="190" t="s">
        <v>296</v>
      </c>
      <c r="C70" s="291">
        <f>SUM(C71:C74)</f>
        <v>0</v>
      </c>
      <c r="D70" s="291">
        <f>SUM(D71:D74)</f>
        <v>0</v>
      </c>
      <c r="E70" s="183">
        <f>SUM(E71:E74)</f>
        <v>0</v>
      </c>
    </row>
    <row r="71" spans="1:7" s="1" customFormat="1" ht="12" customHeight="1" x14ac:dyDescent="0.2">
      <c r="A71" s="14" t="s">
        <v>134</v>
      </c>
      <c r="B71" s="408" t="s">
        <v>297</v>
      </c>
      <c r="C71" s="295"/>
      <c r="D71" s="295"/>
      <c r="E71" s="187"/>
    </row>
    <row r="72" spans="1:7" s="1" customFormat="1" ht="13.5" customHeight="1" x14ac:dyDescent="0.25">
      <c r="A72" s="13" t="s">
        <v>135</v>
      </c>
      <c r="B72" s="408" t="s">
        <v>544</v>
      </c>
      <c r="C72" s="295"/>
      <c r="D72" s="295"/>
      <c r="E72" s="187"/>
      <c r="G72" s="35"/>
    </row>
    <row r="73" spans="1:7" s="1" customFormat="1" ht="12" customHeight="1" x14ac:dyDescent="0.2">
      <c r="A73" s="13" t="s">
        <v>320</v>
      </c>
      <c r="B73" s="408" t="s">
        <v>298</v>
      </c>
      <c r="C73" s="295"/>
      <c r="D73" s="295"/>
      <c r="E73" s="187"/>
    </row>
    <row r="74" spans="1:7" s="1" customFormat="1" ht="12" customHeight="1" thickBot="1" x14ac:dyDescent="0.25">
      <c r="A74" s="15" t="s">
        <v>321</v>
      </c>
      <c r="B74" s="409" t="s">
        <v>545</v>
      </c>
      <c r="C74" s="295"/>
      <c r="D74" s="295"/>
      <c r="E74" s="187"/>
    </row>
    <row r="75" spans="1:7" s="1" customFormat="1" ht="12" customHeight="1" thickBot="1" x14ac:dyDescent="0.25">
      <c r="A75" s="353" t="s">
        <v>299</v>
      </c>
      <c r="B75" s="190" t="s">
        <v>300</v>
      </c>
      <c r="C75" s="291">
        <f>SUM(C76:C77)</f>
        <v>11841217</v>
      </c>
      <c r="D75" s="291">
        <f>SUM(D76:D77)</f>
        <v>103432339</v>
      </c>
      <c r="E75" s="183">
        <f>SUM(E76:E77)</f>
        <v>13243388</v>
      </c>
    </row>
    <row r="76" spans="1:7" s="1" customFormat="1" ht="12" customHeight="1" x14ac:dyDescent="0.2">
      <c r="A76" s="14" t="s">
        <v>322</v>
      </c>
      <c r="B76" s="306" t="s">
        <v>301</v>
      </c>
      <c r="C76" s="295">
        <v>11841217</v>
      </c>
      <c r="D76" s="295">
        <v>103432339</v>
      </c>
      <c r="E76" s="187">
        <v>13243388</v>
      </c>
    </row>
    <row r="77" spans="1:7" s="1" customFormat="1" ht="12" customHeight="1" thickBot="1" x14ac:dyDescent="0.25">
      <c r="A77" s="15" t="s">
        <v>323</v>
      </c>
      <c r="B77" s="192" t="s">
        <v>302</v>
      </c>
      <c r="C77" s="295"/>
      <c r="D77" s="295"/>
      <c r="E77" s="187"/>
    </row>
    <row r="78" spans="1:7" s="1" customFormat="1" ht="12" customHeight="1" thickBot="1" x14ac:dyDescent="0.25">
      <c r="A78" s="353" t="s">
        <v>303</v>
      </c>
      <c r="B78" s="190" t="s">
        <v>304</v>
      </c>
      <c r="C78" s="291">
        <f>SUM(C79:C81)</f>
        <v>1860561</v>
      </c>
      <c r="D78" s="291">
        <f>SUM(D79:D81)</f>
        <v>1868913</v>
      </c>
      <c r="E78" s="183">
        <f>SUM(E79:E81)</f>
        <v>0</v>
      </c>
    </row>
    <row r="79" spans="1:7" s="1" customFormat="1" ht="12" customHeight="1" x14ac:dyDescent="0.2">
      <c r="A79" s="14" t="s">
        <v>324</v>
      </c>
      <c r="B79" s="306" t="s">
        <v>305</v>
      </c>
      <c r="C79" s="295">
        <v>1860561</v>
      </c>
      <c r="D79" s="295">
        <v>1868913</v>
      </c>
      <c r="E79" s="187"/>
    </row>
    <row r="80" spans="1:7" s="1" customFormat="1" ht="12" customHeight="1" x14ac:dyDescent="0.2">
      <c r="A80" s="13" t="s">
        <v>325</v>
      </c>
      <c r="B80" s="307" t="s">
        <v>306</v>
      </c>
      <c r="C80" s="295"/>
      <c r="D80" s="295"/>
      <c r="E80" s="187"/>
    </row>
    <row r="81" spans="1:6" s="1" customFormat="1" ht="12" customHeight="1" thickBot="1" x14ac:dyDescent="0.25">
      <c r="A81" s="15" t="s">
        <v>326</v>
      </c>
      <c r="B81" s="192" t="s">
        <v>546</v>
      </c>
      <c r="C81" s="295"/>
      <c r="D81" s="295"/>
      <c r="E81" s="187"/>
    </row>
    <row r="82" spans="1:6" s="1" customFormat="1" ht="12" customHeight="1" thickBot="1" x14ac:dyDescent="0.25">
      <c r="A82" s="353" t="s">
        <v>307</v>
      </c>
      <c r="B82" s="190" t="s">
        <v>327</v>
      </c>
      <c r="C82" s="291">
        <f>SUM(C83:C86)</f>
        <v>0</v>
      </c>
      <c r="D82" s="291">
        <f>SUM(D83:D86)</f>
        <v>0</v>
      </c>
      <c r="E82" s="183">
        <f>SUM(E83:E86)</f>
        <v>0</v>
      </c>
    </row>
    <row r="83" spans="1:6" s="1" customFormat="1" ht="12" customHeight="1" x14ac:dyDescent="0.2">
      <c r="A83" s="310" t="s">
        <v>308</v>
      </c>
      <c r="B83" s="306" t="s">
        <v>309</v>
      </c>
      <c r="C83" s="295"/>
      <c r="D83" s="295"/>
      <c r="E83" s="187"/>
    </row>
    <row r="84" spans="1:6" s="1" customFormat="1" ht="12" customHeight="1" x14ac:dyDescent="0.2">
      <c r="A84" s="311" t="s">
        <v>310</v>
      </c>
      <c r="B84" s="307" t="s">
        <v>311</v>
      </c>
      <c r="C84" s="295"/>
      <c r="D84" s="295"/>
      <c r="E84" s="187"/>
    </row>
    <row r="85" spans="1:6" s="1" customFormat="1" ht="12" customHeight="1" x14ac:dyDescent="0.2">
      <c r="A85" s="311" t="s">
        <v>312</v>
      </c>
      <c r="B85" s="307" t="s">
        <v>313</v>
      </c>
      <c r="C85" s="295"/>
      <c r="D85" s="295"/>
      <c r="E85" s="187"/>
    </row>
    <row r="86" spans="1:6" s="1" customFormat="1" ht="12" customHeight="1" thickBot="1" x14ac:dyDescent="0.25">
      <c r="A86" s="312" t="s">
        <v>314</v>
      </c>
      <c r="B86" s="192" t="s">
        <v>315</v>
      </c>
      <c r="C86" s="295"/>
      <c r="D86" s="295"/>
      <c r="E86" s="187"/>
    </row>
    <row r="87" spans="1:6" s="1" customFormat="1" ht="12" customHeight="1" thickBot="1" x14ac:dyDescent="0.25">
      <c r="A87" s="353" t="s">
        <v>316</v>
      </c>
      <c r="B87" s="190" t="s">
        <v>455</v>
      </c>
      <c r="C87" s="355"/>
      <c r="D87" s="355"/>
      <c r="E87" s="356"/>
    </row>
    <row r="88" spans="1:6" s="1" customFormat="1" ht="12" customHeight="1" thickBot="1" x14ac:dyDescent="0.25">
      <c r="A88" s="353" t="s">
        <v>318</v>
      </c>
      <c r="B88" s="190" t="s">
        <v>317</v>
      </c>
      <c r="C88" s="355"/>
      <c r="D88" s="355"/>
      <c r="E88" s="356"/>
    </row>
    <row r="89" spans="1:6" s="1" customFormat="1" ht="12" customHeight="1" thickBot="1" x14ac:dyDescent="0.25">
      <c r="A89" s="353" t="s">
        <v>330</v>
      </c>
      <c r="B89" s="313" t="s">
        <v>458</v>
      </c>
      <c r="C89" s="298">
        <f>+C66+C70+C75+C78+C82+C88+C87</f>
        <v>13701778</v>
      </c>
      <c r="D89" s="298">
        <f>+D66+D70+D75+D78+D82+D88+D87</f>
        <v>105301252</v>
      </c>
      <c r="E89" s="337">
        <f>+E66+E70+E75+E78+E82+E88+E87</f>
        <v>13243388</v>
      </c>
    </row>
    <row r="90" spans="1:6" s="1" customFormat="1" ht="12" customHeight="1" thickBot="1" x14ac:dyDescent="0.25">
      <c r="A90" s="354" t="s">
        <v>457</v>
      </c>
      <c r="B90" s="314" t="s">
        <v>459</v>
      </c>
      <c r="C90" s="298">
        <f>+C65+C89</f>
        <v>204590800</v>
      </c>
      <c r="D90" s="298">
        <f>+D65+D89</f>
        <v>196819342</v>
      </c>
      <c r="E90" s="337">
        <f>+E65+E89</f>
        <v>91537517</v>
      </c>
    </row>
    <row r="91" spans="1:6" s="1" customFormat="1" ht="12" customHeight="1" x14ac:dyDescent="0.2">
      <c r="A91" s="267"/>
      <c r="B91" s="268"/>
      <c r="C91" s="269"/>
      <c r="D91" s="270"/>
      <c r="E91" s="271"/>
    </row>
    <row r="92" spans="1:6" s="1" customFormat="1" ht="12" customHeight="1" x14ac:dyDescent="0.2">
      <c r="A92" s="755" t="s">
        <v>47</v>
      </c>
      <c r="B92" s="755"/>
      <c r="C92" s="755"/>
      <c r="D92" s="755"/>
      <c r="E92" s="755"/>
    </row>
    <row r="93" spans="1:6" s="1" customFormat="1" ht="12" customHeight="1" thickBot="1" x14ac:dyDescent="0.25">
      <c r="A93" s="752" t="s">
        <v>138</v>
      </c>
      <c r="B93" s="752"/>
      <c r="C93" s="278"/>
      <c r="D93" s="86"/>
      <c r="E93" s="205" t="str">
        <f>E5</f>
        <v>Forintban!</v>
      </c>
    </row>
    <row r="94" spans="1:6" s="1" customFormat="1" ht="24" customHeight="1" thickBot="1" x14ac:dyDescent="0.25">
      <c r="A94" s="22" t="s">
        <v>16</v>
      </c>
      <c r="B94" s="23" t="s">
        <v>48</v>
      </c>
      <c r="C94" s="23" t="str">
        <f>+C6</f>
        <v>2019. évi tény</v>
      </c>
      <c r="D94" s="23" t="str">
        <f>+D6</f>
        <v>2020. évi várható</v>
      </c>
      <c r="E94" s="104" t="str">
        <f>+E6</f>
        <v>2021. évi előirányzat</v>
      </c>
      <c r="F94" s="94"/>
    </row>
    <row r="95" spans="1:6" s="1" customFormat="1" ht="12" customHeight="1" thickBot="1" x14ac:dyDescent="0.25">
      <c r="A95" s="31" t="s">
        <v>473</v>
      </c>
      <c r="B95" s="32" t="s">
        <v>474</v>
      </c>
      <c r="C95" s="32" t="s">
        <v>475</v>
      </c>
      <c r="D95" s="32" t="s">
        <v>477</v>
      </c>
      <c r="E95" s="338" t="s">
        <v>476</v>
      </c>
      <c r="F95" s="94"/>
    </row>
    <row r="96" spans="1:6" s="1" customFormat="1" ht="15.2" customHeight="1" thickBot="1" x14ac:dyDescent="0.25">
      <c r="A96" s="21" t="s">
        <v>18</v>
      </c>
      <c r="B96" s="27" t="s">
        <v>417</v>
      </c>
      <c r="C96" s="290">
        <f>C97+C98+C99+C100+C101+C114</f>
        <v>59500734</v>
      </c>
      <c r="D96" s="290">
        <f>D97+D98+D99+D100+D101+D114</f>
        <v>77729295</v>
      </c>
      <c r="E96" s="376">
        <f>E97+E98+E99+E100+E101+E114</f>
        <v>82151804</v>
      </c>
      <c r="F96" s="94"/>
    </row>
    <row r="97" spans="1:5" s="1" customFormat="1" ht="12.95" customHeight="1" x14ac:dyDescent="0.2">
      <c r="A97" s="16" t="s">
        <v>98</v>
      </c>
      <c r="B97" s="9" t="s">
        <v>49</v>
      </c>
      <c r="C97" s="383">
        <v>37360026</v>
      </c>
      <c r="D97" s="383">
        <v>41682556</v>
      </c>
      <c r="E97" s="377">
        <v>40847832</v>
      </c>
    </row>
    <row r="98" spans="1:5" ht="16.5" customHeight="1" x14ac:dyDescent="0.25">
      <c r="A98" s="13" t="s">
        <v>99</v>
      </c>
      <c r="B98" s="7" t="s">
        <v>168</v>
      </c>
      <c r="C98" s="292">
        <v>6923212</v>
      </c>
      <c r="D98" s="292">
        <v>6557785</v>
      </c>
      <c r="E98" s="184">
        <v>6331414</v>
      </c>
    </row>
    <row r="99" spans="1:5" x14ac:dyDescent="0.25">
      <c r="A99" s="13" t="s">
        <v>100</v>
      </c>
      <c r="B99" s="7" t="s">
        <v>131</v>
      </c>
      <c r="C99" s="294">
        <v>9859215</v>
      </c>
      <c r="D99" s="294">
        <v>23289183</v>
      </c>
      <c r="E99" s="186">
        <v>25280897</v>
      </c>
    </row>
    <row r="100" spans="1:5" s="34" customFormat="1" ht="12" customHeight="1" x14ac:dyDescent="0.2">
      <c r="A100" s="13" t="s">
        <v>101</v>
      </c>
      <c r="B100" s="10" t="s">
        <v>169</v>
      </c>
      <c r="C100" s="294">
        <v>3975000</v>
      </c>
      <c r="D100" s="294">
        <v>2710000</v>
      </c>
      <c r="E100" s="186">
        <v>6352000</v>
      </c>
    </row>
    <row r="101" spans="1:5" ht="12" customHeight="1" x14ac:dyDescent="0.25">
      <c r="A101" s="13" t="s">
        <v>112</v>
      </c>
      <c r="B101" s="18" t="s">
        <v>170</v>
      </c>
      <c r="C101" s="294">
        <v>1383281</v>
      </c>
      <c r="D101" s="294">
        <v>3489771</v>
      </c>
      <c r="E101" s="186">
        <v>3339661</v>
      </c>
    </row>
    <row r="102" spans="1:5" ht="12" customHeight="1" x14ac:dyDescent="0.25">
      <c r="A102" s="13" t="s">
        <v>102</v>
      </c>
      <c r="B102" s="7" t="s">
        <v>422</v>
      </c>
      <c r="C102" s="294">
        <v>433253</v>
      </c>
      <c r="D102" s="294">
        <v>928524</v>
      </c>
      <c r="E102" s="186">
        <v>510000</v>
      </c>
    </row>
    <row r="103" spans="1:5" ht="12" customHeight="1" x14ac:dyDescent="0.25">
      <c r="A103" s="13" t="s">
        <v>103</v>
      </c>
      <c r="B103" s="90" t="s">
        <v>421</v>
      </c>
      <c r="C103" s="294"/>
      <c r="D103" s="294"/>
      <c r="E103" s="186"/>
    </row>
    <row r="104" spans="1:5" ht="12" customHeight="1" x14ac:dyDescent="0.25">
      <c r="A104" s="13" t="s">
        <v>113</v>
      </c>
      <c r="B104" s="90" t="s">
        <v>420</v>
      </c>
      <c r="C104" s="294"/>
      <c r="D104" s="294"/>
      <c r="E104" s="186"/>
    </row>
    <row r="105" spans="1:5" ht="12" customHeight="1" x14ac:dyDescent="0.25">
      <c r="A105" s="13" t="s">
        <v>114</v>
      </c>
      <c r="B105" s="88" t="s">
        <v>333</v>
      </c>
      <c r="C105" s="294"/>
      <c r="D105" s="294"/>
      <c r="E105" s="186"/>
    </row>
    <row r="106" spans="1:5" ht="12" customHeight="1" x14ac:dyDescent="0.25">
      <c r="A106" s="13" t="s">
        <v>115</v>
      </c>
      <c r="B106" s="89" t="s">
        <v>334</v>
      </c>
      <c r="C106" s="294"/>
      <c r="D106" s="294"/>
      <c r="E106" s="186"/>
    </row>
    <row r="107" spans="1:5" ht="12" customHeight="1" x14ac:dyDescent="0.25">
      <c r="A107" s="13" t="s">
        <v>116</v>
      </c>
      <c r="B107" s="89" t="s">
        <v>335</v>
      </c>
      <c r="C107" s="294"/>
      <c r="D107" s="294"/>
      <c r="E107" s="186"/>
    </row>
    <row r="108" spans="1:5" ht="12" customHeight="1" x14ac:dyDescent="0.25">
      <c r="A108" s="13" t="s">
        <v>118</v>
      </c>
      <c r="B108" s="88" t="s">
        <v>336</v>
      </c>
      <c r="C108" s="294">
        <v>950028</v>
      </c>
      <c r="D108" s="294">
        <v>2561247</v>
      </c>
      <c r="E108" s="186">
        <v>2729661</v>
      </c>
    </row>
    <row r="109" spans="1:5" ht="12" customHeight="1" x14ac:dyDescent="0.25">
      <c r="A109" s="13" t="s">
        <v>171</v>
      </c>
      <c r="B109" s="88" t="s">
        <v>337</v>
      </c>
      <c r="C109" s="294"/>
      <c r="D109" s="294"/>
      <c r="E109" s="186"/>
    </row>
    <row r="110" spans="1:5" ht="12" customHeight="1" x14ac:dyDescent="0.25">
      <c r="A110" s="13" t="s">
        <v>331</v>
      </c>
      <c r="B110" s="89" t="s">
        <v>338</v>
      </c>
      <c r="C110" s="294"/>
      <c r="D110" s="294"/>
      <c r="E110" s="186"/>
    </row>
    <row r="111" spans="1:5" ht="12" customHeight="1" x14ac:dyDescent="0.25">
      <c r="A111" s="12" t="s">
        <v>332</v>
      </c>
      <c r="B111" s="90" t="s">
        <v>339</v>
      </c>
      <c r="C111" s="294"/>
      <c r="D111" s="294"/>
      <c r="E111" s="186"/>
    </row>
    <row r="112" spans="1:5" ht="12" customHeight="1" x14ac:dyDescent="0.25">
      <c r="A112" s="13" t="s">
        <v>418</v>
      </c>
      <c r="B112" s="90" t="s">
        <v>340</v>
      </c>
      <c r="C112" s="294"/>
      <c r="D112" s="294"/>
      <c r="E112" s="186"/>
    </row>
    <row r="113" spans="1:5" ht="12" customHeight="1" x14ac:dyDescent="0.25">
      <c r="A113" s="15" t="s">
        <v>419</v>
      </c>
      <c r="B113" s="90" t="s">
        <v>341</v>
      </c>
      <c r="C113" s="294"/>
      <c r="D113" s="294"/>
      <c r="E113" s="186">
        <v>100000</v>
      </c>
    </row>
    <row r="114" spans="1:5" ht="12" customHeight="1" x14ac:dyDescent="0.25">
      <c r="A114" s="13" t="s">
        <v>423</v>
      </c>
      <c r="B114" s="10" t="s">
        <v>50</v>
      </c>
      <c r="C114" s="292"/>
      <c r="D114" s="292"/>
      <c r="E114" s="184"/>
    </row>
    <row r="115" spans="1:5" ht="12" customHeight="1" x14ac:dyDescent="0.25">
      <c r="A115" s="13" t="s">
        <v>424</v>
      </c>
      <c r="B115" s="7" t="s">
        <v>426</v>
      </c>
      <c r="C115" s="292"/>
      <c r="D115" s="292"/>
      <c r="E115" s="184"/>
    </row>
    <row r="116" spans="1:5" ht="12" customHeight="1" thickBot="1" x14ac:dyDescent="0.3">
      <c r="A116" s="17" t="s">
        <v>425</v>
      </c>
      <c r="B116" s="371" t="s">
        <v>427</v>
      </c>
      <c r="C116" s="384"/>
      <c r="D116" s="384"/>
      <c r="E116" s="378"/>
    </row>
    <row r="117" spans="1:5" ht="12" customHeight="1" thickBot="1" x14ac:dyDescent="0.3">
      <c r="A117" s="368" t="s">
        <v>19</v>
      </c>
      <c r="B117" s="369" t="s">
        <v>342</v>
      </c>
      <c r="C117" s="385">
        <f>+C118+C120+C122</f>
        <v>19790140</v>
      </c>
      <c r="D117" s="385">
        <f>+D118+D120+D122</f>
        <v>104243877</v>
      </c>
      <c r="E117" s="379">
        <f>+E118+E120+E122</f>
        <v>7516800</v>
      </c>
    </row>
    <row r="118" spans="1:5" ht="12" customHeight="1" x14ac:dyDescent="0.25">
      <c r="A118" s="14" t="s">
        <v>104</v>
      </c>
      <c r="B118" s="7" t="s">
        <v>214</v>
      </c>
      <c r="C118" s="293">
        <v>1620575</v>
      </c>
      <c r="D118" s="293">
        <v>20866949</v>
      </c>
      <c r="E118" s="185">
        <v>6800000</v>
      </c>
    </row>
    <row r="119" spans="1:5" x14ac:dyDescent="0.25">
      <c r="A119" s="14" t="s">
        <v>105</v>
      </c>
      <c r="B119" s="11" t="s">
        <v>346</v>
      </c>
      <c r="C119" s="293"/>
      <c r="D119" s="293">
        <v>5866951</v>
      </c>
      <c r="E119" s="185"/>
    </row>
    <row r="120" spans="1:5" ht="12" customHeight="1" x14ac:dyDescent="0.25">
      <c r="A120" s="14" t="s">
        <v>106</v>
      </c>
      <c r="B120" s="11" t="s">
        <v>172</v>
      </c>
      <c r="C120" s="292">
        <v>18169565</v>
      </c>
      <c r="D120" s="292">
        <v>82540128</v>
      </c>
      <c r="E120" s="184"/>
    </row>
    <row r="121" spans="1:5" ht="12" customHeight="1" x14ac:dyDescent="0.25">
      <c r="A121" s="14" t="s">
        <v>107</v>
      </c>
      <c r="B121" s="11" t="s">
        <v>347</v>
      </c>
      <c r="C121" s="292"/>
      <c r="D121" s="292">
        <v>61141280</v>
      </c>
      <c r="E121" s="184"/>
    </row>
    <row r="122" spans="1:5" ht="12" customHeight="1" x14ac:dyDescent="0.25">
      <c r="A122" s="14" t="s">
        <v>108</v>
      </c>
      <c r="B122" s="192" t="s">
        <v>216</v>
      </c>
      <c r="C122" s="292"/>
      <c r="D122" s="292">
        <v>836800</v>
      </c>
      <c r="E122" s="184">
        <v>716800</v>
      </c>
    </row>
    <row r="123" spans="1:5" ht="12" customHeight="1" x14ac:dyDescent="0.25">
      <c r="A123" s="14" t="s">
        <v>117</v>
      </c>
      <c r="B123" s="191" t="s">
        <v>409</v>
      </c>
      <c r="C123" s="292"/>
      <c r="D123" s="292"/>
      <c r="E123" s="184"/>
    </row>
    <row r="124" spans="1:5" ht="12" customHeight="1" x14ac:dyDescent="0.25">
      <c r="A124" s="14" t="s">
        <v>119</v>
      </c>
      <c r="B124" s="302" t="s">
        <v>352</v>
      </c>
      <c r="C124" s="292"/>
      <c r="D124" s="292"/>
      <c r="E124" s="184"/>
    </row>
    <row r="125" spans="1:5" ht="12" customHeight="1" x14ac:dyDescent="0.25">
      <c r="A125" s="14" t="s">
        <v>173</v>
      </c>
      <c r="B125" s="89" t="s">
        <v>335</v>
      </c>
      <c r="C125" s="292">
        <v>166700</v>
      </c>
      <c r="D125" s="292">
        <v>666800</v>
      </c>
      <c r="E125" s="184">
        <v>666800</v>
      </c>
    </row>
    <row r="126" spans="1:5" ht="12" customHeight="1" x14ac:dyDescent="0.25">
      <c r="A126" s="14" t="s">
        <v>174</v>
      </c>
      <c r="B126" s="89" t="s">
        <v>351</v>
      </c>
      <c r="C126" s="292"/>
      <c r="D126" s="292">
        <v>170000</v>
      </c>
      <c r="E126" s="184">
        <v>50000</v>
      </c>
    </row>
    <row r="127" spans="1:5" ht="12" customHeight="1" x14ac:dyDescent="0.25">
      <c r="A127" s="14" t="s">
        <v>175</v>
      </c>
      <c r="B127" s="89" t="s">
        <v>350</v>
      </c>
      <c r="C127" s="292"/>
      <c r="D127" s="292"/>
      <c r="E127" s="184"/>
    </row>
    <row r="128" spans="1:5" ht="12" customHeight="1" x14ac:dyDescent="0.25">
      <c r="A128" s="14" t="s">
        <v>343</v>
      </c>
      <c r="B128" s="89" t="s">
        <v>338</v>
      </c>
      <c r="C128" s="292"/>
      <c r="D128" s="292"/>
      <c r="E128" s="184"/>
    </row>
    <row r="129" spans="1:5" ht="12" customHeight="1" x14ac:dyDescent="0.25">
      <c r="A129" s="14" t="s">
        <v>344</v>
      </c>
      <c r="B129" s="89" t="s">
        <v>349</v>
      </c>
      <c r="C129" s="292"/>
      <c r="D129" s="292"/>
      <c r="E129" s="184"/>
    </row>
    <row r="130" spans="1:5" ht="12" customHeight="1" thickBot="1" x14ac:dyDescent="0.3">
      <c r="A130" s="12" t="s">
        <v>345</v>
      </c>
      <c r="B130" s="89" t="s">
        <v>348</v>
      </c>
      <c r="C130" s="294"/>
      <c r="D130" s="294"/>
      <c r="E130" s="186"/>
    </row>
    <row r="131" spans="1:5" ht="12" customHeight="1" thickBot="1" x14ac:dyDescent="0.3">
      <c r="A131" s="19" t="s">
        <v>20</v>
      </c>
      <c r="B131" s="74" t="s">
        <v>428</v>
      </c>
      <c r="C131" s="291">
        <f>+C96+C117</f>
        <v>79290874</v>
      </c>
      <c r="D131" s="291">
        <f>+D96+D117</f>
        <v>181973172</v>
      </c>
      <c r="E131" s="183">
        <f>+E96+E117</f>
        <v>89668604</v>
      </c>
    </row>
    <row r="132" spans="1:5" ht="12" customHeight="1" thickBot="1" x14ac:dyDescent="0.3">
      <c r="A132" s="19" t="s">
        <v>21</v>
      </c>
      <c r="B132" s="74" t="s">
        <v>429</v>
      </c>
      <c r="C132" s="291">
        <f>+C133+C134+C135</f>
        <v>0</v>
      </c>
      <c r="D132" s="291">
        <f>+D133+D134+D135</f>
        <v>0</v>
      </c>
      <c r="E132" s="183">
        <f>+E133+E134+E135</f>
        <v>0</v>
      </c>
    </row>
    <row r="133" spans="1:5" ht="12" customHeight="1" x14ac:dyDescent="0.25">
      <c r="A133" s="14" t="s">
        <v>252</v>
      </c>
      <c r="B133" s="11" t="s">
        <v>436</v>
      </c>
      <c r="C133" s="292"/>
      <c r="D133" s="292"/>
      <c r="E133" s="184"/>
    </row>
    <row r="134" spans="1:5" ht="12" customHeight="1" x14ac:dyDescent="0.25">
      <c r="A134" s="14" t="s">
        <v>253</v>
      </c>
      <c r="B134" s="11" t="s">
        <v>437</v>
      </c>
      <c r="C134" s="292"/>
      <c r="D134" s="292"/>
      <c r="E134" s="184"/>
    </row>
    <row r="135" spans="1:5" ht="12" customHeight="1" thickBot="1" x14ac:dyDescent="0.3">
      <c r="A135" s="12" t="s">
        <v>254</v>
      </c>
      <c r="B135" s="11" t="s">
        <v>438</v>
      </c>
      <c r="C135" s="292"/>
      <c r="D135" s="292"/>
      <c r="E135" s="184"/>
    </row>
    <row r="136" spans="1:5" ht="12" customHeight="1" thickBot="1" x14ac:dyDescent="0.3">
      <c r="A136" s="19" t="s">
        <v>22</v>
      </c>
      <c r="B136" s="74" t="s">
        <v>430</v>
      </c>
      <c r="C136" s="291">
        <f>SUM(C137:C142)</f>
        <v>0</v>
      </c>
      <c r="D136" s="291">
        <f>SUM(D137:D142)</f>
        <v>0</v>
      </c>
      <c r="E136" s="183">
        <f>SUM(E137:E142)</f>
        <v>0</v>
      </c>
    </row>
    <row r="137" spans="1:5" ht="12" customHeight="1" x14ac:dyDescent="0.25">
      <c r="A137" s="14" t="s">
        <v>91</v>
      </c>
      <c r="B137" s="8" t="s">
        <v>439</v>
      </c>
      <c r="C137" s="292"/>
      <c r="D137" s="292"/>
      <c r="E137" s="184"/>
    </row>
    <row r="138" spans="1:5" ht="12" customHeight="1" x14ac:dyDescent="0.25">
      <c r="A138" s="14" t="s">
        <v>92</v>
      </c>
      <c r="B138" s="8" t="s">
        <v>431</v>
      </c>
      <c r="C138" s="292"/>
      <c r="D138" s="292"/>
      <c r="E138" s="184"/>
    </row>
    <row r="139" spans="1:5" ht="12" customHeight="1" x14ac:dyDescent="0.25">
      <c r="A139" s="14" t="s">
        <v>93</v>
      </c>
      <c r="B139" s="8" t="s">
        <v>432</v>
      </c>
      <c r="C139" s="292"/>
      <c r="D139" s="292"/>
      <c r="E139" s="184"/>
    </row>
    <row r="140" spans="1:5" ht="12" customHeight="1" x14ac:dyDescent="0.25">
      <c r="A140" s="14" t="s">
        <v>160</v>
      </c>
      <c r="B140" s="8" t="s">
        <v>433</v>
      </c>
      <c r="C140" s="292"/>
      <c r="D140" s="292"/>
      <c r="E140" s="184"/>
    </row>
    <row r="141" spans="1:5" ht="12" customHeight="1" x14ac:dyDescent="0.25">
      <c r="A141" s="14" t="s">
        <v>161</v>
      </c>
      <c r="B141" s="8" t="s">
        <v>434</v>
      </c>
      <c r="C141" s="292"/>
      <c r="D141" s="292"/>
      <c r="E141" s="184"/>
    </row>
    <row r="142" spans="1:5" ht="12" customHeight="1" thickBot="1" x14ac:dyDescent="0.3">
      <c r="A142" s="12" t="s">
        <v>162</v>
      </c>
      <c r="B142" s="8" t="s">
        <v>435</v>
      </c>
      <c r="C142" s="292"/>
      <c r="D142" s="292"/>
      <c r="E142" s="184"/>
    </row>
    <row r="143" spans="1:5" ht="12" customHeight="1" thickBot="1" x14ac:dyDescent="0.3">
      <c r="A143" s="19" t="s">
        <v>23</v>
      </c>
      <c r="B143" s="74" t="s">
        <v>443</v>
      </c>
      <c r="C143" s="298">
        <f>+C144+C145+C146+C147</f>
        <v>1456592</v>
      </c>
      <c r="D143" s="298">
        <f>+D144+D145+D146+D147</f>
        <v>1722723</v>
      </c>
      <c r="E143" s="337">
        <f>+E144+E145+E146+E147</f>
        <v>1868913</v>
      </c>
    </row>
    <row r="144" spans="1:5" ht="12" customHeight="1" x14ac:dyDescent="0.25">
      <c r="A144" s="14" t="s">
        <v>94</v>
      </c>
      <c r="B144" s="8" t="s">
        <v>353</v>
      </c>
      <c r="C144" s="292"/>
      <c r="D144" s="292"/>
      <c r="E144" s="184"/>
    </row>
    <row r="145" spans="1:6" ht="12" customHeight="1" x14ac:dyDescent="0.25">
      <c r="A145" s="14" t="s">
        <v>95</v>
      </c>
      <c r="B145" s="8" t="s">
        <v>354</v>
      </c>
      <c r="C145" s="292">
        <v>1456592</v>
      </c>
      <c r="D145" s="292">
        <v>1722723</v>
      </c>
      <c r="E145" s="184">
        <v>1868913</v>
      </c>
    </row>
    <row r="146" spans="1:6" ht="12" customHeight="1" x14ac:dyDescent="0.25">
      <c r="A146" s="14" t="s">
        <v>270</v>
      </c>
      <c r="B146" s="8" t="s">
        <v>444</v>
      </c>
      <c r="C146" s="292"/>
      <c r="D146" s="292"/>
      <c r="E146" s="184"/>
    </row>
    <row r="147" spans="1:6" ht="12" customHeight="1" thickBot="1" x14ac:dyDescent="0.3">
      <c r="A147" s="12" t="s">
        <v>271</v>
      </c>
      <c r="B147" s="6" t="s">
        <v>372</v>
      </c>
      <c r="C147" s="292"/>
      <c r="D147" s="292"/>
      <c r="E147" s="184"/>
    </row>
    <row r="148" spans="1:6" ht="12" customHeight="1" thickBot="1" x14ac:dyDescent="0.3">
      <c r="A148" s="19" t="s">
        <v>24</v>
      </c>
      <c r="B148" s="74" t="s">
        <v>445</v>
      </c>
      <c r="C148" s="386">
        <f>SUM(C149:C153)</f>
        <v>0</v>
      </c>
      <c r="D148" s="386">
        <f>SUM(D149:D153)</f>
        <v>0</v>
      </c>
      <c r="E148" s="380">
        <f>SUM(E149:E153)</f>
        <v>0</v>
      </c>
    </row>
    <row r="149" spans="1:6" ht="12" customHeight="1" x14ac:dyDescent="0.25">
      <c r="A149" s="14" t="s">
        <v>96</v>
      </c>
      <c r="B149" s="8" t="s">
        <v>440</v>
      </c>
      <c r="C149" s="292"/>
      <c r="D149" s="292"/>
      <c r="E149" s="184"/>
    </row>
    <row r="150" spans="1:6" ht="12" customHeight="1" x14ac:dyDescent="0.25">
      <c r="A150" s="14" t="s">
        <v>97</v>
      </c>
      <c r="B150" s="8" t="s">
        <v>447</v>
      </c>
      <c r="C150" s="292"/>
      <c r="D150" s="292"/>
      <c r="E150" s="184"/>
    </row>
    <row r="151" spans="1:6" ht="12" customHeight="1" x14ac:dyDescent="0.25">
      <c r="A151" s="14" t="s">
        <v>282</v>
      </c>
      <c r="B151" s="8" t="s">
        <v>442</v>
      </c>
      <c r="C151" s="292"/>
      <c r="D151" s="292"/>
      <c r="E151" s="184"/>
    </row>
    <row r="152" spans="1:6" ht="12" customHeight="1" x14ac:dyDescent="0.25">
      <c r="A152" s="14" t="s">
        <v>283</v>
      </c>
      <c r="B152" s="8" t="s">
        <v>448</v>
      </c>
      <c r="C152" s="292"/>
      <c r="D152" s="292"/>
      <c r="E152" s="184"/>
    </row>
    <row r="153" spans="1:6" ht="12" customHeight="1" thickBot="1" x14ac:dyDescent="0.3">
      <c r="A153" s="14" t="s">
        <v>446</v>
      </c>
      <c r="B153" s="8" t="s">
        <v>449</v>
      </c>
      <c r="C153" s="292"/>
      <c r="D153" s="292"/>
      <c r="E153" s="184"/>
    </row>
    <row r="154" spans="1:6" ht="12" customHeight="1" thickBot="1" x14ac:dyDescent="0.3">
      <c r="A154" s="19" t="s">
        <v>25</v>
      </c>
      <c r="B154" s="74" t="s">
        <v>450</v>
      </c>
      <c r="C154" s="387"/>
      <c r="D154" s="387"/>
      <c r="E154" s="381"/>
    </row>
    <row r="155" spans="1:6" ht="12" customHeight="1" thickBot="1" x14ac:dyDescent="0.3">
      <c r="A155" s="19" t="s">
        <v>26</v>
      </c>
      <c r="B155" s="74" t="s">
        <v>451</v>
      </c>
      <c r="C155" s="387"/>
      <c r="D155" s="387"/>
      <c r="E155" s="381"/>
    </row>
    <row r="156" spans="1:6" ht="15.2" customHeight="1" thickBot="1" x14ac:dyDescent="0.3">
      <c r="A156" s="19" t="s">
        <v>27</v>
      </c>
      <c r="B156" s="74" t="s">
        <v>453</v>
      </c>
      <c r="C156" s="388">
        <f>+C132+C136+C143+C148+C154+C155</f>
        <v>1456592</v>
      </c>
      <c r="D156" s="388">
        <f>+D132+D136+D143+D148+D154+D155</f>
        <v>1722723</v>
      </c>
      <c r="E156" s="382">
        <f>+E132+E136+E143+E148+E154+E155</f>
        <v>1868913</v>
      </c>
      <c r="F156" s="75"/>
    </row>
    <row r="157" spans="1:6" s="1" customFormat="1" ht="12.95" customHeight="1" thickBot="1" x14ac:dyDescent="0.25">
      <c r="A157" s="193" t="s">
        <v>28</v>
      </c>
      <c r="B157" s="274" t="s">
        <v>452</v>
      </c>
      <c r="C157" s="388">
        <f>+C131+C156</f>
        <v>80747466</v>
      </c>
      <c r="D157" s="388">
        <f>+D131+D156</f>
        <v>183695895</v>
      </c>
      <c r="E157" s="382">
        <f>+E131+E156</f>
        <v>91537517</v>
      </c>
    </row>
    <row r="158" spans="1:6" x14ac:dyDescent="0.25">
      <c r="C158" s="277"/>
      <c r="E158" s="489">
        <f>E90-E157</f>
        <v>0</v>
      </c>
    </row>
    <row r="159" spans="1:6" x14ac:dyDescent="0.25">
      <c r="C159" s="277"/>
    </row>
    <row r="160" spans="1:6" x14ac:dyDescent="0.25">
      <c r="C160" s="277"/>
    </row>
    <row r="161" spans="3:3" ht="16.5" customHeight="1" x14ac:dyDescent="0.25">
      <c r="C161" s="277"/>
    </row>
    <row r="162" spans="3:3" x14ac:dyDescent="0.25">
      <c r="C162" s="277"/>
    </row>
    <row r="163" spans="3:3" x14ac:dyDescent="0.25">
      <c r="C163" s="277"/>
    </row>
    <row r="164" spans="3:3" x14ac:dyDescent="0.25">
      <c r="C164" s="277"/>
    </row>
    <row r="165" spans="3:3" x14ac:dyDescent="0.25">
      <c r="C165" s="277"/>
    </row>
    <row r="166" spans="3:3" x14ac:dyDescent="0.25">
      <c r="C166" s="277"/>
    </row>
    <row r="167" spans="3:3" x14ac:dyDescent="0.25">
      <c r="C167" s="277"/>
    </row>
    <row r="168" spans="3:3" x14ac:dyDescent="0.25">
      <c r="C168" s="277"/>
    </row>
    <row r="169" spans="3:3" x14ac:dyDescent="0.25">
      <c r="C169" s="277"/>
    </row>
    <row r="170" spans="3:3" x14ac:dyDescent="0.25">
      <c r="C170" s="277"/>
    </row>
  </sheetData>
  <sheetProtection sheet="1"/>
  <mergeCells count="6">
    <mergeCell ref="A4:E4"/>
    <mergeCell ref="A92:E92"/>
    <mergeCell ref="A93:B93"/>
    <mergeCell ref="A5:B5"/>
    <mergeCell ref="A2:E2"/>
    <mergeCell ref="A3:E3"/>
  </mergeCells>
  <phoneticPr fontId="29" type="noConversion"/>
  <printOptions horizontalCentered="1"/>
  <pageMargins left="0.78740157480314965" right="0.78740157480314965" top="0.6692913385826772" bottom="0.47244094488188981" header="0.39370078740157483" footer="0.19685039370078741"/>
  <pageSetup paperSize="9" scale="65" fitToWidth="3" fitToHeight="2" orientation="portrait" r:id="rId1"/>
  <headerFooter alignWithMargins="0"/>
  <rowBreaks count="1" manualBreakCount="1">
    <brk id="91" max="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zoomScale="120" zoomScaleNormal="120" workbookViewId="0">
      <selection activeCell="M15" sqref="M15"/>
    </sheetView>
  </sheetViews>
  <sheetFormatPr defaultRowHeight="12.75" x14ac:dyDescent="0.2"/>
  <cols>
    <col min="1" max="1" width="6.83203125" style="540" customWidth="1"/>
    <col min="2" max="2" width="42.83203125" style="539" customWidth="1"/>
    <col min="3" max="8" width="12.83203125" style="539" customWidth="1"/>
    <col min="9" max="9" width="14.33203125" style="539" customWidth="1"/>
    <col min="10" max="10" width="4.33203125" style="539" customWidth="1"/>
    <col min="11" max="16384" width="9.33203125" style="539"/>
  </cols>
  <sheetData>
    <row r="1" spans="1:10" ht="27.75" customHeight="1" x14ac:dyDescent="0.2">
      <c r="A1" s="784" t="s">
        <v>4</v>
      </c>
      <c r="B1" s="784"/>
      <c r="C1" s="784"/>
      <c r="D1" s="784"/>
      <c r="E1" s="784"/>
      <c r="F1" s="784"/>
      <c r="G1" s="784"/>
      <c r="H1" s="784"/>
      <c r="I1" s="784"/>
      <c r="J1" s="785" t="s">
        <v>689</v>
      </c>
    </row>
    <row r="2" spans="1:10" ht="20.45" customHeight="1" thickBot="1" x14ac:dyDescent="0.3">
      <c r="I2" s="541" t="s">
        <v>607</v>
      </c>
      <c r="J2" s="785"/>
    </row>
    <row r="3" spans="1:10" s="542" customFormat="1" ht="26.45" customHeight="1" x14ac:dyDescent="0.2">
      <c r="A3" s="786" t="s">
        <v>69</v>
      </c>
      <c r="B3" s="788" t="s">
        <v>85</v>
      </c>
      <c r="C3" s="786" t="s">
        <v>86</v>
      </c>
      <c r="D3" s="786" t="str">
        <f>+CONCATENATE(LEFT(KV_ÖSSZEFÜGGÉSEK!A5,4)," előtti kifizetés")</f>
        <v>2021 előtti kifizetés</v>
      </c>
      <c r="E3" s="790" t="s">
        <v>68</v>
      </c>
      <c r="F3" s="791"/>
      <c r="G3" s="791"/>
      <c r="H3" s="792"/>
      <c r="I3" s="788" t="s">
        <v>51</v>
      </c>
      <c r="J3" s="785"/>
    </row>
    <row r="4" spans="1:10" s="545" customFormat="1" ht="32.450000000000003" customHeight="1" thickBot="1" x14ac:dyDescent="0.25">
      <c r="A4" s="787"/>
      <c r="B4" s="789"/>
      <c r="C4" s="789"/>
      <c r="D4" s="787"/>
      <c r="E4" s="543" t="str">
        <f>+CONCATENATE(LEFT(KV_ÖSSZEFÜGGÉSEK!A5,4),".")</f>
        <v>2021.</v>
      </c>
      <c r="F4" s="543" t="str">
        <f>+CONCATENATE(LEFT(KV_ÖSSZEFÜGGÉSEK!A5,4)+1,".")</f>
        <v>2022.</v>
      </c>
      <c r="G4" s="543" t="str">
        <f>+CONCATENATE(LEFT(KV_ÖSSZEFÜGGÉSEK!A5,4)+2,".")</f>
        <v>2023.</v>
      </c>
      <c r="H4" s="544" t="str">
        <f>+CONCATENATE(LEFT(KV_ÖSSZEFÜGGÉSEK!A5,4)+2,".",CHAR(10)," után")</f>
        <v>2023.
 után</v>
      </c>
      <c r="I4" s="789"/>
      <c r="J4" s="785"/>
    </row>
    <row r="5" spans="1:10" s="551" customFormat="1" ht="12.95" customHeight="1" thickBot="1" x14ac:dyDescent="0.25">
      <c r="A5" s="546" t="s">
        <v>473</v>
      </c>
      <c r="B5" s="547" t="s">
        <v>474</v>
      </c>
      <c r="C5" s="548" t="s">
        <v>475</v>
      </c>
      <c r="D5" s="547" t="s">
        <v>477</v>
      </c>
      <c r="E5" s="546" t="s">
        <v>476</v>
      </c>
      <c r="F5" s="548" t="s">
        <v>478</v>
      </c>
      <c r="G5" s="548" t="s">
        <v>479</v>
      </c>
      <c r="H5" s="549" t="s">
        <v>480</v>
      </c>
      <c r="I5" s="550" t="s">
        <v>481</v>
      </c>
      <c r="J5" s="785"/>
    </row>
    <row r="6" spans="1:10" ht="24.75" customHeight="1" thickBot="1" x14ac:dyDescent="0.25">
      <c r="A6" s="552" t="s">
        <v>18</v>
      </c>
      <c r="B6" s="553" t="s">
        <v>5</v>
      </c>
      <c r="C6" s="554"/>
      <c r="D6" s="555">
        <f>+D7+D8</f>
        <v>0</v>
      </c>
      <c r="E6" s="556">
        <f>+E7+E8</f>
        <v>0</v>
      </c>
      <c r="F6" s="557">
        <f>+F7+F8</f>
        <v>0</v>
      </c>
      <c r="G6" s="557">
        <f>+G7+G8</f>
        <v>0</v>
      </c>
      <c r="H6" s="558">
        <f>+H7+H8</f>
        <v>0</v>
      </c>
      <c r="I6" s="559">
        <f t="shared" ref="I6:I18" si="0">SUM(D6:H6)</f>
        <v>0</v>
      </c>
      <c r="J6" s="785"/>
    </row>
    <row r="7" spans="1:10" ht="20.100000000000001" customHeight="1" x14ac:dyDescent="0.2">
      <c r="A7" s="560" t="s">
        <v>19</v>
      </c>
      <c r="B7" s="561" t="s">
        <v>70</v>
      </c>
      <c r="C7" s="562"/>
      <c r="D7" s="563"/>
      <c r="E7" s="564"/>
      <c r="F7" s="565"/>
      <c r="G7" s="565"/>
      <c r="H7" s="566"/>
      <c r="I7" s="567">
        <f t="shared" si="0"/>
        <v>0</v>
      </c>
      <c r="J7" s="785"/>
    </row>
    <row r="8" spans="1:10" ht="20.100000000000001" customHeight="1" thickBot="1" x14ac:dyDescent="0.25">
      <c r="A8" s="560" t="s">
        <v>20</v>
      </c>
      <c r="B8" s="561" t="s">
        <v>70</v>
      </c>
      <c r="C8" s="562"/>
      <c r="D8" s="563"/>
      <c r="E8" s="564"/>
      <c r="F8" s="565"/>
      <c r="G8" s="565"/>
      <c r="H8" s="566"/>
      <c r="I8" s="567">
        <f t="shared" si="0"/>
        <v>0</v>
      </c>
      <c r="J8" s="785"/>
    </row>
    <row r="9" spans="1:10" ht="26.1" customHeight="1" thickBot="1" x14ac:dyDescent="0.25">
      <c r="A9" s="552" t="s">
        <v>21</v>
      </c>
      <c r="B9" s="553" t="s">
        <v>6</v>
      </c>
      <c r="C9" s="554"/>
      <c r="D9" s="555">
        <f>+D10+D11</f>
        <v>0</v>
      </c>
      <c r="E9" s="556">
        <f>+E10+E11</f>
        <v>0</v>
      </c>
      <c r="F9" s="557">
        <f>+F10+F11</f>
        <v>0</v>
      </c>
      <c r="G9" s="557">
        <f>+G10+G11</f>
        <v>0</v>
      </c>
      <c r="H9" s="558">
        <f>+H10+H11</f>
        <v>0</v>
      </c>
      <c r="I9" s="559">
        <f t="shared" si="0"/>
        <v>0</v>
      </c>
      <c r="J9" s="785"/>
    </row>
    <row r="10" spans="1:10" ht="20.100000000000001" customHeight="1" x14ac:dyDescent="0.2">
      <c r="A10" s="560" t="s">
        <v>22</v>
      </c>
      <c r="B10" s="561" t="s">
        <v>70</v>
      </c>
      <c r="C10" s="562"/>
      <c r="D10" s="563"/>
      <c r="E10" s="564"/>
      <c r="F10" s="565"/>
      <c r="G10" s="565"/>
      <c r="H10" s="566"/>
      <c r="I10" s="567">
        <f t="shared" si="0"/>
        <v>0</v>
      </c>
      <c r="J10" s="785"/>
    </row>
    <row r="11" spans="1:10" ht="20.100000000000001" customHeight="1" thickBot="1" x14ac:dyDescent="0.25">
      <c r="A11" s="560" t="s">
        <v>23</v>
      </c>
      <c r="B11" s="561" t="s">
        <v>70</v>
      </c>
      <c r="C11" s="562"/>
      <c r="D11" s="563"/>
      <c r="E11" s="564"/>
      <c r="F11" s="565"/>
      <c r="G11" s="565"/>
      <c r="H11" s="566"/>
      <c r="I11" s="567">
        <f t="shared" si="0"/>
        <v>0</v>
      </c>
      <c r="J11" s="785"/>
    </row>
    <row r="12" spans="1:10" ht="20.100000000000001" customHeight="1" thickBot="1" x14ac:dyDescent="0.25">
      <c r="A12" s="552" t="s">
        <v>24</v>
      </c>
      <c r="B12" s="553" t="s">
        <v>191</v>
      </c>
      <c r="C12" s="554"/>
      <c r="D12" s="555">
        <f>+D13</f>
        <v>0</v>
      </c>
      <c r="E12" s="556">
        <f>+E13</f>
        <v>0</v>
      </c>
      <c r="F12" s="557">
        <f>+F13</f>
        <v>0</v>
      </c>
      <c r="G12" s="557">
        <f>+G13</f>
        <v>0</v>
      </c>
      <c r="H12" s="558">
        <f>+H13</f>
        <v>0</v>
      </c>
      <c r="I12" s="559">
        <f t="shared" si="0"/>
        <v>0</v>
      </c>
      <c r="J12" s="785"/>
    </row>
    <row r="13" spans="1:10" ht="20.100000000000001" customHeight="1" thickBot="1" x14ac:dyDescent="0.25">
      <c r="A13" s="560" t="s">
        <v>25</v>
      </c>
      <c r="B13" s="561" t="s">
        <v>70</v>
      </c>
      <c r="C13" s="562"/>
      <c r="D13" s="563"/>
      <c r="E13" s="564"/>
      <c r="F13" s="565"/>
      <c r="G13" s="565"/>
      <c r="H13" s="566"/>
      <c r="I13" s="567">
        <f t="shared" si="0"/>
        <v>0</v>
      </c>
      <c r="J13" s="785"/>
    </row>
    <row r="14" spans="1:10" ht="20.100000000000001" customHeight="1" thickBot="1" x14ac:dyDescent="0.25">
      <c r="A14" s="552" t="s">
        <v>26</v>
      </c>
      <c r="B14" s="553" t="s">
        <v>192</v>
      </c>
      <c r="C14" s="554"/>
      <c r="D14" s="555">
        <f>+D15</f>
        <v>0</v>
      </c>
      <c r="E14" s="556">
        <f>+E15</f>
        <v>0</v>
      </c>
      <c r="F14" s="557">
        <f>+F15</f>
        <v>0</v>
      </c>
      <c r="G14" s="557">
        <f>+G15</f>
        <v>0</v>
      </c>
      <c r="H14" s="558">
        <f>+H15</f>
        <v>0</v>
      </c>
      <c r="I14" s="559">
        <f t="shared" si="0"/>
        <v>0</v>
      </c>
      <c r="J14" s="785"/>
    </row>
    <row r="15" spans="1:10" ht="20.100000000000001" customHeight="1" thickBot="1" x14ac:dyDescent="0.25">
      <c r="A15" s="568" t="s">
        <v>27</v>
      </c>
      <c r="B15" s="569" t="s">
        <v>70</v>
      </c>
      <c r="C15" s="570"/>
      <c r="D15" s="571"/>
      <c r="E15" s="572"/>
      <c r="F15" s="573"/>
      <c r="G15" s="573"/>
      <c r="H15" s="574"/>
      <c r="I15" s="575">
        <f t="shared" si="0"/>
        <v>0</v>
      </c>
      <c r="J15" s="785"/>
    </row>
    <row r="16" spans="1:10" ht="20.100000000000001" customHeight="1" thickBot="1" x14ac:dyDescent="0.25">
      <c r="A16" s="552" t="s">
        <v>28</v>
      </c>
      <c r="B16" s="576" t="s">
        <v>193</v>
      </c>
      <c r="C16" s="554"/>
      <c r="D16" s="557">
        <f>D17+D18</f>
        <v>833500</v>
      </c>
      <c r="E16" s="557">
        <f>E17+E18</f>
        <v>666800</v>
      </c>
      <c r="F16" s="557">
        <f>F17+F18</f>
        <v>1396700</v>
      </c>
      <c r="G16" s="557">
        <f>G17+G18</f>
        <v>897000</v>
      </c>
      <c r="H16" s="557">
        <f>H17+H18</f>
        <v>897000</v>
      </c>
      <c r="I16" s="559">
        <f t="shared" si="0"/>
        <v>4691000</v>
      </c>
      <c r="J16" s="785"/>
    </row>
    <row r="17" spans="1:10" ht="20.100000000000001" customHeight="1" x14ac:dyDescent="0.2">
      <c r="A17" s="577" t="s">
        <v>29</v>
      </c>
      <c r="B17" s="578" t="s">
        <v>645</v>
      </c>
      <c r="C17" s="579" t="s">
        <v>646</v>
      </c>
      <c r="D17" s="580">
        <v>833500</v>
      </c>
      <c r="E17" s="581">
        <v>666800</v>
      </c>
      <c r="F17" s="582">
        <v>499700</v>
      </c>
      <c r="G17" s="582"/>
      <c r="H17" s="583"/>
      <c r="I17" s="584">
        <f t="shared" si="0"/>
        <v>2000000</v>
      </c>
      <c r="J17" s="785"/>
    </row>
    <row r="18" spans="1:10" ht="20.100000000000001" customHeight="1" thickBot="1" x14ac:dyDescent="0.25">
      <c r="A18" s="577" t="s">
        <v>30</v>
      </c>
      <c r="B18" s="585" t="s">
        <v>645</v>
      </c>
      <c r="C18" s="586" t="s">
        <v>647</v>
      </c>
      <c r="D18" s="587">
        <v>0</v>
      </c>
      <c r="E18" s="588"/>
      <c r="F18" s="589">
        <v>897000</v>
      </c>
      <c r="G18" s="589">
        <v>897000</v>
      </c>
      <c r="H18" s="590">
        <v>897000</v>
      </c>
      <c r="I18" s="584">
        <f t="shared" si="0"/>
        <v>2691000</v>
      </c>
      <c r="J18" s="785"/>
    </row>
    <row r="19" spans="1:10" ht="20.100000000000001" customHeight="1" thickBot="1" x14ac:dyDescent="0.25">
      <c r="A19" s="793" t="s">
        <v>132</v>
      </c>
      <c r="B19" s="794"/>
      <c r="C19" s="591"/>
      <c r="D19" s="555">
        <f t="shared" ref="D19:I19" si="1">+D6+D9+D12+D14+D16</f>
        <v>833500</v>
      </c>
      <c r="E19" s="556">
        <f t="shared" si="1"/>
        <v>666800</v>
      </c>
      <c r="F19" s="557">
        <f t="shared" si="1"/>
        <v>1396700</v>
      </c>
      <c r="G19" s="557">
        <f t="shared" si="1"/>
        <v>897000</v>
      </c>
      <c r="H19" s="558">
        <f t="shared" si="1"/>
        <v>897000</v>
      </c>
      <c r="I19" s="559">
        <f t="shared" si="1"/>
        <v>4691000</v>
      </c>
      <c r="J19" s="785"/>
    </row>
  </sheetData>
  <mergeCells count="9">
    <mergeCell ref="A1:I1"/>
    <mergeCell ref="J1:J19"/>
    <mergeCell ref="A3:A4"/>
    <mergeCell ref="B3:B4"/>
    <mergeCell ref="C3:C4"/>
    <mergeCell ref="D3:D4"/>
    <mergeCell ref="E3:H3"/>
    <mergeCell ref="I3:I4"/>
    <mergeCell ref="A19:B19"/>
  </mergeCells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zoomScale="120" zoomScaleNormal="120" workbookViewId="0">
      <selection activeCell="P15" sqref="P15"/>
    </sheetView>
  </sheetViews>
  <sheetFormatPr defaultRowHeight="12.75" x14ac:dyDescent="0.2"/>
  <cols>
    <col min="1" max="1" width="5.83203125" style="592" customWidth="1"/>
    <col min="2" max="2" width="54.83203125" style="593" customWidth="1"/>
    <col min="3" max="4" width="17.6640625" style="593" customWidth="1"/>
    <col min="5" max="16384" width="9.33203125" style="593"/>
  </cols>
  <sheetData>
    <row r="1" spans="1:4" ht="14.85" customHeight="1" x14ac:dyDescent="0.2">
      <c r="D1" s="594" t="s">
        <v>690</v>
      </c>
    </row>
    <row r="3" spans="1:4" ht="31.5" customHeight="1" x14ac:dyDescent="0.25">
      <c r="B3" s="795" t="s">
        <v>7</v>
      </c>
      <c r="C3" s="795"/>
      <c r="D3" s="795"/>
    </row>
    <row r="4" spans="1:4" s="596" customFormat="1" ht="16.5" thickBot="1" x14ac:dyDescent="0.3">
      <c r="A4" s="595"/>
      <c r="B4" s="272"/>
      <c r="D4" s="597" t="str">
        <f>'KV_2.sz.tájékoztató_t.'!I2</f>
        <v>Forintban</v>
      </c>
    </row>
    <row r="5" spans="1:4" s="601" customFormat="1" ht="48" customHeight="1" thickBot="1" x14ac:dyDescent="0.25">
      <c r="A5" s="598" t="s">
        <v>16</v>
      </c>
      <c r="B5" s="599" t="s">
        <v>17</v>
      </c>
      <c r="C5" s="599" t="s">
        <v>71</v>
      </c>
      <c r="D5" s="600" t="s">
        <v>72</v>
      </c>
    </row>
    <row r="6" spans="1:4" s="601" customFormat="1" ht="14.1" customHeight="1" thickBot="1" x14ac:dyDescent="0.25">
      <c r="A6" s="602" t="s">
        <v>473</v>
      </c>
      <c r="B6" s="603" t="s">
        <v>474</v>
      </c>
      <c r="C6" s="603" t="s">
        <v>475</v>
      </c>
      <c r="D6" s="604" t="s">
        <v>477</v>
      </c>
    </row>
    <row r="7" spans="1:4" ht="18" customHeight="1" x14ac:dyDescent="0.2">
      <c r="A7" s="605" t="s">
        <v>18</v>
      </c>
      <c r="B7" s="606" t="s">
        <v>152</v>
      </c>
      <c r="C7" s="607"/>
      <c r="D7" s="608"/>
    </row>
    <row r="8" spans="1:4" ht="18" customHeight="1" x14ac:dyDescent="0.2">
      <c r="A8" s="609" t="s">
        <v>19</v>
      </c>
      <c r="B8" s="610" t="s">
        <v>153</v>
      </c>
      <c r="C8" s="611"/>
      <c r="D8" s="612"/>
    </row>
    <row r="9" spans="1:4" ht="18" customHeight="1" x14ac:dyDescent="0.2">
      <c r="A9" s="609" t="s">
        <v>20</v>
      </c>
      <c r="B9" s="610" t="s">
        <v>120</v>
      </c>
      <c r="C9" s="611"/>
      <c r="D9" s="612"/>
    </row>
    <row r="10" spans="1:4" ht="18" customHeight="1" x14ac:dyDescent="0.2">
      <c r="A10" s="609" t="s">
        <v>21</v>
      </c>
      <c r="B10" s="610" t="s">
        <v>121</v>
      </c>
      <c r="C10" s="611"/>
      <c r="D10" s="612"/>
    </row>
    <row r="11" spans="1:4" ht="18" customHeight="1" x14ac:dyDescent="0.2">
      <c r="A11" s="609" t="s">
        <v>22</v>
      </c>
      <c r="B11" s="610" t="s">
        <v>145</v>
      </c>
      <c r="C11" s="611"/>
      <c r="D11" s="612"/>
    </row>
    <row r="12" spans="1:4" ht="18" customHeight="1" x14ac:dyDescent="0.2">
      <c r="A12" s="609" t="s">
        <v>23</v>
      </c>
      <c r="B12" s="610" t="s">
        <v>146</v>
      </c>
      <c r="C12" s="611"/>
      <c r="D12" s="612"/>
    </row>
    <row r="13" spans="1:4" ht="18" customHeight="1" x14ac:dyDescent="0.2">
      <c r="A13" s="609" t="s">
        <v>24</v>
      </c>
      <c r="B13" s="613" t="s">
        <v>147</v>
      </c>
      <c r="C13" s="611"/>
      <c r="D13" s="612"/>
    </row>
    <row r="14" spans="1:4" ht="18" customHeight="1" x14ac:dyDescent="0.2">
      <c r="A14" s="609" t="s">
        <v>26</v>
      </c>
      <c r="B14" s="613" t="s">
        <v>148</v>
      </c>
      <c r="C14" s="611"/>
      <c r="D14" s="612"/>
    </row>
    <row r="15" spans="1:4" ht="18" customHeight="1" x14ac:dyDescent="0.2">
      <c r="A15" s="609" t="s">
        <v>27</v>
      </c>
      <c r="B15" s="613" t="s">
        <v>149</v>
      </c>
      <c r="C15" s="611"/>
      <c r="D15" s="612"/>
    </row>
    <row r="16" spans="1:4" ht="18" customHeight="1" x14ac:dyDescent="0.2">
      <c r="A16" s="609" t="s">
        <v>28</v>
      </c>
      <c r="B16" s="613" t="s">
        <v>150</v>
      </c>
      <c r="C16" s="611"/>
      <c r="D16" s="612"/>
    </row>
    <row r="17" spans="1:4" ht="22.5" customHeight="1" x14ac:dyDescent="0.2">
      <c r="A17" s="609" t="s">
        <v>29</v>
      </c>
      <c r="B17" s="613" t="s">
        <v>151</v>
      </c>
      <c r="C17" s="611"/>
      <c r="D17" s="612"/>
    </row>
    <row r="18" spans="1:4" ht="18" customHeight="1" x14ac:dyDescent="0.2">
      <c r="A18" s="609" t="s">
        <v>30</v>
      </c>
      <c r="B18" s="610" t="s">
        <v>122</v>
      </c>
      <c r="C18" s="611"/>
      <c r="D18" s="612"/>
    </row>
    <row r="19" spans="1:4" ht="18" customHeight="1" x14ac:dyDescent="0.2">
      <c r="A19" s="609" t="s">
        <v>31</v>
      </c>
      <c r="B19" s="610" t="s">
        <v>9</v>
      </c>
      <c r="C19" s="611"/>
      <c r="D19" s="612"/>
    </row>
    <row r="20" spans="1:4" ht="18" customHeight="1" x14ac:dyDescent="0.2">
      <c r="A20" s="609" t="s">
        <v>32</v>
      </c>
      <c r="B20" s="610" t="s">
        <v>8</v>
      </c>
      <c r="C20" s="611"/>
      <c r="D20" s="612"/>
    </row>
    <row r="21" spans="1:4" ht="18" customHeight="1" x14ac:dyDescent="0.2">
      <c r="A21" s="609" t="s">
        <v>33</v>
      </c>
      <c r="B21" s="610" t="s">
        <v>123</v>
      </c>
      <c r="C21" s="611"/>
      <c r="D21" s="612"/>
    </row>
    <row r="22" spans="1:4" ht="18" customHeight="1" x14ac:dyDescent="0.2">
      <c r="A22" s="609" t="s">
        <v>34</v>
      </c>
      <c r="B22" s="610" t="s">
        <v>124</v>
      </c>
      <c r="C22" s="611"/>
      <c r="D22" s="612"/>
    </row>
    <row r="23" spans="1:4" ht="18" customHeight="1" x14ac:dyDescent="0.2">
      <c r="A23" s="609" t="s">
        <v>35</v>
      </c>
      <c r="B23" s="614"/>
      <c r="C23" s="615"/>
      <c r="D23" s="612"/>
    </row>
    <row r="24" spans="1:4" ht="18" customHeight="1" x14ac:dyDescent="0.2">
      <c r="A24" s="609" t="s">
        <v>36</v>
      </c>
      <c r="B24" s="616"/>
      <c r="C24" s="615"/>
      <c r="D24" s="612"/>
    </row>
    <row r="25" spans="1:4" ht="18" customHeight="1" x14ac:dyDescent="0.2">
      <c r="A25" s="609" t="s">
        <v>37</v>
      </c>
      <c r="B25" s="616"/>
      <c r="C25" s="615"/>
      <c r="D25" s="612"/>
    </row>
    <row r="26" spans="1:4" ht="18" customHeight="1" x14ac:dyDescent="0.2">
      <c r="A26" s="609" t="s">
        <v>38</v>
      </c>
      <c r="B26" s="616"/>
      <c r="C26" s="615"/>
      <c r="D26" s="612"/>
    </row>
    <row r="27" spans="1:4" ht="18" customHeight="1" x14ac:dyDescent="0.2">
      <c r="A27" s="609" t="s">
        <v>39</v>
      </c>
      <c r="B27" s="616"/>
      <c r="C27" s="615"/>
      <c r="D27" s="612"/>
    </row>
    <row r="28" spans="1:4" ht="18" customHeight="1" x14ac:dyDescent="0.2">
      <c r="A28" s="609" t="s">
        <v>40</v>
      </c>
      <c r="B28" s="616"/>
      <c r="C28" s="615"/>
      <c r="D28" s="612"/>
    </row>
    <row r="29" spans="1:4" ht="18" customHeight="1" x14ac:dyDescent="0.2">
      <c r="A29" s="609" t="s">
        <v>41</v>
      </c>
      <c r="B29" s="616"/>
      <c r="C29" s="615"/>
      <c r="D29" s="612"/>
    </row>
    <row r="30" spans="1:4" ht="18" customHeight="1" x14ac:dyDescent="0.2">
      <c r="A30" s="609" t="s">
        <v>42</v>
      </c>
      <c r="B30" s="616"/>
      <c r="C30" s="615"/>
      <c r="D30" s="612"/>
    </row>
    <row r="31" spans="1:4" ht="18" customHeight="1" thickBot="1" x14ac:dyDescent="0.25">
      <c r="A31" s="617" t="s">
        <v>43</v>
      </c>
      <c r="B31" s="618"/>
      <c r="C31" s="619"/>
      <c r="D31" s="620"/>
    </row>
    <row r="32" spans="1:4" ht="18" customHeight="1" thickBot="1" x14ac:dyDescent="0.25">
      <c r="A32" s="621" t="s">
        <v>44</v>
      </c>
      <c r="B32" s="622" t="s">
        <v>53</v>
      </c>
      <c r="C32" s="623">
        <f>+C7+C8+C9+C10+C11+C18+C19+C20+C21+C22+C23+C24+C25+C26+C27+C28+C29+C30+C31</f>
        <v>0</v>
      </c>
      <c r="D32" s="624">
        <f>+D7+D8+D9+D10+D11+D18+D19+D20+D21+D22+D23+D24+D25+D26+D27+D28+D29+D30+D31</f>
        <v>0</v>
      </c>
    </row>
    <row r="33" spans="1:4" ht="8.4499999999999993" customHeight="1" x14ac:dyDescent="0.2">
      <c r="A33" s="625"/>
      <c r="B33" s="796"/>
      <c r="C33" s="796"/>
      <c r="D33" s="796"/>
    </row>
  </sheetData>
  <mergeCells count="2">
    <mergeCell ref="B3:D3"/>
    <mergeCell ref="B33:D33"/>
  </mergeCells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82"/>
  <sheetViews>
    <sheetView zoomScale="120" zoomScaleNormal="120" workbookViewId="0">
      <selection activeCell="P15" sqref="P15"/>
    </sheetView>
  </sheetViews>
  <sheetFormatPr defaultRowHeight="15.75" x14ac:dyDescent="0.25"/>
  <cols>
    <col min="1" max="1" width="4.83203125" style="626" customWidth="1"/>
    <col min="2" max="2" width="31.1640625" style="627" customWidth="1"/>
    <col min="3" max="4" width="9" style="627" customWidth="1"/>
    <col min="5" max="5" width="9.5" style="627" customWidth="1"/>
    <col min="6" max="6" width="8.83203125" style="627" customWidth="1"/>
    <col min="7" max="7" width="8.6640625" style="627" customWidth="1"/>
    <col min="8" max="8" width="8.83203125" style="627" customWidth="1"/>
    <col min="9" max="9" width="8.1640625" style="627" customWidth="1"/>
    <col min="10" max="14" width="9.5" style="627" customWidth="1"/>
    <col min="15" max="15" width="12.6640625" style="626" customWidth="1"/>
    <col min="16" max="16" width="11.83203125" style="629" bestFit="1" customWidth="1"/>
    <col min="17" max="16384" width="9.33203125" style="627"/>
  </cols>
  <sheetData>
    <row r="1" spans="1:17" x14ac:dyDescent="0.25">
      <c r="M1" s="628"/>
      <c r="N1"/>
      <c r="O1" s="594" t="str">
        <f>CONCATENATE("4. tájékoztató tábla ",ALAPADATOK!A7," ",ALAPADATOK!B7," ",ALAPADATOK!C7," ",ALAPADATOK!D7," ",ALAPADATOK!E7," ",ALAPADATOK!F7," ",ALAPADATOK!G7," ",ALAPADATOK!H7)</f>
        <v>4. tájékoztató tábla az 1 / 2021 ( II.16. ) önkormányzati rendelethez</v>
      </c>
    </row>
    <row r="2" spans="1:17" ht="31.5" customHeight="1" x14ac:dyDescent="0.25">
      <c r="A2" s="797" t="str">
        <f>+CONCATENATE("Előirányzat-felhasználási terv",CHAR(10),LEFT(KV_ÖSSZEFÜGGÉSEK!A5,4),". évre")</f>
        <v>Előirányzat-felhasználási terv
2021. évre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</row>
    <row r="3" spans="1:17" ht="16.5" thickBot="1" x14ac:dyDescent="0.3">
      <c r="O3" s="630" t="str">
        <f>'KV_3.sz.tájékoztató_t.'!D4</f>
        <v>Forintban</v>
      </c>
    </row>
    <row r="4" spans="1:17" s="626" customFormat="1" ht="26.1" customHeight="1" thickBot="1" x14ac:dyDescent="0.3">
      <c r="A4" s="631" t="s">
        <v>16</v>
      </c>
      <c r="B4" s="632" t="s">
        <v>61</v>
      </c>
      <c r="C4" s="632" t="s">
        <v>73</v>
      </c>
      <c r="D4" s="632" t="s">
        <v>74</v>
      </c>
      <c r="E4" s="632" t="s">
        <v>75</v>
      </c>
      <c r="F4" s="632" t="s">
        <v>76</v>
      </c>
      <c r="G4" s="632" t="s">
        <v>77</v>
      </c>
      <c r="H4" s="632" t="s">
        <v>78</v>
      </c>
      <c r="I4" s="632" t="s">
        <v>79</v>
      </c>
      <c r="J4" s="632" t="s">
        <v>80</v>
      </c>
      <c r="K4" s="632" t="s">
        <v>81</v>
      </c>
      <c r="L4" s="632" t="s">
        <v>82</v>
      </c>
      <c r="M4" s="632" t="s">
        <v>83</v>
      </c>
      <c r="N4" s="632" t="s">
        <v>84</v>
      </c>
      <c r="O4" s="633" t="s">
        <v>53</v>
      </c>
      <c r="P4" s="634"/>
    </row>
    <row r="5" spans="1:17" s="637" customFormat="1" ht="15.2" customHeight="1" thickBot="1" x14ac:dyDescent="0.25">
      <c r="A5" s="635" t="s">
        <v>18</v>
      </c>
      <c r="B5" s="799" t="s">
        <v>56</v>
      </c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1"/>
      <c r="P5" s="636"/>
    </row>
    <row r="6" spans="1:17" s="637" customFormat="1" ht="22.5" x14ac:dyDescent="0.2">
      <c r="A6" s="638" t="s">
        <v>19</v>
      </c>
      <c r="B6" s="639" t="s">
        <v>356</v>
      </c>
      <c r="C6" s="640">
        <v>3589002</v>
      </c>
      <c r="D6" s="640">
        <v>3589002</v>
      </c>
      <c r="E6" s="640">
        <v>3589002</v>
      </c>
      <c r="F6" s="640">
        <v>3589002</v>
      </c>
      <c r="G6" s="640">
        <v>3589002</v>
      </c>
      <c r="H6" s="640">
        <v>3589002</v>
      </c>
      <c r="I6" s="640">
        <v>3589002</v>
      </c>
      <c r="J6" s="640">
        <v>3589002</v>
      </c>
      <c r="K6" s="640">
        <v>3589002</v>
      </c>
      <c r="L6" s="640">
        <v>3589002</v>
      </c>
      <c r="M6" s="640">
        <v>3589002</v>
      </c>
      <c r="N6" s="640">
        <v>3589000</v>
      </c>
      <c r="O6" s="641">
        <f t="shared" ref="O6:O15" si="0">SUM(C6:N6)</f>
        <v>43068022</v>
      </c>
      <c r="P6" s="636"/>
      <c r="Q6" s="642"/>
    </row>
    <row r="7" spans="1:17" s="648" customFormat="1" ht="22.5" x14ac:dyDescent="0.2">
      <c r="A7" s="643" t="s">
        <v>20</v>
      </c>
      <c r="B7" s="644" t="s">
        <v>400</v>
      </c>
      <c r="C7" s="645">
        <v>1091092</v>
      </c>
      <c r="D7" s="645">
        <v>1091092</v>
      </c>
      <c r="E7" s="645">
        <v>1091092</v>
      </c>
      <c r="F7" s="645">
        <v>1091092</v>
      </c>
      <c r="G7" s="645">
        <v>1091092</v>
      </c>
      <c r="H7" s="645">
        <v>1091092</v>
      </c>
      <c r="I7" s="645">
        <v>1091092</v>
      </c>
      <c r="J7" s="645">
        <v>1091092</v>
      </c>
      <c r="K7" s="645">
        <v>1091092</v>
      </c>
      <c r="L7" s="645">
        <v>1091092</v>
      </c>
      <c r="M7" s="645">
        <v>1091092</v>
      </c>
      <c r="N7" s="645">
        <v>1091095</v>
      </c>
      <c r="O7" s="646">
        <f t="shared" si="0"/>
        <v>13093107</v>
      </c>
      <c r="P7" s="647"/>
    </row>
    <row r="8" spans="1:17" s="648" customFormat="1" ht="22.5" x14ac:dyDescent="0.2">
      <c r="A8" s="643" t="s">
        <v>21</v>
      </c>
      <c r="B8" s="649" t="s">
        <v>401</v>
      </c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  <c r="N8" s="650"/>
      <c r="O8" s="651">
        <f t="shared" si="0"/>
        <v>0</v>
      </c>
      <c r="P8" s="647"/>
    </row>
    <row r="9" spans="1:17" s="648" customFormat="1" ht="14.1" customHeight="1" x14ac:dyDescent="0.2">
      <c r="A9" s="643" t="s">
        <v>22</v>
      </c>
      <c r="B9" s="652" t="s">
        <v>159</v>
      </c>
      <c r="C9" s="645">
        <v>500000</v>
      </c>
      <c r="D9" s="645">
        <v>800000</v>
      </c>
      <c r="E9" s="645">
        <v>8000000</v>
      </c>
      <c r="F9" s="645">
        <v>800000</v>
      </c>
      <c r="G9" s="645">
        <v>500000</v>
      </c>
      <c r="H9" s="645">
        <v>200000</v>
      </c>
      <c r="I9" s="645">
        <v>100000</v>
      </c>
      <c r="J9" s="645">
        <v>500000</v>
      </c>
      <c r="K9" s="645">
        <v>8000000</v>
      </c>
      <c r="L9" s="645">
        <v>500000</v>
      </c>
      <c r="M9" s="645">
        <v>200000</v>
      </c>
      <c r="N9" s="645">
        <v>33000</v>
      </c>
      <c r="O9" s="646">
        <f t="shared" si="0"/>
        <v>20133000</v>
      </c>
      <c r="P9" s="647"/>
    </row>
    <row r="10" spans="1:17" s="648" customFormat="1" ht="14.1" customHeight="1" x14ac:dyDescent="0.2">
      <c r="A10" s="643" t="s">
        <v>23</v>
      </c>
      <c r="B10" s="652" t="s">
        <v>402</v>
      </c>
      <c r="C10" s="645">
        <v>50000</v>
      </c>
      <c r="D10" s="645">
        <v>50000</v>
      </c>
      <c r="E10" s="645">
        <v>50000</v>
      </c>
      <c r="F10" s="645">
        <v>50000</v>
      </c>
      <c r="G10" s="645">
        <v>50000</v>
      </c>
      <c r="H10" s="645">
        <v>50000</v>
      </c>
      <c r="I10" s="645">
        <v>50000</v>
      </c>
      <c r="J10" s="645">
        <v>50000</v>
      </c>
      <c r="K10" s="645">
        <v>50000</v>
      </c>
      <c r="L10" s="645">
        <v>600000</v>
      </c>
      <c r="M10" s="645">
        <v>200000</v>
      </c>
      <c r="N10" s="645">
        <v>240000</v>
      </c>
      <c r="O10" s="646">
        <f t="shared" si="0"/>
        <v>1490000</v>
      </c>
      <c r="P10" s="647"/>
    </row>
    <row r="11" spans="1:17" s="648" customFormat="1" ht="14.1" customHeight="1" x14ac:dyDescent="0.2">
      <c r="A11" s="643" t="s">
        <v>24</v>
      </c>
      <c r="B11" s="652" t="s">
        <v>10</v>
      </c>
      <c r="C11" s="645"/>
      <c r="D11" s="645">
        <v>510000</v>
      </c>
      <c r="E11" s="645"/>
      <c r="F11" s="645"/>
      <c r="G11" s="645"/>
      <c r="H11" s="645"/>
      <c r="I11" s="645"/>
      <c r="J11" s="645"/>
      <c r="K11" s="645"/>
      <c r="L11" s="645"/>
      <c r="M11" s="645"/>
      <c r="N11" s="645"/>
      <c r="O11" s="646">
        <f t="shared" si="0"/>
        <v>510000</v>
      </c>
      <c r="P11" s="647"/>
    </row>
    <row r="12" spans="1:17" s="648" customFormat="1" ht="14.1" customHeight="1" x14ac:dyDescent="0.2">
      <c r="A12" s="643" t="s">
        <v>25</v>
      </c>
      <c r="B12" s="652" t="s">
        <v>358</v>
      </c>
      <c r="D12" s="645"/>
      <c r="E12" s="645"/>
      <c r="F12" s="645"/>
      <c r="G12" s="645"/>
      <c r="H12" s="645"/>
      <c r="I12" s="645"/>
      <c r="J12" s="645"/>
      <c r="K12" s="645"/>
      <c r="L12" s="645"/>
      <c r="M12" s="645"/>
      <c r="N12" s="645"/>
      <c r="O12" s="646">
        <f t="shared" si="0"/>
        <v>0</v>
      </c>
      <c r="P12" s="647"/>
    </row>
    <row r="13" spans="1:17" s="648" customFormat="1" ht="22.5" x14ac:dyDescent="0.2">
      <c r="A13" s="643" t="s">
        <v>26</v>
      </c>
      <c r="B13" s="644" t="s">
        <v>389</v>
      </c>
      <c r="C13" s="645"/>
      <c r="D13" s="645"/>
      <c r="E13" s="645"/>
      <c r="F13" s="645"/>
      <c r="G13" s="645"/>
      <c r="H13" s="645"/>
      <c r="I13" s="645"/>
      <c r="J13" s="645"/>
      <c r="K13" s="645"/>
      <c r="L13" s="645"/>
      <c r="M13" s="645"/>
      <c r="N13" s="645"/>
      <c r="O13" s="646">
        <f t="shared" si="0"/>
        <v>0</v>
      </c>
      <c r="P13" s="647"/>
    </row>
    <row r="14" spans="1:17" s="648" customFormat="1" ht="14.1" customHeight="1" thickBot="1" x14ac:dyDescent="0.25">
      <c r="A14" s="643" t="s">
        <v>27</v>
      </c>
      <c r="B14" s="652" t="s">
        <v>11</v>
      </c>
      <c r="C14" s="645">
        <v>13243388</v>
      </c>
      <c r="D14" s="645"/>
      <c r="E14" s="645"/>
      <c r="F14" s="645"/>
      <c r="G14" s="645"/>
      <c r="H14" s="645"/>
      <c r="I14" s="645"/>
      <c r="J14" s="645"/>
      <c r="K14" s="645"/>
      <c r="L14" s="645"/>
      <c r="M14" s="645"/>
      <c r="N14" s="645"/>
      <c r="O14" s="646">
        <f t="shared" si="0"/>
        <v>13243388</v>
      </c>
      <c r="P14" s="647"/>
    </row>
    <row r="15" spans="1:17" s="637" customFormat="1" ht="15.95" customHeight="1" thickBot="1" x14ac:dyDescent="0.25">
      <c r="A15" s="635" t="s">
        <v>28</v>
      </c>
      <c r="B15" s="653" t="s">
        <v>109</v>
      </c>
      <c r="C15" s="654">
        <f t="shared" ref="C15:N15" si="1">SUM(C6:C14)</f>
        <v>18473482</v>
      </c>
      <c r="D15" s="654">
        <f t="shared" si="1"/>
        <v>6040094</v>
      </c>
      <c r="E15" s="654">
        <f t="shared" si="1"/>
        <v>12730094</v>
      </c>
      <c r="F15" s="654">
        <f t="shared" si="1"/>
        <v>5530094</v>
      </c>
      <c r="G15" s="654">
        <f t="shared" si="1"/>
        <v>5230094</v>
      </c>
      <c r="H15" s="654">
        <f t="shared" si="1"/>
        <v>4930094</v>
      </c>
      <c r="I15" s="654">
        <f t="shared" si="1"/>
        <v>4830094</v>
      </c>
      <c r="J15" s="654">
        <f t="shared" si="1"/>
        <v>5230094</v>
      </c>
      <c r="K15" s="654">
        <f t="shared" si="1"/>
        <v>12730094</v>
      </c>
      <c r="L15" s="654">
        <f t="shared" si="1"/>
        <v>5780094</v>
      </c>
      <c r="M15" s="654">
        <f t="shared" si="1"/>
        <v>5080094</v>
      </c>
      <c r="N15" s="654">
        <f t="shared" si="1"/>
        <v>4953095</v>
      </c>
      <c r="O15" s="655">
        <f t="shared" si="0"/>
        <v>91537517</v>
      </c>
      <c r="P15" s="636"/>
    </row>
    <row r="16" spans="1:17" s="637" customFormat="1" ht="15.2" customHeight="1" thickBot="1" x14ac:dyDescent="0.25">
      <c r="A16" s="635" t="s">
        <v>29</v>
      </c>
      <c r="B16" s="799" t="s">
        <v>57</v>
      </c>
      <c r="C16" s="800"/>
      <c r="D16" s="800"/>
      <c r="E16" s="800"/>
      <c r="F16" s="800"/>
      <c r="G16" s="800"/>
      <c r="H16" s="800"/>
      <c r="I16" s="800"/>
      <c r="J16" s="800"/>
      <c r="K16" s="800"/>
      <c r="L16" s="800"/>
      <c r="M16" s="800"/>
      <c r="N16" s="800"/>
      <c r="O16" s="801"/>
      <c r="P16" s="636"/>
    </row>
    <row r="17" spans="1:16" s="648" customFormat="1" ht="14.1" customHeight="1" x14ac:dyDescent="0.2">
      <c r="A17" s="656" t="s">
        <v>30</v>
      </c>
      <c r="B17" s="657" t="s">
        <v>62</v>
      </c>
      <c r="C17" s="650">
        <v>3285412</v>
      </c>
      <c r="D17" s="650">
        <v>3285412</v>
      </c>
      <c r="E17" s="650">
        <v>3427701</v>
      </c>
      <c r="F17" s="650">
        <v>3427701</v>
      </c>
      <c r="G17" s="650">
        <v>3427701</v>
      </c>
      <c r="H17" s="650">
        <v>3427701</v>
      </c>
      <c r="I17" s="650">
        <v>3427701</v>
      </c>
      <c r="J17" s="650">
        <v>3427701</v>
      </c>
      <c r="K17" s="650">
        <v>3427701</v>
      </c>
      <c r="L17" s="650">
        <v>3427701</v>
      </c>
      <c r="M17" s="650">
        <v>3427699</v>
      </c>
      <c r="N17" s="650">
        <v>3427701</v>
      </c>
      <c r="O17" s="651">
        <f t="shared" ref="O17:O26" si="2">SUM(C17:N17)</f>
        <v>40847832</v>
      </c>
      <c r="P17" s="647"/>
    </row>
    <row r="18" spans="1:16" s="648" customFormat="1" ht="27.2" customHeight="1" x14ac:dyDescent="0.2">
      <c r="A18" s="643" t="s">
        <v>31</v>
      </c>
      <c r="B18" s="644" t="s">
        <v>168</v>
      </c>
      <c r="C18" s="645">
        <v>518432</v>
      </c>
      <c r="D18" s="645">
        <v>518432</v>
      </c>
      <c r="E18" s="645">
        <v>529455</v>
      </c>
      <c r="F18" s="645">
        <v>529455</v>
      </c>
      <c r="G18" s="645">
        <v>529455</v>
      </c>
      <c r="H18" s="645">
        <v>529455</v>
      </c>
      <c r="I18" s="645">
        <v>529455</v>
      </c>
      <c r="J18" s="645">
        <v>529455</v>
      </c>
      <c r="K18" s="645">
        <v>529455</v>
      </c>
      <c r="L18" s="645">
        <v>529455</v>
      </c>
      <c r="M18" s="645">
        <v>529455</v>
      </c>
      <c r="N18" s="645">
        <v>529455</v>
      </c>
      <c r="O18" s="646">
        <f t="shared" si="2"/>
        <v>6331414</v>
      </c>
      <c r="P18" s="647"/>
    </row>
    <row r="19" spans="1:16" s="648" customFormat="1" ht="14.1" customHeight="1" x14ac:dyDescent="0.2">
      <c r="A19" s="643" t="s">
        <v>32</v>
      </c>
      <c r="B19" s="652" t="s">
        <v>131</v>
      </c>
      <c r="C19" s="645">
        <v>2251235</v>
      </c>
      <c r="D19" s="645">
        <v>1954843</v>
      </c>
      <c r="E19" s="645">
        <v>1952213</v>
      </c>
      <c r="F19" s="645">
        <v>1911232</v>
      </c>
      <c r="G19" s="645">
        <v>1835473</v>
      </c>
      <c r="H19" s="645">
        <v>2058415</v>
      </c>
      <c r="I19" s="645">
        <v>1981232</v>
      </c>
      <c r="J19" s="645">
        <v>2041061</v>
      </c>
      <c r="K19" s="645">
        <v>2204213</v>
      </c>
      <c r="L19" s="645">
        <v>2181523</v>
      </c>
      <c r="M19" s="645">
        <v>2482701</v>
      </c>
      <c r="N19" s="645">
        <v>2426756</v>
      </c>
      <c r="O19" s="646">
        <f t="shared" si="2"/>
        <v>25280897</v>
      </c>
      <c r="P19" s="647"/>
    </row>
    <row r="20" spans="1:16" s="648" customFormat="1" ht="14.1" customHeight="1" x14ac:dyDescent="0.2">
      <c r="A20" s="643" t="s">
        <v>33</v>
      </c>
      <c r="B20" s="652" t="s">
        <v>169</v>
      </c>
      <c r="C20" s="645">
        <v>580000</v>
      </c>
      <c r="D20" s="645">
        <v>480000</v>
      </c>
      <c r="E20" s="645">
        <v>650000</v>
      </c>
      <c r="F20" s="645">
        <v>490000</v>
      </c>
      <c r="G20" s="645">
        <v>780000</v>
      </c>
      <c r="H20" s="645">
        <v>510000</v>
      </c>
      <c r="I20" s="645">
        <v>450000</v>
      </c>
      <c r="J20" s="645">
        <v>500000</v>
      </c>
      <c r="K20" s="645">
        <v>400000</v>
      </c>
      <c r="L20" s="645">
        <v>350000</v>
      </c>
      <c r="M20" s="645">
        <v>900000</v>
      </c>
      <c r="N20" s="645">
        <v>262000</v>
      </c>
      <c r="O20" s="646">
        <f t="shared" si="2"/>
        <v>6352000</v>
      </c>
      <c r="P20" s="647"/>
    </row>
    <row r="21" spans="1:16" s="648" customFormat="1" ht="14.1" customHeight="1" x14ac:dyDescent="0.2">
      <c r="A21" s="643" t="s">
        <v>34</v>
      </c>
      <c r="B21" s="652" t="s">
        <v>12</v>
      </c>
      <c r="C21" s="645"/>
      <c r="D21" s="645">
        <v>100000</v>
      </c>
      <c r="E21" s="645">
        <v>515455</v>
      </c>
      <c r="F21" s="645">
        <v>200000</v>
      </c>
      <c r="G21" s="645">
        <v>455121</v>
      </c>
      <c r="H21" s="645">
        <v>420155</v>
      </c>
      <c r="I21" s="645">
        <v>100000</v>
      </c>
      <c r="J21" s="645">
        <v>250000</v>
      </c>
      <c r="K21" s="645">
        <v>501275</v>
      </c>
      <c r="L21" s="645">
        <v>250000</v>
      </c>
      <c r="M21" s="645">
        <v>62500</v>
      </c>
      <c r="N21" s="645">
        <v>485155</v>
      </c>
      <c r="O21" s="646">
        <f t="shared" si="2"/>
        <v>3339661</v>
      </c>
      <c r="P21" s="647"/>
    </row>
    <row r="22" spans="1:16" s="648" customFormat="1" ht="14.1" customHeight="1" x14ac:dyDescent="0.2">
      <c r="A22" s="643" t="s">
        <v>35</v>
      </c>
      <c r="B22" s="652" t="s">
        <v>214</v>
      </c>
      <c r="C22" s="645"/>
      <c r="D22" s="645"/>
      <c r="E22" s="645">
        <v>4800000</v>
      </c>
      <c r="F22" s="645"/>
      <c r="G22" s="645">
        <v>2000000</v>
      </c>
      <c r="H22" s="645"/>
      <c r="I22" s="645"/>
      <c r="J22" s="645"/>
      <c r="K22" s="645"/>
      <c r="L22" s="645"/>
      <c r="M22" s="645"/>
      <c r="N22" s="645"/>
      <c r="O22" s="646">
        <f t="shared" si="2"/>
        <v>6800000</v>
      </c>
      <c r="P22" s="647"/>
    </row>
    <row r="23" spans="1:16" s="648" customFormat="1" x14ac:dyDescent="0.2">
      <c r="A23" s="643" t="s">
        <v>36</v>
      </c>
      <c r="B23" s="644" t="s">
        <v>172</v>
      </c>
      <c r="C23" s="645"/>
      <c r="D23" s="645"/>
      <c r="E23" s="645"/>
      <c r="F23" s="645"/>
      <c r="G23" s="645"/>
      <c r="H23" s="645"/>
      <c r="I23" s="645"/>
      <c r="J23" s="645"/>
      <c r="K23" s="645"/>
      <c r="L23" s="645"/>
      <c r="M23" s="645"/>
      <c r="N23" s="645"/>
      <c r="O23" s="646">
        <f t="shared" si="2"/>
        <v>0</v>
      </c>
      <c r="P23" s="647"/>
    </row>
    <row r="24" spans="1:16" s="648" customFormat="1" ht="14.1" customHeight="1" x14ac:dyDescent="0.2">
      <c r="A24" s="643" t="s">
        <v>37</v>
      </c>
      <c r="B24" s="652" t="s">
        <v>216</v>
      </c>
      <c r="C24" s="645"/>
      <c r="D24" s="645"/>
      <c r="E24" s="645">
        <v>166700</v>
      </c>
      <c r="F24" s="645">
        <v>50000</v>
      </c>
      <c r="G24" s="645"/>
      <c r="H24" s="645">
        <v>166700</v>
      </c>
      <c r="I24" s="645"/>
      <c r="J24" s="645"/>
      <c r="K24" s="645">
        <v>166700</v>
      </c>
      <c r="L24" s="645"/>
      <c r="M24" s="645"/>
      <c r="N24" s="645">
        <v>166700</v>
      </c>
      <c r="O24" s="646">
        <f t="shared" si="2"/>
        <v>716800</v>
      </c>
      <c r="P24" s="647"/>
    </row>
    <row r="25" spans="1:16" s="648" customFormat="1" ht="14.1" customHeight="1" thickBot="1" x14ac:dyDescent="0.25">
      <c r="A25" s="643" t="s">
        <v>38</v>
      </c>
      <c r="B25" s="652" t="s">
        <v>13</v>
      </c>
      <c r="C25" s="645">
        <v>1868913</v>
      </c>
      <c r="D25" s="645"/>
      <c r="E25" s="645"/>
      <c r="F25" s="645"/>
      <c r="G25" s="645"/>
      <c r="H25" s="645"/>
      <c r="I25" s="645"/>
      <c r="J25" s="645"/>
      <c r="K25" s="645"/>
      <c r="L25" s="645"/>
      <c r="M25" s="645"/>
      <c r="N25" s="645"/>
      <c r="O25" s="646">
        <f t="shared" si="2"/>
        <v>1868913</v>
      </c>
      <c r="P25" s="647"/>
    </row>
    <row r="26" spans="1:16" s="637" customFormat="1" ht="15.95" customHeight="1" thickBot="1" x14ac:dyDescent="0.25">
      <c r="A26" s="658" t="s">
        <v>39</v>
      </c>
      <c r="B26" s="653" t="s">
        <v>110</v>
      </c>
      <c r="C26" s="654">
        <f t="shared" ref="C26:N26" si="3">SUM(C17:C25)</f>
        <v>8503992</v>
      </c>
      <c r="D26" s="654">
        <f t="shared" si="3"/>
        <v>6338687</v>
      </c>
      <c r="E26" s="654">
        <f t="shared" si="3"/>
        <v>12041524</v>
      </c>
      <c r="F26" s="654">
        <f t="shared" si="3"/>
        <v>6608388</v>
      </c>
      <c r="G26" s="654">
        <f t="shared" si="3"/>
        <v>9027750</v>
      </c>
      <c r="H26" s="654">
        <f t="shared" si="3"/>
        <v>7112426</v>
      </c>
      <c r="I26" s="654">
        <f t="shared" si="3"/>
        <v>6488388</v>
      </c>
      <c r="J26" s="654">
        <f t="shared" si="3"/>
        <v>6748217</v>
      </c>
      <c r="K26" s="654">
        <f t="shared" si="3"/>
        <v>7229344</v>
      </c>
      <c r="L26" s="654">
        <f t="shared" si="3"/>
        <v>6738679</v>
      </c>
      <c r="M26" s="654">
        <f t="shared" si="3"/>
        <v>7402355</v>
      </c>
      <c r="N26" s="654">
        <f t="shared" si="3"/>
        <v>7297767</v>
      </c>
      <c r="O26" s="655">
        <f t="shared" si="2"/>
        <v>91537517</v>
      </c>
      <c r="P26" s="636"/>
    </row>
    <row r="27" spans="1:16" ht="16.5" thickBot="1" x14ac:dyDescent="0.3">
      <c r="A27" s="658" t="s">
        <v>40</v>
      </c>
      <c r="B27" s="659" t="s">
        <v>111</v>
      </c>
      <c r="C27" s="660">
        <f t="shared" ref="C27:O27" si="4">C15-C26</f>
        <v>9969490</v>
      </c>
      <c r="D27" s="660">
        <f t="shared" si="4"/>
        <v>-298593</v>
      </c>
      <c r="E27" s="660">
        <f t="shared" si="4"/>
        <v>688570</v>
      </c>
      <c r="F27" s="660">
        <f t="shared" si="4"/>
        <v>-1078294</v>
      </c>
      <c r="G27" s="660">
        <f t="shared" si="4"/>
        <v>-3797656</v>
      </c>
      <c r="H27" s="660">
        <f t="shared" si="4"/>
        <v>-2182332</v>
      </c>
      <c r="I27" s="660">
        <f t="shared" si="4"/>
        <v>-1658294</v>
      </c>
      <c r="J27" s="660">
        <f t="shared" si="4"/>
        <v>-1518123</v>
      </c>
      <c r="K27" s="660">
        <f t="shared" si="4"/>
        <v>5500750</v>
      </c>
      <c r="L27" s="660">
        <f t="shared" si="4"/>
        <v>-958585</v>
      </c>
      <c r="M27" s="660">
        <f t="shared" si="4"/>
        <v>-2322261</v>
      </c>
      <c r="N27" s="660">
        <f t="shared" si="4"/>
        <v>-2344672</v>
      </c>
      <c r="O27" s="661">
        <f t="shared" si="4"/>
        <v>0</v>
      </c>
    </row>
    <row r="28" spans="1:16" x14ac:dyDescent="0.25">
      <c r="A28" s="662"/>
    </row>
    <row r="29" spans="1:16" x14ac:dyDescent="0.25">
      <c r="B29" s="663"/>
      <c r="C29" s="664"/>
      <c r="D29" s="664"/>
      <c r="O29" s="627"/>
    </row>
    <row r="30" spans="1:16" x14ac:dyDescent="0.25">
      <c r="O30" s="627"/>
    </row>
    <row r="31" spans="1:16" x14ac:dyDescent="0.25">
      <c r="O31" s="627"/>
    </row>
    <row r="32" spans="1:16" x14ac:dyDescent="0.25">
      <c r="O32" s="627"/>
    </row>
    <row r="33" spans="15:15" x14ac:dyDescent="0.25">
      <c r="O33" s="627"/>
    </row>
    <row r="34" spans="15:15" x14ac:dyDescent="0.25">
      <c r="O34" s="627"/>
    </row>
    <row r="35" spans="15:15" x14ac:dyDescent="0.25">
      <c r="O35" s="627"/>
    </row>
    <row r="36" spans="15:15" x14ac:dyDescent="0.25">
      <c r="O36" s="627"/>
    </row>
    <row r="37" spans="15:15" x14ac:dyDescent="0.25">
      <c r="O37" s="627"/>
    </row>
    <row r="38" spans="15:15" x14ac:dyDescent="0.25">
      <c r="O38" s="627"/>
    </row>
    <row r="39" spans="15:15" x14ac:dyDescent="0.25">
      <c r="O39" s="627"/>
    </row>
    <row r="40" spans="15:15" x14ac:dyDescent="0.25">
      <c r="O40" s="627"/>
    </row>
    <row r="41" spans="15:15" x14ac:dyDescent="0.25">
      <c r="O41" s="627"/>
    </row>
    <row r="42" spans="15:15" x14ac:dyDescent="0.25">
      <c r="O42" s="627"/>
    </row>
    <row r="43" spans="15:15" x14ac:dyDescent="0.25">
      <c r="O43" s="627"/>
    </row>
    <row r="44" spans="15:15" x14ac:dyDescent="0.25">
      <c r="O44" s="627"/>
    </row>
    <row r="45" spans="15:15" x14ac:dyDescent="0.25">
      <c r="O45" s="627"/>
    </row>
    <row r="46" spans="15:15" x14ac:dyDescent="0.25">
      <c r="O46" s="627"/>
    </row>
    <row r="47" spans="15:15" x14ac:dyDescent="0.25">
      <c r="O47" s="627"/>
    </row>
    <row r="48" spans="15:15" x14ac:dyDescent="0.25">
      <c r="O48" s="627"/>
    </row>
    <row r="49" spans="15:15" x14ac:dyDescent="0.25">
      <c r="O49" s="627"/>
    </row>
    <row r="50" spans="15:15" x14ac:dyDescent="0.25">
      <c r="O50" s="627"/>
    </row>
    <row r="51" spans="15:15" x14ac:dyDescent="0.25">
      <c r="O51" s="627"/>
    </row>
    <row r="52" spans="15:15" x14ac:dyDescent="0.25">
      <c r="O52" s="627"/>
    </row>
    <row r="53" spans="15:15" x14ac:dyDescent="0.25">
      <c r="O53" s="627"/>
    </row>
    <row r="54" spans="15:15" x14ac:dyDescent="0.25">
      <c r="O54" s="627"/>
    </row>
    <row r="55" spans="15:15" x14ac:dyDescent="0.25">
      <c r="O55" s="627"/>
    </row>
    <row r="56" spans="15:15" x14ac:dyDescent="0.25">
      <c r="O56" s="627"/>
    </row>
    <row r="57" spans="15:15" x14ac:dyDescent="0.25">
      <c r="O57" s="627"/>
    </row>
    <row r="58" spans="15:15" x14ac:dyDescent="0.25">
      <c r="O58" s="627"/>
    </row>
    <row r="59" spans="15:15" x14ac:dyDescent="0.25">
      <c r="O59" s="627"/>
    </row>
    <row r="60" spans="15:15" x14ac:dyDescent="0.25">
      <c r="O60" s="627"/>
    </row>
    <row r="61" spans="15:15" x14ac:dyDescent="0.25">
      <c r="O61" s="627"/>
    </row>
    <row r="62" spans="15:15" x14ac:dyDescent="0.25">
      <c r="O62" s="627"/>
    </row>
    <row r="63" spans="15:15" x14ac:dyDescent="0.25">
      <c r="O63" s="627"/>
    </row>
    <row r="64" spans="15:15" x14ac:dyDescent="0.25">
      <c r="O64" s="627"/>
    </row>
    <row r="65" spans="15:15" x14ac:dyDescent="0.25">
      <c r="O65" s="627"/>
    </row>
    <row r="66" spans="15:15" x14ac:dyDescent="0.25">
      <c r="O66" s="627"/>
    </row>
    <row r="67" spans="15:15" x14ac:dyDescent="0.25">
      <c r="O67" s="627"/>
    </row>
    <row r="68" spans="15:15" x14ac:dyDescent="0.25">
      <c r="O68" s="627"/>
    </row>
    <row r="69" spans="15:15" x14ac:dyDescent="0.25">
      <c r="O69" s="627"/>
    </row>
    <row r="70" spans="15:15" x14ac:dyDescent="0.25">
      <c r="O70" s="627"/>
    </row>
    <row r="71" spans="15:15" x14ac:dyDescent="0.25">
      <c r="O71" s="627"/>
    </row>
    <row r="72" spans="15:15" x14ac:dyDescent="0.25">
      <c r="O72" s="627"/>
    </row>
    <row r="73" spans="15:15" x14ac:dyDescent="0.25">
      <c r="O73" s="627"/>
    </row>
    <row r="74" spans="15:15" x14ac:dyDescent="0.25">
      <c r="O74" s="627"/>
    </row>
    <row r="75" spans="15:15" x14ac:dyDescent="0.25">
      <c r="O75" s="627"/>
    </row>
    <row r="76" spans="15:15" x14ac:dyDescent="0.25">
      <c r="O76" s="627"/>
    </row>
    <row r="77" spans="15:15" x14ac:dyDescent="0.25">
      <c r="O77" s="627"/>
    </row>
    <row r="78" spans="15:15" x14ac:dyDescent="0.25">
      <c r="O78" s="627"/>
    </row>
    <row r="79" spans="15:15" x14ac:dyDescent="0.25">
      <c r="O79" s="627"/>
    </row>
    <row r="80" spans="15:15" x14ac:dyDescent="0.25">
      <c r="O80" s="627"/>
    </row>
    <row r="81" spans="15:15" x14ac:dyDescent="0.25">
      <c r="O81" s="627"/>
    </row>
    <row r="82" spans="15:15" x14ac:dyDescent="0.25">
      <c r="O82" s="627"/>
    </row>
  </sheetData>
  <mergeCells count="3">
    <mergeCell ref="A2:O2"/>
    <mergeCell ref="B5:O5"/>
    <mergeCell ref="B16:O16"/>
  </mergeCells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5"/>
  <sheetViews>
    <sheetView zoomScale="120" zoomScaleNormal="120" zoomScalePageLayoutView="120" workbookViewId="0">
      <selection activeCell="P15" sqref="P15"/>
    </sheetView>
  </sheetViews>
  <sheetFormatPr defaultRowHeight="12.75" x14ac:dyDescent="0.2"/>
  <cols>
    <col min="1" max="1" width="13.83203125" customWidth="1"/>
    <col min="2" max="2" width="88.6640625" customWidth="1"/>
    <col min="3" max="3" width="16.83203125" customWidth="1"/>
    <col min="4" max="4" width="4.83203125" style="538" customWidth="1"/>
  </cols>
  <sheetData>
    <row r="1" spans="1:8" ht="47.25" customHeight="1" x14ac:dyDescent="0.2">
      <c r="B1" s="802" t="str">
        <f>+CONCATENATE("A ",LEFT([2]KV_ÖSSZEFÜGGÉSEK!A5,4),". évi általános működés és ágazati feladatok támogatásának alakulása jogcímenként")</f>
        <v>A 2021. évi általános működés és ágazati feladatok támogatásának alakulása jogcímenként</v>
      </c>
      <c r="C1" s="802"/>
      <c r="D1" s="803" t="str">
        <f>CONCATENATE("5. tájékoztató tábla ",[2]ALAPADATOK!A7," ",[2]ALAPADATOK!B7," ",[2]ALAPADATOK!C7," ",[2]ALAPADATOK!D7," ",[2]ALAPADATOK!E7," ",[2]ALAPADATOK!F7," ",[2]ALAPADATOK!G7," ",[2]ALAPADATOK!H7)</f>
        <v>5. tájékoztató tábla a … / 2021 ( … ) önkormányzati rendelethez</v>
      </c>
    </row>
    <row r="2" spans="1:8" ht="22.5" customHeight="1" thickBot="1" x14ac:dyDescent="0.3">
      <c r="B2" s="519"/>
      <c r="C2" s="520" t="s">
        <v>607</v>
      </c>
      <c r="D2" s="803"/>
    </row>
    <row r="3" spans="1:8" ht="62.25" customHeight="1" thickBot="1" x14ac:dyDescent="0.25">
      <c r="A3" s="521" t="s">
        <v>617</v>
      </c>
      <c r="B3" s="522" t="s">
        <v>52</v>
      </c>
      <c r="C3" s="523" t="str">
        <f>+CONCATENATE(LEFT([2]KV_ÖSSZEFÜGGÉSEK!A5,4),". évi tervezett támogatás összesen")</f>
        <v>2021. évi tervezett támogatás összesen</v>
      </c>
      <c r="D3" s="803"/>
      <c r="H3" s="594"/>
    </row>
    <row r="4" spans="1:8" s="665" customFormat="1" ht="13.5" thickBot="1" x14ac:dyDescent="0.25">
      <c r="A4" s="524" t="s">
        <v>473</v>
      </c>
      <c r="B4" s="525" t="s">
        <v>474</v>
      </c>
      <c r="C4" s="526" t="s">
        <v>475</v>
      </c>
      <c r="D4" s="803"/>
    </row>
    <row r="5" spans="1:8" x14ac:dyDescent="0.2">
      <c r="A5" s="527" t="s">
        <v>98</v>
      </c>
      <c r="B5" s="528" t="s">
        <v>641</v>
      </c>
      <c r="C5" s="529"/>
      <c r="D5" s="803"/>
    </row>
    <row r="6" spans="1:8" ht="12.75" customHeight="1" x14ac:dyDescent="0.2">
      <c r="A6" s="530" t="s">
        <v>657</v>
      </c>
      <c r="B6" s="531" t="s">
        <v>658</v>
      </c>
      <c r="C6" s="529">
        <v>3543120</v>
      </c>
      <c r="D6" s="803"/>
    </row>
    <row r="7" spans="1:8" x14ac:dyDescent="0.2">
      <c r="A7" s="530" t="s">
        <v>659</v>
      </c>
      <c r="B7" s="531" t="s">
        <v>660</v>
      </c>
      <c r="C7" s="529">
        <v>2880000</v>
      </c>
      <c r="D7" s="803"/>
    </row>
    <row r="8" spans="1:8" x14ac:dyDescent="0.2">
      <c r="A8" s="530" t="s">
        <v>661</v>
      </c>
      <c r="B8" s="531" t="s">
        <v>662</v>
      </c>
      <c r="C8" s="529">
        <v>100000</v>
      </c>
      <c r="D8" s="803"/>
    </row>
    <row r="9" spans="1:8" x14ac:dyDescent="0.2">
      <c r="A9" s="530" t="s">
        <v>663</v>
      </c>
      <c r="B9" s="531" t="s">
        <v>664</v>
      </c>
      <c r="C9" s="529">
        <v>877582</v>
      </c>
      <c r="D9" s="803"/>
    </row>
    <row r="10" spans="1:8" x14ac:dyDescent="0.2">
      <c r="A10" s="530" t="s">
        <v>665</v>
      </c>
      <c r="B10" s="531" t="s">
        <v>666</v>
      </c>
      <c r="C10" s="529">
        <v>6000000</v>
      </c>
      <c r="D10" s="803"/>
    </row>
    <row r="11" spans="1:8" x14ac:dyDescent="0.2">
      <c r="A11" s="530" t="s">
        <v>667</v>
      </c>
      <c r="B11" s="531" t="s">
        <v>668</v>
      </c>
      <c r="C11" s="529">
        <v>2500</v>
      </c>
      <c r="D11" s="803"/>
    </row>
    <row r="12" spans="1:8" x14ac:dyDescent="0.2">
      <c r="A12" s="530"/>
      <c r="B12" s="531"/>
      <c r="C12" s="529"/>
      <c r="D12" s="803"/>
    </row>
    <row r="13" spans="1:8" ht="12.95" customHeight="1" x14ac:dyDescent="0.2">
      <c r="A13" s="530" t="s">
        <v>99</v>
      </c>
      <c r="B13" s="531" t="s">
        <v>642</v>
      </c>
      <c r="C13" s="529"/>
      <c r="D13" s="803"/>
    </row>
    <row r="14" spans="1:8" x14ac:dyDescent="0.2">
      <c r="A14" s="530" t="s">
        <v>669</v>
      </c>
      <c r="B14" s="531" t="s">
        <v>670</v>
      </c>
      <c r="C14" s="529">
        <v>1977220</v>
      </c>
      <c r="D14" s="803"/>
    </row>
    <row r="15" spans="1:8" ht="22.5" x14ac:dyDescent="0.2">
      <c r="A15" s="530" t="s">
        <v>671</v>
      </c>
      <c r="B15" s="531" t="s">
        <v>672</v>
      </c>
      <c r="C15" s="529">
        <v>11667600</v>
      </c>
      <c r="D15" s="803"/>
    </row>
    <row r="16" spans="1:8" x14ac:dyDescent="0.2">
      <c r="A16" s="530" t="s">
        <v>673</v>
      </c>
      <c r="B16" s="531" t="s">
        <v>674</v>
      </c>
      <c r="C16" s="529">
        <v>2919000</v>
      </c>
      <c r="D16" s="803"/>
    </row>
    <row r="17" spans="1:4" x14ac:dyDescent="0.2">
      <c r="A17" s="530"/>
      <c r="B17" s="531"/>
      <c r="C17" s="529"/>
      <c r="D17" s="803"/>
    </row>
    <row r="18" spans="1:4" x14ac:dyDescent="0.2">
      <c r="A18" s="530" t="s">
        <v>100</v>
      </c>
      <c r="B18" s="531" t="s">
        <v>675</v>
      </c>
      <c r="C18" s="529"/>
      <c r="D18" s="803"/>
    </row>
    <row r="19" spans="1:4" x14ac:dyDescent="0.2">
      <c r="A19" s="530" t="s">
        <v>643</v>
      </c>
      <c r="B19" s="531" t="s">
        <v>676</v>
      </c>
      <c r="C19" s="529">
        <v>6352000</v>
      </c>
      <c r="D19" s="803"/>
    </row>
    <row r="20" spans="1:4" x14ac:dyDescent="0.2">
      <c r="A20" s="530" t="s">
        <v>677</v>
      </c>
      <c r="B20" s="531" t="s">
        <v>678</v>
      </c>
      <c r="C20" s="529">
        <v>4479000</v>
      </c>
      <c r="D20" s="803"/>
    </row>
    <row r="21" spans="1:4" x14ac:dyDescent="0.2">
      <c r="A21" s="532"/>
      <c r="B21" s="533"/>
      <c r="C21" s="529"/>
      <c r="D21" s="803"/>
    </row>
    <row r="22" spans="1:4" x14ac:dyDescent="0.2">
      <c r="A22" s="532" t="s">
        <v>133</v>
      </c>
      <c r="B22" s="533" t="s">
        <v>644</v>
      </c>
      <c r="C22" s="529"/>
      <c r="D22" s="803"/>
    </row>
    <row r="23" spans="1:4" ht="13.5" thickBot="1" x14ac:dyDescent="0.25">
      <c r="A23" s="534" t="s">
        <v>679</v>
      </c>
      <c r="B23" s="533" t="s">
        <v>680</v>
      </c>
      <c r="C23" s="529">
        <v>2270000</v>
      </c>
      <c r="D23" s="803"/>
    </row>
    <row r="24" spans="1:4" ht="13.5" thickBot="1" x14ac:dyDescent="0.25">
      <c r="A24" s="535"/>
      <c r="B24" s="536" t="s">
        <v>53</v>
      </c>
      <c r="C24" s="537">
        <f>SUM(C5:C23)</f>
        <v>43068022</v>
      </c>
      <c r="D24" s="803"/>
    </row>
    <row r="25" spans="1:4" x14ac:dyDescent="0.2">
      <c r="A25" s="804" t="s">
        <v>618</v>
      </c>
      <c r="B25" s="804"/>
    </row>
  </sheetData>
  <mergeCells count="3">
    <mergeCell ref="B1:C1"/>
    <mergeCell ref="D1:D24"/>
    <mergeCell ref="A25:B25"/>
  </mergeCells>
  <printOptions horizontalCentered="1"/>
  <pageMargins left="0.78740157480314965" right="0.78740157480314965" top="0.98425196850393704" bottom="0.98425196850393704" header="0.78740157480314965" footer="0.78740157480314965"/>
  <pageSetup paperSize="9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P15" sqref="P15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15" x14ac:dyDescent="0.25">
      <c r="C1" s="666"/>
      <c r="D1" s="488" t="str">
        <f>CONCATENATE("6. tájékoztató tábla ",ALAPADATOK!A7," ",ALAPADATOK!B7," ",ALAPADATOK!C7," ",ALAPADATOK!D7," ",ALAPADATOK!E7," ",ALAPADATOK!F7," ",ALAPADATOK!G7," ",ALAPADATOK!H7)</f>
        <v>6. tájékoztató tábla az 1 / 2021 ( II.16. ) önkormányzati rendelethez</v>
      </c>
    </row>
    <row r="2" spans="1:4" ht="45.2" customHeight="1" x14ac:dyDescent="0.25">
      <c r="A2" s="805" t="str">
        <f>+CONCATENATE("K I M U T A T Á S",CHAR(10),"a ",LEFT(KV_ÖSSZEFÜGGÉSEK!A5,4),". évben céljelleggel juttatott támogatásokról")</f>
        <v>K I M U T A T Á S
a 2021. évben céljelleggel juttatott támogatásokról</v>
      </c>
      <c r="B2" s="805"/>
      <c r="C2" s="805"/>
      <c r="D2" s="805"/>
    </row>
    <row r="3" spans="1:4" ht="17.25" customHeight="1" x14ac:dyDescent="0.25">
      <c r="A3" s="273"/>
      <c r="B3" s="273"/>
      <c r="C3" s="273"/>
      <c r="D3" s="273"/>
    </row>
    <row r="4" spans="1:4" ht="13.5" thickBot="1" x14ac:dyDescent="0.25">
      <c r="C4" s="806" t="str">
        <f>'KV_4.sz.tájékoztató_t.'!O3</f>
        <v>Forintban</v>
      </c>
      <c r="D4" s="806"/>
    </row>
    <row r="5" spans="1:4" ht="42.75" customHeight="1" thickBot="1" x14ac:dyDescent="0.25">
      <c r="A5" s="667" t="s">
        <v>69</v>
      </c>
      <c r="B5" s="668" t="s">
        <v>125</v>
      </c>
      <c r="C5" s="668" t="s">
        <v>126</v>
      </c>
      <c r="D5" s="669" t="s">
        <v>14</v>
      </c>
    </row>
    <row r="6" spans="1:4" ht="15.95" customHeight="1" x14ac:dyDescent="0.2">
      <c r="A6" s="670" t="s">
        <v>18</v>
      </c>
      <c r="B6" s="28" t="s">
        <v>625</v>
      </c>
      <c r="C6" s="28" t="s">
        <v>626</v>
      </c>
      <c r="D6" s="402">
        <v>400000</v>
      </c>
    </row>
    <row r="7" spans="1:4" ht="15.95" customHeight="1" x14ac:dyDescent="0.2">
      <c r="A7" s="671" t="s">
        <v>19</v>
      </c>
      <c r="B7" s="29" t="s">
        <v>627</v>
      </c>
      <c r="C7" s="29" t="s">
        <v>628</v>
      </c>
      <c r="D7" s="403">
        <v>345000</v>
      </c>
    </row>
    <row r="8" spans="1:4" ht="15.95" customHeight="1" x14ac:dyDescent="0.2">
      <c r="A8" s="671" t="s">
        <v>20</v>
      </c>
      <c r="B8" s="29" t="s">
        <v>629</v>
      </c>
      <c r="C8" s="29" t="s">
        <v>630</v>
      </c>
      <c r="D8" s="403">
        <v>110715</v>
      </c>
    </row>
    <row r="9" spans="1:4" ht="15.95" customHeight="1" x14ac:dyDescent="0.2">
      <c r="A9" s="671" t="s">
        <v>21</v>
      </c>
      <c r="B9" s="29" t="s">
        <v>631</v>
      </c>
      <c r="C9" s="29" t="s">
        <v>630</v>
      </c>
      <c r="D9" s="403">
        <v>134600</v>
      </c>
    </row>
    <row r="10" spans="1:4" ht="15.95" customHeight="1" x14ac:dyDescent="0.2">
      <c r="A10" s="671" t="s">
        <v>22</v>
      </c>
      <c r="B10" s="29" t="s">
        <v>631</v>
      </c>
      <c r="C10" s="29" t="s">
        <v>632</v>
      </c>
      <c r="D10" s="403">
        <v>50000</v>
      </c>
    </row>
    <row r="11" spans="1:4" ht="15.95" customHeight="1" x14ac:dyDescent="0.2">
      <c r="A11" s="671" t="s">
        <v>23</v>
      </c>
      <c r="B11" s="29" t="s">
        <v>631</v>
      </c>
      <c r="C11" s="29" t="s">
        <v>633</v>
      </c>
      <c r="D11" s="403">
        <v>666800</v>
      </c>
    </row>
    <row r="12" spans="1:4" ht="15.95" customHeight="1" x14ac:dyDescent="0.2">
      <c r="A12" s="671" t="s">
        <v>24</v>
      </c>
      <c r="B12" s="29" t="s">
        <v>634</v>
      </c>
      <c r="C12" s="29" t="s">
        <v>630</v>
      </c>
      <c r="D12" s="403">
        <v>68500</v>
      </c>
    </row>
    <row r="13" spans="1:4" ht="15.95" customHeight="1" x14ac:dyDescent="0.2">
      <c r="A13" s="671" t="s">
        <v>25</v>
      </c>
      <c r="B13" s="29" t="s">
        <v>635</v>
      </c>
      <c r="C13" s="29" t="s">
        <v>630</v>
      </c>
      <c r="D13" s="403">
        <v>100000</v>
      </c>
    </row>
    <row r="14" spans="1:4" ht="15.95" customHeight="1" x14ac:dyDescent="0.2">
      <c r="A14" s="671" t="s">
        <v>26</v>
      </c>
      <c r="B14" s="29" t="s">
        <v>636</v>
      </c>
      <c r="C14" s="29" t="s">
        <v>637</v>
      </c>
      <c r="D14" s="403">
        <v>670846</v>
      </c>
    </row>
    <row r="15" spans="1:4" ht="15.95" customHeight="1" x14ac:dyDescent="0.2">
      <c r="A15" s="671" t="s">
        <v>27</v>
      </c>
      <c r="B15" s="29" t="s">
        <v>638</v>
      </c>
      <c r="C15" s="29" t="s">
        <v>639</v>
      </c>
      <c r="D15" s="403">
        <v>1000000</v>
      </c>
    </row>
    <row r="16" spans="1:4" ht="15.95" customHeight="1" x14ac:dyDescent="0.2">
      <c r="A16" s="671" t="s">
        <v>28</v>
      </c>
      <c r="B16" s="29"/>
      <c r="C16" s="29"/>
      <c r="D16" s="403"/>
    </row>
    <row r="17" spans="1:4" ht="15.95" customHeight="1" x14ac:dyDescent="0.2">
      <c r="A17" s="671" t="s">
        <v>29</v>
      </c>
      <c r="B17" s="29"/>
      <c r="C17" s="29"/>
      <c r="D17" s="403"/>
    </row>
    <row r="18" spans="1:4" ht="15.95" customHeight="1" x14ac:dyDescent="0.2">
      <c r="A18" s="671" t="s">
        <v>30</v>
      </c>
      <c r="B18" s="29"/>
      <c r="C18" s="29"/>
      <c r="D18" s="403"/>
    </row>
    <row r="19" spans="1:4" ht="15.95" customHeight="1" x14ac:dyDescent="0.2">
      <c r="A19" s="671" t="s">
        <v>31</v>
      </c>
      <c r="B19" s="29"/>
      <c r="C19" s="29"/>
      <c r="D19" s="403"/>
    </row>
    <row r="20" spans="1:4" ht="15.95" customHeight="1" x14ac:dyDescent="0.2">
      <c r="A20" s="671" t="s">
        <v>32</v>
      </c>
      <c r="B20" s="29"/>
      <c r="C20" s="29"/>
      <c r="D20" s="403"/>
    </row>
    <row r="21" spans="1:4" ht="15.95" customHeight="1" x14ac:dyDescent="0.2">
      <c r="A21" s="671" t="s">
        <v>33</v>
      </c>
      <c r="B21" s="29"/>
      <c r="C21" s="29"/>
      <c r="D21" s="403"/>
    </row>
    <row r="22" spans="1:4" ht="15.95" customHeight="1" x14ac:dyDescent="0.2">
      <c r="A22" s="671" t="s">
        <v>34</v>
      </c>
      <c r="B22" s="29"/>
      <c r="C22" s="29"/>
      <c r="D22" s="403"/>
    </row>
    <row r="23" spans="1:4" ht="15.95" customHeight="1" x14ac:dyDescent="0.2">
      <c r="A23" s="671" t="s">
        <v>35</v>
      </c>
      <c r="B23" s="29"/>
      <c r="C23" s="29"/>
      <c r="D23" s="403"/>
    </row>
    <row r="24" spans="1:4" ht="15.95" customHeight="1" x14ac:dyDescent="0.2">
      <c r="A24" s="671" t="s">
        <v>36</v>
      </c>
      <c r="B24" s="29"/>
      <c r="C24" s="29"/>
      <c r="D24" s="403"/>
    </row>
    <row r="25" spans="1:4" ht="15.95" customHeight="1" x14ac:dyDescent="0.2">
      <c r="A25" s="671" t="s">
        <v>37</v>
      </c>
      <c r="B25" s="29"/>
      <c r="C25" s="29"/>
      <c r="D25" s="403"/>
    </row>
    <row r="26" spans="1:4" ht="15.95" customHeight="1" x14ac:dyDescent="0.2">
      <c r="A26" s="671" t="s">
        <v>38</v>
      </c>
      <c r="B26" s="29"/>
      <c r="C26" s="29"/>
      <c r="D26" s="403"/>
    </row>
    <row r="27" spans="1:4" ht="15.95" customHeight="1" x14ac:dyDescent="0.2">
      <c r="A27" s="671" t="s">
        <v>39</v>
      </c>
      <c r="B27" s="29"/>
      <c r="C27" s="29"/>
      <c r="D27" s="403"/>
    </row>
    <row r="28" spans="1:4" ht="15.95" customHeight="1" x14ac:dyDescent="0.2">
      <c r="A28" s="671" t="s">
        <v>40</v>
      </c>
      <c r="B28" s="29"/>
      <c r="C28" s="29"/>
      <c r="D28" s="403"/>
    </row>
    <row r="29" spans="1:4" ht="15.95" customHeight="1" x14ac:dyDescent="0.2">
      <c r="A29" s="671" t="s">
        <v>41</v>
      </c>
      <c r="B29" s="29"/>
      <c r="C29" s="29"/>
      <c r="D29" s="403"/>
    </row>
    <row r="30" spans="1:4" ht="15.95" customHeight="1" x14ac:dyDescent="0.2">
      <c r="A30" s="671" t="s">
        <v>42</v>
      </c>
      <c r="B30" s="29"/>
      <c r="C30" s="29"/>
      <c r="D30" s="403"/>
    </row>
    <row r="31" spans="1:4" ht="15.95" customHeight="1" x14ac:dyDescent="0.2">
      <c r="A31" s="671" t="s">
        <v>43</v>
      </c>
      <c r="B31" s="29"/>
      <c r="C31" s="29"/>
      <c r="D31" s="403"/>
    </row>
    <row r="32" spans="1:4" ht="15.95" customHeight="1" x14ac:dyDescent="0.2">
      <c r="A32" s="671" t="s">
        <v>44</v>
      </c>
      <c r="B32" s="29"/>
      <c r="C32" s="29"/>
      <c r="D32" s="403"/>
    </row>
    <row r="33" spans="1:4" ht="15.95" customHeight="1" x14ac:dyDescent="0.2">
      <c r="A33" s="671" t="s">
        <v>45</v>
      </c>
      <c r="B33" s="29"/>
      <c r="C33" s="29"/>
      <c r="D33" s="403"/>
    </row>
    <row r="34" spans="1:4" ht="15.95" customHeight="1" x14ac:dyDescent="0.2">
      <c r="A34" s="671" t="s">
        <v>46</v>
      </c>
      <c r="B34" s="29"/>
      <c r="C34" s="29"/>
      <c r="D34" s="403"/>
    </row>
    <row r="35" spans="1:4" ht="15.95" customHeight="1" x14ac:dyDescent="0.2">
      <c r="A35" s="671" t="s">
        <v>127</v>
      </c>
      <c r="B35" s="29"/>
      <c r="C35" s="29"/>
      <c r="D35" s="403"/>
    </row>
    <row r="36" spans="1:4" ht="15.95" customHeight="1" x14ac:dyDescent="0.2">
      <c r="A36" s="671" t="s">
        <v>128</v>
      </c>
      <c r="B36" s="29"/>
      <c r="C36" s="29"/>
      <c r="D36" s="403"/>
    </row>
    <row r="37" spans="1:4" ht="15.95" customHeight="1" x14ac:dyDescent="0.2">
      <c r="A37" s="671" t="s">
        <v>129</v>
      </c>
      <c r="B37" s="29"/>
      <c r="C37" s="29"/>
      <c r="D37" s="403"/>
    </row>
    <row r="38" spans="1:4" ht="15.95" customHeight="1" thickBot="1" x14ac:dyDescent="0.25">
      <c r="A38" s="672" t="s">
        <v>130</v>
      </c>
      <c r="B38" s="30"/>
      <c r="C38" s="30"/>
      <c r="D38" s="673"/>
    </row>
    <row r="39" spans="1:4" ht="15.95" customHeight="1" thickBot="1" x14ac:dyDescent="0.25">
      <c r="A39" s="807" t="s">
        <v>53</v>
      </c>
      <c r="B39" s="808"/>
      <c r="C39" s="674"/>
      <c r="D39" s="675">
        <f>SUM(D6:D38)</f>
        <v>3546461</v>
      </c>
    </row>
    <row r="40" spans="1:4" x14ac:dyDescent="0.2">
      <c r="A40" t="s">
        <v>186</v>
      </c>
    </row>
  </sheetData>
  <sheetProtection sheet="1"/>
  <mergeCells count="3">
    <mergeCell ref="A2:D2"/>
    <mergeCell ref="C4:D4"/>
    <mergeCell ref="A39:B39"/>
  </mergeCells>
  <conditionalFormatting sqref="D39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zoomScale="120" zoomScaleNormal="120" zoomScaleSheetLayoutView="100" workbookViewId="0">
      <selection activeCell="P15" sqref="P15"/>
    </sheetView>
  </sheetViews>
  <sheetFormatPr defaultRowHeight="15.75" x14ac:dyDescent="0.25"/>
  <cols>
    <col min="1" max="1" width="9" style="676" customWidth="1"/>
    <col min="2" max="2" width="66.33203125" style="676" bestFit="1" customWidth="1"/>
    <col min="3" max="3" width="15.5" style="679" customWidth="1"/>
    <col min="4" max="5" width="15.5" style="676" customWidth="1"/>
    <col min="6" max="6" width="16.83203125" style="676" bestFit="1" customWidth="1"/>
    <col min="7" max="7" width="9.83203125" style="676" bestFit="1" customWidth="1"/>
    <col min="8" max="16384" width="9.33203125" style="676"/>
  </cols>
  <sheetData>
    <row r="1" spans="1:6" x14ac:dyDescent="0.25">
      <c r="C1" s="677"/>
      <c r="D1" s="666"/>
      <c r="E1" s="488" t="str">
        <f>CONCATENATE("7. tájékoztató tábla ",ALAPADATOK!A7," ",ALAPADATOK!B7," ",ALAPADATOK!C7," ",ALAPADATOK!D7," ",ALAPADATOK!E7," ",ALAPADATOK!F7," ",ALAPADATOK!G7," ",ALAPADATOK!H7)</f>
        <v>7. tájékoztató tábla az 1 / 2021 ( II.16. ) önkormányzati rendelethez</v>
      </c>
    </row>
    <row r="2" spans="1:6" x14ac:dyDescent="0.25">
      <c r="A2" s="809" t="str">
        <f>CONCATENATE(ALAPADATOK!A3)</f>
        <v>ESZTEREGNYE KÖZSÉG ÖNKORMÁNYZATA</v>
      </c>
      <c r="B2" s="810"/>
      <c r="C2" s="810"/>
      <c r="D2" s="810"/>
      <c r="E2" s="810"/>
    </row>
    <row r="3" spans="1:6" x14ac:dyDescent="0.25">
      <c r="A3" s="811" t="str">
        <f>CONCATENATE(ALAPADATOK!D7,". ÉVI KÖLTSÉGVETÉSI ÉVET KÖVETŐ 3 ÉV TERVEZETT")</f>
        <v>2021. ÉVI KÖLTSÉGVETÉSI ÉVET KÖVETŐ 3 ÉV TERVEZETT</v>
      </c>
      <c r="B3" s="812"/>
      <c r="C3" s="812"/>
      <c r="D3" s="812"/>
      <c r="E3" s="812"/>
    </row>
    <row r="4" spans="1:6" ht="15.95" customHeight="1" x14ac:dyDescent="0.25">
      <c r="A4" s="813" t="s">
        <v>560</v>
      </c>
      <c r="B4" s="813"/>
      <c r="C4" s="813"/>
      <c r="D4" s="813"/>
      <c r="E4" s="813"/>
    </row>
    <row r="5" spans="1:6" ht="15.95" customHeight="1" thickBot="1" x14ac:dyDescent="0.3">
      <c r="A5" s="814" t="s">
        <v>137</v>
      </c>
      <c r="B5" s="814"/>
      <c r="D5" s="678"/>
      <c r="E5" s="680" t="str">
        <f>'[1]KV_4.sz.tájékoztató_t.'!O3</f>
        <v>Forintban!</v>
      </c>
    </row>
    <row r="6" spans="1:6" ht="38.1" customHeight="1" thickBot="1" x14ac:dyDescent="0.3">
      <c r="A6" s="681" t="s">
        <v>69</v>
      </c>
      <c r="B6" s="682" t="s">
        <v>17</v>
      </c>
      <c r="C6" s="682" t="str">
        <f>+CONCATENATE(LEFT(KV_ÖSSZEFÜGGÉSEK!A5,4)+1,". évi")</f>
        <v>2022. évi</v>
      </c>
      <c r="D6" s="683" t="str">
        <f>+CONCATENATE(LEFT(KV_ÖSSZEFÜGGÉSEK!A5,4)+2,". évi")</f>
        <v>2023. évi</v>
      </c>
      <c r="E6" s="684" t="str">
        <f>+CONCATENATE(LEFT(KV_ÖSSZEFÜGGÉSEK!A5,4)+3,". évi")</f>
        <v>2024. évi</v>
      </c>
    </row>
    <row r="7" spans="1:6" s="688" customFormat="1" ht="12" customHeight="1" thickBot="1" x14ac:dyDescent="0.25">
      <c r="A7" s="685" t="s">
        <v>473</v>
      </c>
      <c r="B7" s="686" t="s">
        <v>474</v>
      </c>
      <c r="C7" s="686" t="s">
        <v>475</v>
      </c>
      <c r="D7" s="686" t="s">
        <v>477</v>
      </c>
      <c r="E7" s="687" t="s">
        <v>476</v>
      </c>
    </row>
    <row r="8" spans="1:6" s="693" customFormat="1" ht="12" customHeight="1" thickBot="1" x14ac:dyDescent="0.25">
      <c r="A8" s="689" t="s">
        <v>18</v>
      </c>
      <c r="B8" s="690" t="s">
        <v>506</v>
      </c>
      <c r="C8" s="691">
        <v>44284155</v>
      </c>
      <c r="D8" s="691">
        <v>45855111</v>
      </c>
      <c r="E8" s="692">
        <v>47212112</v>
      </c>
      <c r="F8" s="688"/>
    </row>
    <row r="9" spans="1:6" s="693" customFormat="1" ht="12" customHeight="1" thickBot="1" x14ac:dyDescent="0.25">
      <c r="A9" s="689" t="s">
        <v>19</v>
      </c>
      <c r="B9" s="694" t="s">
        <v>357</v>
      </c>
      <c r="C9" s="691">
        <v>13000000</v>
      </c>
      <c r="D9" s="691">
        <v>14000000</v>
      </c>
      <c r="E9" s="692">
        <v>14000000</v>
      </c>
    </row>
    <row r="10" spans="1:6" s="693" customFormat="1" ht="12" customHeight="1" thickBot="1" x14ac:dyDescent="0.25">
      <c r="A10" s="689" t="s">
        <v>20</v>
      </c>
      <c r="B10" s="690" t="s">
        <v>364</v>
      </c>
      <c r="C10" s="691">
        <f>F10*1.02</f>
        <v>0</v>
      </c>
      <c r="D10" s="691"/>
      <c r="E10" s="692"/>
    </row>
    <row r="11" spans="1:6" s="693" customFormat="1" ht="12" customHeight="1" thickBot="1" x14ac:dyDescent="0.25">
      <c r="A11" s="689" t="s">
        <v>158</v>
      </c>
      <c r="B11" s="690" t="s">
        <v>251</v>
      </c>
      <c r="C11" s="691">
        <f>SUM(C12:C18)</f>
        <v>18850000</v>
      </c>
      <c r="D11" s="691">
        <f>SUM(D12:D18)</f>
        <v>19427000</v>
      </c>
      <c r="E11" s="695">
        <f>SUM(E12:E18)</f>
        <v>19963000</v>
      </c>
    </row>
    <row r="12" spans="1:6" s="693" customFormat="1" ht="12" customHeight="1" thickBot="1" x14ac:dyDescent="0.25">
      <c r="A12" s="696" t="s">
        <v>252</v>
      </c>
      <c r="B12" s="408" t="str">
        <f>'KV_1.1.sz.mell.'!B32</f>
        <v>Építményadó</v>
      </c>
      <c r="C12" s="697">
        <v>40000</v>
      </c>
      <c r="D12" s="698">
        <v>42000</v>
      </c>
      <c r="E12" s="699">
        <v>45000</v>
      </c>
    </row>
    <row r="13" spans="1:6" s="693" customFormat="1" ht="12" customHeight="1" thickBot="1" x14ac:dyDescent="0.25">
      <c r="A13" s="700" t="s">
        <v>253</v>
      </c>
      <c r="B13" s="701" t="str">
        <f>'KV_1.1.sz.mell.'!B33</f>
        <v>Egyéb közhatalmi</v>
      </c>
      <c r="C13" s="697">
        <v>20000</v>
      </c>
      <c r="D13" s="702">
        <v>25000</v>
      </c>
      <c r="E13" s="703">
        <v>28000</v>
      </c>
    </row>
    <row r="14" spans="1:6" s="693" customFormat="1" ht="12" customHeight="1" thickBot="1" x14ac:dyDescent="0.25">
      <c r="A14" s="700" t="s">
        <v>254</v>
      </c>
      <c r="B14" s="701" t="str">
        <f>'KV_1.1.sz.mell.'!B34</f>
        <v>Iparűzési adó</v>
      </c>
      <c r="C14" s="697">
        <v>18000000</v>
      </c>
      <c r="D14" s="702">
        <v>18500000</v>
      </c>
      <c r="E14" s="703">
        <v>19000000</v>
      </c>
    </row>
    <row r="15" spans="1:6" s="693" customFormat="1" ht="12" customHeight="1" thickBot="1" x14ac:dyDescent="0.25">
      <c r="A15" s="700" t="s">
        <v>255</v>
      </c>
      <c r="B15" s="701" t="str">
        <f>'KV_1.1.sz.mell.'!B35</f>
        <v>Talajterhelési díj</v>
      </c>
      <c r="C15" s="697">
        <v>290000</v>
      </c>
      <c r="D15" s="702">
        <v>300000</v>
      </c>
      <c r="E15" s="703">
        <v>310000</v>
      </c>
    </row>
    <row r="16" spans="1:6" s="693" customFormat="1" ht="12" customHeight="1" thickBot="1" x14ac:dyDescent="0.25">
      <c r="A16" s="700" t="s">
        <v>527</v>
      </c>
      <c r="B16" s="701" t="str">
        <f>'KV_1.1.sz.mell.'!B36</f>
        <v>Gépjárműadó</v>
      </c>
      <c r="C16" s="697">
        <v>0</v>
      </c>
      <c r="D16" s="702"/>
      <c r="E16" s="703"/>
    </row>
    <row r="17" spans="1:5" s="693" customFormat="1" ht="12" customHeight="1" thickBot="1" x14ac:dyDescent="0.25">
      <c r="A17" s="700" t="s">
        <v>528</v>
      </c>
      <c r="B17" s="701" t="str">
        <f>'KV_1.1.sz.mell.'!B37</f>
        <v>Telekadó</v>
      </c>
      <c r="C17" s="697">
        <v>0</v>
      </c>
      <c r="D17" s="702"/>
      <c r="E17" s="703"/>
    </row>
    <row r="18" spans="1:5" s="693" customFormat="1" ht="12" customHeight="1" thickBot="1" x14ac:dyDescent="0.25">
      <c r="A18" s="704" t="s">
        <v>529</v>
      </c>
      <c r="B18" s="705" t="str">
        <f>'KV_1.1.sz.mell.'!B38</f>
        <v>Kommunális adó</v>
      </c>
      <c r="C18" s="697">
        <v>500000</v>
      </c>
      <c r="D18" s="706">
        <v>560000</v>
      </c>
      <c r="E18" s="707">
        <v>580000</v>
      </c>
    </row>
    <row r="19" spans="1:5" s="693" customFormat="1" ht="12" customHeight="1" thickBot="1" x14ac:dyDescent="0.25">
      <c r="A19" s="689" t="s">
        <v>22</v>
      </c>
      <c r="B19" s="690" t="s">
        <v>509</v>
      </c>
      <c r="C19" s="691">
        <v>1800000</v>
      </c>
      <c r="D19" s="691">
        <v>1900000</v>
      </c>
      <c r="E19" s="692">
        <v>1900000</v>
      </c>
    </row>
    <row r="20" spans="1:5" s="693" customFormat="1" ht="12" customHeight="1" thickBot="1" x14ac:dyDescent="0.25">
      <c r="A20" s="689" t="s">
        <v>23</v>
      </c>
      <c r="B20" s="690" t="s">
        <v>10</v>
      </c>
      <c r="C20" s="691">
        <v>1000000</v>
      </c>
      <c r="D20" s="691">
        <v>1100000</v>
      </c>
      <c r="E20" s="692">
        <v>1200000</v>
      </c>
    </row>
    <row r="21" spans="1:5" s="693" customFormat="1" ht="12" customHeight="1" thickBot="1" x14ac:dyDescent="0.25">
      <c r="A21" s="689" t="s">
        <v>165</v>
      </c>
      <c r="B21" s="690" t="s">
        <v>508</v>
      </c>
      <c r="C21" s="691"/>
      <c r="D21" s="691"/>
      <c r="E21" s="692"/>
    </row>
    <row r="22" spans="1:5" s="693" customFormat="1" ht="12" customHeight="1" thickBot="1" x14ac:dyDescent="0.25">
      <c r="A22" s="689" t="s">
        <v>25</v>
      </c>
      <c r="B22" s="694" t="s">
        <v>507</v>
      </c>
      <c r="C22" s="691">
        <v>13544465</v>
      </c>
      <c r="D22" s="691">
        <v>14515146</v>
      </c>
      <c r="E22" s="692">
        <v>16546844</v>
      </c>
    </row>
    <row r="23" spans="1:5" s="693" customFormat="1" ht="12" customHeight="1" thickBot="1" x14ac:dyDescent="0.25">
      <c r="A23" s="689" t="s">
        <v>26</v>
      </c>
      <c r="B23" s="690" t="s">
        <v>289</v>
      </c>
      <c r="C23" s="708">
        <f>+C8+C9+C10+C11+C19+C20+C21+C22</f>
        <v>92478620</v>
      </c>
      <c r="D23" s="708">
        <f>+D8+D9+D10+D11+D19+D20+D21+D22</f>
        <v>96797257</v>
      </c>
      <c r="E23" s="709">
        <f>+E8+E9+E10+E11+E19+E20+E21+E22</f>
        <v>100821956</v>
      </c>
    </row>
    <row r="24" spans="1:5" s="693" customFormat="1" ht="12" customHeight="1" thickBot="1" x14ac:dyDescent="0.25">
      <c r="A24" s="689" t="s">
        <v>27</v>
      </c>
      <c r="B24" s="690" t="s">
        <v>510</v>
      </c>
      <c r="C24" s="710"/>
      <c r="D24" s="710"/>
      <c r="E24" s="711"/>
    </row>
    <row r="25" spans="1:5" s="693" customFormat="1" ht="12" customHeight="1" thickBot="1" x14ac:dyDescent="0.25">
      <c r="A25" s="689" t="s">
        <v>28</v>
      </c>
      <c r="B25" s="690" t="s">
        <v>511</v>
      </c>
      <c r="C25" s="708">
        <f>+C23+C24</f>
        <v>92478620</v>
      </c>
      <c r="D25" s="708">
        <f>+D23+D24</f>
        <v>96797257</v>
      </c>
      <c r="E25" s="695">
        <f>+E23+E24</f>
        <v>100821956</v>
      </c>
    </row>
    <row r="26" spans="1:5" s="693" customFormat="1" ht="12" customHeight="1" x14ac:dyDescent="0.2">
      <c r="A26" s="712"/>
      <c r="B26" s="713"/>
      <c r="C26" s="714"/>
      <c r="D26" s="715"/>
      <c r="E26" s="716"/>
    </row>
    <row r="27" spans="1:5" s="693" customFormat="1" ht="12" customHeight="1" x14ac:dyDescent="0.2">
      <c r="A27" s="813" t="s">
        <v>47</v>
      </c>
      <c r="B27" s="813"/>
      <c r="C27" s="813"/>
      <c r="D27" s="813"/>
      <c r="E27" s="813"/>
    </row>
    <row r="28" spans="1:5" s="693" customFormat="1" ht="12" customHeight="1" thickBot="1" x14ac:dyDescent="0.25">
      <c r="A28" s="815" t="s">
        <v>138</v>
      </c>
      <c r="B28" s="815"/>
      <c r="C28" s="679"/>
      <c r="D28" s="678"/>
      <c r="E28" s="680" t="str">
        <f>E5</f>
        <v>Forintban!</v>
      </c>
    </row>
    <row r="29" spans="1:5" s="693" customFormat="1" ht="24" customHeight="1" thickBot="1" x14ac:dyDescent="0.25">
      <c r="A29" s="681" t="s">
        <v>16</v>
      </c>
      <c r="B29" s="682" t="s">
        <v>48</v>
      </c>
      <c r="C29" s="682" t="str">
        <f>+C6</f>
        <v>2022. évi</v>
      </c>
      <c r="D29" s="682" t="str">
        <f>+D6</f>
        <v>2023. évi</v>
      </c>
      <c r="E29" s="684" t="str">
        <f>+E6</f>
        <v>2024. évi</v>
      </c>
    </row>
    <row r="30" spans="1:5" s="693" customFormat="1" ht="12" customHeight="1" thickBot="1" x14ac:dyDescent="0.25">
      <c r="A30" s="717" t="s">
        <v>473</v>
      </c>
      <c r="B30" s="718" t="s">
        <v>474</v>
      </c>
      <c r="C30" s="718" t="s">
        <v>475</v>
      </c>
      <c r="D30" s="718" t="s">
        <v>477</v>
      </c>
      <c r="E30" s="719" t="s">
        <v>476</v>
      </c>
    </row>
    <row r="31" spans="1:5" s="693" customFormat="1" ht="15.2" customHeight="1" thickBot="1" x14ac:dyDescent="0.25">
      <c r="A31" s="689" t="s">
        <v>18</v>
      </c>
      <c r="B31" s="720" t="s">
        <v>512</v>
      </c>
      <c r="C31" s="691">
        <v>66512551</v>
      </c>
      <c r="D31" s="691">
        <v>68055112</v>
      </c>
      <c r="E31" s="721">
        <v>70051154</v>
      </c>
    </row>
    <row r="32" spans="1:5" ht="12" customHeight="1" thickBot="1" x14ac:dyDescent="0.3">
      <c r="A32" s="722" t="s">
        <v>19</v>
      </c>
      <c r="B32" s="723" t="s">
        <v>517</v>
      </c>
      <c r="C32" s="724">
        <f>+C33+C34+C35</f>
        <v>7111000</v>
      </c>
      <c r="D32" s="724">
        <f>+D33+D34+D35</f>
        <v>9641645</v>
      </c>
      <c r="E32" s="725">
        <f>+E33+E34+E35</f>
        <v>10270391</v>
      </c>
    </row>
    <row r="33" spans="1:6" ht="12" customHeight="1" x14ac:dyDescent="0.25">
      <c r="A33" s="696" t="s">
        <v>104</v>
      </c>
      <c r="B33" s="726" t="s">
        <v>214</v>
      </c>
      <c r="C33" s="698">
        <v>4500000</v>
      </c>
      <c r="D33" s="698">
        <v>8641645</v>
      </c>
      <c r="E33" s="699">
        <v>9270391</v>
      </c>
    </row>
    <row r="34" spans="1:6" ht="12" customHeight="1" x14ac:dyDescent="0.25">
      <c r="A34" s="696" t="s">
        <v>105</v>
      </c>
      <c r="B34" s="727" t="s">
        <v>172</v>
      </c>
      <c r="C34" s="702">
        <v>2611000</v>
      </c>
      <c r="D34" s="702">
        <v>1000000</v>
      </c>
      <c r="E34" s="703">
        <v>1000000</v>
      </c>
    </row>
    <row r="35" spans="1:6" ht="12" customHeight="1" thickBot="1" x14ac:dyDescent="0.3">
      <c r="A35" s="696" t="s">
        <v>106</v>
      </c>
      <c r="B35" s="728" t="s">
        <v>216</v>
      </c>
      <c r="C35" s="702"/>
      <c r="D35" s="702"/>
      <c r="E35" s="703"/>
    </row>
    <row r="36" spans="1:6" ht="12" customHeight="1" thickBot="1" x14ac:dyDescent="0.3">
      <c r="A36" s="689" t="s">
        <v>20</v>
      </c>
      <c r="B36" s="729" t="s">
        <v>428</v>
      </c>
      <c r="C36" s="730">
        <f>+C31+C32</f>
        <v>73623551</v>
      </c>
      <c r="D36" s="730">
        <f>+D31+D32</f>
        <v>77696757</v>
      </c>
      <c r="E36" s="731">
        <f>+E31+E32</f>
        <v>80321545</v>
      </c>
    </row>
    <row r="37" spans="1:6" ht="15.2" customHeight="1" thickBot="1" x14ac:dyDescent="0.3">
      <c r="A37" s="689" t="s">
        <v>21</v>
      </c>
      <c r="B37" s="729" t="s">
        <v>513</v>
      </c>
      <c r="C37" s="389">
        <v>18855069</v>
      </c>
      <c r="D37" s="389">
        <v>19100500</v>
      </c>
      <c r="E37" s="390">
        <v>20500411</v>
      </c>
      <c r="F37" s="732"/>
    </row>
    <row r="38" spans="1:6" s="693" customFormat="1" ht="12.95" customHeight="1" thickBot="1" x14ac:dyDescent="0.25">
      <c r="A38" s="733" t="s">
        <v>22</v>
      </c>
      <c r="B38" s="734" t="s">
        <v>514</v>
      </c>
      <c r="C38" s="735">
        <f>+C36+C37</f>
        <v>92478620</v>
      </c>
      <c r="D38" s="735">
        <f>+D36+D37</f>
        <v>96797257</v>
      </c>
      <c r="E38" s="736">
        <f>+E36+E37</f>
        <v>100821956</v>
      </c>
    </row>
    <row r="39" spans="1:6" x14ac:dyDescent="0.25">
      <c r="C39" s="737">
        <f>C25-C38</f>
        <v>0</v>
      </c>
      <c r="D39" s="737">
        <f>D25-D38</f>
        <v>0</v>
      </c>
      <c r="E39" s="737">
        <f>E25-E38</f>
        <v>0</v>
      </c>
    </row>
    <row r="40" spans="1:6" x14ac:dyDescent="0.25">
      <c r="C40" s="676"/>
    </row>
    <row r="41" spans="1:6" x14ac:dyDescent="0.25">
      <c r="C41" s="676"/>
    </row>
    <row r="42" spans="1:6" ht="16.5" customHeight="1" x14ac:dyDescent="0.25">
      <c r="C42" s="676"/>
    </row>
    <row r="43" spans="1:6" x14ac:dyDescent="0.25">
      <c r="C43" s="676"/>
    </row>
    <row r="44" spans="1:6" x14ac:dyDescent="0.25">
      <c r="C44" s="676"/>
    </row>
    <row r="45" spans="1:6" x14ac:dyDescent="0.25">
      <c r="C45" s="676"/>
    </row>
    <row r="46" spans="1:6" x14ac:dyDescent="0.25">
      <c r="C46" s="676"/>
    </row>
    <row r="47" spans="1:6" x14ac:dyDescent="0.25">
      <c r="C47" s="676"/>
    </row>
    <row r="48" spans="1:6" x14ac:dyDescent="0.25">
      <c r="C48" s="676"/>
    </row>
    <row r="49" s="676" customFormat="1" x14ac:dyDescent="0.25"/>
    <row r="50" s="676" customFormat="1" x14ac:dyDescent="0.25"/>
    <row r="51" s="676" customFormat="1" x14ac:dyDescent="0.25"/>
  </sheetData>
  <mergeCells count="6">
    <mergeCell ref="A2:E2"/>
    <mergeCell ref="A3:E3"/>
    <mergeCell ref="A4:E4"/>
    <mergeCell ref="A5:B5"/>
    <mergeCell ref="A27:E27"/>
    <mergeCell ref="A28:B28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ht="15.75" x14ac:dyDescent="0.25">
      <c r="A2" s="468" t="s">
        <v>136</v>
      </c>
    </row>
    <row r="4" spans="1:2" x14ac:dyDescent="0.2">
      <c r="A4" s="82"/>
      <c r="B4" s="82"/>
    </row>
    <row r="5" spans="1:2" s="93" customFormat="1" ht="15.75" x14ac:dyDescent="0.25">
      <c r="A5" s="64" t="str">
        <f>CONCATENATE(ALAPADATOK!D7,". évi előirányzat BEVÉTELEK")</f>
        <v>2021. évi előirányzat BEVÉTELEK</v>
      </c>
      <c r="B5" s="92"/>
    </row>
    <row r="6" spans="1:2" x14ac:dyDescent="0.2">
      <c r="A6" s="82"/>
      <c r="B6" s="82"/>
    </row>
    <row r="7" spans="1:2" x14ac:dyDescent="0.2">
      <c r="A7" s="82" t="s">
        <v>519</v>
      </c>
      <c r="B7" s="82" t="s">
        <v>467</v>
      </c>
    </row>
    <row r="8" spans="1:2" x14ac:dyDescent="0.2">
      <c r="A8" s="82" t="s">
        <v>520</v>
      </c>
      <c r="B8" s="82" t="s">
        <v>468</v>
      </c>
    </row>
    <row r="9" spans="1:2" x14ac:dyDescent="0.2">
      <c r="A9" s="82" t="s">
        <v>521</v>
      </c>
      <c r="B9" s="82" t="s">
        <v>469</v>
      </c>
    </row>
    <row r="10" spans="1:2" x14ac:dyDescent="0.2">
      <c r="A10" s="82"/>
      <c r="B10" s="82"/>
    </row>
    <row r="11" spans="1:2" x14ac:dyDescent="0.2">
      <c r="A11" s="82"/>
      <c r="B11" s="82"/>
    </row>
    <row r="12" spans="1:2" s="93" customFormat="1" ht="15.75" x14ac:dyDescent="0.25">
      <c r="A12" s="64" t="str">
        <f>+CONCATENATE(LEFT(A5,4),". évi előirányzat KIADÁSOK")</f>
        <v>2021. évi előirányzat KIADÁSOK</v>
      </c>
      <c r="B12" s="92"/>
    </row>
    <row r="13" spans="1:2" x14ac:dyDescent="0.2">
      <c r="A13" s="82"/>
      <c r="B13" s="82"/>
    </row>
    <row r="14" spans="1:2" x14ac:dyDescent="0.2">
      <c r="A14" s="82" t="s">
        <v>522</v>
      </c>
      <c r="B14" s="82" t="s">
        <v>470</v>
      </c>
    </row>
    <row r="15" spans="1:2" x14ac:dyDescent="0.2">
      <c r="A15" s="82" t="s">
        <v>523</v>
      </c>
      <c r="B15" s="82" t="s">
        <v>471</v>
      </c>
    </row>
    <row r="16" spans="1:2" x14ac:dyDescent="0.2">
      <c r="A16" s="82" t="s">
        <v>524</v>
      </c>
      <c r="B16" s="82" t="s">
        <v>472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81" zoomScale="120" zoomScaleNormal="120" zoomScaleSheetLayoutView="100" workbookViewId="0">
      <selection activeCell="C98" sqref="C98:C159"/>
    </sheetView>
  </sheetViews>
  <sheetFormatPr defaultRowHeight="15.75" x14ac:dyDescent="0.25"/>
  <cols>
    <col min="1" max="1" width="9.5" style="275" customWidth="1"/>
    <col min="2" max="2" width="99.33203125" style="275" customWidth="1"/>
    <col min="3" max="3" width="21.6640625" style="276" customWidth="1"/>
    <col min="4" max="4" width="9" style="303" customWidth="1"/>
    <col min="5" max="16384" width="9.33203125" style="303"/>
  </cols>
  <sheetData>
    <row r="1" spans="1:3" ht="18.75" customHeight="1" x14ac:dyDescent="0.25">
      <c r="A1" s="469"/>
      <c r="B1" s="748" t="str">
        <f>CONCATENATE("1.1. melléklet ",ALAPADATOK!A7," ",ALAPADATOK!B7," ",ALAPADATOK!C7," ",ALAPADATOK!D7," ",ALAPADATOK!E7," ",ALAPADATOK!F7," ",ALAPADATOK!G7," ",ALAPADATOK!H7)</f>
        <v>1.1. melléklet az 1 / 2021 ( II.16. ) önkormányzati rendelethez</v>
      </c>
      <c r="C1" s="749"/>
    </row>
    <row r="2" spans="1:3" ht="21.95" customHeight="1" x14ac:dyDescent="0.25">
      <c r="A2" s="470"/>
      <c r="B2" s="471" t="str">
        <f>CONCATENATE(ALAPADATOK!A3)</f>
        <v>ESZTEREGNYE KÖZSÉG ÖNKORMÁNYZATA</v>
      </c>
      <c r="C2" s="472"/>
    </row>
    <row r="3" spans="1:3" ht="21.95" customHeight="1" x14ac:dyDescent="0.25">
      <c r="A3" s="472"/>
      <c r="B3" s="471" t="str">
        <f>CONCATENATE(ALAPADATOK!D7,". ÉVI KÖLTSÉGVETÉS")</f>
        <v>2021. ÉVI KÖLTSÉGVETÉS</v>
      </c>
      <c r="C3" s="472"/>
    </row>
    <row r="4" spans="1:3" ht="21.95" customHeight="1" x14ac:dyDescent="0.25">
      <c r="A4" s="472"/>
      <c r="B4" s="471" t="s">
        <v>552</v>
      </c>
      <c r="C4" s="472"/>
    </row>
    <row r="5" spans="1:3" ht="21.95" customHeight="1" x14ac:dyDescent="0.25">
      <c r="A5" s="469"/>
      <c r="B5" s="469"/>
      <c r="C5" s="473"/>
    </row>
    <row r="6" spans="1:3" ht="15.2" customHeight="1" x14ac:dyDescent="0.25">
      <c r="A6" s="750" t="s">
        <v>15</v>
      </c>
      <c r="B6" s="750"/>
      <c r="C6" s="750"/>
    </row>
    <row r="7" spans="1:3" ht="15.2" customHeight="1" thickBot="1" x14ac:dyDescent="0.3">
      <c r="A7" s="751" t="s">
        <v>137</v>
      </c>
      <c r="B7" s="751"/>
      <c r="C7" s="428" t="s">
        <v>538</v>
      </c>
    </row>
    <row r="8" spans="1:3" ht="24" customHeight="1" thickBot="1" x14ac:dyDescent="0.3">
      <c r="A8" s="474" t="s">
        <v>69</v>
      </c>
      <c r="B8" s="475" t="s">
        <v>17</v>
      </c>
      <c r="C8" s="476" t="str">
        <f>+CONCATENATE(LEFT(KV_ÖSSZEFÜGGÉSEK!A5,4),". évi előirányzat")</f>
        <v>2021. évi előirányzat</v>
      </c>
    </row>
    <row r="9" spans="1:3" s="304" customFormat="1" ht="12" customHeight="1" thickBot="1" x14ac:dyDescent="0.25">
      <c r="A9" s="413"/>
      <c r="B9" s="414" t="s">
        <v>473</v>
      </c>
      <c r="C9" s="415" t="s">
        <v>474</v>
      </c>
    </row>
    <row r="10" spans="1:3" s="305" customFormat="1" ht="12" customHeight="1" thickBot="1" x14ac:dyDescent="0.25">
      <c r="A10" s="19" t="s">
        <v>18</v>
      </c>
      <c r="B10" s="20" t="s">
        <v>236</v>
      </c>
      <c r="C10" s="195">
        <f>+C11+C12+C13+C14+C15+C16</f>
        <v>43068022</v>
      </c>
    </row>
    <row r="11" spans="1:3" s="305" customFormat="1" ht="12" customHeight="1" x14ac:dyDescent="0.2">
      <c r="A11" s="14" t="s">
        <v>98</v>
      </c>
      <c r="B11" s="306" t="s">
        <v>237</v>
      </c>
      <c r="C11" s="198">
        <v>13403202</v>
      </c>
    </row>
    <row r="12" spans="1:3" s="305" customFormat="1" ht="12" customHeight="1" x14ac:dyDescent="0.2">
      <c r="A12" s="13" t="s">
        <v>99</v>
      </c>
      <c r="B12" s="307" t="s">
        <v>238</v>
      </c>
      <c r="C12" s="197">
        <v>16563820</v>
      </c>
    </row>
    <row r="13" spans="1:3" s="305" customFormat="1" ht="12" customHeight="1" x14ac:dyDescent="0.2">
      <c r="A13" s="13" t="s">
        <v>100</v>
      </c>
      <c r="B13" s="307" t="s">
        <v>525</v>
      </c>
      <c r="C13" s="197">
        <v>10831000</v>
      </c>
    </row>
    <row r="14" spans="1:3" s="305" customFormat="1" ht="12" customHeight="1" x14ac:dyDescent="0.2">
      <c r="A14" s="13" t="s">
        <v>101</v>
      </c>
      <c r="B14" s="307" t="s">
        <v>240</v>
      </c>
      <c r="C14" s="197">
        <v>2270000</v>
      </c>
    </row>
    <row r="15" spans="1:3" s="305" customFormat="1" ht="12" customHeight="1" x14ac:dyDescent="0.2">
      <c r="A15" s="13" t="s">
        <v>133</v>
      </c>
      <c r="B15" s="191" t="s">
        <v>412</v>
      </c>
      <c r="C15" s="197"/>
    </row>
    <row r="16" spans="1:3" s="305" customFormat="1" ht="12" customHeight="1" thickBot="1" x14ac:dyDescent="0.25">
      <c r="A16" s="15" t="s">
        <v>102</v>
      </c>
      <c r="B16" s="192" t="s">
        <v>413</v>
      </c>
      <c r="C16" s="197"/>
    </row>
    <row r="17" spans="1:3" s="305" customFormat="1" ht="12" customHeight="1" thickBot="1" x14ac:dyDescent="0.25">
      <c r="A17" s="19" t="s">
        <v>19</v>
      </c>
      <c r="B17" s="190" t="s">
        <v>241</v>
      </c>
      <c r="C17" s="195">
        <f>+C18+C19+C20+C21+C22</f>
        <v>13093107</v>
      </c>
    </row>
    <row r="18" spans="1:3" s="305" customFormat="1" ht="12" customHeight="1" x14ac:dyDescent="0.2">
      <c r="A18" s="14" t="s">
        <v>104</v>
      </c>
      <c r="B18" s="306" t="s">
        <v>242</v>
      </c>
      <c r="C18" s="198"/>
    </row>
    <row r="19" spans="1:3" s="305" customFormat="1" ht="12" customHeight="1" x14ac:dyDescent="0.2">
      <c r="A19" s="13" t="s">
        <v>105</v>
      </c>
      <c r="B19" s="307" t="s">
        <v>243</v>
      </c>
      <c r="C19" s="197"/>
    </row>
    <row r="20" spans="1:3" s="305" customFormat="1" ht="12" customHeight="1" x14ac:dyDescent="0.2">
      <c r="A20" s="13" t="s">
        <v>106</v>
      </c>
      <c r="B20" s="307" t="s">
        <v>403</v>
      </c>
      <c r="C20" s="197"/>
    </row>
    <row r="21" spans="1:3" s="305" customFormat="1" ht="12" customHeight="1" x14ac:dyDescent="0.2">
      <c r="A21" s="13" t="s">
        <v>107</v>
      </c>
      <c r="B21" s="307" t="s">
        <v>404</v>
      </c>
      <c r="C21" s="197"/>
    </row>
    <row r="22" spans="1:3" s="305" customFormat="1" ht="12" customHeight="1" x14ac:dyDescent="0.2">
      <c r="A22" s="13" t="s">
        <v>108</v>
      </c>
      <c r="B22" s="307" t="s">
        <v>547</v>
      </c>
      <c r="C22" s="197">
        <v>13093107</v>
      </c>
    </row>
    <row r="23" spans="1:3" s="305" customFormat="1" ht="12" customHeight="1" thickBot="1" x14ac:dyDescent="0.25">
      <c r="A23" s="15" t="s">
        <v>117</v>
      </c>
      <c r="B23" s="192" t="s">
        <v>245</v>
      </c>
      <c r="C23" s="199"/>
    </row>
    <row r="24" spans="1:3" s="305" customFormat="1" ht="12" customHeight="1" thickBot="1" x14ac:dyDescent="0.25">
      <c r="A24" s="19" t="s">
        <v>20</v>
      </c>
      <c r="B24" s="20" t="s">
        <v>246</v>
      </c>
      <c r="C24" s="195">
        <f>+C25+C26+C27+C28+C29</f>
        <v>0</v>
      </c>
    </row>
    <row r="25" spans="1:3" s="305" customFormat="1" ht="12" customHeight="1" x14ac:dyDescent="0.2">
      <c r="A25" s="14" t="s">
        <v>87</v>
      </c>
      <c r="B25" s="306" t="s">
        <v>247</v>
      </c>
      <c r="C25" s="198"/>
    </row>
    <row r="26" spans="1:3" s="305" customFormat="1" ht="12" customHeight="1" x14ac:dyDescent="0.2">
      <c r="A26" s="13" t="s">
        <v>88</v>
      </c>
      <c r="B26" s="307" t="s">
        <v>248</v>
      </c>
      <c r="C26" s="197"/>
    </row>
    <row r="27" spans="1:3" s="305" customFormat="1" ht="12" customHeight="1" x14ac:dyDescent="0.2">
      <c r="A27" s="13" t="s">
        <v>89</v>
      </c>
      <c r="B27" s="307" t="s">
        <v>405</v>
      </c>
      <c r="C27" s="197"/>
    </row>
    <row r="28" spans="1:3" s="305" customFormat="1" ht="12" customHeight="1" x14ac:dyDescent="0.2">
      <c r="A28" s="13" t="s">
        <v>90</v>
      </c>
      <c r="B28" s="307" t="s">
        <v>406</v>
      </c>
      <c r="C28" s="197"/>
    </row>
    <row r="29" spans="1:3" s="305" customFormat="1" ht="12" customHeight="1" x14ac:dyDescent="0.2">
      <c r="A29" s="13" t="s">
        <v>156</v>
      </c>
      <c r="B29" s="307" t="s">
        <v>249</v>
      </c>
      <c r="C29" s="197"/>
    </row>
    <row r="30" spans="1:3" s="406" customFormat="1" ht="12" customHeight="1" thickBot="1" x14ac:dyDescent="0.25">
      <c r="A30" s="416" t="s">
        <v>157</v>
      </c>
      <c r="B30" s="404" t="s">
        <v>542</v>
      </c>
      <c r="C30" s="405"/>
    </row>
    <row r="31" spans="1:3" s="305" customFormat="1" ht="12" customHeight="1" thickBot="1" x14ac:dyDescent="0.25">
      <c r="A31" s="19" t="s">
        <v>158</v>
      </c>
      <c r="B31" s="20" t="s">
        <v>526</v>
      </c>
      <c r="C31" s="201">
        <f>SUM(C32:C38)</f>
        <v>20133000</v>
      </c>
    </row>
    <row r="32" spans="1:3" s="305" customFormat="1" ht="12" customHeight="1" x14ac:dyDescent="0.2">
      <c r="A32" s="14" t="s">
        <v>252</v>
      </c>
      <c r="B32" s="306" t="s">
        <v>530</v>
      </c>
      <c r="C32" s="198">
        <v>38000</v>
      </c>
    </row>
    <row r="33" spans="1:3" s="305" customFormat="1" ht="12" customHeight="1" x14ac:dyDescent="0.2">
      <c r="A33" s="13" t="s">
        <v>253</v>
      </c>
      <c r="B33" s="307" t="s">
        <v>619</v>
      </c>
      <c r="C33" s="197">
        <v>15000</v>
      </c>
    </row>
    <row r="34" spans="1:3" s="305" customFormat="1" ht="12" customHeight="1" x14ac:dyDescent="0.2">
      <c r="A34" s="13" t="s">
        <v>254</v>
      </c>
      <c r="B34" s="307" t="s">
        <v>531</v>
      </c>
      <c r="C34" s="197">
        <v>15000000</v>
      </c>
    </row>
    <row r="35" spans="1:3" s="305" customFormat="1" ht="12" customHeight="1" x14ac:dyDescent="0.2">
      <c r="A35" s="13" t="s">
        <v>255</v>
      </c>
      <c r="B35" s="307" t="s">
        <v>532</v>
      </c>
      <c r="C35" s="197">
        <v>280000</v>
      </c>
    </row>
    <row r="36" spans="1:3" s="305" customFormat="1" ht="12" customHeight="1" x14ac:dyDescent="0.2">
      <c r="A36" s="13" t="s">
        <v>527</v>
      </c>
      <c r="B36" s="307" t="s">
        <v>256</v>
      </c>
      <c r="C36" s="197"/>
    </row>
    <row r="37" spans="1:3" s="305" customFormat="1" ht="12" customHeight="1" x14ac:dyDescent="0.2">
      <c r="A37" s="13" t="s">
        <v>528</v>
      </c>
      <c r="B37" s="307" t="s">
        <v>609</v>
      </c>
      <c r="C37" s="197"/>
    </row>
    <row r="38" spans="1:3" s="305" customFormat="1" ht="12" customHeight="1" thickBot="1" x14ac:dyDescent="0.25">
      <c r="A38" s="15" t="s">
        <v>529</v>
      </c>
      <c r="B38" s="506" t="s">
        <v>610</v>
      </c>
      <c r="C38" s="199">
        <v>4800000</v>
      </c>
    </row>
    <row r="39" spans="1:3" s="305" customFormat="1" ht="12" customHeight="1" thickBot="1" x14ac:dyDescent="0.25">
      <c r="A39" s="19" t="s">
        <v>22</v>
      </c>
      <c r="B39" s="20" t="s">
        <v>414</v>
      </c>
      <c r="C39" s="195">
        <f>SUM(C40:C50)</f>
        <v>1490000</v>
      </c>
    </row>
    <row r="40" spans="1:3" s="305" customFormat="1" ht="12" customHeight="1" x14ac:dyDescent="0.2">
      <c r="A40" s="14" t="s">
        <v>91</v>
      </c>
      <c r="B40" s="306" t="s">
        <v>259</v>
      </c>
      <c r="C40" s="198"/>
    </row>
    <row r="41" spans="1:3" s="305" customFormat="1" ht="12" customHeight="1" x14ac:dyDescent="0.2">
      <c r="A41" s="13" t="s">
        <v>92</v>
      </c>
      <c r="B41" s="307" t="s">
        <v>260</v>
      </c>
      <c r="C41" s="197">
        <v>750000</v>
      </c>
    </row>
    <row r="42" spans="1:3" s="305" customFormat="1" ht="12" customHeight="1" x14ac:dyDescent="0.2">
      <c r="A42" s="13" t="s">
        <v>93</v>
      </c>
      <c r="B42" s="307" t="s">
        <v>261</v>
      </c>
      <c r="C42" s="197"/>
    </row>
    <row r="43" spans="1:3" s="305" customFormat="1" ht="12" customHeight="1" x14ac:dyDescent="0.2">
      <c r="A43" s="13" t="s">
        <v>160</v>
      </c>
      <c r="B43" s="307" t="s">
        <v>262</v>
      </c>
      <c r="C43" s="197">
        <v>600000</v>
      </c>
    </row>
    <row r="44" spans="1:3" s="305" customFormat="1" ht="12" customHeight="1" x14ac:dyDescent="0.2">
      <c r="A44" s="13" t="s">
        <v>161</v>
      </c>
      <c r="B44" s="307" t="s">
        <v>263</v>
      </c>
      <c r="C44" s="197"/>
    </row>
    <row r="45" spans="1:3" s="305" customFormat="1" ht="12" customHeight="1" x14ac:dyDescent="0.2">
      <c r="A45" s="13" t="s">
        <v>162</v>
      </c>
      <c r="B45" s="307" t="s">
        <v>264</v>
      </c>
      <c r="C45" s="197"/>
    </row>
    <row r="46" spans="1:3" s="305" customFormat="1" ht="12" customHeight="1" x14ac:dyDescent="0.2">
      <c r="A46" s="13" t="s">
        <v>163</v>
      </c>
      <c r="B46" s="307" t="s">
        <v>265</v>
      </c>
      <c r="C46" s="197"/>
    </row>
    <row r="47" spans="1:3" s="305" customFormat="1" ht="12" customHeight="1" x14ac:dyDescent="0.2">
      <c r="A47" s="13" t="s">
        <v>164</v>
      </c>
      <c r="B47" s="307" t="s">
        <v>533</v>
      </c>
      <c r="C47" s="197"/>
    </row>
    <row r="48" spans="1:3" s="305" customFormat="1" ht="12" customHeight="1" x14ac:dyDescent="0.2">
      <c r="A48" s="13" t="s">
        <v>257</v>
      </c>
      <c r="B48" s="307" t="s">
        <v>267</v>
      </c>
      <c r="C48" s="200"/>
    </row>
    <row r="49" spans="1:3" s="305" customFormat="1" ht="12" customHeight="1" x14ac:dyDescent="0.2">
      <c r="A49" s="15" t="s">
        <v>258</v>
      </c>
      <c r="B49" s="308" t="s">
        <v>416</v>
      </c>
      <c r="C49" s="297"/>
    </row>
    <row r="50" spans="1:3" s="305" customFormat="1" ht="12" customHeight="1" thickBot="1" x14ac:dyDescent="0.25">
      <c r="A50" s="15" t="s">
        <v>415</v>
      </c>
      <c r="B50" s="192" t="s">
        <v>268</v>
      </c>
      <c r="C50" s="297">
        <v>140000</v>
      </c>
    </row>
    <row r="51" spans="1:3" s="305" customFormat="1" ht="12" customHeight="1" thickBot="1" x14ac:dyDescent="0.25">
      <c r="A51" s="19" t="s">
        <v>23</v>
      </c>
      <c r="B51" s="20" t="s">
        <v>269</v>
      </c>
      <c r="C51" s="195">
        <f>SUM(C52:C56)</f>
        <v>510000</v>
      </c>
    </row>
    <row r="52" spans="1:3" s="305" customFormat="1" ht="12" customHeight="1" x14ac:dyDescent="0.2">
      <c r="A52" s="14" t="s">
        <v>94</v>
      </c>
      <c r="B52" s="306" t="s">
        <v>273</v>
      </c>
      <c r="C52" s="350"/>
    </row>
    <row r="53" spans="1:3" s="305" customFormat="1" ht="12" customHeight="1" x14ac:dyDescent="0.2">
      <c r="A53" s="13" t="s">
        <v>95</v>
      </c>
      <c r="B53" s="307" t="s">
        <v>274</v>
      </c>
      <c r="C53" s="200">
        <v>510000</v>
      </c>
    </row>
    <row r="54" spans="1:3" s="305" customFormat="1" ht="12" customHeight="1" x14ac:dyDescent="0.2">
      <c r="A54" s="13" t="s">
        <v>270</v>
      </c>
      <c r="B54" s="307" t="s">
        <v>275</v>
      </c>
      <c r="C54" s="200"/>
    </row>
    <row r="55" spans="1:3" s="305" customFormat="1" ht="12" customHeight="1" x14ac:dyDescent="0.2">
      <c r="A55" s="13" t="s">
        <v>271</v>
      </c>
      <c r="B55" s="307" t="s">
        <v>276</v>
      </c>
      <c r="C55" s="200"/>
    </row>
    <row r="56" spans="1:3" s="305" customFormat="1" ht="12" customHeight="1" thickBot="1" x14ac:dyDescent="0.25">
      <c r="A56" s="15" t="s">
        <v>272</v>
      </c>
      <c r="B56" s="192" t="s">
        <v>277</v>
      </c>
      <c r="C56" s="297"/>
    </row>
    <row r="57" spans="1:3" s="305" customFormat="1" ht="12" customHeight="1" thickBot="1" x14ac:dyDescent="0.25">
      <c r="A57" s="19" t="s">
        <v>165</v>
      </c>
      <c r="B57" s="20" t="s">
        <v>278</v>
      </c>
      <c r="C57" s="195">
        <f>SUM(C58:C60)</f>
        <v>0</v>
      </c>
    </row>
    <row r="58" spans="1:3" s="305" customFormat="1" ht="12" customHeight="1" x14ac:dyDescent="0.2">
      <c r="A58" s="14" t="s">
        <v>96</v>
      </c>
      <c r="B58" s="306" t="s">
        <v>279</v>
      </c>
      <c r="C58" s="198"/>
    </row>
    <row r="59" spans="1:3" s="305" customFormat="1" ht="12" customHeight="1" x14ac:dyDescent="0.2">
      <c r="A59" s="13" t="s">
        <v>97</v>
      </c>
      <c r="B59" s="307" t="s">
        <v>407</v>
      </c>
      <c r="C59" s="197"/>
    </row>
    <row r="60" spans="1:3" s="305" customFormat="1" ht="12" customHeight="1" x14ac:dyDescent="0.2">
      <c r="A60" s="13" t="s">
        <v>282</v>
      </c>
      <c r="B60" s="307" t="s">
        <v>280</v>
      </c>
      <c r="C60" s="197"/>
    </row>
    <row r="61" spans="1:3" s="305" customFormat="1" ht="12" customHeight="1" thickBot="1" x14ac:dyDescent="0.25">
      <c r="A61" s="15" t="s">
        <v>283</v>
      </c>
      <c r="B61" s="192" t="s">
        <v>281</v>
      </c>
      <c r="C61" s="199"/>
    </row>
    <row r="62" spans="1:3" s="305" customFormat="1" ht="12" customHeight="1" thickBot="1" x14ac:dyDescent="0.25">
      <c r="A62" s="19" t="s">
        <v>25</v>
      </c>
      <c r="B62" s="190" t="s">
        <v>284</v>
      </c>
      <c r="C62" s="195">
        <f>SUM(C63:C65)</f>
        <v>0</v>
      </c>
    </row>
    <row r="63" spans="1:3" s="305" customFormat="1" ht="12" customHeight="1" x14ac:dyDescent="0.2">
      <c r="A63" s="14" t="s">
        <v>166</v>
      </c>
      <c r="B63" s="306" t="s">
        <v>286</v>
      </c>
      <c r="C63" s="200"/>
    </row>
    <row r="64" spans="1:3" s="305" customFormat="1" ht="12" customHeight="1" x14ac:dyDescent="0.2">
      <c r="A64" s="13" t="s">
        <v>167</v>
      </c>
      <c r="B64" s="307" t="s">
        <v>408</v>
      </c>
      <c r="C64" s="200"/>
    </row>
    <row r="65" spans="1:3" s="305" customFormat="1" ht="12" customHeight="1" x14ac:dyDescent="0.2">
      <c r="A65" s="13" t="s">
        <v>215</v>
      </c>
      <c r="B65" s="307" t="s">
        <v>287</v>
      </c>
      <c r="C65" s="200"/>
    </row>
    <row r="66" spans="1:3" s="305" customFormat="1" ht="12" customHeight="1" thickBot="1" x14ac:dyDescent="0.25">
      <c r="A66" s="15" t="s">
        <v>285</v>
      </c>
      <c r="B66" s="192" t="s">
        <v>288</v>
      </c>
      <c r="C66" s="200"/>
    </row>
    <row r="67" spans="1:3" s="305" customFormat="1" ht="12" customHeight="1" thickBot="1" x14ac:dyDescent="0.25">
      <c r="A67" s="373" t="s">
        <v>456</v>
      </c>
      <c r="B67" s="20" t="s">
        <v>289</v>
      </c>
      <c r="C67" s="201">
        <f>+C10+C17+C24+C31+C39+C51+C57+C62</f>
        <v>78294129</v>
      </c>
    </row>
    <row r="68" spans="1:3" s="305" customFormat="1" ht="12" customHeight="1" thickBot="1" x14ac:dyDescent="0.25">
      <c r="A68" s="353" t="s">
        <v>290</v>
      </c>
      <c r="B68" s="190" t="s">
        <v>291</v>
      </c>
      <c r="C68" s="195">
        <f>SUM(C69:C71)</f>
        <v>0</v>
      </c>
    </row>
    <row r="69" spans="1:3" s="305" customFormat="1" ht="12" customHeight="1" x14ac:dyDescent="0.2">
      <c r="A69" s="14" t="s">
        <v>319</v>
      </c>
      <c r="B69" s="306" t="s">
        <v>292</v>
      </c>
      <c r="C69" s="200"/>
    </row>
    <row r="70" spans="1:3" s="305" customFormat="1" ht="12" customHeight="1" x14ac:dyDescent="0.2">
      <c r="A70" s="13" t="s">
        <v>328</v>
      </c>
      <c r="B70" s="307" t="s">
        <v>293</v>
      </c>
      <c r="C70" s="200"/>
    </row>
    <row r="71" spans="1:3" s="305" customFormat="1" ht="12" customHeight="1" thickBot="1" x14ac:dyDescent="0.25">
      <c r="A71" s="15" t="s">
        <v>329</v>
      </c>
      <c r="B71" s="367" t="s">
        <v>543</v>
      </c>
      <c r="C71" s="200"/>
    </row>
    <row r="72" spans="1:3" s="305" customFormat="1" ht="12" customHeight="1" thickBot="1" x14ac:dyDescent="0.25">
      <c r="A72" s="353" t="s">
        <v>295</v>
      </c>
      <c r="B72" s="190" t="s">
        <v>296</v>
      </c>
      <c r="C72" s="195">
        <f>SUM(C73:C76)</f>
        <v>0</v>
      </c>
    </row>
    <row r="73" spans="1:3" s="305" customFormat="1" ht="12" customHeight="1" x14ac:dyDescent="0.2">
      <c r="A73" s="14" t="s">
        <v>134</v>
      </c>
      <c r="B73" s="306" t="s">
        <v>297</v>
      </c>
      <c r="C73" s="200"/>
    </row>
    <row r="74" spans="1:3" s="305" customFormat="1" ht="12" customHeight="1" x14ac:dyDescent="0.2">
      <c r="A74" s="13" t="s">
        <v>135</v>
      </c>
      <c r="B74" s="307" t="s">
        <v>544</v>
      </c>
      <c r="C74" s="200"/>
    </row>
    <row r="75" spans="1:3" s="305" customFormat="1" ht="12" customHeight="1" thickBot="1" x14ac:dyDescent="0.25">
      <c r="A75" s="15" t="s">
        <v>320</v>
      </c>
      <c r="B75" s="308" t="s">
        <v>298</v>
      </c>
      <c r="C75" s="297"/>
    </row>
    <row r="76" spans="1:3" s="305" customFormat="1" ht="12" customHeight="1" thickBot="1" x14ac:dyDescent="0.25">
      <c r="A76" s="418" t="s">
        <v>321</v>
      </c>
      <c r="B76" s="419" t="s">
        <v>545</v>
      </c>
      <c r="C76" s="420"/>
    </row>
    <row r="77" spans="1:3" s="305" customFormat="1" ht="12" customHeight="1" thickBot="1" x14ac:dyDescent="0.25">
      <c r="A77" s="353" t="s">
        <v>299</v>
      </c>
      <c r="B77" s="190" t="s">
        <v>300</v>
      </c>
      <c r="C77" s="195">
        <f>SUM(C78:C79)</f>
        <v>13243388</v>
      </c>
    </row>
    <row r="78" spans="1:3" s="305" customFormat="1" ht="12" customHeight="1" thickBot="1" x14ac:dyDescent="0.25">
      <c r="A78" s="12" t="s">
        <v>322</v>
      </c>
      <c r="B78" s="417" t="s">
        <v>301</v>
      </c>
      <c r="C78" s="297">
        <v>13243388</v>
      </c>
    </row>
    <row r="79" spans="1:3" s="305" customFormat="1" ht="12" customHeight="1" thickBot="1" x14ac:dyDescent="0.25">
      <c r="A79" s="418" t="s">
        <v>323</v>
      </c>
      <c r="B79" s="419" t="s">
        <v>302</v>
      </c>
      <c r="C79" s="420"/>
    </row>
    <row r="80" spans="1:3" s="305" customFormat="1" ht="12" customHeight="1" thickBot="1" x14ac:dyDescent="0.25">
      <c r="A80" s="353" t="s">
        <v>303</v>
      </c>
      <c r="B80" s="190" t="s">
        <v>304</v>
      </c>
      <c r="C80" s="195">
        <f>SUM(C81:C83)</f>
        <v>0</v>
      </c>
    </row>
    <row r="81" spans="1:3" s="305" customFormat="1" ht="12" customHeight="1" x14ac:dyDescent="0.2">
      <c r="A81" s="14" t="s">
        <v>324</v>
      </c>
      <c r="B81" s="306" t="s">
        <v>305</v>
      </c>
      <c r="C81" s="200"/>
    </row>
    <row r="82" spans="1:3" s="305" customFormat="1" ht="12" customHeight="1" x14ac:dyDescent="0.2">
      <c r="A82" s="13" t="s">
        <v>325</v>
      </c>
      <c r="B82" s="307" t="s">
        <v>306</v>
      </c>
      <c r="C82" s="200"/>
    </row>
    <row r="83" spans="1:3" s="305" customFormat="1" ht="12" customHeight="1" thickBot="1" x14ac:dyDescent="0.25">
      <c r="A83" s="17" t="s">
        <v>326</v>
      </c>
      <c r="B83" s="421" t="s">
        <v>546</v>
      </c>
      <c r="C83" s="422"/>
    </row>
    <row r="84" spans="1:3" s="305" customFormat="1" ht="12" customHeight="1" thickBot="1" x14ac:dyDescent="0.25">
      <c r="A84" s="353" t="s">
        <v>307</v>
      </c>
      <c r="B84" s="190" t="s">
        <v>327</v>
      </c>
      <c r="C84" s="195">
        <f>SUM(C85:C88)</f>
        <v>0</v>
      </c>
    </row>
    <row r="85" spans="1:3" s="305" customFormat="1" ht="12" customHeight="1" x14ac:dyDescent="0.2">
      <c r="A85" s="310" t="s">
        <v>308</v>
      </c>
      <c r="B85" s="306" t="s">
        <v>309</v>
      </c>
      <c r="C85" s="200"/>
    </row>
    <row r="86" spans="1:3" s="305" customFormat="1" ht="12" customHeight="1" x14ac:dyDescent="0.2">
      <c r="A86" s="311" t="s">
        <v>310</v>
      </c>
      <c r="B86" s="307" t="s">
        <v>311</v>
      </c>
      <c r="C86" s="200"/>
    </row>
    <row r="87" spans="1:3" s="305" customFormat="1" ht="12" customHeight="1" x14ac:dyDescent="0.2">
      <c r="A87" s="311" t="s">
        <v>312</v>
      </c>
      <c r="B87" s="307" t="s">
        <v>313</v>
      </c>
      <c r="C87" s="200"/>
    </row>
    <row r="88" spans="1:3" s="305" customFormat="1" ht="12" customHeight="1" thickBot="1" x14ac:dyDescent="0.25">
      <c r="A88" s="312" t="s">
        <v>314</v>
      </c>
      <c r="B88" s="192" t="s">
        <v>315</v>
      </c>
      <c r="C88" s="200"/>
    </row>
    <row r="89" spans="1:3" s="305" customFormat="1" ht="12" customHeight="1" thickBot="1" x14ac:dyDescent="0.25">
      <c r="A89" s="353" t="s">
        <v>316</v>
      </c>
      <c r="B89" s="190" t="s">
        <v>455</v>
      </c>
      <c r="C89" s="351"/>
    </row>
    <row r="90" spans="1:3" s="305" customFormat="1" ht="13.5" customHeight="1" thickBot="1" x14ac:dyDescent="0.25">
      <c r="A90" s="353" t="s">
        <v>318</v>
      </c>
      <c r="B90" s="190" t="s">
        <v>317</v>
      </c>
      <c r="C90" s="351"/>
    </row>
    <row r="91" spans="1:3" s="305" customFormat="1" ht="15.75" customHeight="1" thickBot="1" x14ac:dyDescent="0.25">
      <c r="A91" s="353" t="s">
        <v>330</v>
      </c>
      <c r="B91" s="313" t="s">
        <v>458</v>
      </c>
      <c r="C91" s="201">
        <f>+C68+C72+C77+C80+C84+C90+C89</f>
        <v>13243388</v>
      </c>
    </row>
    <row r="92" spans="1:3" s="305" customFormat="1" ht="16.5" customHeight="1" thickBot="1" x14ac:dyDescent="0.25">
      <c r="A92" s="354" t="s">
        <v>457</v>
      </c>
      <c r="B92" s="314" t="s">
        <v>459</v>
      </c>
      <c r="C92" s="201">
        <f>+C67+C91</f>
        <v>91537517</v>
      </c>
    </row>
    <row r="93" spans="1:3" s="305" customFormat="1" ht="11.1" customHeight="1" x14ac:dyDescent="0.2">
      <c r="A93" s="4"/>
      <c r="B93" s="5"/>
      <c r="C93" s="202"/>
    </row>
    <row r="94" spans="1:3" ht="16.5" customHeight="1" x14ac:dyDescent="0.25">
      <c r="A94" s="755" t="s">
        <v>47</v>
      </c>
      <c r="B94" s="755"/>
      <c r="C94" s="755"/>
    </row>
    <row r="95" spans="1:3" s="315" customFormat="1" ht="16.5" customHeight="1" thickBot="1" x14ac:dyDescent="0.3">
      <c r="A95" s="752" t="s">
        <v>138</v>
      </c>
      <c r="B95" s="752"/>
      <c r="C95" s="429" t="str">
        <f>C7</f>
        <v>Forintban!</v>
      </c>
    </row>
    <row r="96" spans="1:3" ht="30" customHeight="1" thickBot="1" x14ac:dyDescent="0.3">
      <c r="A96" s="410" t="s">
        <v>69</v>
      </c>
      <c r="B96" s="411" t="s">
        <v>48</v>
      </c>
      <c r="C96" s="412" t="str">
        <f>+C8</f>
        <v>2021. évi előirányzat</v>
      </c>
    </row>
    <row r="97" spans="1:3" s="304" customFormat="1" ht="12" customHeight="1" thickBot="1" x14ac:dyDescent="0.25">
      <c r="A97" s="410"/>
      <c r="B97" s="411" t="s">
        <v>473</v>
      </c>
      <c r="C97" s="412" t="s">
        <v>474</v>
      </c>
    </row>
    <row r="98" spans="1:3" ht="12" customHeight="1" thickBot="1" x14ac:dyDescent="0.3">
      <c r="A98" s="21" t="s">
        <v>18</v>
      </c>
      <c r="B98" s="27" t="s">
        <v>417</v>
      </c>
      <c r="C98" s="194">
        <f>C99+C100+C101+C102+C103+C116</f>
        <v>82151804</v>
      </c>
    </row>
    <row r="99" spans="1:3" ht="12" customHeight="1" x14ac:dyDescent="0.25">
      <c r="A99" s="16" t="s">
        <v>98</v>
      </c>
      <c r="B99" s="9" t="s">
        <v>49</v>
      </c>
      <c r="C99" s="196">
        <v>40847832</v>
      </c>
    </row>
    <row r="100" spans="1:3" ht="12" customHeight="1" x14ac:dyDescent="0.25">
      <c r="A100" s="13" t="s">
        <v>99</v>
      </c>
      <c r="B100" s="7" t="s">
        <v>168</v>
      </c>
      <c r="C100" s="197">
        <v>6331414</v>
      </c>
    </row>
    <row r="101" spans="1:3" ht="12" customHeight="1" x14ac:dyDescent="0.25">
      <c r="A101" s="13" t="s">
        <v>100</v>
      </c>
      <c r="B101" s="7" t="s">
        <v>131</v>
      </c>
      <c r="C101" s="199">
        <v>25280897</v>
      </c>
    </row>
    <row r="102" spans="1:3" ht="12" customHeight="1" x14ac:dyDescent="0.25">
      <c r="A102" s="13" t="s">
        <v>101</v>
      </c>
      <c r="B102" s="10" t="s">
        <v>169</v>
      </c>
      <c r="C102" s="199">
        <v>6352000</v>
      </c>
    </row>
    <row r="103" spans="1:3" ht="12" customHeight="1" x14ac:dyDescent="0.25">
      <c r="A103" s="13" t="s">
        <v>112</v>
      </c>
      <c r="B103" s="18" t="s">
        <v>170</v>
      </c>
      <c r="C103" s="199">
        <f>SUM(C104:C115)</f>
        <v>3339661</v>
      </c>
    </row>
    <row r="104" spans="1:3" ht="12" customHeight="1" x14ac:dyDescent="0.25">
      <c r="A104" s="13" t="s">
        <v>102</v>
      </c>
      <c r="B104" s="7" t="s">
        <v>422</v>
      </c>
      <c r="C104" s="199">
        <v>510000</v>
      </c>
    </row>
    <row r="105" spans="1:3" ht="12" customHeight="1" x14ac:dyDescent="0.25">
      <c r="A105" s="13" t="s">
        <v>103</v>
      </c>
      <c r="B105" s="90" t="s">
        <v>421</v>
      </c>
      <c r="C105" s="199"/>
    </row>
    <row r="106" spans="1:3" ht="12" customHeight="1" x14ac:dyDescent="0.25">
      <c r="A106" s="13" t="s">
        <v>113</v>
      </c>
      <c r="B106" s="90" t="s">
        <v>420</v>
      </c>
      <c r="C106" s="199"/>
    </row>
    <row r="107" spans="1:3" ht="12" customHeight="1" x14ac:dyDescent="0.25">
      <c r="A107" s="13" t="s">
        <v>114</v>
      </c>
      <c r="B107" s="88" t="s">
        <v>333</v>
      </c>
      <c r="C107" s="199"/>
    </row>
    <row r="108" spans="1:3" ht="12" customHeight="1" x14ac:dyDescent="0.25">
      <c r="A108" s="13" t="s">
        <v>115</v>
      </c>
      <c r="B108" s="89" t="s">
        <v>334</v>
      </c>
      <c r="C108" s="199"/>
    </row>
    <row r="109" spans="1:3" ht="12" customHeight="1" x14ac:dyDescent="0.25">
      <c r="A109" s="13" t="s">
        <v>116</v>
      </c>
      <c r="B109" s="89" t="s">
        <v>335</v>
      </c>
      <c r="C109" s="199"/>
    </row>
    <row r="110" spans="1:3" ht="12" customHeight="1" x14ac:dyDescent="0.25">
      <c r="A110" s="13" t="s">
        <v>118</v>
      </c>
      <c r="B110" s="88" t="s">
        <v>336</v>
      </c>
      <c r="C110" s="199">
        <v>2729661</v>
      </c>
    </row>
    <row r="111" spans="1:3" ht="12" customHeight="1" x14ac:dyDescent="0.25">
      <c r="A111" s="13" t="s">
        <v>171</v>
      </c>
      <c r="B111" s="88" t="s">
        <v>337</v>
      </c>
      <c r="C111" s="199"/>
    </row>
    <row r="112" spans="1:3" ht="12" customHeight="1" x14ac:dyDescent="0.25">
      <c r="A112" s="13" t="s">
        <v>331</v>
      </c>
      <c r="B112" s="89" t="s">
        <v>338</v>
      </c>
      <c r="C112" s="199"/>
    </row>
    <row r="113" spans="1:3" ht="12" customHeight="1" x14ac:dyDescent="0.25">
      <c r="A113" s="12" t="s">
        <v>332</v>
      </c>
      <c r="B113" s="90" t="s">
        <v>339</v>
      </c>
      <c r="C113" s="199"/>
    </row>
    <row r="114" spans="1:3" ht="12" customHeight="1" x14ac:dyDescent="0.25">
      <c r="A114" s="13" t="s">
        <v>418</v>
      </c>
      <c r="B114" s="90" t="s">
        <v>340</v>
      </c>
      <c r="C114" s="199"/>
    </row>
    <row r="115" spans="1:3" ht="12" customHeight="1" x14ac:dyDescent="0.25">
      <c r="A115" s="15" t="s">
        <v>419</v>
      </c>
      <c r="B115" s="90" t="s">
        <v>341</v>
      </c>
      <c r="C115" s="199">
        <v>100000</v>
      </c>
    </row>
    <row r="116" spans="1:3" ht="12" customHeight="1" x14ac:dyDescent="0.25">
      <c r="A116" s="13" t="s">
        <v>423</v>
      </c>
      <c r="B116" s="10" t="s">
        <v>50</v>
      </c>
      <c r="C116" s="197"/>
    </row>
    <row r="117" spans="1:3" ht="12" customHeight="1" x14ac:dyDescent="0.25">
      <c r="A117" s="13" t="s">
        <v>424</v>
      </c>
      <c r="B117" s="7" t="s">
        <v>426</v>
      </c>
      <c r="C117" s="197"/>
    </row>
    <row r="118" spans="1:3" ht="12" customHeight="1" thickBot="1" x14ac:dyDescent="0.3">
      <c r="A118" s="17" t="s">
        <v>425</v>
      </c>
      <c r="B118" s="371" t="s">
        <v>427</v>
      </c>
      <c r="C118" s="203"/>
    </row>
    <row r="119" spans="1:3" ht="12" customHeight="1" thickBot="1" x14ac:dyDescent="0.3">
      <c r="A119" s="368" t="s">
        <v>19</v>
      </c>
      <c r="B119" s="369" t="s">
        <v>342</v>
      </c>
      <c r="C119" s="370">
        <f>+C120+C122+C124</f>
        <v>7516800</v>
      </c>
    </row>
    <row r="120" spans="1:3" ht="12" customHeight="1" x14ac:dyDescent="0.25">
      <c r="A120" s="14" t="s">
        <v>104</v>
      </c>
      <c r="B120" s="7" t="s">
        <v>214</v>
      </c>
      <c r="C120" s="198">
        <v>6800000</v>
      </c>
    </row>
    <row r="121" spans="1:3" ht="12" customHeight="1" x14ac:dyDescent="0.25">
      <c r="A121" s="14" t="s">
        <v>105</v>
      </c>
      <c r="B121" s="11" t="s">
        <v>346</v>
      </c>
      <c r="C121" s="198"/>
    </row>
    <row r="122" spans="1:3" ht="12" customHeight="1" x14ac:dyDescent="0.25">
      <c r="A122" s="14" t="s">
        <v>106</v>
      </c>
      <c r="B122" s="11" t="s">
        <v>172</v>
      </c>
      <c r="C122" s="197"/>
    </row>
    <row r="123" spans="1:3" ht="12" customHeight="1" x14ac:dyDescent="0.25">
      <c r="A123" s="14" t="s">
        <v>107</v>
      </c>
      <c r="B123" s="11" t="s">
        <v>347</v>
      </c>
      <c r="C123" s="184"/>
    </row>
    <row r="124" spans="1:3" ht="12" customHeight="1" x14ac:dyDescent="0.25">
      <c r="A124" s="14" t="s">
        <v>108</v>
      </c>
      <c r="B124" s="192" t="s">
        <v>548</v>
      </c>
      <c r="C124" s="184">
        <f>SUM(C125:C132)</f>
        <v>716800</v>
      </c>
    </row>
    <row r="125" spans="1:3" ht="12" customHeight="1" x14ac:dyDescent="0.25">
      <c r="A125" s="14" t="s">
        <v>117</v>
      </c>
      <c r="B125" s="191" t="s">
        <v>409</v>
      </c>
      <c r="C125" s="184"/>
    </row>
    <row r="126" spans="1:3" ht="12" customHeight="1" x14ac:dyDescent="0.25">
      <c r="A126" s="14" t="s">
        <v>119</v>
      </c>
      <c r="B126" s="302" t="s">
        <v>352</v>
      </c>
      <c r="C126" s="184"/>
    </row>
    <row r="127" spans="1:3" x14ac:dyDescent="0.25">
      <c r="A127" s="14" t="s">
        <v>173</v>
      </c>
      <c r="B127" s="89" t="s">
        <v>335</v>
      </c>
      <c r="C127" s="184">
        <v>666800</v>
      </c>
    </row>
    <row r="128" spans="1:3" ht="12" customHeight="1" x14ac:dyDescent="0.25">
      <c r="A128" s="14" t="s">
        <v>174</v>
      </c>
      <c r="B128" s="89" t="s">
        <v>351</v>
      </c>
      <c r="C128" s="184">
        <v>50000</v>
      </c>
    </row>
    <row r="129" spans="1:3" ht="12" customHeight="1" x14ac:dyDescent="0.25">
      <c r="A129" s="14" t="s">
        <v>175</v>
      </c>
      <c r="B129" s="89" t="s">
        <v>350</v>
      </c>
      <c r="C129" s="184"/>
    </row>
    <row r="130" spans="1:3" ht="12" customHeight="1" x14ac:dyDescent="0.25">
      <c r="A130" s="14" t="s">
        <v>343</v>
      </c>
      <c r="B130" s="89" t="s">
        <v>338</v>
      </c>
      <c r="C130" s="184"/>
    </row>
    <row r="131" spans="1:3" ht="12" customHeight="1" x14ac:dyDescent="0.25">
      <c r="A131" s="14" t="s">
        <v>344</v>
      </c>
      <c r="B131" s="89" t="s">
        <v>349</v>
      </c>
      <c r="C131" s="184"/>
    </row>
    <row r="132" spans="1:3" ht="16.5" thickBot="1" x14ac:dyDescent="0.3">
      <c r="A132" s="12" t="s">
        <v>345</v>
      </c>
      <c r="B132" s="89" t="s">
        <v>348</v>
      </c>
      <c r="C132" s="186"/>
    </row>
    <row r="133" spans="1:3" ht="12" customHeight="1" thickBot="1" x14ac:dyDescent="0.3">
      <c r="A133" s="19" t="s">
        <v>20</v>
      </c>
      <c r="B133" s="74" t="s">
        <v>428</v>
      </c>
      <c r="C133" s="195">
        <f>+C98+C119</f>
        <v>89668604</v>
      </c>
    </row>
    <row r="134" spans="1:3" ht="12" customHeight="1" thickBot="1" x14ac:dyDescent="0.3">
      <c r="A134" s="19" t="s">
        <v>21</v>
      </c>
      <c r="B134" s="74" t="s">
        <v>429</v>
      </c>
      <c r="C134" s="195">
        <f>+C135+C136+C137</f>
        <v>0</v>
      </c>
    </row>
    <row r="135" spans="1:3" ht="12" customHeight="1" x14ac:dyDescent="0.25">
      <c r="A135" s="14" t="s">
        <v>252</v>
      </c>
      <c r="B135" s="11" t="s">
        <v>436</v>
      </c>
      <c r="C135" s="184"/>
    </row>
    <row r="136" spans="1:3" ht="12" customHeight="1" x14ac:dyDescent="0.25">
      <c r="A136" s="14" t="s">
        <v>253</v>
      </c>
      <c r="B136" s="11" t="s">
        <v>437</v>
      </c>
      <c r="C136" s="184"/>
    </row>
    <row r="137" spans="1:3" ht="12" customHeight="1" thickBot="1" x14ac:dyDescent="0.3">
      <c r="A137" s="12" t="s">
        <v>254</v>
      </c>
      <c r="B137" s="11" t="s">
        <v>438</v>
      </c>
      <c r="C137" s="184"/>
    </row>
    <row r="138" spans="1:3" ht="12" customHeight="1" thickBot="1" x14ac:dyDescent="0.3">
      <c r="A138" s="19" t="s">
        <v>22</v>
      </c>
      <c r="B138" s="74" t="s">
        <v>430</v>
      </c>
      <c r="C138" s="195">
        <f>SUM(C139:C144)</f>
        <v>0</v>
      </c>
    </row>
    <row r="139" spans="1:3" ht="12" customHeight="1" x14ac:dyDescent="0.25">
      <c r="A139" s="14" t="s">
        <v>91</v>
      </c>
      <c r="B139" s="8" t="s">
        <v>439</v>
      </c>
      <c r="C139" s="184"/>
    </row>
    <row r="140" spans="1:3" ht="12" customHeight="1" x14ac:dyDescent="0.25">
      <c r="A140" s="14" t="s">
        <v>92</v>
      </c>
      <c r="B140" s="8" t="s">
        <v>431</v>
      </c>
      <c r="C140" s="184"/>
    </row>
    <row r="141" spans="1:3" ht="12" customHeight="1" x14ac:dyDescent="0.25">
      <c r="A141" s="14" t="s">
        <v>93</v>
      </c>
      <c r="B141" s="8" t="s">
        <v>432</v>
      </c>
      <c r="C141" s="184"/>
    </row>
    <row r="142" spans="1:3" ht="12" customHeight="1" x14ac:dyDescent="0.25">
      <c r="A142" s="14" t="s">
        <v>160</v>
      </c>
      <c r="B142" s="8" t="s">
        <v>433</v>
      </c>
      <c r="C142" s="184"/>
    </row>
    <row r="143" spans="1:3" ht="12" customHeight="1" x14ac:dyDescent="0.25">
      <c r="A143" s="12" t="s">
        <v>161</v>
      </c>
      <c r="B143" s="6" t="s">
        <v>434</v>
      </c>
      <c r="C143" s="186"/>
    </row>
    <row r="144" spans="1:3" ht="12" customHeight="1" thickBot="1" x14ac:dyDescent="0.3">
      <c r="A144" s="17" t="s">
        <v>162</v>
      </c>
      <c r="B144" s="511" t="s">
        <v>435</v>
      </c>
      <c r="C144" s="378"/>
    </row>
    <row r="145" spans="1:9" ht="12" customHeight="1" thickBot="1" x14ac:dyDescent="0.3">
      <c r="A145" s="19" t="s">
        <v>23</v>
      </c>
      <c r="B145" s="74" t="s">
        <v>443</v>
      </c>
      <c r="C145" s="201">
        <f>+C146+C147+C148+C149</f>
        <v>1868913</v>
      </c>
    </row>
    <row r="146" spans="1:9" ht="12" customHeight="1" x14ac:dyDescent="0.25">
      <c r="A146" s="14" t="s">
        <v>94</v>
      </c>
      <c r="B146" s="8" t="s">
        <v>353</v>
      </c>
      <c r="C146" s="184"/>
    </row>
    <row r="147" spans="1:9" ht="12" customHeight="1" x14ac:dyDescent="0.25">
      <c r="A147" s="14" t="s">
        <v>95</v>
      </c>
      <c r="B147" s="8" t="s">
        <v>354</v>
      </c>
      <c r="C147" s="184">
        <v>1868913</v>
      </c>
    </row>
    <row r="148" spans="1:9" ht="12" customHeight="1" thickBot="1" x14ac:dyDescent="0.3">
      <c r="A148" s="12" t="s">
        <v>270</v>
      </c>
      <c r="B148" s="6" t="s">
        <v>444</v>
      </c>
      <c r="C148" s="186"/>
    </row>
    <row r="149" spans="1:9" ht="12" customHeight="1" thickBot="1" x14ac:dyDescent="0.3">
      <c r="A149" s="418" t="s">
        <v>271</v>
      </c>
      <c r="B149" s="423" t="s">
        <v>372</v>
      </c>
      <c r="C149" s="424"/>
    </row>
    <row r="150" spans="1:9" ht="12" customHeight="1" thickBot="1" x14ac:dyDescent="0.3">
      <c r="A150" s="19" t="s">
        <v>24</v>
      </c>
      <c r="B150" s="74" t="s">
        <v>445</v>
      </c>
      <c r="C150" s="204">
        <f>SUM(C151:C155)</f>
        <v>0</v>
      </c>
    </row>
    <row r="151" spans="1:9" ht="12" customHeight="1" x14ac:dyDescent="0.25">
      <c r="A151" s="14" t="s">
        <v>96</v>
      </c>
      <c r="B151" s="8" t="s">
        <v>440</v>
      </c>
      <c r="C151" s="184"/>
    </row>
    <row r="152" spans="1:9" ht="12" customHeight="1" x14ac:dyDescent="0.25">
      <c r="A152" s="14" t="s">
        <v>97</v>
      </c>
      <c r="B152" s="8" t="s">
        <v>447</v>
      </c>
      <c r="C152" s="184"/>
    </row>
    <row r="153" spans="1:9" ht="12" customHeight="1" x14ac:dyDescent="0.25">
      <c r="A153" s="14" t="s">
        <v>282</v>
      </c>
      <c r="B153" s="8" t="s">
        <v>442</v>
      </c>
      <c r="C153" s="184"/>
    </row>
    <row r="154" spans="1:9" ht="12" customHeight="1" x14ac:dyDescent="0.25">
      <c r="A154" s="14" t="s">
        <v>283</v>
      </c>
      <c r="B154" s="8" t="s">
        <v>498</v>
      </c>
      <c r="C154" s="184"/>
    </row>
    <row r="155" spans="1:9" ht="12" customHeight="1" thickBot="1" x14ac:dyDescent="0.3">
      <c r="A155" s="14" t="s">
        <v>446</v>
      </c>
      <c r="B155" s="8" t="s">
        <v>449</v>
      </c>
      <c r="C155" s="184"/>
    </row>
    <row r="156" spans="1:9" ht="12" customHeight="1" thickBot="1" x14ac:dyDescent="0.3">
      <c r="A156" s="19" t="s">
        <v>25</v>
      </c>
      <c r="B156" s="74" t="s">
        <v>450</v>
      </c>
      <c r="C156" s="372"/>
    </row>
    <row r="157" spans="1:9" ht="12" customHeight="1" thickBot="1" x14ac:dyDescent="0.3">
      <c r="A157" s="19" t="s">
        <v>26</v>
      </c>
      <c r="B157" s="74" t="s">
        <v>451</v>
      </c>
      <c r="C157" s="372"/>
    </row>
    <row r="158" spans="1:9" ht="15.2" customHeight="1" thickBot="1" x14ac:dyDescent="0.3">
      <c r="A158" s="19" t="s">
        <v>27</v>
      </c>
      <c r="B158" s="74" t="s">
        <v>453</v>
      </c>
      <c r="C158" s="425">
        <f>+C134+C138+C145+C150+C156+C157</f>
        <v>1868913</v>
      </c>
      <c r="F158" s="317"/>
      <c r="G158" s="318"/>
      <c r="H158" s="318"/>
      <c r="I158" s="318"/>
    </row>
    <row r="159" spans="1:9" s="305" customFormat="1" ht="17.25" customHeight="1" thickBot="1" x14ac:dyDescent="0.25">
      <c r="A159" s="193" t="s">
        <v>28</v>
      </c>
      <c r="B159" s="426" t="s">
        <v>452</v>
      </c>
      <c r="C159" s="425">
        <f>+C133+C158</f>
        <v>91537517</v>
      </c>
    </row>
    <row r="160" spans="1:9" ht="15.95" customHeight="1" x14ac:dyDescent="0.25">
      <c r="A160" s="477"/>
      <c r="B160" s="477"/>
      <c r="C160" s="478">
        <f>C92-C159</f>
        <v>0</v>
      </c>
    </row>
    <row r="161" spans="1:4" x14ac:dyDescent="0.25">
      <c r="A161" s="753" t="s">
        <v>355</v>
      </c>
      <c r="B161" s="753"/>
      <c r="C161" s="753"/>
    </row>
    <row r="162" spans="1:4" ht="15.2" customHeight="1" thickBot="1" x14ac:dyDescent="0.3">
      <c r="A162" s="754" t="s">
        <v>139</v>
      </c>
      <c r="B162" s="754"/>
      <c r="C162" s="430" t="str">
        <f>C95</f>
        <v>Forintban!</v>
      </c>
    </row>
    <row r="163" spans="1:4" ht="13.5" customHeight="1" thickBot="1" x14ac:dyDescent="0.3">
      <c r="A163" s="19">
        <v>1</v>
      </c>
      <c r="B163" s="26" t="s">
        <v>454</v>
      </c>
      <c r="C163" s="195">
        <f>+C67-C133</f>
        <v>-11374475</v>
      </c>
      <c r="D163" s="319"/>
    </row>
    <row r="164" spans="1:4" ht="27.75" customHeight="1" thickBot="1" x14ac:dyDescent="0.3">
      <c r="A164" s="19" t="s">
        <v>19</v>
      </c>
      <c r="B164" s="26" t="s">
        <v>460</v>
      </c>
      <c r="C164" s="195">
        <f>+C91-C158</f>
        <v>11374475</v>
      </c>
    </row>
  </sheetData>
  <mergeCells count="7">
    <mergeCell ref="B1:C1"/>
    <mergeCell ref="A6:C6"/>
    <mergeCell ref="A7:B7"/>
    <mergeCell ref="A95:B95"/>
    <mergeCell ref="A161:C161"/>
    <mergeCell ref="A162:B162"/>
    <mergeCell ref="A94:C94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81" zoomScale="120" zoomScaleNormal="120" zoomScaleSheetLayoutView="100" workbookViewId="0">
      <selection activeCell="C98" sqref="C98:C159"/>
    </sheetView>
  </sheetViews>
  <sheetFormatPr defaultRowHeight="15.75" x14ac:dyDescent="0.25"/>
  <cols>
    <col min="1" max="1" width="9.5" style="275" customWidth="1"/>
    <col min="2" max="2" width="99.33203125" style="275" customWidth="1"/>
    <col min="3" max="3" width="21.6640625" style="276" customWidth="1"/>
    <col min="4" max="4" width="10.5" style="303" bestFit="1" customWidth="1"/>
    <col min="5" max="16384" width="9.33203125" style="303"/>
  </cols>
  <sheetData>
    <row r="1" spans="1:3" ht="18.75" customHeight="1" x14ac:dyDescent="0.25">
      <c r="A1" s="469"/>
      <c r="B1" s="748" t="str">
        <f>CONCATENATE("1.2. melléklet ",ALAPADATOK!A7," ",ALAPADATOK!B7," ",ALAPADATOK!C7," ",ALAPADATOK!D7," ",ALAPADATOK!E7," ",ALAPADATOK!F7," ",ALAPADATOK!G7," ",ALAPADATOK!H7)</f>
        <v>1.2. melléklet az 1 / 2021 ( II.16. ) önkormányzati rendelethez</v>
      </c>
      <c r="C1" s="749"/>
    </row>
    <row r="2" spans="1:3" ht="21.95" customHeight="1" x14ac:dyDescent="0.25">
      <c r="A2" s="470"/>
      <c r="B2" s="471" t="str">
        <f>CONCATENATE(ALAPADATOK!A3)</f>
        <v>ESZTEREGNYE KÖZSÉG ÖNKORMÁNYZATA</v>
      </c>
      <c r="C2" s="472"/>
    </row>
    <row r="3" spans="1:3" ht="21.95" customHeight="1" x14ac:dyDescent="0.25">
      <c r="A3" s="472"/>
      <c r="B3" s="471" t="str">
        <f>'KV_1.1.sz.mell.'!B3</f>
        <v>2021. ÉVI KÖLTSÉGVETÉS</v>
      </c>
      <c r="C3" s="472"/>
    </row>
    <row r="4" spans="1:3" ht="21.95" customHeight="1" x14ac:dyDescent="0.25">
      <c r="A4" s="472"/>
      <c r="B4" s="471" t="s">
        <v>553</v>
      </c>
      <c r="C4" s="472"/>
    </row>
    <row r="5" spans="1:3" ht="21.95" customHeight="1" x14ac:dyDescent="0.25">
      <c r="A5" s="469"/>
      <c r="B5" s="469"/>
      <c r="C5" s="473"/>
    </row>
    <row r="6" spans="1:3" ht="15.2" customHeight="1" x14ac:dyDescent="0.25">
      <c r="A6" s="750" t="s">
        <v>15</v>
      </c>
      <c r="B6" s="750"/>
      <c r="C6" s="750"/>
    </row>
    <row r="7" spans="1:3" ht="15.2" customHeight="1" thickBot="1" x14ac:dyDescent="0.3">
      <c r="A7" s="751" t="s">
        <v>137</v>
      </c>
      <c r="B7" s="751"/>
      <c r="C7" s="428" t="str">
        <f>CONCATENATE('KV_1.1.sz.mell.'!C7)</f>
        <v>Forintban!</v>
      </c>
    </row>
    <row r="8" spans="1:3" ht="24" customHeight="1" thickBot="1" x14ac:dyDescent="0.3">
      <c r="A8" s="474" t="s">
        <v>69</v>
      </c>
      <c r="B8" s="475" t="s">
        <v>17</v>
      </c>
      <c r="C8" s="476" t="str">
        <f>+CONCATENATE(LEFT(KV_ÖSSZEFÜGGÉSEK!A5,4),". évi előirányzat")</f>
        <v>2021. évi előirányzat</v>
      </c>
    </row>
    <row r="9" spans="1:3" s="304" customFormat="1" ht="12" customHeight="1" thickBot="1" x14ac:dyDescent="0.25">
      <c r="A9" s="413"/>
      <c r="B9" s="414" t="s">
        <v>473</v>
      </c>
      <c r="C9" s="415" t="s">
        <v>474</v>
      </c>
    </row>
    <row r="10" spans="1:3" s="305" customFormat="1" ht="12" customHeight="1" thickBot="1" x14ac:dyDescent="0.25">
      <c r="A10" s="19" t="s">
        <v>18</v>
      </c>
      <c r="B10" s="20" t="s">
        <v>236</v>
      </c>
      <c r="C10" s="195">
        <f>+C11+C12+C13+C14+C15+C16</f>
        <v>43068022</v>
      </c>
    </row>
    <row r="11" spans="1:3" s="305" customFormat="1" ht="12" customHeight="1" x14ac:dyDescent="0.2">
      <c r="A11" s="14" t="s">
        <v>98</v>
      </c>
      <c r="B11" s="306" t="s">
        <v>237</v>
      </c>
      <c r="C11" s="198">
        <v>13403202</v>
      </c>
    </row>
    <row r="12" spans="1:3" s="305" customFormat="1" ht="12" customHeight="1" x14ac:dyDescent="0.2">
      <c r="A12" s="13" t="s">
        <v>99</v>
      </c>
      <c r="B12" s="307" t="s">
        <v>238</v>
      </c>
      <c r="C12" s="197">
        <v>16563820</v>
      </c>
    </row>
    <row r="13" spans="1:3" s="305" customFormat="1" ht="12" customHeight="1" x14ac:dyDescent="0.2">
      <c r="A13" s="13" t="s">
        <v>100</v>
      </c>
      <c r="B13" s="307" t="s">
        <v>525</v>
      </c>
      <c r="C13" s="197">
        <v>10831000</v>
      </c>
    </row>
    <row r="14" spans="1:3" s="305" customFormat="1" ht="12" customHeight="1" x14ac:dyDescent="0.2">
      <c r="A14" s="13" t="s">
        <v>101</v>
      </c>
      <c r="B14" s="307" t="s">
        <v>240</v>
      </c>
      <c r="C14" s="197">
        <v>2270000</v>
      </c>
    </row>
    <row r="15" spans="1:3" s="305" customFormat="1" ht="12" customHeight="1" x14ac:dyDescent="0.2">
      <c r="A15" s="13" t="s">
        <v>133</v>
      </c>
      <c r="B15" s="191" t="s">
        <v>412</v>
      </c>
      <c r="C15" s="197"/>
    </row>
    <row r="16" spans="1:3" s="305" customFormat="1" ht="12" customHeight="1" thickBot="1" x14ac:dyDescent="0.25">
      <c r="A16" s="15" t="s">
        <v>102</v>
      </c>
      <c r="B16" s="192" t="s">
        <v>413</v>
      </c>
      <c r="C16" s="197"/>
    </row>
    <row r="17" spans="1:3" s="305" customFormat="1" ht="12" customHeight="1" thickBot="1" x14ac:dyDescent="0.25">
      <c r="A17" s="19" t="s">
        <v>19</v>
      </c>
      <c r="B17" s="190" t="s">
        <v>241</v>
      </c>
      <c r="C17" s="195">
        <f>+C18+C19+C20+C21+C22</f>
        <v>13093107</v>
      </c>
    </row>
    <row r="18" spans="1:3" s="305" customFormat="1" ht="12" customHeight="1" x14ac:dyDescent="0.2">
      <c r="A18" s="14" t="s">
        <v>104</v>
      </c>
      <c r="B18" s="306" t="s">
        <v>242</v>
      </c>
      <c r="C18" s="198"/>
    </row>
    <row r="19" spans="1:3" s="305" customFormat="1" ht="12" customHeight="1" x14ac:dyDescent="0.2">
      <c r="A19" s="13" t="s">
        <v>105</v>
      </c>
      <c r="B19" s="307" t="s">
        <v>243</v>
      </c>
      <c r="C19" s="197"/>
    </row>
    <row r="20" spans="1:3" s="305" customFormat="1" ht="12" customHeight="1" x14ac:dyDescent="0.2">
      <c r="A20" s="13" t="s">
        <v>106</v>
      </c>
      <c r="B20" s="307" t="s">
        <v>403</v>
      </c>
      <c r="C20" s="197"/>
    </row>
    <row r="21" spans="1:3" s="305" customFormat="1" ht="12" customHeight="1" x14ac:dyDescent="0.2">
      <c r="A21" s="13" t="s">
        <v>107</v>
      </c>
      <c r="B21" s="307" t="s">
        <v>404</v>
      </c>
      <c r="C21" s="197"/>
    </row>
    <row r="22" spans="1:3" s="305" customFormat="1" ht="12" customHeight="1" x14ac:dyDescent="0.2">
      <c r="A22" s="13" t="s">
        <v>108</v>
      </c>
      <c r="B22" s="307" t="s">
        <v>547</v>
      </c>
      <c r="C22" s="197">
        <v>13093107</v>
      </c>
    </row>
    <row r="23" spans="1:3" s="305" customFormat="1" ht="12" customHeight="1" thickBot="1" x14ac:dyDescent="0.25">
      <c r="A23" s="15" t="s">
        <v>117</v>
      </c>
      <c r="B23" s="192" t="s">
        <v>245</v>
      </c>
      <c r="C23" s="199"/>
    </row>
    <row r="24" spans="1:3" s="305" customFormat="1" ht="12" customHeight="1" thickBot="1" x14ac:dyDescent="0.25">
      <c r="A24" s="19" t="s">
        <v>20</v>
      </c>
      <c r="B24" s="20" t="s">
        <v>246</v>
      </c>
      <c r="C24" s="195">
        <f>+C25+C26+C27+C28+C29</f>
        <v>0</v>
      </c>
    </row>
    <row r="25" spans="1:3" s="305" customFormat="1" ht="12" customHeight="1" x14ac:dyDescent="0.2">
      <c r="A25" s="14" t="s">
        <v>87</v>
      </c>
      <c r="B25" s="306" t="s">
        <v>247</v>
      </c>
      <c r="C25" s="198"/>
    </row>
    <row r="26" spans="1:3" s="305" customFormat="1" ht="12" customHeight="1" x14ac:dyDescent="0.2">
      <c r="A26" s="13" t="s">
        <v>88</v>
      </c>
      <c r="B26" s="307" t="s">
        <v>248</v>
      </c>
      <c r="C26" s="197"/>
    </row>
    <row r="27" spans="1:3" s="305" customFormat="1" ht="12" customHeight="1" x14ac:dyDescent="0.2">
      <c r="A27" s="13" t="s">
        <v>89</v>
      </c>
      <c r="B27" s="307" t="s">
        <v>405</v>
      </c>
      <c r="C27" s="197"/>
    </row>
    <row r="28" spans="1:3" s="305" customFormat="1" ht="12" customHeight="1" x14ac:dyDescent="0.2">
      <c r="A28" s="13" t="s">
        <v>90</v>
      </c>
      <c r="B28" s="307" t="s">
        <v>406</v>
      </c>
      <c r="C28" s="197"/>
    </row>
    <row r="29" spans="1:3" s="305" customFormat="1" ht="12" customHeight="1" x14ac:dyDescent="0.2">
      <c r="A29" s="13" t="s">
        <v>156</v>
      </c>
      <c r="B29" s="307" t="s">
        <v>249</v>
      </c>
      <c r="C29" s="197"/>
    </row>
    <row r="30" spans="1:3" s="406" customFormat="1" ht="12" customHeight="1" thickBot="1" x14ac:dyDescent="0.25">
      <c r="A30" s="416" t="s">
        <v>157</v>
      </c>
      <c r="B30" s="404" t="s">
        <v>542</v>
      </c>
      <c r="C30" s="405"/>
    </row>
    <row r="31" spans="1:3" s="305" customFormat="1" ht="12" customHeight="1" thickBot="1" x14ac:dyDescent="0.25">
      <c r="A31" s="19" t="s">
        <v>158</v>
      </c>
      <c r="B31" s="20" t="s">
        <v>526</v>
      </c>
      <c r="C31" s="201">
        <f>SUM(C32:C38)</f>
        <v>19853785</v>
      </c>
    </row>
    <row r="32" spans="1:3" s="305" customFormat="1" ht="12" customHeight="1" x14ac:dyDescent="0.2">
      <c r="A32" s="14" t="s">
        <v>252</v>
      </c>
      <c r="B32" s="306" t="str">
        <f>'KV_1.1.sz.mell.'!B32</f>
        <v>Építményadó</v>
      </c>
      <c r="C32" s="198">
        <v>38000</v>
      </c>
    </row>
    <row r="33" spans="1:3" s="305" customFormat="1" ht="12" customHeight="1" x14ac:dyDescent="0.2">
      <c r="A33" s="13" t="s">
        <v>253</v>
      </c>
      <c r="B33" s="306" t="str">
        <f>'KV_1.1.sz.mell.'!B33</f>
        <v>Egyéb közhatalmi</v>
      </c>
      <c r="C33" s="197">
        <v>15000</v>
      </c>
    </row>
    <row r="34" spans="1:3" s="305" customFormat="1" ht="12" customHeight="1" x14ac:dyDescent="0.2">
      <c r="A34" s="13" t="s">
        <v>254</v>
      </c>
      <c r="B34" s="306" t="str">
        <f>'KV_1.1.sz.mell.'!B34</f>
        <v>Iparűzési adó</v>
      </c>
      <c r="C34" s="197">
        <v>14720785</v>
      </c>
    </row>
    <row r="35" spans="1:3" s="305" customFormat="1" ht="12" customHeight="1" x14ac:dyDescent="0.2">
      <c r="A35" s="13" t="s">
        <v>255</v>
      </c>
      <c r="B35" s="306" t="str">
        <f>'KV_1.1.sz.mell.'!B35</f>
        <v>Talajterhelési díj</v>
      </c>
      <c r="C35" s="197">
        <v>280000</v>
      </c>
    </row>
    <row r="36" spans="1:3" s="305" customFormat="1" ht="12" customHeight="1" x14ac:dyDescent="0.2">
      <c r="A36" s="13" t="s">
        <v>527</v>
      </c>
      <c r="B36" s="306" t="str">
        <f>'KV_1.1.sz.mell.'!B36</f>
        <v>Gépjárműadó</v>
      </c>
      <c r="C36" s="197"/>
    </row>
    <row r="37" spans="1:3" s="305" customFormat="1" ht="12" customHeight="1" x14ac:dyDescent="0.2">
      <c r="A37" s="13" t="s">
        <v>528</v>
      </c>
      <c r="B37" s="306" t="str">
        <f>'KV_1.1.sz.mell.'!B37</f>
        <v>Telekadó</v>
      </c>
      <c r="C37" s="197"/>
    </row>
    <row r="38" spans="1:3" s="305" customFormat="1" ht="12" customHeight="1" thickBot="1" x14ac:dyDescent="0.25">
      <c r="A38" s="15" t="s">
        <v>529</v>
      </c>
      <c r="B38" s="306" t="str">
        <f>'KV_1.1.sz.mell.'!B38</f>
        <v>Kommunális adó</v>
      </c>
      <c r="C38" s="199">
        <v>4800000</v>
      </c>
    </row>
    <row r="39" spans="1:3" s="305" customFormat="1" ht="12" customHeight="1" thickBot="1" x14ac:dyDescent="0.25">
      <c r="A39" s="19" t="s">
        <v>22</v>
      </c>
      <c r="B39" s="20" t="s">
        <v>414</v>
      </c>
      <c r="C39" s="195">
        <f>SUM(C40:C50)</f>
        <v>1490000</v>
      </c>
    </row>
    <row r="40" spans="1:3" s="305" customFormat="1" ht="12" customHeight="1" x14ac:dyDescent="0.2">
      <c r="A40" s="14" t="s">
        <v>91</v>
      </c>
      <c r="B40" s="306" t="s">
        <v>259</v>
      </c>
      <c r="C40" s="198"/>
    </row>
    <row r="41" spans="1:3" s="305" customFormat="1" ht="12" customHeight="1" x14ac:dyDescent="0.2">
      <c r="A41" s="13" t="s">
        <v>92</v>
      </c>
      <c r="B41" s="307" t="s">
        <v>260</v>
      </c>
      <c r="C41" s="197">
        <v>750000</v>
      </c>
    </row>
    <row r="42" spans="1:3" s="305" customFormat="1" ht="12" customHeight="1" x14ac:dyDescent="0.2">
      <c r="A42" s="13" t="s">
        <v>93</v>
      </c>
      <c r="B42" s="307" t="s">
        <v>261</v>
      </c>
      <c r="C42" s="197"/>
    </row>
    <row r="43" spans="1:3" s="305" customFormat="1" ht="12" customHeight="1" x14ac:dyDescent="0.2">
      <c r="A43" s="13" t="s">
        <v>160</v>
      </c>
      <c r="B43" s="307" t="s">
        <v>262</v>
      </c>
      <c r="C43" s="197">
        <v>600000</v>
      </c>
    </row>
    <row r="44" spans="1:3" s="305" customFormat="1" ht="12" customHeight="1" x14ac:dyDescent="0.2">
      <c r="A44" s="13" t="s">
        <v>161</v>
      </c>
      <c r="B44" s="307" t="s">
        <v>263</v>
      </c>
      <c r="C44" s="197"/>
    </row>
    <row r="45" spans="1:3" s="305" customFormat="1" ht="12" customHeight="1" x14ac:dyDescent="0.2">
      <c r="A45" s="13" t="s">
        <v>162</v>
      </c>
      <c r="B45" s="307" t="s">
        <v>264</v>
      </c>
      <c r="C45" s="197"/>
    </row>
    <row r="46" spans="1:3" s="305" customFormat="1" ht="12" customHeight="1" x14ac:dyDescent="0.2">
      <c r="A46" s="13" t="s">
        <v>163</v>
      </c>
      <c r="B46" s="307" t="s">
        <v>265</v>
      </c>
      <c r="C46" s="197"/>
    </row>
    <row r="47" spans="1:3" s="305" customFormat="1" ht="12" customHeight="1" x14ac:dyDescent="0.2">
      <c r="A47" s="13" t="s">
        <v>164</v>
      </c>
      <c r="B47" s="307" t="s">
        <v>533</v>
      </c>
      <c r="C47" s="197"/>
    </row>
    <row r="48" spans="1:3" s="305" customFormat="1" ht="12" customHeight="1" x14ac:dyDescent="0.2">
      <c r="A48" s="13" t="s">
        <v>257</v>
      </c>
      <c r="B48" s="307" t="s">
        <v>267</v>
      </c>
      <c r="C48" s="200"/>
    </row>
    <row r="49" spans="1:3" s="305" customFormat="1" ht="12" customHeight="1" x14ac:dyDescent="0.2">
      <c r="A49" s="15" t="s">
        <v>258</v>
      </c>
      <c r="B49" s="308" t="s">
        <v>416</v>
      </c>
      <c r="C49" s="297"/>
    </row>
    <row r="50" spans="1:3" s="305" customFormat="1" ht="12" customHeight="1" thickBot="1" x14ac:dyDescent="0.25">
      <c r="A50" s="15" t="s">
        <v>415</v>
      </c>
      <c r="B50" s="192" t="s">
        <v>268</v>
      </c>
      <c r="C50" s="297">
        <v>140000</v>
      </c>
    </row>
    <row r="51" spans="1:3" s="305" customFormat="1" ht="12" customHeight="1" thickBot="1" x14ac:dyDescent="0.25">
      <c r="A51" s="19" t="s">
        <v>23</v>
      </c>
      <c r="B51" s="20" t="s">
        <v>269</v>
      </c>
      <c r="C51" s="195">
        <f>SUM(C52:C56)</f>
        <v>510000</v>
      </c>
    </row>
    <row r="52" spans="1:3" s="305" customFormat="1" ht="12" customHeight="1" x14ac:dyDescent="0.2">
      <c r="A52" s="14" t="s">
        <v>94</v>
      </c>
      <c r="B52" s="306" t="s">
        <v>273</v>
      </c>
      <c r="C52" s="350"/>
    </row>
    <row r="53" spans="1:3" s="305" customFormat="1" ht="12" customHeight="1" x14ac:dyDescent="0.2">
      <c r="A53" s="13" t="s">
        <v>95</v>
      </c>
      <c r="B53" s="307" t="s">
        <v>274</v>
      </c>
      <c r="C53" s="200">
        <v>510000</v>
      </c>
    </row>
    <row r="54" spans="1:3" s="305" customFormat="1" ht="12" customHeight="1" x14ac:dyDescent="0.2">
      <c r="A54" s="13" t="s">
        <v>270</v>
      </c>
      <c r="B54" s="307" t="s">
        <v>275</v>
      </c>
      <c r="C54" s="200"/>
    </row>
    <row r="55" spans="1:3" s="305" customFormat="1" ht="12" customHeight="1" x14ac:dyDescent="0.2">
      <c r="A55" s="13" t="s">
        <v>271</v>
      </c>
      <c r="B55" s="307" t="s">
        <v>276</v>
      </c>
      <c r="C55" s="200"/>
    </row>
    <row r="56" spans="1:3" s="305" customFormat="1" ht="12" customHeight="1" thickBot="1" x14ac:dyDescent="0.25">
      <c r="A56" s="15" t="s">
        <v>272</v>
      </c>
      <c r="B56" s="192" t="s">
        <v>277</v>
      </c>
      <c r="C56" s="297"/>
    </row>
    <row r="57" spans="1:3" s="305" customFormat="1" ht="12" customHeight="1" thickBot="1" x14ac:dyDescent="0.25">
      <c r="A57" s="19" t="s">
        <v>165</v>
      </c>
      <c r="B57" s="20" t="s">
        <v>278</v>
      </c>
      <c r="C57" s="195">
        <f>SUM(C58:C60)</f>
        <v>0</v>
      </c>
    </row>
    <row r="58" spans="1:3" s="305" customFormat="1" ht="12" customHeight="1" x14ac:dyDescent="0.2">
      <c r="A58" s="14" t="s">
        <v>96</v>
      </c>
      <c r="B58" s="306" t="s">
        <v>279</v>
      </c>
      <c r="C58" s="198"/>
    </row>
    <row r="59" spans="1:3" s="305" customFormat="1" ht="12" customHeight="1" x14ac:dyDescent="0.2">
      <c r="A59" s="13" t="s">
        <v>97</v>
      </c>
      <c r="B59" s="307" t="s">
        <v>407</v>
      </c>
      <c r="C59" s="197"/>
    </row>
    <row r="60" spans="1:3" s="305" customFormat="1" ht="12" customHeight="1" x14ac:dyDescent="0.2">
      <c r="A60" s="13" t="s">
        <v>282</v>
      </c>
      <c r="B60" s="307" t="s">
        <v>280</v>
      </c>
      <c r="C60" s="197"/>
    </row>
    <row r="61" spans="1:3" s="305" customFormat="1" ht="12" customHeight="1" thickBot="1" x14ac:dyDescent="0.25">
      <c r="A61" s="15" t="s">
        <v>283</v>
      </c>
      <c r="B61" s="192" t="s">
        <v>281</v>
      </c>
      <c r="C61" s="199"/>
    </row>
    <row r="62" spans="1:3" s="305" customFormat="1" ht="12" customHeight="1" thickBot="1" x14ac:dyDescent="0.25">
      <c r="A62" s="19" t="s">
        <v>25</v>
      </c>
      <c r="B62" s="190" t="s">
        <v>284</v>
      </c>
      <c r="C62" s="195">
        <f>SUM(C63:C65)</f>
        <v>0</v>
      </c>
    </row>
    <row r="63" spans="1:3" s="305" customFormat="1" ht="12" customHeight="1" x14ac:dyDescent="0.2">
      <c r="A63" s="14" t="s">
        <v>166</v>
      </c>
      <c r="B63" s="306" t="s">
        <v>286</v>
      </c>
      <c r="C63" s="200"/>
    </row>
    <row r="64" spans="1:3" s="305" customFormat="1" ht="12" customHeight="1" x14ac:dyDescent="0.2">
      <c r="A64" s="13" t="s">
        <v>167</v>
      </c>
      <c r="B64" s="307" t="s">
        <v>408</v>
      </c>
      <c r="C64" s="200"/>
    </row>
    <row r="65" spans="1:3" s="305" customFormat="1" ht="12" customHeight="1" x14ac:dyDescent="0.2">
      <c r="A65" s="13" t="s">
        <v>215</v>
      </c>
      <c r="B65" s="307" t="s">
        <v>287</v>
      </c>
      <c r="C65" s="200"/>
    </row>
    <row r="66" spans="1:3" s="305" customFormat="1" ht="12" customHeight="1" thickBot="1" x14ac:dyDescent="0.25">
      <c r="A66" s="15" t="s">
        <v>285</v>
      </c>
      <c r="B66" s="192" t="s">
        <v>288</v>
      </c>
      <c r="C66" s="200"/>
    </row>
    <row r="67" spans="1:3" s="305" customFormat="1" ht="12" customHeight="1" thickBot="1" x14ac:dyDescent="0.25">
      <c r="A67" s="373" t="s">
        <v>456</v>
      </c>
      <c r="B67" s="20" t="s">
        <v>289</v>
      </c>
      <c r="C67" s="201">
        <f>+C10+C17+C24+C31+C39+C51+C57+C62</f>
        <v>78014914</v>
      </c>
    </row>
    <row r="68" spans="1:3" s="305" customFormat="1" ht="12" customHeight="1" thickBot="1" x14ac:dyDescent="0.25">
      <c r="A68" s="353" t="s">
        <v>290</v>
      </c>
      <c r="B68" s="190" t="s">
        <v>291</v>
      </c>
      <c r="C68" s="195">
        <f>SUM(C69:C71)</f>
        <v>0</v>
      </c>
    </row>
    <row r="69" spans="1:3" s="305" customFormat="1" ht="12" customHeight="1" x14ac:dyDescent="0.2">
      <c r="A69" s="14" t="s">
        <v>319</v>
      </c>
      <c r="B69" s="306" t="s">
        <v>292</v>
      </c>
      <c r="C69" s="200"/>
    </row>
    <row r="70" spans="1:3" s="305" customFormat="1" ht="12" customHeight="1" x14ac:dyDescent="0.2">
      <c r="A70" s="13" t="s">
        <v>328</v>
      </c>
      <c r="B70" s="307" t="s">
        <v>293</v>
      </c>
      <c r="C70" s="200"/>
    </row>
    <row r="71" spans="1:3" s="305" customFormat="1" ht="12" customHeight="1" thickBot="1" x14ac:dyDescent="0.25">
      <c r="A71" s="15" t="s">
        <v>329</v>
      </c>
      <c r="B71" s="367" t="s">
        <v>543</v>
      </c>
      <c r="C71" s="200"/>
    </row>
    <row r="72" spans="1:3" s="305" customFormat="1" ht="12" customHeight="1" thickBot="1" x14ac:dyDescent="0.25">
      <c r="A72" s="353" t="s">
        <v>295</v>
      </c>
      <c r="B72" s="190" t="s">
        <v>296</v>
      </c>
      <c r="C72" s="195">
        <f>SUM(C73:C76)</f>
        <v>0</v>
      </c>
    </row>
    <row r="73" spans="1:3" s="305" customFormat="1" ht="12" customHeight="1" x14ac:dyDescent="0.2">
      <c r="A73" s="14" t="s">
        <v>134</v>
      </c>
      <c r="B73" s="306" t="s">
        <v>297</v>
      </c>
      <c r="C73" s="200"/>
    </row>
    <row r="74" spans="1:3" s="305" customFormat="1" ht="12" customHeight="1" x14ac:dyDescent="0.2">
      <c r="A74" s="13" t="s">
        <v>135</v>
      </c>
      <c r="B74" s="307" t="s">
        <v>544</v>
      </c>
      <c r="C74" s="200"/>
    </row>
    <row r="75" spans="1:3" s="305" customFormat="1" ht="12" customHeight="1" thickBot="1" x14ac:dyDescent="0.25">
      <c r="A75" s="15" t="s">
        <v>320</v>
      </c>
      <c r="B75" s="308" t="s">
        <v>298</v>
      </c>
      <c r="C75" s="297"/>
    </row>
    <row r="76" spans="1:3" s="305" customFormat="1" ht="12" customHeight="1" thickBot="1" x14ac:dyDescent="0.25">
      <c r="A76" s="418" t="s">
        <v>321</v>
      </c>
      <c r="B76" s="419" t="s">
        <v>545</v>
      </c>
      <c r="C76" s="420"/>
    </row>
    <row r="77" spans="1:3" s="305" customFormat="1" ht="12" customHeight="1" thickBot="1" x14ac:dyDescent="0.25">
      <c r="A77" s="353" t="s">
        <v>299</v>
      </c>
      <c r="B77" s="190" t="s">
        <v>300</v>
      </c>
      <c r="C77" s="195">
        <f>SUM(C78:C79)</f>
        <v>13243388</v>
      </c>
    </row>
    <row r="78" spans="1:3" s="305" customFormat="1" ht="12" customHeight="1" thickBot="1" x14ac:dyDescent="0.25">
      <c r="A78" s="12" t="s">
        <v>322</v>
      </c>
      <c r="B78" s="417" t="s">
        <v>301</v>
      </c>
      <c r="C78" s="297">
        <v>13243388</v>
      </c>
    </row>
    <row r="79" spans="1:3" s="305" customFormat="1" ht="12" customHeight="1" thickBot="1" x14ac:dyDescent="0.25">
      <c r="A79" s="418" t="s">
        <v>323</v>
      </c>
      <c r="B79" s="419" t="s">
        <v>302</v>
      </c>
      <c r="C79" s="420"/>
    </row>
    <row r="80" spans="1:3" s="305" customFormat="1" ht="12" customHeight="1" thickBot="1" x14ac:dyDescent="0.25">
      <c r="A80" s="353" t="s">
        <v>303</v>
      </c>
      <c r="B80" s="190" t="s">
        <v>304</v>
      </c>
      <c r="C80" s="195">
        <f>SUM(C81:C83)</f>
        <v>0</v>
      </c>
    </row>
    <row r="81" spans="1:3" s="305" customFormat="1" ht="12" customHeight="1" x14ac:dyDescent="0.2">
      <c r="A81" s="14" t="s">
        <v>324</v>
      </c>
      <c r="B81" s="306" t="s">
        <v>305</v>
      </c>
      <c r="C81" s="200"/>
    </row>
    <row r="82" spans="1:3" s="305" customFormat="1" ht="12" customHeight="1" x14ac:dyDescent="0.2">
      <c r="A82" s="13" t="s">
        <v>325</v>
      </c>
      <c r="B82" s="307" t="s">
        <v>306</v>
      </c>
      <c r="C82" s="200"/>
    </row>
    <row r="83" spans="1:3" s="305" customFormat="1" ht="12" customHeight="1" thickBot="1" x14ac:dyDescent="0.25">
      <c r="A83" s="17" t="s">
        <v>326</v>
      </c>
      <c r="B83" s="421" t="s">
        <v>546</v>
      </c>
      <c r="C83" s="422"/>
    </row>
    <row r="84" spans="1:3" s="305" customFormat="1" ht="12" customHeight="1" thickBot="1" x14ac:dyDescent="0.25">
      <c r="A84" s="353" t="s">
        <v>307</v>
      </c>
      <c r="B84" s="190" t="s">
        <v>327</v>
      </c>
      <c r="C84" s="195">
        <f>SUM(C85:C88)</f>
        <v>0</v>
      </c>
    </row>
    <row r="85" spans="1:3" s="305" customFormat="1" ht="12" customHeight="1" x14ac:dyDescent="0.2">
      <c r="A85" s="310" t="s">
        <v>308</v>
      </c>
      <c r="B85" s="306" t="s">
        <v>309</v>
      </c>
      <c r="C85" s="200"/>
    </row>
    <row r="86" spans="1:3" s="305" customFormat="1" ht="12" customHeight="1" x14ac:dyDescent="0.2">
      <c r="A86" s="311" t="s">
        <v>310</v>
      </c>
      <c r="B86" s="307" t="s">
        <v>311</v>
      </c>
      <c r="C86" s="200"/>
    </row>
    <row r="87" spans="1:3" s="305" customFormat="1" ht="12" customHeight="1" x14ac:dyDescent="0.2">
      <c r="A87" s="311" t="s">
        <v>312</v>
      </c>
      <c r="B87" s="307" t="s">
        <v>313</v>
      </c>
      <c r="C87" s="200"/>
    </row>
    <row r="88" spans="1:3" s="305" customFormat="1" ht="12" customHeight="1" thickBot="1" x14ac:dyDescent="0.25">
      <c r="A88" s="312" t="s">
        <v>314</v>
      </c>
      <c r="B88" s="192" t="s">
        <v>315</v>
      </c>
      <c r="C88" s="200"/>
    </row>
    <row r="89" spans="1:3" s="305" customFormat="1" ht="12" customHeight="1" thickBot="1" x14ac:dyDescent="0.25">
      <c r="A89" s="353" t="s">
        <v>316</v>
      </c>
      <c r="B89" s="190" t="s">
        <v>455</v>
      </c>
      <c r="C89" s="351"/>
    </row>
    <row r="90" spans="1:3" s="305" customFormat="1" ht="13.5" customHeight="1" thickBot="1" x14ac:dyDescent="0.25">
      <c r="A90" s="353" t="s">
        <v>318</v>
      </c>
      <c r="B90" s="190" t="s">
        <v>317</v>
      </c>
      <c r="C90" s="351"/>
    </row>
    <row r="91" spans="1:3" s="305" customFormat="1" ht="15.75" customHeight="1" thickBot="1" x14ac:dyDescent="0.25">
      <c r="A91" s="353" t="s">
        <v>330</v>
      </c>
      <c r="B91" s="313" t="s">
        <v>458</v>
      </c>
      <c r="C91" s="201">
        <f>+C68+C72+C77+C80+C84+C90+C89</f>
        <v>13243388</v>
      </c>
    </row>
    <row r="92" spans="1:3" s="305" customFormat="1" ht="16.5" customHeight="1" thickBot="1" x14ac:dyDescent="0.25">
      <c r="A92" s="354" t="s">
        <v>457</v>
      </c>
      <c r="B92" s="314" t="s">
        <v>459</v>
      </c>
      <c r="C92" s="201">
        <f>+C67+C91</f>
        <v>91258302</v>
      </c>
    </row>
    <row r="93" spans="1:3" s="305" customFormat="1" ht="11.1" customHeight="1" x14ac:dyDescent="0.2">
      <c r="A93" s="4"/>
      <c r="B93" s="5"/>
      <c r="C93" s="202"/>
    </row>
    <row r="94" spans="1:3" ht="16.5" customHeight="1" x14ac:dyDescent="0.25">
      <c r="A94" s="755" t="s">
        <v>47</v>
      </c>
      <c r="B94" s="755"/>
      <c r="C94" s="755"/>
    </row>
    <row r="95" spans="1:3" s="315" customFormat="1" ht="16.5" customHeight="1" thickBot="1" x14ac:dyDescent="0.3">
      <c r="A95" s="752" t="s">
        <v>138</v>
      </c>
      <c r="B95" s="752"/>
      <c r="C95" s="429" t="str">
        <f>C7</f>
        <v>Forintban!</v>
      </c>
    </row>
    <row r="96" spans="1:3" ht="30" customHeight="1" thickBot="1" x14ac:dyDescent="0.3">
      <c r="A96" s="410" t="s">
        <v>69</v>
      </c>
      <c r="B96" s="411" t="s">
        <v>48</v>
      </c>
      <c r="C96" s="412" t="str">
        <f>+C8</f>
        <v>2021. évi előirányzat</v>
      </c>
    </row>
    <row r="97" spans="1:3" s="304" customFormat="1" ht="12" customHeight="1" thickBot="1" x14ac:dyDescent="0.25">
      <c r="A97" s="410"/>
      <c r="B97" s="411" t="s">
        <v>473</v>
      </c>
      <c r="C97" s="412" t="s">
        <v>474</v>
      </c>
    </row>
    <row r="98" spans="1:3" ht="12" customHeight="1" thickBot="1" x14ac:dyDescent="0.3">
      <c r="A98" s="21" t="s">
        <v>18</v>
      </c>
      <c r="B98" s="27" t="s">
        <v>417</v>
      </c>
      <c r="C98" s="194">
        <f>C99+C100+C101+C102+C103+C116</f>
        <v>81872589</v>
      </c>
    </row>
    <row r="99" spans="1:3" ht="12" customHeight="1" x14ac:dyDescent="0.25">
      <c r="A99" s="16" t="s">
        <v>98</v>
      </c>
      <c r="B99" s="9" t="s">
        <v>49</v>
      </c>
      <c r="C99" s="196">
        <v>40847832</v>
      </c>
    </row>
    <row r="100" spans="1:3" ht="12" customHeight="1" x14ac:dyDescent="0.25">
      <c r="A100" s="13" t="s">
        <v>99</v>
      </c>
      <c r="B100" s="7" t="s">
        <v>168</v>
      </c>
      <c r="C100" s="197">
        <v>6331414</v>
      </c>
    </row>
    <row r="101" spans="1:3" ht="12" customHeight="1" x14ac:dyDescent="0.25">
      <c r="A101" s="13" t="s">
        <v>100</v>
      </c>
      <c r="B101" s="7" t="s">
        <v>131</v>
      </c>
      <c r="C101" s="199">
        <v>25280897</v>
      </c>
    </row>
    <row r="102" spans="1:3" ht="12" customHeight="1" x14ac:dyDescent="0.25">
      <c r="A102" s="13" t="s">
        <v>101</v>
      </c>
      <c r="B102" s="10" t="s">
        <v>169</v>
      </c>
      <c r="C102" s="199">
        <v>6352000</v>
      </c>
    </row>
    <row r="103" spans="1:3" ht="12" customHeight="1" x14ac:dyDescent="0.25">
      <c r="A103" s="13" t="s">
        <v>112</v>
      </c>
      <c r="B103" s="18" t="s">
        <v>170</v>
      </c>
      <c r="C103" s="199">
        <f>SUM(C104:C115)</f>
        <v>3060446</v>
      </c>
    </row>
    <row r="104" spans="1:3" ht="12" customHeight="1" x14ac:dyDescent="0.25">
      <c r="A104" s="13" t="s">
        <v>102</v>
      </c>
      <c r="B104" s="7" t="s">
        <v>422</v>
      </c>
      <c r="C104" s="199">
        <v>510000</v>
      </c>
    </row>
    <row r="105" spans="1:3" ht="12" customHeight="1" x14ac:dyDescent="0.25">
      <c r="A105" s="13" t="s">
        <v>103</v>
      </c>
      <c r="B105" s="90" t="s">
        <v>421</v>
      </c>
      <c r="C105" s="199"/>
    </row>
    <row r="106" spans="1:3" ht="12" customHeight="1" x14ac:dyDescent="0.25">
      <c r="A106" s="13" t="s">
        <v>113</v>
      </c>
      <c r="B106" s="90" t="s">
        <v>420</v>
      </c>
      <c r="C106" s="199"/>
    </row>
    <row r="107" spans="1:3" ht="12" customHeight="1" x14ac:dyDescent="0.25">
      <c r="A107" s="13" t="s">
        <v>114</v>
      </c>
      <c r="B107" s="88" t="s">
        <v>333</v>
      </c>
      <c r="C107" s="199"/>
    </row>
    <row r="108" spans="1:3" ht="12" customHeight="1" x14ac:dyDescent="0.25">
      <c r="A108" s="13" t="s">
        <v>115</v>
      </c>
      <c r="B108" s="89" t="s">
        <v>334</v>
      </c>
      <c r="C108" s="199"/>
    </row>
    <row r="109" spans="1:3" ht="12" customHeight="1" x14ac:dyDescent="0.25">
      <c r="A109" s="13" t="s">
        <v>116</v>
      </c>
      <c r="B109" s="89" t="s">
        <v>335</v>
      </c>
      <c r="C109" s="199"/>
    </row>
    <row r="110" spans="1:3" ht="12" customHeight="1" x14ac:dyDescent="0.25">
      <c r="A110" s="13" t="s">
        <v>118</v>
      </c>
      <c r="B110" s="88" t="s">
        <v>336</v>
      </c>
      <c r="C110" s="199">
        <v>2550446</v>
      </c>
    </row>
    <row r="111" spans="1:3" ht="12" customHeight="1" x14ac:dyDescent="0.25">
      <c r="A111" s="13" t="s">
        <v>171</v>
      </c>
      <c r="B111" s="88" t="s">
        <v>337</v>
      </c>
      <c r="C111" s="199"/>
    </row>
    <row r="112" spans="1:3" ht="12" customHeight="1" x14ac:dyDescent="0.25">
      <c r="A112" s="13" t="s">
        <v>331</v>
      </c>
      <c r="B112" s="89" t="s">
        <v>338</v>
      </c>
      <c r="C112" s="199"/>
    </row>
    <row r="113" spans="1:3" ht="12" customHeight="1" x14ac:dyDescent="0.25">
      <c r="A113" s="12" t="s">
        <v>332</v>
      </c>
      <c r="B113" s="90" t="s">
        <v>339</v>
      </c>
      <c r="C113" s="199"/>
    </row>
    <row r="114" spans="1:3" ht="12" customHeight="1" x14ac:dyDescent="0.25">
      <c r="A114" s="13" t="s">
        <v>418</v>
      </c>
      <c r="B114" s="90" t="s">
        <v>340</v>
      </c>
      <c r="C114" s="199"/>
    </row>
    <row r="115" spans="1:3" ht="12" customHeight="1" x14ac:dyDescent="0.25">
      <c r="A115" s="15" t="s">
        <v>419</v>
      </c>
      <c r="B115" s="90" t="s">
        <v>341</v>
      </c>
      <c r="C115" s="199"/>
    </row>
    <row r="116" spans="1:3" ht="12" customHeight="1" x14ac:dyDescent="0.25">
      <c r="A116" s="13" t="s">
        <v>423</v>
      </c>
      <c r="B116" s="10" t="s">
        <v>50</v>
      </c>
      <c r="C116" s="197"/>
    </row>
    <row r="117" spans="1:3" ht="12" customHeight="1" x14ac:dyDescent="0.25">
      <c r="A117" s="13" t="s">
        <v>424</v>
      </c>
      <c r="B117" s="7" t="s">
        <v>426</v>
      </c>
      <c r="C117" s="197"/>
    </row>
    <row r="118" spans="1:3" ht="12" customHeight="1" thickBot="1" x14ac:dyDescent="0.3">
      <c r="A118" s="17" t="s">
        <v>425</v>
      </c>
      <c r="B118" s="371" t="s">
        <v>427</v>
      </c>
      <c r="C118" s="203"/>
    </row>
    <row r="119" spans="1:3" ht="12" customHeight="1" thickBot="1" x14ac:dyDescent="0.3">
      <c r="A119" s="368" t="s">
        <v>19</v>
      </c>
      <c r="B119" s="369" t="s">
        <v>342</v>
      </c>
      <c r="C119" s="370">
        <f>+C120+C122+C124</f>
        <v>7516800</v>
      </c>
    </row>
    <row r="120" spans="1:3" ht="12" customHeight="1" x14ac:dyDescent="0.25">
      <c r="A120" s="14" t="s">
        <v>104</v>
      </c>
      <c r="B120" s="7" t="s">
        <v>214</v>
      </c>
      <c r="C120" s="198">
        <v>6800000</v>
      </c>
    </row>
    <row r="121" spans="1:3" ht="12" customHeight="1" x14ac:dyDescent="0.25">
      <c r="A121" s="14" t="s">
        <v>105</v>
      </c>
      <c r="B121" s="11" t="s">
        <v>346</v>
      </c>
      <c r="C121" s="198"/>
    </row>
    <row r="122" spans="1:3" ht="12" customHeight="1" x14ac:dyDescent="0.25">
      <c r="A122" s="14" t="s">
        <v>106</v>
      </c>
      <c r="B122" s="11" t="s">
        <v>172</v>
      </c>
      <c r="C122" s="197"/>
    </row>
    <row r="123" spans="1:3" ht="12" customHeight="1" x14ac:dyDescent="0.25">
      <c r="A123" s="14" t="s">
        <v>107</v>
      </c>
      <c r="B123" s="11" t="s">
        <v>347</v>
      </c>
      <c r="C123" s="184"/>
    </row>
    <row r="124" spans="1:3" ht="12" customHeight="1" x14ac:dyDescent="0.25">
      <c r="A124" s="14" t="s">
        <v>108</v>
      </c>
      <c r="B124" s="192" t="s">
        <v>548</v>
      </c>
      <c r="C124" s="184">
        <v>716800</v>
      </c>
    </row>
    <row r="125" spans="1:3" ht="12" customHeight="1" x14ac:dyDescent="0.25">
      <c r="A125" s="14" t="s">
        <v>117</v>
      </c>
      <c r="B125" s="191" t="s">
        <v>409</v>
      </c>
      <c r="C125" s="184"/>
    </row>
    <row r="126" spans="1:3" ht="12" customHeight="1" x14ac:dyDescent="0.25">
      <c r="A126" s="14" t="s">
        <v>119</v>
      </c>
      <c r="B126" s="302" t="s">
        <v>352</v>
      </c>
      <c r="C126" s="184"/>
    </row>
    <row r="127" spans="1:3" x14ac:dyDescent="0.25">
      <c r="A127" s="14" t="s">
        <v>173</v>
      </c>
      <c r="B127" s="89" t="s">
        <v>335</v>
      </c>
      <c r="C127" s="184">
        <v>666800</v>
      </c>
    </row>
    <row r="128" spans="1:3" ht="12" customHeight="1" x14ac:dyDescent="0.25">
      <c r="A128" s="14" t="s">
        <v>174</v>
      </c>
      <c r="B128" s="89" t="s">
        <v>351</v>
      </c>
      <c r="C128" s="184">
        <v>50000</v>
      </c>
    </row>
    <row r="129" spans="1:3" ht="12" customHeight="1" x14ac:dyDescent="0.25">
      <c r="A129" s="14" t="s">
        <v>175</v>
      </c>
      <c r="B129" s="89" t="s">
        <v>350</v>
      </c>
      <c r="C129" s="184"/>
    </row>
    <row r="130" spans="1:3" ht="12" customHeight="1" x14ac:dyDescent="0.25">
      <c r="A130" s="14" t="s">
        <v>343</v>
      </c>
      <c r="B130" s="89" t="s">
        <v>338</v>
      </c>
      <c r="C130" s="184"/>
    </row>
    <row r="131" spans="1:3" ht="12" customHeight="1" x14ac:dyDescent="0.25">
      <c r="A131" s="14" t="s">
        <v>344</v>
      </c>
      <c r="B131" s="89" t="s">
        <v>349</v>
      </c>
      <c r="C131" s="184"/>
    </row>
    <row r="132" spans="1:3" ht="16.5" thickBot="1" x14ac:dyDescent="0.3">
      <c r="A132" s="12" t="s">
        <v>345</v>
      </c>
      <c r="B132" s="89" t="s">
        <v>348</v>
      </c>
      <c r="C132" s="186"/>
    </row>
    <row r="133" spans="1:3" ht="12" customHeight="1" thickBot="1" x14ac:dyDescent="0.3">
      <c r="A133" s="19" t="s">
        <v>20</v>
      </c>
      <c r="B133" s="74" t="s">
        <v>428</v>
      </c>
      <c r="C133" s="195">
        <f>+C98+C119</f>
        <v>89389389</v>
      </c>
    </row>
    <row r="134" spans="1:3" ht="12" customHeight="1" thickBot="1" x14ac:dyDescent="0.3">
      <c r="A134" s="19" t="s">
        <v>21</v>
      </c>
      <c r="B134" s="74" t="s">
        <v>429</v>
      </c>
      <c r="C134" s="195">
        <f>+C135+C136+C137</f>
        <v>0</v>
      </c>
    </row>
    <row r="135" spans="1:3" ht="12" customHeight="1" x14ac:dyDescent="0.25">
      <c r="A135" s="14" t="s">
        <v>252</v>
      </c>
      <c r="B135" s="11" t="s">
        <v>436</v>
      </c>
      <c r="C135" s="184"/>
    </row>
    <row r="136" spans="1:3" ht="12" customHeight="1" x14ac:dyDescent="0.25">
      <c r="A136" s="14" t="s">
        <v>253</v>
      </c>
      <c r="B136" s="11" t="s">
        <v>437</v>
      </c>
      <c r="C136" s="184"/>
    </row>
    <row r="137" spans="1:3" ht="12" customHeight="1" thickBot="1" x14ac:dyDescent="0.3">
      <c r="A137" s="12" t="s">
        <v>254</v>
      </c>
      <c r="B137" s="11" t="s">
        <v>438</v>
      </c>
      <c r="C137" s="184"/>
    </row>
    <row r="138" spans="1:3" ht="12" customHeight="1" thickBot="1" x14ac:dyDescent="0.3">
      <c r="A138" s="19" t="s">
        <v>22</v>
      </c>
      <c r="B138" s="74" t="s">
        <v>430</v>
      </c>
      <c r="C138" s="195">
        <f>SUM(C139:C144)</f>
        <v>0</v>
      </c>
    </row>
    <row r="139" spans="1:3" ht="12" customHeight="1" x14ac:dyDescent="0.25">
      <c r="A139" s="14" t="s">
        <v>91</v>
      </c>
      <c r="B139" s="8" t="s">
        <v>439</v>
      </c>
      <c r="C139" s="184"/>
    </row>
    <row r="140" spans="1:3" ht="12" customHeight="1" x14ac:dyDescent="0.25">
      <c r="A140" s="14" t="s">
        <v>92</v>
      </c>
      <c r="B140" s="8" t="s">
        <v>431</v>
      </c>
      <c r="C140" s="184"/>
    </row>
    <row r="141" spans="1:3" ht="12" customHeight="1" x14ac:dyDescent="0.25">
      <c r="A141" s="14" t="s">
        <v>93</v>
      </c>
      <c r="B141" s="8" t="s">
        <v>432</v>
      </c>
      <c r="C141" s="184"/>
    </row>
    <row r="142" spans="1:3" ht="12" customHeight="1" x14ac:dyDescent="0.25">
      <c r="A142" s="14" t="s">
        <v>160</v>
      </c>
      <c r="B142" s="8" t="s">
        <v>433</v>
      </c>
      <c r="C142" s="184"/>
    </row>
    <row r="143" spans="1:3" ht="12" customHeight="1" x14ac:dyDescent="0.25">
      <c r="A143" s="12" t="s">
        <v>161</v>
      </c>
      <c r="B143" s="6" t="s">
        <v>434</v>
      </c>
      <c r="C143" s="186"/>
    </row>
    <row r="144" spans="1:3" ht="12" customHeight="1" thickBot="1" x14ac:dyDescent="0.3">
      <c r="A144" s="17" t="s">
        <v>162</v>
      </c>
      <c r="B144" s="511" t="s">
        <v>435</v>
      </c>
      <c r="C144" s="378"/>
    </row>
    <row r="145" spans="1:9" ht="12" customHeight="1" thickBot="1" x14ac:dyDescent="0.3">
      <c r="A145" s="19" t="s">
        <v>23</v>
      </c>
      <c r="B145" s="74" t="s">
        <v>443</v>
      </c>
      <c r="C145" s="201">
        <f>+C146+C147+C148+C149</f>
        <v>1868913</v>
      </c>
    </row>
    <row r="146" spans="1:9" ht="12" customHeight="1" x14ac:dyDescent="0.25">
      <c r="A146" s="14" t="s">
        <v>94</v>
      </c>
      <c r="B146" s="8" t="s">
        <v>353</v>
      </c>
      <c r="C146" s="184"/>
    </row>
    <row r="147" spans="1:9" ht="12" customHeight="1" x14ac:dyDescent="0.25">
      <c r="A147" s="14" t="s">
        <v>95</v>
      </c>
      <c r="B147" s="8" t="s">
        <v>354</v>
      </c>
      <c r="C147" s="184">
        <v>1868913</v>
      </c>
    </row>
    <row r="148" spans="1:9" ht="12" customHeight="1" thickBot="1" x14ac:dyDescent="0.3">
      <c r="A148" s="12" t="s">
        <v>270</v>
      </c>
      <c r="B148" s="6" t="s">
        <v>444</v>
      </c>
      <c r="C148" s="186"/>
    </row>
    <row r="149" spans="1:9" ht="12" customHeight="1" thickBot="1" x14ac:dyDescent="0.3">
      <c r="A149" s="418" t="s">
        <v>271</v>
      </c>
      <c r="B149" s="423" t="s">
        <v>372</v>
      </c>
      <c r="C149" s="424"/>
    </row>
    <row r="150" spans="1:9" ht="12" customHeight="1" thickBot="1" x14ac:dyDescent="0.3">
      <c r="A150" s="19" t="s">
        <v>24</v>
      </c>
      <c r="B150" s="74" t="s">
        <v>445</v>
      </c>
      <c r="C150" s="204">
        <f>SUM(C151:C155)</f>
        <v>0</v>
      </c>
    </row>
    <row r="151" spans="1:9" ht="12" customHeight="1" x14ac:dyDescent="0.25">
      <c r="A151" s="14" t="s">
        <v>96</v>
      </c>
      <c r="B151" s="8" t="s">
        <v>440</v>
      </c>
      <c r="C151" s="184"/>
    </row>
    <row r="152" spans="1:9" ht="12" customHeight="1" x14ac:dyDescent="0.25">
      <c r="A152" s="14" t="s">
        <v>97</v>
      </c>
      <c r="B152" s="8" t="s">
        <v>447</v>
      </c>
      <c r="C152" s="184"/>
    </row>
    <row r="153" spans="1:9" ht="12" customHeight="1" x14ac:dyDescent="0.25">
      <c r="A153" s="14" t="s">
        <v>282</v>
      </c>
      <c r="B153" s="8" t="s">
        <v>442</v>
      </c>
      <c r="C153" s="184"/>
    </row>
    <row r="154" spans="1:9" ht="12" customHeight="1" x14ac:dyDescent="0.25">
      <c r="A154" s="14" t="s">
        <v>283</v>
      </c>
      <c r="B154" s="8" t="s">
        <v>498</v>
      </c>
      <c r="C154" s="184"/>
    </row>
    <row r="155" spans="1:9" ht="12" customHeight="1" thickBot="1" x14ac:dyDescent="0.3">
      <c r="A155" s="14" t="s">
        <v>446</v>
      </c>
      <c r="B155" s="8" t="s">
        <v>449</v>
      </c>
      <c r="C155" s="184"/>
    </row>
    <row r="156" spans="1:9" ht="12" customHeight="1" thickBot="1" x14ac:dyDescent="0.3">
      <c r="A156" s="19" t="s">
        <v>25</v>
      </c>
      <c r="B156" s="74" t="s">
        <v>450</v>
      </c>
      <c r="C156" s="372"/>
    </row>
    <row r="157" spans="1:9" ht="12" customHeight="1" thickBot="1" x14ac:dyDescent="0.3">
      <c r="A157" s="19" t="s">
        <v>26</v>
      </c>
      <c r="B157" s="74" t="s">
        <v>451</v>
      </c>
      <c r="C157" s="372"/>
    </row>
    <row r="158" spans="1:9" ht="15.2" customHeight="1" thickBot="1" x14ac:dyDescent="0.3">
      <c r="A158" s="19" t="s">
        <v>27</v>
      </c>
      <c r="B158" s="74" t="s">
        <v>453</v>
      </c>
      <c r="C158" s="425">
        <f>+C134+C138+C145+C150+C156+C157</f>
        <v>1868913</v>
      </c>
      <c r="F158" s="317"/>
      <c r="G158" s="318"/>
      <c r="H158" s="318"/>
      <c r="I158" s="318"/>
    </row>
    <row r="159" spans="1:9" s="305" customFormat="1" ht="17.25" customHeight="1" thickBot="1" x14ac:dyDescent="0.25">
      <c r="A159" s="193" t="s">
        <v>28</v>
      </c>
      <c r="B159" s="426" t="s">
        <v>452</v>
      </c>
      <c r="C159" s="425">
        <f>+C133+C158</f>
        <v>91258302</v>
      </c>
    </row>
    <row r="160" spans="1:9" ht="15.95" customHeight="1" x14ac:dyDescent="0.25">
      <c r="A160" s="427"/>
      <c r="B160" s="427"/>
      <c r="C160" s="478">
        <f>C92-C159</f>
        <v>0</v>
      </c>
    </row>
    <row r="161" spans="1:4" x14ac:dyDescent="0.25">
      <c r="A161" s="753" t="s">
        <v>355</v>
      </c>
      <c r="B161" s="753"/>
      <c r="C161" s="753"/>
    </row>
    <row r="162" spans="1:4" ht="15.2" customHeight="1" thickBot="1" x14ac:dyDescent="0.3">
      <c r="A162" s="754" t="s">
        <v>139</v>
      </c>
      <c r="B162" s="754"/>
      <c r="C162" s="430" t="str">
        <f>C95</f>
        <v>Forintban!</v>
      </c>
    </row>
    <row r="163" spans="1:4" ht="13.5" customHeight="1" thickBot="1" x14ac:dyDescent="0.3">
      <c r="A163" s="19">
        <v>1</v>
      </c>
      <c r="B163" s="26" t="s">
        <v>454</v>
      </c>
      <c r="C163" s="195">
        <f>+C67-C133</f>
        <v>-11374475</v>
      </c>
      <c r="D163" s="319"/>
    </row>
    <row r="164" spans="1:4" ht="27.75" customHeight="1" thickBot="1" x14ac:dyDescent="0.3">
      <c r="A164" s="19" t="s">
        <v>19</v>
      </c>
      <c r="B164" s="26" t="s">
        <v>460</v>
      </c>
      <c r="C164" s="195">
        <f>+C91-C158</f>
        <v>11374475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81" zoomScale="120" zoomScaleNormal="120" zoomScaleSheetLayoutView="100" workbookViewId="0">
      <selection activeCell="C98" sqref="C98:C159"/>
    </sheetView>
  </sheetViews>
  <sheetFormatPr defaultRowHeight="15.75" x14ac:dyDescent="0.25"/>
  <cols>
    <col min="1" max="1" width="9.5" style="275" customWidth="1"/>
    <col min="2" max="2" width="99.33203125" style="275" customWidth="1"/>
    <col min="3" max="3" width="21.6640625" style="276" customWidth="1"/>
    <col min="4" max="4" width="9" style="303" customWidth="1"/>
    <col min="5" max="16384" width="9.33203125" style="303"/>
  </cols>
  <sheetData>
    <row r="1" spans="1:3" ht="18.75" customHeight="1" x14ac:dyDescent="0.25">
      <c r="A1" s="469"/>
      <c r="B1" s="748" t="str">
        <f>CONCATENATE("1.3. melléklet ",ALAPADATOK!A7," ",ALAPADATOK!B7," ",ALAPADATOK!C7," ",ALAPADATOK!D7," ",ALAPADATOK!E7," ",ALAPADATOK!F7," ",ALAPADATOK!G7," ",ALAPADATOK!H7)</f>
        <v>1.3. melléklet az 1 / 2021 ( II.16. ) önkormányzati rendelethez</v>
      </c>
      <c r="C1" s="749"/>
    </row>
    <row r="2" spans="1:3" ht="21.95" customHeight="1" x14ac:dyDescent="0.25">
      <c r="A2" s="470"/>
      <c r="B2" s="471" t="str">
        <f>CONCATENATE(ALAPADATOK!A3)</f>
        <v>ESZTEREGNYE KÖZSÉG ÖNKORMÁNYZATA</v>
      </c>
      <c r="C2" s="472"/>
    </row>
    <row r="3" spans="1:3" ht="21.95" customHeight="1" x14ac:dyDescent="0.25">
      <c r="A3" s="472"/>
      <c r="B3" s="471" t="str">
        <f>'KV_1.2.sz.mell.'!B3</f>
        <v>2021. ÉVI KÖLTSÉGVETÉS</v>
      </c>
      <c r="C3" s="472"/>
    </row>
    <row r="4" spans="1:3" ht="21.95" customHeight="1" x14ac:dyDescent="0.25">
      <c r="A4" s="472"/>
      <c r="B4" s="471" t="s">
        <v>554</v>
      </c>
      <c r="C4" s="472"/>
    </row>
    <row r="5" spans="1:3" ht="21.95" customHeight="1" x14ac:dyDescent="0.25">
      <c r="A5" s="469"/>
      <c r="B5" s="469"/>
      <c r="C5" s="473"/>
    </row>
    <row r="6" spans="1:3" ht="15.2" customHeight="1" x14ac:dyDescent="0.25">
      <c r="A6" s="750" t="s">
        <v>15</v>
      </c>
      <c r="B6" s="750"/>
      <c r="C6" s="750"/>
    </row>
    <row r="7" spans="1:3" ht="15.2" customHeight="1" thickBot="1" x14ac:dyDescent="0.3">
      <c r="A7" s="751" t="s">
        <v>137</v>
      </c>
      <c r="B7" s="751"/>
      <c r="C7" s="428" t="str">
        <f>CONCATENATE('KV_1.1.sz.mell.'!C7)</f>
        <v>Forintban!</v>
      </c>
    </row>
    <row r="8" spans="1:3" ht="24" customHeight="1" thickBot="1" x14ac:dyDescent="0.3">
      <c r="A8" s="474" t="s">
        <v>69</v>
      </c>
      <c r="B8" s="475" t="s">
        <v>17</v>
      </c>
      <c r="C8" s="476" t="str">
        <f>+CONCATENATE(LEFT(KV_ÖSSZEFÜGGÉSEK!A5,4),". évi előirányzat")</f>
        <v>2021. évi előirányzat</v>
      </c>
    </row>
    <row r="9" spans="1:3" s="304" customFormat="1" ht="12" customHeight="1" thickBot="1" x14ac:dyDescent="0.25">
      <c r="A9" s="413"/>
      <c r="B9" s="414" t="s">
        <v>473</v>
      </c>
      <c r="C9" s="415" t="s">
        <v>474</v>
      </c>
    </row>
    <row r="10" spans="1:3" s="305" customFormat="1" ht="12" customHeight="1" thickBot="1" x14ac:dyDescent="0.25">
      <c r="A10" s="19" t="s">
        <v>18</v>
      </c>
      <c r="B10" s="20" t="s">
        <v>236</v>
      </c>
      <c r="C10" s="195">
        <f>+C11+C12+C13+C14+C15+C16</f>
        <v>0</v>
      </c>
    </row>
    <row r="11" spans="1:3" s="305" customFormat="1" ht="12" customHeight="1" x14ac:dyDescent="0.2">
      <c r="A11" s="14" t="s">
        <v>98</v>
      </c>
      <c r="B11" s="306" t="s">
        <v>237</v>
      </c>
      <c r="C11" s="198"/>
    </row>
    <row r="12" spans="1:3" s="305" customFormat="1" ht="12" customHeight="1" x14ac:dyDescent="0.2">
      <c r="A12" s="13" t="s">
        <v>99</v>
      </c>
      <c r="B12" s="307" t="s">
        <v>238</v>
      </c>
      <c r="C12" s="197"/>
    </row>
    <row r="13" spans="1:3" s="305" customFormat="1" ht="12" customHeight="1" x14ac:dyDescent="0.2">
      <c r="A13" s="13" t="s">
        <v>100</v>
      </c>
      <c r="B13" s="307" t="s">
        <v>525</v>
      </c>
      <c r="C13" s="197"/>
    </row>
    <row r="14" spans="1:3" s="305" customFormat="1" ht="12" customHeight="1" x14ac:dyDescent="0.2">
      <c r="A14" s="13" t="s">
        <v>101</v>
      </c>
      <c r="B14" s="307" t="s">
        <v>240</v>
      </c>
      <c r="C14" s="197"/>
    </row>
    <row r="15" spans="1:3" s="305" customFormat="1" ht="12" customHeight="1" x14ac:dyDescent="0.2">
      <c r="A15" s="13" t="s">
        <v>133</v>
      </c>
      <c r="B15" s="191" t="s">
        <v>412</v>
      </c>
      <c r="C15" s="197"/>
    </row>
    <row r="16" spans="1:3" s="305" customFormat="1" ht="12" customHeight="1" thickBot="1" x14ac:dyDescent="0.25">
      <c r="A16" s="15" t="s">
        <v>102</v>
      </c>
      <c r="B16" s="192" t="s">
        <v>413</v>
      </c>
      <c r="C16" s="197"/>
    </row>
    <row r="17" spans="1:3" s="305" customFormat="1" ht="12" customHeight="1" thickBot="1" x14ac:dyDescent="0.25">
      <c r="A17" s="19" t="s">
        <v>19</v>
      </c>
      <c r="B17" s="190" t="s">
        <v>241</v>
      </c>
      <c r="C17" s="195">
        <f>+C18+C19+C20+C21+C22</f>
        <v>0</v>
      </c>
    </row>
    <row r="18" spans="1:3" s="305" customFormat="1" ht="12" customHeight="1" x14ac:dyDescent="0.2">
      <c r="A18" s="14" t="s">
        <v>104</v>
      </c>
      <c r="B18" s="306" t="s">
        <v>242</v>
      </c>
      <c r="C18" s="198"/>
    </row>
    <row r="19" spans="1:3" s="305" customFormat="1" ht="12" customHeight="1" x14ac:dyDescent="0.2">
      <c r="A19" s="13" t="s">
        <v>105</v>
      </c>
      <c r="B19" s="307" t="s">
        <v>243</v>
      </c>
      <c r="C19" s="197"/>
    </row>
    <row r="20" spans="1:3" s="305" customFormat="1" ht="12" customHeight="1" x14ac:dyDescent="0.2">
      <c r="A20" s="13" t="s">
        <v>106</v>
      </c>
      <c r="B20" s="307" t="s">
        <v>403</v>
      </c>
      <c r="C20" s="197"/>
    </row>
    <row r="21" spans="1:3" s="305" customFormat="1" ht="12" customHeight="1" x14ac:dyDescent="0.2">
      <c r="A21" s="13" t="s">
        <v>107</v>
      </c>
      <c r="B21" s="307" t="s">
        <v>404</v>
      </c>
      <c r="C21" s="197"/>
    </row>
    <row r="22" spans="1:3" s="305" customFormat="1" ht="12" customHeight="1" x14ac:dyDescent="0.2">
      <c r="A22" s="13" t="s">
        <v>108</v>
      </c>
      <c r="B22" s="307" t="s">
        <v>547</v>
      </c>
      <c r="C22" s="197"/>
    </row>
    <row r="23" spans="1:3" s="305" customFormat="1" ht="12" customHeight="1" thickBot="1" x14ac:dyDescent="0.25">
      <c r="A23" s="15" t="s">
        <v>117</v>
      </c>
      <c r="B23" s="192" t="s">
        <v>245</v>
      </c>
      <c r="C23" s="199"/>
    </row>
    <row r="24" spans="1:3" s="305" customFormat="1" ht="12" customHeight="1" thickBot="1" x14ac:dyDescent="0.25">
      <c r="A24" s="19" t="s">
        <v>20</v>
      </c>
      <c r="B24" s="20" t="s">
        <v>246</v>
      </c>
      <c r="C24" s="195">
        <f>+C25+C26+C27+C28+C29</f>
        <v>0</v>
      </c>
    </row>
    <row r="25" spans="1:3" s="305" customFormat="1" ht="12" customHeight="1" x14ac:dyDescent="0.2">
      <c r="A25" s="14" t="s">
        <v>87</v>
      </c>
      <c r="B25" s="306" t="s">
        <v>247</v>
      </c>
      <c r="C25" s="198"/>
    </row>
    <row r="26" spans="1:3" s="305" customFormat="1" ht="12" customHeight="1" x14ac:dyDescent="0.2">
      <c r="A26" s="13" t="s">
        <v>88</v>
      </c>
      <c r="B26" s="307" t="s">
        <v>248</v>
      </c>
      <c r="C26" s="197"/>
    </row>
    <row r="27" spans="1:3" s="305" customFormat="1" ht="12" customHeight="1" x14ac:dyDescent="0.2">
      <c r="A27" s="13" t="s">
        <v>89</v>
      </c>
      <c r="B27" s="307" t="s">
        <v>405</v>
      </c>
      <c r="C27" s="197"/>
    </row>
    <row r="28" spans="1:3" s="305" customFormat="1" ht="12" customHeight="1" x14ac:dyDescent="0.2">
      <c r="A28" s="13" t="s">
        <v>90</v>
      </c>
      <c r="B28" s="307" t="s">
        <v>406</v>
      </c>
      <c r="C28" s="197"/>
    </row>
    <row r="29" spans="1:3" s="305" customFormat="1" ht="12" customHeight="1" x14ac:dyDescent="0.2">
      <c r="A29" s="13" t="s">
        <v>156</v>
      </c>
      <c r="B29" s="307" t="s">
        <v>249</v>
      </c>
      <c r="C29" s="197"/>
    </row>
    <row r="30" spans="1:3" s="406" customFormat="1" ht="12" customHeight="1" thickBot="1" x14ac:dyDescent="0.25">
      <c r="A30" s="416" t="s">
        <v>157</v>
      </c>
      <c r="B30" s="404" t="s">
        <v>542</v>
      </c>
      <c r="C30" s="405"/>
    </row>
    <row r="31" spans="1:3" s="305" customFormat="1" ht="12" customHeight="1" thickBot="1" x14ac:dyDescent="0.25">
      <c r="A31" s="19" t="s">
        <v>158</v>
      </c>
      <c r="B31" s="20" t="s">
        <v>526</v>
      </c>
      <c r="C31" s="201">
        <f>SUM(C32:C38)</f>
        <v>279215</v>
      </c>
    </row>
    <row r="32" spans="1:3" s="305" customFormat="1" ht="12" customHeight="1" x14ac:dyDescent="0.2">
      <c r="A32" s="14" t="s">
        <v>252</v>
      </c>
      <c r="B32" s="306" t="str">
        <f>'KV_1.1.sz.mell.'!B32</f>
        <v>Építményadó</v>
      </c>
      <c r="C32" s="198"/>
    </row>
    <row r="33" spans="1:3" s="305" customFormat="1" ht="12" customHeight="1" x14ac:dyDescent="0.2">
      <c r="A33" s="13" t="s">
        <v>253</v>
      </c>
      <c r="B33" s="306" t="str">
        <f>'KV_1.1.sz.mell.'!B33</f>
        <v>Egyéb közhatalmi</v>
      </c>
      <c r="C33" s="197"/>
    </row>
    <row r="34" spans="1:3" s="305" customFormat="1" ht="12" customHeight="1" x14ac:dyDescent="0.2">
      <c r="A34" s="13" t="s">
        <v>254</v>
      </c>
      <c r="B34" s="306" t="str">
        <f>'KV_1.1.sz.mell.'!B34</f>
        <v>Iparűzési adó</v>
      </c>
      <c r="C34" s="197">
        <v>279215</v>
      </c>
    </row>
    <row r="35" spans="1:3" s="305" customFormat="1" ht="12" customHeight="1" x14ac:dyDescent="0.2">
      <c r="A35" s="13" t="s">
        <v>255</v>
      </c>
      <c r="B35" s="306" t="str">
        <f>'KV_1.1.sz.mell.'!B35</f>
        <v>Talajterhelési díj</v>
      </c>
      <c r="C35" s="197"/>
    </row>
    <row r="36" spans="1:3" s="305" customFormat="1" ht="12" customHeight="1" x14ac:dyDescent="0.2">
      <c r="A36" s="13" t="s">
        <v>527</v>
      </c>
      <c r="B36" s="306" t="str">
        <f>'KV_1.1.sz.mell.'!B36</f>
        <v>Gépjárműadó</v>
      </c>
      <c r="C36" s="197"/>
    </row>
    <row r="37" spans="1:3" s="305" customFormat="1" ht="12" customHeight="1" x14ac:dyDescent="0.2">
      <c r="A37" s="13" t="s">
        <v>528</v>
      </c>
      <c r="B37" s="306" t="str">
        <f>'KV_1.1.sz.mell.'!B37</f>
        <v>Telekadó</v>
      </c>
      <c r="C37" s="197"/>
    </row>
    <row r="38" spans="1:3" s="305" customFormat="1" ht="12" customHeight="1" thickBot="1" x14ac:dyDescent="0.25">
      <c r="A38" s="15" t="s">
        <v>529</v>
      </c>
      <c r="B38" s="306" t="str">
        <f>'KV_1.1.sz.mell.'!B38</f>
        <v>Kommunális adó</v>
      </c>
      <c r="C38" s="199"/>
    </row>
    <row r="39" spans="1:3" s="305" customFormat="1" ht="12" customHeight="1" thickBot="1" x14ac:dyDescent="0.25">
      <c r="A39" s="19" t="s">
        <v>22</v>
      </c>
      <c r="B39" s="20" t="s">
        <v>414</v>
      </c>
      <c r="C39" s="195">
        <f>SUM(C40:C50)</f>
        <v>0</v>
      </c>
    </row>
    <row r="40" spans="1:3" s="305" customFormat="1" ht="12" customHeight="1" x14ac:dyDescent="0.2">
      <c r="A40" s="14" t="s">
        <v>91</v>
      </c>
      <c r="B40" s="306" t="s">
        <v>259</v>
      </c>
      <c r="C40" s="198"/>
    </row>
    <row r="41" spans="1:3" s="305" customFormat="1" ht="12" customHeight="1" x14ac:dyDescent="0.2">
      <c r="A41" s="13" t="s">
        <v>92</v>
      </c>
      <c r="B41" s="307" t="s">
        <v>260</v>
      </c>
      <c r="C41" s="197"/>
    </row>
    <row r="42" spans="1:3" s="305" customFormat="1" ht="12" customHeight="1" x14ac:dyDescent="0.2">
      <c r="A42" s="13" t="s">
        <v>93</v>
      </c>
      <c r="B42" s="307" t="s">
        <v>261</v>
      </c>
      <c r="C42" s="197"/>
    </row>
    <row r="43" spans="1:3" s="305" customFormat="1" ht="12" customHeight="1" x14ac:dyDescent="0.2">
      <c r="A43" s="13" t="s">
        <v>160</v>
      </c>
      <c r="B43" s="307" t="s">
        <v>262</v>
      </c>
      <c r="C43" s="197"/>
    </row>
    <row r="44" spans="1:3" s="305" customFormat="1" ht="12" customHeight="1" x14ac:dyDescent="0.2">
      <c r="A44" s="13" t="s">
        <v>161</v>
      </c>
      <c r="B44" s="307" t="s">
        <v>263</v>
      </c>
      <c r="C44" s="197"/>
    </row>
    <row r="45" spans="1:3" s="305" customFormat="1" ht="12" customHeight="1" x14ac:dyDescent="0.2">
      <c r="A45" s="13" t="s">
        <v>162</v>
      </c>
      <c r="B45" s="307" t="s">
        <v>264</v>
      </c>
      <c r="C45" s="197"/>
    </row>
    <row r="46" spans="1:3" s="305" customFormat="1" ht="12" customHeight="1" x14ac:dyDescent="0.2">
      <c r="A46" s="13" t="s">
        <v>163</v>
      </c>
      <c r="B46" s="307" t="s">
        <v>265</v>
      </c>
      <c r="C46" s="197"/>
    </row>
    <row r="47" spans="1:3" s="305" customFormat="1" ht="12" customHeight="1" x14ac:dyDescent="0.2">
      <c r="A47" s="13" t="s">
        <v>164</v>
      </c>
      <c r="B47" s="307" t="s">
        <v>533</v>
      </c>
      <c r="C47" s="197"/>
    </row>
    <row r="48" spans="1:3" s="305" customFormat="1" ht="12" customHeight="1" x14ac:dyDescent="0.2">
      <c r="A48" s="13" t="s">
        <v>257</v>
      </c>
      <c r="B48" s="307" t="s">
        <v>267</v>
      </c>
      <c r="C48" s="200"/>
    </row>
    <row r="49" spans="1:3" s="305" customFormat="1" ht="12" customHeight="1" x14ac:dyDescent="0.2">
      <c r="A49" s="15" t="s">
        <v>258</v>
      </c>
      <c r="B49" s="308" t="s">
        <v>416</v>
      </c>
      <c r="C49" s="297"/>
    </row>
    <row r="50" spans="1:3" s="305" customFormat="1" ht="12" customHeight="1" thickBot="1" x14ac:dyDescent="0.25">
      <c r="A50" s="15" t="s">
        <v>415</v>
      </c>
      <c r="B50" s="192" t="s">
        <v>268</v>
      </c>
      <c r="C50" s="297"/>
    </row>
    <row r="51" spans="1:3" s="305" customFormat="1" ht="12" customHeight="1" thickBot="1" x14ac:dyDescent="0.25">
      <c r="A51" s="19" t="s">
        <v>23</v>
      </c>
      <c r="B51" s="20" t="s">
        <v>269</v>
      </c>
      <c r="C51" s="195">
        <f>SUM(C52:C56)</f>
        <v>0</v>
      </c>
    </row>
    <row r="52" spans="1:3" s="305" customFormat="1" ht="12" customHeight="1" x14ac:dyDescent="0.2">
      <c r="A52" s="14" t="s">
        <v>94</v>
      </c>
      <c r="B52" s="306" t="s">
        <v>273</v>
      </c>
      <c r="C52" s="350"/>
    </row>
    <row r="53" spans="1:3" s="305" customFormat="1" ht="12" customHeight="1" x14ac:dyDescent="0.2">
      <c r="A53" s="13" t="s">
        <v>95</v>
      </c>
      <c r="B53" s="307" t="s">
        <v>274</v>
      </c>
      <c r="C53" s="200"/>
    </row>
    <row r="54" spans="1:3" s="305" customFormat="1" ht="12" customHeight="1" x14ac:dyDescent="0.2">
      <c r="A54" s="13" t="s">
        <v>270</v>
      </c>
      <c r="B54" s="307" t="s">
        <v>275</v>
      </c>
      <c r="C54" s="200"/>
    </row>
    <row r="55" spans="1:3" s="305" customFormat="1" ht="12" customHeight="1" x14ac:dyDescent="0.2">
      <c r="A55" s="13" t="s">
        <v>271</v>
      </c>
      <c r="B55" s="307" t="s">
        <v>276</v>
      </c>
      <c r="C55" s="200"/>
    </row>
    <row r="56" spans="1:3" s="305" customFormat="1" ht="12" customHeight="1" thickBot="1" x14ac:dyDescent="0.25">
      <c r="A56" s="15" t="s">
        <v>272</v>
      </c>
      <c r="B56" s="192" t="s">
        <v>277</v>
      </c>
      <c r="C56" s="297"/>
    </row>
    <row r="57" spans="1:3" s="305" customFormat="1" ht="12" customHeight="1" thickBot="1" x14ac:dyDescent="0.25">
      <c r="A57" s="19" t="s">
        <v>165</v>
      </c>
      <c r="B57" s="20" t="s">
        <v>278</v>
      </c>
      <c r="C57" s="195">
        <f>SUM(C58:C60)</f>
        <v>0</v>
      </c>
    </row>
    <row r="58" spans="1:3" s="305" customFormat="1" ht="12" customHeight="1" x14ac:dyDescent="0.2">
      <c r="A58" s="14" t="s">
        <v>96</v>
      </c>
      <c r="B58" s="306" t="s">
        <v>279</v>
      </c>
      <c r="C58" s="198"/>
    </row>
    <row r="59" spans="1:3" s="305" customFormat="1" ht="12" customHeight="1" x14ac:dyDescent="0.2">
      <c r="A59" s="13" t="s">
        <v>97</v>
      </c>
      <c r="B59" s="307" t="s">
        <v>407</v>
      </c>
      <c r="C59" s="197"/>
    </row>
    <row r="60" spans="1:3" s="305" customFormat="1" ht="12" customHeight="1" x14ac:dyDescent="0.2">
      <c r="A60" s="13" t="s">
        <v>282</v>
      </c>
      <c r="B60" s="307" t="s">
        <v>280</v>
      </c>
      <c r="C60" s="197"/>
    </row>
    <row r="61" spans="1:3" s="305" customFormat="1" ht="12" customHeight="1" thickBot="1" x14ac:dyDescent="0.25">
      <c r="A61" s="15" t="s">
        <v>283</v>
      </c>
      <c r="B61" s="192" t="s">
        <v>281</v>
      </c>
      <c r="C61" s="199"/>
    </row>
    <row r="62" spans="1:3" s="305" customFormat="1" ht="12" customHeight="1" thickBot="1" x14ac:dyDescent="0.25">
      <c r="A62" s="19" t="s">
        <v>25</v>
      </c>
      <c r="B62" s="190" t="s">
        <v>284</v>
      </c>
      <c r="C62" s="195">
        <f>SUM(C63:C65)</f>
        <v>0</v>
      </c>
    </row>
    <row r="63" spans="1:3" s="305" customFormat="1" ht="12" customHeight="1" x14ac:dyDescent="0.2">
      <c r="A63" s="14" t="s">
        <v>166</v>
      </c>
      <c r="B63" s="306" t="s">
        <v>286</v>
      </c>
      <c r="C63" s="200"/>
    </row>
    <row r="64" spans="1:3" s="305" customFormat="1" ht="12" customHeight="1" x14ac:dyDescent="0.2">
      <c r="A64" s="13" t="s">
        <v>167</v>
      </c>
      <c r="B64" s="307" t="s">
        <v>408</v>
      </c>
      <c r="C64" s="200"/>
    </row>
    <row r="65" spans="1:3" s="305" customFormat="1" ht="12" customHeight="1" x14ac:dyDescent="0.2">
      <c r="A65" s="13" t="s">
        <v>215</v>
      </c>
      <c r="B65" s="307" t="s">
        <v>287</v>
      </c>
      <c r="C65" s="200"/>
    </row>
    <row r="66" spans="1:3" s="305" customFormat="1" ht="12" customHeight="1" thickBot="1" x14ac:dyDescent="0.25">
      <c r="A66" s="15" t="s">
        <v>285</v>
      </c>
      <c r="B66" s="192" t="s">
        <v>288</v>
      </c>
      <c r="C66" s="200"/>
    </row>
    <row r="67" spans="1:3" s="305" customFormat="1" ht="12" customHeight="1" thickBot="1" x14ac:dyDescent="0.25">
      <c r="A67" s="373" t="s">
        <v>456</v>
      </c>
      <c r="B67" s="20" t="s">
        <v>289</v>
      </c>
      <c r="C67" s="201">
        <f>+C10+C17+C24+C31+C39+C51+C57+C62</f>
        <v>279215</v>
      </c>
    </row>
    <row r="68" spans="1:3" s="305" customFormat="1" ht="12" customHeight="1" thickBot="1" x14ac:dyDescent="0.25">
      <c r="A68" s="353" t="s">
        <v>290</v>
      </c>
      <c r="B68" s="190" t="s">
        <v>291</v>
      </c>
      <c r="C68" s="195">
        <f>SUM(C69:C71)</f>
        <v>0</v>
      </c>
    </row>
    <row r="69" spans="1:3" s="305" customFormat="1" ht="12" customHeight="1" x14ac:dyDescent="0.2">
      <c r="A69" s="14" t="s">
        <v>319</v>
      </c>
      <c r="B69" s="306" t="s">
        <v>292</v>
      </c>
      <c r="C69" s="200"/>
    </row>
    <row r="70" spans="1:3" s="305" customFormat="1" ht="12" customHeight="1" x14ac:dyDescent="0.2">
      <c r="A70" s="13" t="s">
        <v>328</v>
      </c>
      <c r="B70" s="307" t="s">
        <v>293</v>
      </c>
      <c r="C70" s="200"/>
    </row>
    <row r="71" spans="1:3" s="305" customFormat="1" ht="12" customHeight="1" thickBot="1" x14ac:dyDescent="0.25">
      <c r="A71" s="15" t="s">
        <v>329</v>
      </c>
      <c r="B71" s="367" t="s">
        <v>543</v>
      </c>
      <c r="C71" s="200"/>
    </row>
    <row r="72" spans="1:3" s="305" customFormat="1" ht="12" customHeight="1" thickBot="1" x14ac:dyDescent="0.25">
      <c r="A72" s="353" t="s">
        <v>295</v>
      </c>
      <c r="B72" s="190" t="s">
        <v>296</v>
      </c>
      <c r="C72" s="195">
        <f>SUM(C73:C76)</f>
        <v>0</v>
      </c>
    </row>
    <row r="73" spans="1:3" s="305" customFormat="1" ht="12" customHeight="1" x14ac:dyDescent="0.2">
      <c r="A73" s="14" t="s">
        <v>134</v>
      </c>
      <c r="B73" s="306" t="s">
        <v>297</v>
      </c>
      <c r="C73" s="200"/>
    </row>
    <row r="74" spans="1:3" s="305" customFormat="1" ht="12" customHeight="1" x14ac:dyDescent="0.2">
      <c r="A74" s="13" t="s">
        <v>135</v>
      </c>
      <c r="B74" s="307" t="s">
        <v>544</v>
      </c>
      <c r="C74" s="200"/>
    </row>
    <row r="75" spans="1:3" s="305" customFormat="1" ht="12" customHeight="1" thickBot="1" x14ac:dyDescent="0.25">
      <c r="A75" s="15" t="s">
        <v>320</v>
      </c>
      <c r="B75" s="308" t="s">
        <v>298</v>
      </c>
      <c r="C75" s="297"/>
    </row>
    <row r="76" spans="1:3" s="305" customFormat="1" ht="12" customHeight="1" thickBot="1" x14ac:dyDescent="0.25">
      <c r="A76" s="418" t="s">
        <v>321</v>
      </c>
      <c r="B76" s="419" t="s">
        <v>545</v>
      </c>
      <c r="C76" s="420"/>
    </row>
    <row r="77" spans="1:3" s="305" customFormat="1" ht="12" customHeight="1" thickBot="1" x14ac:dyDescent="0.25">
      <c r="A77" s="353" t="s">
        <v>299</v>
      </c>
      <c r="B77" s="190" t="s">
        <v>300</v>
      </c>
      <c r="C77" s="195">
        <f>SUM(C78:C79)</f>
        <v>0</v>
      </c>
    </row>
    <row r="78" spans="1:3" s="305" customFormat="1" ht="12" customHeight="1" thickBot="1" x14ac:dyDescent="0.25">
      <c r="A78" s="12" t="s">
        <v>322</v>
      </c>
      <c r="B78" s="417" t="s">
        <v>301</v>
      </c>
      <c r="C78" s="297"/>
    </row>
    <row r="79" spans="1:3" s="305" customFormat="1" ht="12" customHeight="1" thickBot="1" x14ac:dyDescent="0.25">
      <c r="A79" s="418" t="s">
        <v>323</v>
      </c>
      <c r="B79" s="419" t="s">
        <v>302</v>
      </c>
      <c r="C79" s="420"/>
    </row>
    <row r="80" spans="1:3" s="305" customFormat="1" ht="12" customHeight="1" thickBot="1" x14ac:dyDescent="0.25">
      <c r="A80" s="353" t="s">
        <v>303</v>
      </c>
      <c r="B80" s="190" t="s">
        <v>304</v>
      </c>
      <c r="C80" s="195">
        <f>SUM(C81:C83)</f>
        <v>0</v>
      </c>
    </row>
    <row r="81" spans="1:3" s="305" customFormat="1" ht="12" customHeight="1" x14ac:dyDescent="0.2">
      <c r="A81" s="14" t="s">
        <v>324</v>
      </c>
      <c r="B81" s="306" t="s">
        <v>305</v>
      </c>
      <c r="C81" s="200"/>
    </row>
    <row r="82" spans="1:3" s="305" customFormat="1" ht="12" customHeight="1" x14ac:dyDescent="0.2">
      <c r="A82" s="13" t="s">
        <v>325</v>
      </c>
      <c r="B82" s="307" t="s">
        <v>306</v>
      </c>
      <c r="C82" s="200"/>
    </row>
    <row r="83" spans="1:3" s="305" customFormat="1" ht="12" customHeight="1" thickBot="1" x14ac:dyDescent="0.25">
      <c r="A83" s="17" t="s">
        <v>326</v>
      </c>
      <c r="B83" s="421" t="s">
        <v>546</v>
      </c>
      <c r="C83" s="422"/>
    </row>
    <row r="84" spans="1:3" s="305" customFormat="1" ht="12" customHeight="1" thickBot="1" x14ac:dyDescent="0.25">
      <c r="A84" s="353" t="s">
        <v>307</v>
      </c>
      <c r="B84" s="190" t="s">
        <v>327</v>
      </c>
      <c r="C84" s="195">
        <f>SUM(C85:C88)</f>
        <v>0</v>
      </c>
    </row>
    <row r="85" spans="1:3" s="305" customFormat="1" ht="12" customHeight="1" x14ac:dyDescent="0.2">
      <c r="A85" s="310" t="s">
        <v>308</v>
      </c>
      <c r="B85" s="306" t="s">
        <v>309</v>
      </c>
      <c r="C85" s="200"/>
    </row>
    <row r="86" spans="1:3" s="305" customFormat="1" ht="12" customHeight="1" x14ac:dyDescent="0.2">
      <c r="A86" s="311" t="s">
        <v>310</v>
      </c>
      <c r="B86" s="307" t="s">
        <v>311</v>
      </c>
      <c r="C86" s="200"/>
    </row>
    <row r="87" spans="1:3" s="305" customFormat="1" ht="12" customHeight="1" x14ac:dyDescent="0.2">
      <c r="A87" s="311" t="s">
        <v>312</v>
      </c>
      <c r="B87" s="307" t="s">
        <v>313</v>
      </c>
      <c r="C87" s="200"/>
    </row>
    <row r="88" spans="1:3" s="305" customFormat="1" ht="12" customHeight="1" thickBot="1" x14ac:dyDescent="0.25">
      <c r="A88" s="312" t="s">
        <v>314</v>
      </c>
      <c r="B88" s="192" t="s">
        <v>315</v>
      </c>
      <c r="C88" s="200"/>
    </row>
    <row r="89" spans="1:3" s="305" customFormat="1" ht="12" customHeight="1" thickBot="1" x14ac:dyDescent="0.25">
      <c r="A89" s="353" t="s">
        <v>316</v>
      </c>
      <c r="B89" s="190" t="s">
        <v>455</v>
      </c>
      <c r="C89" s="351"/>
    </row>
    <row r="90" spans="1:3" s="305" customFormat="1" ht="13.5" customHeight="1" thickBot="1" x14ac:dyDescent="0.25">
      <c r="A90" s="353" t="s">
        <v>318</v>
      </c>
      <c r="B90" s="190" t="s">
        <v>317</v>
      </c>
      <c r="C90" s="351"/>
    </row>
    <row r="91" spans="1:3" s="305" customFormat="1" ht="15.75" customHeight="1" thickBot="1" x14ac:dyDescent="0.25">
      <c r="A91" s="353" t="s">
        <v>330</v>
      </c>
      <c r="B91" s="313" t="s">
        <v>458</v>
      </c>
      <c r="C91" s="201">
        <f>+C68+C72+C77+C80+C84+C90+C89</f>
        <v>0</v>
      </c>
    </row>
    <row r="92" spans="1:3" s="305" customFormat="1" ht="16.5" customHeight="1" thickBot="1" x14ac:dyDescent="0.25">
      <c r="A92" s="354" t="s">
        <v>457</v>
      </c>
      <c r="B92" s="314" t="s">
        <v>459</v>
      </c>
      <c r="C92" s="201">
        <f>+C67+C91</f>
        <v>279215</v>
      </c>
    </row>
    <row r="93" spans="1:3" s="305" customFormat="1" ht="11.1" customHeight="1" x14ac:dyDescent="0.2">
      <c r="A93" s="4"/>
      <c r="B93" s="5"/>
      <c r="C93" s="202"/>
    </row>
    <row r="94" spans="1:3" ht="16.5" customHeight="1" x14ac:dyDescent="0.25">
      <c r="A94" s="755" t="s">
        <v>47</v>
      </c>
      <c r="B94" s="755"/>
      <c r="C94" s="755"/>
    </row>
    <row r="95" spans="1:3" s="315" customFormat="1" ht="16.5" customHeight="1" thickBot="1" x14ac:dyDescent="0.3">
      <c r="A95" s="752" t="s">
        <v>138</v>
      </c>
      <c r="B95" s="752"/>
      <c r="C95" s="429" t="str">
        <f>C7</f>
        <v>Forintban!</v>
      </c>
    </row>
    <row r="96" spans="1:3" ht="30" customHeight="1" thickBot="1" x14ac:dyDescent="0.3">
      <c r="A96" s="410" t="s">
        <v>69</v>
      </c>
      <c r="B96" s="411" t="s">
        <v>48</v>
      </c>
      <c r="C96" s="412" t="str">
        <f>+C8</f>
        <v>2021. évi előirányzat</v>
      </c>
    </row>
    <row r="97" spans="1:3" s="304" customFormat="1" ht="12" customHeight="1" thickBot="1" x14ac:dyDescent="0.25">
      <c r="A97" s="410"/>
      <c r="B97" s="411" t="s">
        <v>473</v>
      </c>
      <c r="C97" s="412" t="s">
        <v>474</v>
      </c>
    </row>
    <row r="98" spans="1:3" ht="12" customHeight="1" thickBot="1" x14ac:dyDescent="0.3">
      <c r="A98" s="21" t="s">
        <v>18</v>
      </c>
      <c r="B98" s="27" t="s">
        <v>417</v>
      </c>
      <c r="C98" s="194">
        <f>C99+C100+C101+C102+C103+C116</f>
        <v>279215</v>
      </c>
    </row>
    <row r="99" spans="1:3" ht="12" customHeight="1" x14ac:dyDescent="0.25">
      <c r="A99" s="16" t="s">
        <v>98</v>
      </c>
      <c r="B99" s="9" t="s">
        <v>49</v>
      </c>
      <c r="C99" s="196"/>
    </row>
    <row r="100" spans="1:3" ht="12" customHeight="1" x14ac:dyDescent="0.25">
      <c r="A100" s="13" t="s">
        <v>99</v>
      </c>
      <c r="B100" s="7" t="s">
        <v>168</v>
      </c>
      <c r="C100" s="197"/>
    </row>
    <row r="101" spans="1:3" ht="12" customHeight="1" x14ac:dyDescent="0.25">
      <c r="A101" s="13" t="s">
        <v>100</v>
      </c>
      <c r="B101" s="7" t="s">
        <v>131</v>
      </c>
      <c r="C101" s="199"/>
    </row>
    <row r="102" spans="1:3" ht="12" customHeight="1" x14ac:dyDescent="0.25">
      <c r="A102" s="13" t="s">
        <v>101</v>
      </c>
      <c r="B102" s="10" t="s">
        <v>169</v>
      </c>
      <c r="C102" s="199"/>
    </row>
    <row r="103" spans="1:3" ht="12" customHeight="1" x14ac:dyDescent="0.25">
      <c r="A103" s="13" t="s">
        <v>112</v>
      </c>
      <c r="B103" s="18" t="s">
        <v>170</v>
      </c>
      <c r="C103" s="199">
        <f>SUM(C104:C115)</f>
        <v>279215</v>
      </c>
    </row>
    <row r="104" spans="1:3" ht="12" customHeight="1" x14ac:dyDescent="0.25">
      <c r="A104" s="13" t="s">
        <v>102</v>
      </c>
      <c r="B104" s="7" t="s">
        <v>422</v>
      </c>
      <c r="C104" s="199"/>
    </row>
    <row r="105" spans="1:3" ht="12" customHeight="1" x14ac:dyDescent="0.25">
      <c r="A105" s="13" t="s">
        <v>103</v>
      </c>
      <c r="B105" s="90" t="s">
        <v>421</v>
      </c>
      <c r="C105" s="199"/>
    </row>
    <row r="106" spans="1:3" ht="12" customHeight="1" x14ac:dyDescent="0.25">
      <c r="A106" s="13" t="s">
        <v>113</v>
      </c>
      <c r="B106" s="90" t="s">
        <v>420</v>
      </c>
      <c r="C106" s="199"/>
    </row>
    <row r="107" spans="1:3" ht="12" customHeight="1" x14ac:dyDescent="0.25">
      <c r="A107" s="13" t="s">
        <v>114</v>
      </c>
      <c r="B107" s="88" t="s">
        <v>333</v>
      </c>
      <c r="C107" s="199"/>
    </row>
    <row r="108" spans="1:3" ht="12" customHeight="1" x14ac:dyDescent="0.25">
      <c r="A108" s="13" t="s">
        <v>115</v>
      </c>
      <c r="B108" s="89" t="s">
        <v>334</v>
      </c>
      <c r="C108" s="199"/>
    </row>
    <row r="109" spans="1:3" ht="12" customHeight="1" x14ac:dyDescent="0.25">
      <c r="A109" s="13" t="s">
        <v>116</v>
      </c>
      <c r="B109" s="89" t="s">
        <v>335</v>
      </c>
      <c r="C109" s="199"/>
    </row>
    <row r="110" spans="1:3" ht="12" customHeight="1" x14ac:dyDescent="0.25">
      <c r="A110" s="13" t="s">
        <v>118</v>
      </c>
      <c r="B110" s="88" t="s">
        <v>336</v>
      </c>
      <c r="C110" s="199">
        <v>179215</v>
      </c>
    </row>
    <row r="111" spans="1:3" ht="12" customHeight="1" x14ac:dyDescent="0.25">
      <c r="A111" s="13" t="s">
        <v>171</v>
      </c>
      <c r="B111" s="88" t="s">
        <v>337</v>
      </c>
      <c r="C111" s="199"/>
    </row>
    <row r="112" spans="1:3" ht="12" customHeight="1" x14ac:dyDescent="0.25">
      <c r="A112" s="13" t="s">
        <v>331</v>
      </c>
      <c r="B112" s="89" t="s">
        <v>338</v>
      </c>
      <c r="C112" s="199"/>
    </row>
    <row r="113" spans="1:3" ht="12" customHeight="1" x14ac:dyDescent="0.25">
      <c r="A113" s="12" t="s">
        <v>332</v>
      </c>
      <c r="B113" s="90" t="s">
        <v>339</v>
      </c>
      <c r="C113" s="199"/>
    </row>
    <row r="114" spans="1:3" ht="12" customHeight="1" x14ac:dyDescent="0.25">
      <c r="A114" s="13" t="s">
        <v>418</v>
      </c>
      <c r="B114" s="90" t="s">
        <v>340</v>
      </c>
      <c r="C114" s="199"/>
    </row>
    <row r="115" spans="1:3" ht="12" customHeight="1" x14ac:dyDescent="0.25">
      <c r="A115" s="15" t="s">
        <v>419</v>
      </c>
      <c r="B115" s="90" t="s">
        <v>341</v>
      </c>
      <c r="C115" s="199">
        <v>100000</v>
      </c>
    </row>
    <row r="116" spans="1:3" ht="12" customHeight="1" x14ac:dyDescent="0.25">
      <c r="A116" s="13" t="s">
        <v>423</v>
      </c>
      <c r="B116" s="10" t="s">
        <v>50</v>
      </c>
      <c r="C116" s="197"/>
    </row>
    <row r="117" spans="1:3" ht="12" customHeight="1" x14ac:dyDescent="0.25">
      <c r="A117" s="13" t="s">
        <v>424</v>
      </c>
      <c r="B117" s="7" t="s">
        <v>426</v>
      </c>
      <c r="C117" s="197"/>
    </row>
    <row r="118" spans="1:3" ht="12" customHeight="1" thickBot="1" x14ac:dyDescent="0.3">
      <c r="A118" s="17" t="s">
        <v>425</v>
      </c>
      <c r="B118" s="371" t="s">
        <v>427</v>
      </c>
      <c r="C118" s="203"/>
    </row>
    <row r="119" spans="1:3" ht="12" customHeight="1" thickBot="1" x14ac:dyDescent="0.3">
      <c r="A119" s="368" t="s">
        <v>19</v>
      </c>
      <c r="B119" s="369" t="s">
        <v>342</v>
      </c>
      <c r="C119" s="370">
        <f>+C120+C122+C124</f>
        <v>0</v>
      </c>
    </row>
    <row r="120" spans="1:3" ht="12" customHeight="1" x14ac:dyDescent="0.25">
      <c r="A120" s="14" t="s">
        <v>104</v>
      </c>
      <c r="B120" s="7" t="s">
        <v>214</v>
      </c>
      <c r="C120" s="198"/>
    </row>
    <row r="121" spans="1:3" ht="12" customHeight="1" x14ac:dyDescent="0.25">
      <c r="A121" s="14" t="s">
        <v>105</v>
      </c>
      <c r="B121" s="11" t="s">
        <v>346</v>
      </c>
      <c r="C121" s="198"/>
    </row>
    <row r="122" spans="1:3" ht="12" customHeight="1" x14ac:dyDescent="0.25">
      <c r="A122" s="14" t="s">
        <v>106</v>
      </c>
      <c r="B122" s="11" t="s">
        <v>172</v>
      </c>
      <c r="C122" s="197"/>
    </row>
    <row r="123" spans="1:3" ht="12" customHeight="1" x14ac:dyDescent="0.25">
      <c r="A123" s="14" t="s">
        <v>107</v>
      </c>
      <c r="B123" s="11" t="s">
        <v>347</v>
      </c>
      <c r="C123" s="184"/>
    </row>
    <row r="124" spans="1:3" ht="12" customHeight="1" x14ac:dyDescent="0.25">
      <c r="A124" s="14" t="s">
        <v>108</v>
      </c>
      <c r="B124" s="192" t="s">
        <v>548</v>
      </c>
      <c r="C124" s="184"/>
    </row>
    <row r="125" spans="1:3" ht="12" customHeight="1" x14ac:dyDescent="0.25">
      <c r="A125" s="14" t="s">
        <v>117</v>
      </c>
      <c r="B125" s="191" t="s">
        <v>409</v>
      </c>
      <c r="C125" s="184"/>
    </row>
    <row r="126" spans="1:3" ht="12" customHeight="1" x14ac:dyDescent="0.25">
      <c r="A126" s="14" t="s">
        <v>119</v>
      </c>
      <c r="B126" s="302" t="s">
        <v>352</v>
      </c>
      <c r="C126" s="184"/>
    </row>
    <row r="127" spans="1:3" x14ac:dyDescent="0.25">
      <c r="A127" s="14" t="s">
        <v>173</v>
      </c>
      <c r="B127" s="89" t="s">
        <v>335</v>
      </c>
      <c r="C127" s="184"/>
    </row>
    <row r="128" spans="1:3" ht="12" customHeight="1" x14ac:dyDescent="0.25">
      <c r="A128" s="14" t="s">
        <v>174</v>
      </c>
      <c r="B128" s="89" t="s">
        <v>351</v>
      </c>
      <c r="C128" s="184"/>
    </row>
    <row r="129" spans="1:3" ht="12" customHeight="1" x14ac:dyDescent="0.25">
      <c r="A129" s="14" t="s">
        <v>175</v>
      </c>
      <c r="B129" s="89" t="s">
        <v>350</v>
      </c>
      <c r="C129" s="184"/>
    </row>
    <row r="130" spans="1:3" ht="12" customHeight="1" x14ac:dyDescent="0.25">
      <c r="A130" s="14" t="s">
        <v>343</v>
      </c>
      <c r="B130" s="89" t="s">
        <v>338</v>
      </c>
      <c r="C130" s="184"/>
    </row>
    <row r="131" spans="1:3" ht="12" customHeight="1" x14ac:dyDescent="0.25">
      <c r="A131" s="14" t="s">
        <v>344</v>
      </c>
      <c r="B131" s="89" t="s">
        <v>349</v>
      </c>
      <c r="C131" s="184"/>
    </row>
    <row r="132" spans="1:3" ht="16.5" thickBot="1" x14ac:dyDescent="0.3">
      <c r="A132" s="12" t="s">
        <v>345</v>
      </c>
      <c r="B132" s="89" t="s">
        <v>348</v>
      </c>
      <c r="C132" s="186"/>
    </row>
    <row r="133" spans="1:3" ht="12" customHeight="1" thickBot="1" x14ac:dyDescent="0.3">
      <c r="A133" s="19" t="s">
        <v>20</v>
      </c>
      <c r="B133" s="74" t="s">
        <v>428</v>
      </c>
      <c r="C133" s="195">
        <f>+C98+C119</f>
        <v>279215</v>
      </c>
    </row>
    <row r="134" spans="1:3" ht="12" customHeight="1" thickBot="1" x14ac:dyDescent="0.3">
      <c r="A134" s="19" t="s">
        <v>21</v>
      </c>
      <c r="B134" s="74" t="s">
        <v>429</v>
      </c>
      <c r="C134" s="195">
        <f>+C135+C136+C137</f>
        <v>0</v>
      </c>
    </row>
    <row r="135" spans="1:3" ht="12" customHeight="1" x14ac:dyDescent="0.25">
      <c r="A135" s="14" t="s">
        <v>252</v>
      </c>
      <c r="B135" s="11" t="s">
        <v>436</v>
      </c>
      <c r="C135" s="184"/>
    </row>
    <row r="136" spans="1:3" ht="12" customHeight="1" x14ac:dyDescent="0.25">
      <c r="A136" s="14" t="s">
        <v>253</v>
      </c>
      <c r="B136" s="11" t="s">
        <v>437</v>
      </c>
      <c r="C136" s="184"/>
    </row>
    <row r="137" spans="1:3" ht="12" customHeight="1" thickBot="1" x14ac:dyDescent="0.3">
      <c r="A137" s="12" t="s">
        <v>254</v>
      </c>
      <c r="B137" s="11" t="s">
        <v>438</v>
      </c>
      <c r="C137" s="184"/>
    </row>
    <row r="138" spans="1:3" ht="12" customHeight="1" thickBot="1" x14ac:dyDescent="0.3">
      <c r="A138" s="19" t="s">
        <v>22</v>
      </c>
      <c r="B138" s="74" t="s">
        <v>430</v>
      </c>
      <c r="C138" s="195">
        <f>SUM(C139:C144)</f>
        <v>0</v>
      </c>
    </row>
    <row r="139" spans="1:3" ht="12" customHeight="1" x14ac:dyDescent="0.25">
      <c r="A139" s="14" t="s">
        <v>91</v>
      </c>
      <c r="B139" s="8" t="s">
        <v>439</v>
      </c>
      <c r="C139" s="184"/>
    </row>
    <row r="140" spans="1:3" ht="12" customHeight="1" x14ac:dyDescent="0.25">
      <c r="A140" s="14" t="s">
        <v>92</v>
      </c>
      <c r="B140" s="8" t="s">
        <v>431</v>
      </c>
      <c r="C140" s="184"/>
    </row>
    <row r="141" spans="1:3" ht="12" customHeight="1" x14ac:dyDescent="0.25">
      <c r="A141" s="14" t="s">
        <v>93</v>
      </c>
      <c r="B141" s="8" t="s">
        <v>432</v>
      </c>
      <c r="C141" s="184"/>
    </row>
    <row r="142" spans="1:3" ht="12" customHeight="1" x14ac:dyDescent="0.25">
      <c r="A142" s="14" t="s">
        <v>160</v>
      </c>
      <c r="B142" s="8" t="s">
        <v>433</v>
      </c>
      <c r="C142" s="184"/>
    </row>
    <row r="143" spans="1:3" ht="12" customHeight="1" x14ac:dyDescent="0.25">
      <c r="A143" s="12" t="s">
        <v>161</v>
      </c>
      <c r="B143" s="6" t="s">
        <v>434</v>
      </c>
      <c r="C143" s="186"/>
    </row>
    <row r="144" spans="1:3" ht="12" customHeight="1" thickBot="1" x14ac:dyDescent="0.3">
      <c r="A144" s="17" t="s">
        <v>162</v>
      </c>
      <c r="B144" s="511" t="s">
        <v>435</v>
      </c>
      <c r="C144" s="378"/>
    </row>
    <row r="145" spans="1:9" ht="12" customHeight="1" thickBot="1" x14ac:dyDescent="0.3">
      <c r="A145" s="19" t="s">
        <v>23</v>
      </c>
      <c r="B145" s="74" t="s">
        <v>443</v>
      </c>
      <c r="C145" s="201">
        <f>+C146+C147+C148+C149</f>
        <v>0</v>
      </c>
    </row>
    <row r="146" spans="1:9" ht="12" customHeight="1" x14ac:dyDescent="0.25">
      <c r="A146" s="14" t="s">
        <v>94</v>
      </c>
      <c r="B146" s="8" t="s">
        <v>353</v>
      </c>
      <c r="C146" s="184"/>
    </row>
    <row r="147" spans="1:9" ht="12" customHeight="1" x14ac:dyDescent="0.25">
      <c r="A147" s="14" t="s">
        <v>95</v>
      </c>
      <c r="B147" s="8" t="s">
        <v>354</v>
      </c>
      <c r="C147" s="184"/>
    </row>
    <row r="148" spans="1:9" ht="12" customHeight="1" thickBot="1" x14ac:dyDescent="0.3">
      <c r="A148" s="12" t="s">
        <v>270</v>
      </c>
      <c r="B148" s="6" t="s">
        <v>444</v>
      </c>
      <c r="C148" s="186"/>
    </row>
    <row r="149" spans="1:9" ht="12" customHeight="1" thickBot="1" x14ac:dyDescent="0.3">
      <c r="A149" s="418" t="s">
        <v>271</v>
      </c>
      <c r="B149" s="423" t="s">
        <v>372</v>
      </c>
      <c r="C149" s="424"/>
    </row>
    <row r="150" spans="1:9" ht="12" customHeight="1" thickBot="1" x14ac:dyDescent="0.3">
      <c r="A150" s="19" t="s">
        <v>24</v>
      </c>
      <c r="B150" s="74" t="s">
        <v>445</v>
      </c>
      <c r="C150" s="204">
        <f>SUM(C151:C155)</f>
        <v>0</v>
      </c>
    </row>
    <row r="151" spans="1:9" ht="12" customHeight="1" x14ac:dyDescent="0.25">
      <c r="A151" s="14" t="s">
        <v>96</v>
      </c>
      <c r="B151" s="8" t="s">
        <v>440</v>
      </c>
      <c r="C151" s="184"/>
    </row>
    <row r="152" spans="1:9" ht="12" customHeight="1" x14ac:dyDescent="0.25">
      <c r="A152" s="14" t="s">
        <v>97</v>
      </c>
      <c r="B152" s="8" t="s">
        <v>447</v>
      </c>
      <c r="C152" s="184"/>
    </row>
    <row r="153" spans="1:9" ht="12" customHeight="1" x14ac:dyDescent="0.25">
      <c r="A153" s="14" t="s">
        <v>282</v>
      </c>
      <c r="B153" s="8" t="s">
        <v>442</v>
      </c>
      <c r="C153" s="184"/>
    </row>
    <row r="154" spans="1:9" ht="12" customHeight="1" x14ac:dyDescent="0.25">
      <c r="A154" s="14" t="s">
        <v>283</v>
      </c>
      <c r="B154" s="8" t="s">
        <v>498</v>
      </c>
      <c r="C154" s="184"/>
    </row>
    <row r="155" spans="1:9" ht="12" customHeight="1" thickBot="1" x14ac:dyDescent="0.3">
      <c r="A155" s="14" t="s">
        <v>446</v>
      </c>
      <c r="B155" s="8" t="s">
        <v>449</v>
      </c>
      <c r="C155" s="184"/>
    </row>
    <row r="156" spans="1:9" ht="12" customHeight="1" thickBot="1" x14ac:dyDescent="0.3">
      <c r="A156" s="19" t="s">
        <v>25</v>
      </c>
      <c r="B156" s="74" t="s">
        <v>450</v>
      </c>
      <c r="C156" s="372"/>
    </row>
    <row r="157" spans="1:9" ht="12" customHeight="1" thickBot="1" x14ac:dyDescent="0.3">
      <c r="A157" s="19" t="s">
        <v>26</v>
      </c>
      <c r="B157" s="74" t="s">
        <v>451</v>
      </c>
      <c r="C157" s="372"/>
    </row>
    <row r="158" spans="1:9" ht="15.2" customHeight="1" thickBot="1" x14ac:dyDescent="0.3">
      <c r="A158" s="19" t="s">
        <v>27</v>
      </c>
      <c r="B158" s="74" t="s">
        <v>453</v>
      </c>
      <c r="C158" s="425">
        <f>+C134+C138+C145+C150+C156+C157</f>
        <v>0</v>
      </c>
      <c r="F158" s="317"/>
      <c r="G158" s="318"/>
      <c r="H158" s="318"/>
      <c r="I158" s="318"/>
    </row>
    <row r="159" spans="1:9" s="305" customFormat="1" ht="17.25" customHeight="1" thickBot="1" x14ac:dyDescent="0.25">
      <c r="A159" s="193" t="s">
        <v>28</v>
      </c>
      <c r="B159" s="426" t="s">
        <v>452</v>
      </c>
      <c r="C159" s="425">
        <f>+C133+C158</f>
        <v>279215</v>
      </c>
    </row>
    <row r="160" spans="1:9" ht="15.95" customHeight="1" x14ac:dyDescent="0.25">
      <c r="A160" s="427"/>
      <c r="B160" s="427"/>
      <c r="C160" s="478">
        <f>C92-C159</f>
        <v>0</v>
      </c>
    </row>
    <row r="161" spans="1:4" x14ac:dyDescent="0.25">
      <c r="A161" s="753" t="s">
        <v>355</v>
      </c>
      <c r="B161" s="753"/>
      <c r="C161" s="753"/>
    </row>
    <row r="162" spans="1:4" ht="15.2" customHeight="1" thickBot="1" x14ac:dyDescent="0.3">
      <c r="A162" s="754" t="s">
        <v>139</v>
      </c>
      <c r="B162" s="754"/>
      <c r="C162" s="430" t="str">
        <f>C95</f>
        <v>Forintban!</v>
      </c>
    </row>
    <row r="163" spans="1:4" ht="13.5" customHeight="1" thickBot="1" x14ac:dyDescent="0.3">
      <c r="A163" s="19">
        <v>1</v>
      </c>
      <c r="B163" s="26" t="s">
        <v>454</v>
      </c>
      <c r="C163" s="195">
        <f>+C67-C133</f>
        <v>0</v>
      </c>
      <c r="D163" s="319"/>
    </row>
    <row r="164" spans="1:4" ht="27.75" customHeight="1" thickBot="1" x14ac:dyDescent="0.3">
      <c r="A164" s="19" t="s">
        <v>19</v>
      </c>
      <c r="B164" s="26" t="s">
        <v>460</v>
      </c>
      <c r="C164" s="195">
        <f>+C91-C158</f>
        <v>0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E28" sqref="E28"/>
    </sheetView>
  </sheetViews>
  <sheetFormatPr defaultRowHeight="12.75" x14ac:dyDescent="0.2"/>
  <cols>
    <col min="1" max="1" width="6.83203125" style="44" customWidth="1"/>
    <col min="2" max="2" width="55.1640625" style="128" customWidth="1"/>
    <col min="3" max="3" width="16.33203125" style="44" customWidth="1"/>
    <col min="4" max="4" width="55.1640625" style="44" customWidth="1"/>
    <col min="5" max="5" width="16.33203125" style="44" customWidth="1"/>
    <col min="6" max="6" width="4.83203125" style="44" customWidth="1"/>
    <col min="7" max="16384" width="9.33203125" style="44"/>
  </cols>
  <sheetData>
    <row r="1" spans="1:6" ht="39.75" customHeight="1" x14ac:dyDescent="0.2">
      <c r="B1" s="217" t="s">
        <v>143</v>
      </c>
      <c r="C1" s="218"/>
      <c r="D1" s="218"/>
      <c r="E1" s="218"/>
      <c r="F1" s="758" t="str">
        <f>CONCATENATE("2.1. melléklet ",ALAPADATOK!A7," ",ALAPADATOK!B7," ",ALAPADATOK!C7," ",ALAPADATOK!D7," ",ALAPADATOK!E7," ",ALAPADATOK!F7," ",ALAPADATOK!G7," ",ALAPADATOK!H7)</f>
        <v>2.1. melléklet az 1 / 2021 ( II.16. ) önkormányzati rendelethez</v>
      </c>
    </row>
    <row r="2" spans="1:6" ht="13.5" thickBot="1" x14ac:dyDescent="0.25">
      <c r="E2" s="432" t="str">
        <f>CONCATENATE('KV_1.1.sz.mell.'!C7)</f>
        <v>Forintban!</v>
      </c>
      <c r="F2" s="758"/>
    </row>
    <row r="3" spans="1:6" ht="18" customHeight="1" thickBot="1" x14ac:dyDescent="0.25">
      <c r="A3" s="756" t="s">
        <v>69</v>
      </c>
      <c r="B3" s="219" t="s">
        <v>56</v>
      </c>
      <c r="C3" s="220"/>
      <c r="D3" s="219" t="s">
        <v>57</v>
      </c>
      <c r="E3" s="221"/>
      <c r="F3" s="758"/>
    </row>
    <row r="4" spans="1:6" s="222" customFormat="1" ht="35.25" customHeight="1" thickBot="1" x14ac:dyDescent="0.25">
      <c r="A4" s="757"/>
      <c r="B4" s="129" t="s">
        <v>61</v>
      </c>
      <c r="C4" s="130" t="str">
        <f>+'KV_1.1.sz.mell.'!C8</f>
        <v>2021. évi előirányzat</v>
      </c>
      <c r="D4" s="129" t="s">
        <v>61</v>
      </c>
      <c r="E4" s="41" t="str">
        <f>+C4</f>
        <v>2021. évi előirányzat</v>
      </c>
      <c r="F4" s="758"/>
    </row>
    <row r="5" spans="1:6" s="227" customFormat="1" ht="12" customHeight="1" thickBot="1" x14ac:dyDescent="0.25">
      <c r="A5" s="223"/>
      <c r="B5" s="224" t="s">
        <v>473</v>
      </c>
      <c r="C5" s="225" t="s">
        <v>474</v>
      </c>
      <c r="D5" s="224" t="s">
        <v>475</v>
      </c>
      <c r="E5" s="226" t="s">
        <v>477</v>
      </c>
      <c r="F5" s="758"/>
    </row>
    <row r="6" spans="1:6" ht="12.95" customHeight="1" x14ac:dyDescent="0.2">
      <c r="A6" s="228" t="s">
        <v>18</v>
      </c>
      <c r="B6" s="229" t="s">
        <v>356</v>
      </c>
      <c r="C6" s="206">
        <v>43068022</v>
      </c>
      <c r="D6" s="229" t="s">
        <v>62</v>
      </c>
      <c r="E6" s="212">
        <v>40847832</v>
      </c>
      <c r="F6" s="758"/>
    </row>
    <row r="7" spans="1:6" ht="12.95" customHeight="1" x14ac:dyDescent="0.2">
      <c r="A7" s="230" t="s">
        <v>19</v>
      </c>
      <c r="B7" s="231" t="s">
        <v>357</v>
      </c>
      <c r="C7" s="207">
        <v>13093107</v>
      </c>
      <c r="D7" s="231" t="s">
        <v>168</v>
      </c>
      <c r="E7" s="213">
        <v>6331414</v>
      </c>
      <c r="F7" s="758"/>
    </row>
    <row r="8" spans="1:6" ht="12.95" customHeight="1" x14ac:dyDescent="0.2">
      <c r="A8" s="230" t="s">
        <v>20</v>
      </c>
      <c r="B8" s="231" t="s">
        <v>377</v>
      </c>
      <c r="C8" s="207"/>
      <c r="D8" s="231" t="s">
        <v>218</v>
      </c>
      <c r="E8" s="213">
        <v>25280897</v>
      </c>
      <c r="F8" s="758"/>
    </row>
    <row r="9" spans="1:6" ht="12.95" customHeight="1" x14ac:dyDescent="0.2">
      <c r="A9" s="230" t="s">
        <v>21</v>
      </c>
      <c r="B9" s="231" t="s">
        <v>159</v>
      </c>
      <c r="C9" s="207">
        <v>20133000</v>
      </c>
      <c r="D9" s="231" t="s">
        <v>169</v>
      </c>
      <c r="E9" s="213">
        <v>6352000</v>
      </c>
      <c r="F9" s="758"/>
    </row>
    <row r="10" spans="1:6" ht="12.95" customHeight="1" x14ac:dyDescent="0.2">
      <c r="A10" s="230" t="s">
        <v>22</v>
      </c>
      <c r="B10" s="232" t="s">
        <v>402</v>
      </c>
      <c r="C10" s="207">
        <v>1490000</v>
      </c>
      <c r="D10" s="231" t="s">
        <v>170</v>
      </c>
      <c r="E10" s="213">
        <v>3339661</v>
      </c>
      <c r="F10" s="758"/>
    </row>
    <row r="11" spans="1:6" ht="12.95" customHeight="1" x14ac:dyDescent="0.2">
      <c r="A11" s="230" t="s">
        <v>23</v>
      </c>
      <c r="B11" s="231" t="s">
        <v>358</v>
      </c>
      <c r="C11" s="208"/>
      <c r="D11" s="231" t="s">
        <v>50</v>
      </c>
      <c r="E11" s="213"/>
      <c r="F11" s="758"/>
    </row>
    <row r="12" spans="1:6" ht="12.95" customHeight="1" x14ac:dyDescent="0.2">
      <c r="A12" s="230" t="s">
        <v>24</v>
      </c>
      <c r="B12" s="231" t="s">
        <v>461</v>
      </c>
      <c r="C12" s="207"/>
      <c r="D12" s="39"/>
      <c r="E12" s="213"/>
      <c r="F12" s="758"/>
    </row>
    <row r="13" spans="1:6" ht="12.95" customHeight="1" x14ac:dyDescent="0.2">
      <c r="A13" s="230" t="s">
        <v>25</v>
      </c>
      <c r="B13" s="39"/>
      <c r="C13" s="207"/>
      <c r="D13" s="39"/>
      <c r="E13" s="213"/>
      <c r="F13" s="758"/>
    </row>
    <row r="14" spans="1:6" ht="12.95" customHeight="1" x14ac:dyDescent="0.2">
      <c r="A14" s="230" t="s">
        <v>26</v>
      </c>
      <c r="B14" s="320"/>
      <c r="C14" s="208"/>
      <c r="D14" s="39"/>
      <c r="E14" s="213"/>
      <c r="F14" s="758"/>
    </row>
    <row r="15" spans="1:6" ht="12.95" customHeight="1" x14ac:dyDescent="0.2">
      <c r="A15" s="230" t="s">
        <v>27</v>
      </c>
      <c r="B15" s="39"/>
      <c r="C15" s="207"/>
      <c r="D15" s="39"/>
      <c r="E15" s="213"/>
      <c r="F15" s="758"/>
    </row>
    <row r="16" spans="1:6" ht="12.95" customHeight="1" x14ac:dyDescent="0.2">
      <c r="A16" s="230" t="s">
        <v>28</v>
      </c>
      <c r="B16" s="39"/>
      <c r="C16" s="207"/>
      <c r="D16" s="39"/>
      <c r="E16" s="213"/>
      <c r="F16" s="758"/>
    </row>
    <row r="17" spans="1:6" ht="12.95" customHeight="1" thickBot="1" x14ac:dyDescent="0.25">
      <c r="A17" s="230" t="s">
        <v>29</v>
      </c>
      <c r="B17" s="46"/>
      <c r="C17" s="209"/>
      <c r="D17" s="39"/>
      <c r="E17" s="214"/>
      <c r="F17" s="758"/>
    </row>
    <row r="18" spans="1:6" ht="15.95" customHeight="1" thickBot="1" x14ac:dyDescent="0.25">
      <c r="A18" s="233" t="s">
        <v>30</v>
      </c>
      <c r="B18" s="76" t="s">
        <v>462</v>
      </c>
      <c r="C18" s="210">
        <f>C6+C7+C9+C10+C11+C13+C14+C15+C16+C17</f>
        <v>77784129</v>
      </c>
      <c r="D18" s="76" t="s">
        <v>363</v>
      </c>
      <c r="E18" s="215">
        <f>SUM(E6:E17)</f>
        <v>82151804</v>
      </c>
      <c r="F18" s="758"/>
    </row>
    <row r="19" spans="1:6" ht="12.95" customHeight="1" x14ac:dyDescent="0.2">
      <c r="A19" s="234" t="s">
        <v>31</v>
      </c>
      <c r="B19" s="235" t="s">
        <v>360</v>
      </c>
      <c r="C19" s="374">
        <f>+C20+C21+C22+C23</f>
        <v>6236588</v>
      </c>
      <c r="D19" s="236" t="s">
        <v>176</v>
      </c>
      <c r="E19" s="216"/>
      <c r="F19" s="758"/>
    </row>
    <row r="20" spans="1:6" ht="12.95" customHeight="1" x14ac:dyDescent="0.2">
      <c r="A20" s="237" t="s">
        <v>32</v>
      </c>
      <c r="B20" s="236" t="s">
        <v>212</v>
      </c>
      <c r="C20" s="61">
        <v>6236588</v>
      </c>
      <c r="D20" s="236" t="s">
        <v>362</v>
      </c>
      <c r="E20" s="62"/>
      <c r="F20" s="758"/>
    </row>
    <row r="21" spans="1:6" ht="12.95" customHeight="1" x14ac:dyDescent="0.2">
      <c r="A21" s="237" t="s">
        <v>33</v>
      </c>
      <c r="B21" s="236" t="s">
        <v>213</v>
      </c>
      <c r="C21" s="61"/>
      <c r="D21" s="236" t="s">
        <v>141</v>
      </c>
      <c r="E21" s="62"/>
      <c r="F21" s="758"/>
    </row>
    <row r="22" spans="1:6" ht="12.95" customHeight="1" x14ac:dyDescent="0.2">
      <c r="A22" s="237" t="s">
        <v>34</v>
      </c>
      <c r="B22" s="236" t="s">
        <v>217</v>
      </c>
      <c r="C22" s="61"/>
      <c r="D22" s="236" t="s">
        <v>142</v>
      </c>
      <c r="E22" s="62"/>
      <c r="F22" s="758"/>
    </row>
    <row r="23" spans="1:6" ht="12.95" customHeight="1" x14ac:dyDescent="0.2">
      <c r="A23" s="237" t="s">
        <v>35</v>
      </c>
      <c r="B23" s="244" t="s">
        <v>223</v>
      </c>
      <c r="C23" s="61"/>
      <c r="D23" s="235" t="s">
        <v>219</v>
      </c>
      <c r="E23" s="62"/>
      <c r="F23" s="758"/>
    </row>
    <row r="24" spans="1:6" ht="12.95" customHeight="1" x14ac:dyDescent="0.2">
      <c r="A24" s="237" t="s">
        <v>36</v>
      </c>
      <c r="B24" s="236" t="s">
        <v>361</v>
      </c>
      <c r="C24" s="238">
        <f>+C25+C26</f>
        <v>0</v>
      </c>
      <c r="D24" s="236" t="s">
        <v>177</v>
      </c>
      <c r="E24" s="62"/>
      <c r="F24" s="758"/>
    </row>
    <row r="25" spans="1:6" ht="12.95" customHeight="1" x14ac:dyDescent="0.2">
      <c r="A25" s="234" t="s">
        <v>37</v>
      </c>
      <c r="B25" s="235" t="s">
        <v>359</v>
      </c>
      <c r="C25" s="211"/>
      <c r="D25" s="229" t="s">
        <v>444</v>
      </c>
      <c r="E25" s="216"/>
      <c r="F25" s="758"/>
    </row>
    <row r="26" spans="1:6" ht="12.95" customHeight="1" x14ac:dyDescent="0.2">
      <c r="A26" s="237" t="s">
        <v>38</v>
      </c>
      <c r="B26" s="244" t="s">
        <v>608</v>
      </c>
      <c r="C26" s="61"/>
      <c r="D26" s="231" t="s">
        <v>450</v>
      </c>
      <c r="E26" s="62"/>
      <c r="F26" s="758"/>
    </row>
    <row r="27" spans="1:6" ht="12.95" customHeight="1" x14ac:dyDescent="0.2">
      <c r="A27" s="230" t="s">
        <v>39</v>
      </c>
      <c r="B27" s="236" t="s">
        <v>455</v>
      </c>
      <c r="C27" s="61"/>
      <c r="D27" s="231" t="s">
        <v>451</v>
      </c>
      <c r="E27" s="62"/>
      <c r="F27" s="758"/>
    </row>
    <row r="28" spans="1:6" ht="12.95" customHeight="1" thickBot="1" x14ac:dyDescent="0.25">
      <c r="A28" s="287" t="s">
        <v>40</v>
      </c>
      <c r="B28" s="235" t="s">
        <v>317</v>
      </c>
      <c r="C28" s="211"/>
      <c r="D28" s="322" t="s">
        <v>354</v>
      </c>
      <c r="E28" s="216">
        <v>1868913</v>
      </c>
      <c r="F28" s="758"/>
    </row>
    <row r="29" spans="1:6" ht="15.95" customHeight="1" thickBot="1" x14ac:dyDescent="0.25">
      <c r="A29" s="233" t="s">
        <v>41</v>
      </c>
      <c r="B29" s="76" t="s">
        <v>463</v>
      </c>
      <c r="C29" s="210">
        <f>+C19+C24+C27+C28</f>
        <v>6236588</v>
      </c>
      <c r="D29" s="76" t="s">
        <v>465</v>
      </c>
      <c r="E29" s="215">
        <f>SUM(E19:E28)</f>
        <v>1868913</v>
      </c>
      <c r="F29" s="758"/>
    </row>
    <row r="30" spans="1:6" ht="13.5" thickBot="1" x14ac:dyDescent="0.25">
      <c r="A30" s="233" t="s">
        <v>42</v>
      </c>
      <c r="B30" s="239" t="s">
        <v>464</v>
      </c>
      <c r="C30" s="240">
        <f>+C18+C29</f>
        <v>84020717</v>
      </c>
      <c r="D30" s="239" t="s">
        <v>466</v>
      </c>
      <c r="E30" s="240">
        <f>+E18+E29</f>
        <v>84020717</v>
      </c>
      <c r="F30" s="758"/>
    </row>
    <row r="31" spans="1:6" ht="13.5" thickBot="1" x14ac:dyDescent="0.25">
      <c r="A31" s="233" t="s">
        <v>43</v>
      </c>
      <c r="B31" s="239" t="s">
        <v>154</v>
      </c>
      <c r="C31" s="240">
        <f>IF(C18-E18&lt;0,E18-C18,"-")</f>
        <v>4367675</v>
      </c>
      <c r="D31" s="239" t="s">
        <v>155</v>
      </c>
      <c r="E31" s="240" t="str">
        <f>IF(C18-E18&gt;0,C18-E18,"-")</f>
        <v>-</v>
      </c>
      <c r="F31" s="758"/>
    </row>
    <row r="32" spans="1:6" ht="13.5" thickBot="1" x14ac:dyDescent="0.25">
      <c r="A32" s="233" t="s">
        <v>44</v>
      </c>
      <c r="B32" s="239" t="s">
        <v>540</v>
      </c>
      <c r="C32" s="240" t="str">
        <f>IF(C30-E30&lt;0,E30-C30,"-")</f>
        <v>-</v>
      </c>
      <c r="D32" s="239" t="s">
        <v>541</v>
      </c>
      <c r="E32" s="240" t="str">
        <f>IF(C30-E30&gt;0,C30-E30,"-")</f>
        <v>-</v>
      </c>
      <c r="F32" s="758"/>
    </row>
    <row r="33" spans="1:5" ht="15.75" x14ac:dyDescent="0.2">
      <c r="A33" s="759" t="str">
        <f>IF(C32&lt;&gt;"-","Nem lehet bruttó hiány, mert az Mötv. 111. § (4) bekezédse szerint A költségvetési rendeletben működési hiány nem tervezhető.","")</f>
        <v/>
      </c>
      <c r="B33" s="759"/>
      <c r="C33" s="759"/>
      <c r="D33" s="759"/>
      <c r="E33" s="759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2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15" workbookViewId="0">
      <selection activeCell="C19" sqref="C19"/>
    </sheetView>
  </sheetViews>
  <sheetFormatPr defaultRowHeight="12.75" x14ac:dyDescent="0.2"/>
  <cols>
    <col min="1" max="1" width="6.83203125" style="44" customWidth="1"/>
    <col min="2" max="2" width="55.1640625" style="128" customWidth="1"/>
    <col min="3" max="3" width="16.33203125" style="44" customWidth="1"/>
    <col min="4" max="4" width="55.1640625" style="44" customWidth="1"/>
    <col min="5" max="5" width="16.33203125" style="44" customWidth="1"/>
    <col min="6" max="6" width="4.83203125" style="44" customWidth="1"/>
    <col min="7" max="16384" width="9.33203125" style="44"/>
  </cols>
  <sheetData>
    <row r="1" spans="1:6" ht="31.5" x14ac:dyDescent="0.2">
      <c r="B1" s="217" t="s">
        <v>144</v>
      </c>
      <c r="C1" s="218"/>
      <c r="D1" s="218"/>
      <c r="E1" s="218"/>
      <c r="F1" s="758" t="str">
        <f>CONCATENATE("2.2. melléklet ",ALAPADATOK!A7," ",ALAPADATOK!B7," ",ALAPADATOK!C7," ",ALAPADATOK!D7," ",ALAPADATOK!E7," ",ALAPADATOK!F7," ",ALAPADATOK!G7," ",ALAPADATOK!H7)</f>
        <v>2.2. melléklet az 1 / 2021 ( II.16. ) önkormányzati rendelethez</v>
      </c>
    </row>
    <row r="2" spans="1:6" ht="13.5" thickBot="1" x14ac:dyDescent="0.25">
      <c r="E2" s="431" t="str">
        <f>CONCATENATE('KV_1.1.sz.mell.'!C7)</f>
        <v>Forintban!</v>
      </c>
      <c r="F2" s="758"/>
    </row>
    <row r="3" spans="1:6" ht="13.5" thickBot="1" x14ac:dyDescent="0.25">
      <c r="A3" s="760" t="s">
        <v>69</v>
      </c>
      <c r="B3" s="219" t="s">
        <v>56</v>
      </c>
      <c r="C3" s="220"/>
      <c r="D3" s="219" t="s">
        <v>57</v>
      </c>
      <c r="E3" s="221"/>
      <c r="F3" s="758"/>
    </row>
    <row r="4" spans="1:6" s="222" customFormat="1" ht="24.75" thickBot="1" x14ac:dyDescent="0.25">
      <c r="A4" s="761"/>
      <c r="B4" s="129" t="s">
        <v>61</v>
      </c>
      <c r="C4" s="130" t="str">
        <f>+'KV_2.1.sz.mell.'!C4</f>
        <v>2021. évi előirányzat</v>
      </c>
      <c r="D4" s="129" t="s">
        <v>61</v>
      </c>
      <c r="E4" s="41" t="str">
        <f>+'KV_2.1.sz.mell.'!C4</f>
        <v>2021. évi előirányzat</v>
      </c>
      <c r="F4" s="758"/>
    </row>
    <row r="5" spans="1:6" s="222" customFormat="1" ht="13.5" thickBot="1" x14ac:dyDescent="0.25">
      <c r="A5" s="223"/>
      <c r="B5" s="224" t="s">
        <v>473</v>
      </c>
      <c r="C5" s="225" t="s">
        <v>474</v>
      </c>
      <c r="D5" s="224" t="s">
        <v>475</v>
      </c>
      <c r="E5" s="226" t="s">
        <v>477</v>
      </c>
      <c r="F5" s="758"/>
    </row>
    <row r="6" spans="1:6" ht="12.95" customHeight="1" x14ac:dyDescent="0.2">
      <c r="A6" s="228" t="s">
        <v>18</v>
      </c>
      <c r="B6" s="229" t="s">
        <v>364</v>
      </c>
      <c r="C6" s="206"/>
      <c r="D6" s="229" t="s">
        <v>214</v>
      </c>
      <c r="E6" s="212">
        <v>6800000</v>
      </c>
      <c r="F6" s="758"/>
    </row>
    <row r="7" spans="1:6" x14ac:dyDescent="0.2">
      <c r="A7" s="230" t="s">
        <v>19</v>
      </c>
      <c r="B7" s="231" t="s">
        <v>365</v>
      </c>
      <c r="C7" s="207"/>
      <c r="D7" s="231" t="s">
        <v>370</v>
      </c>
      <c r="E7" s="213"/>
      <c r="F7" s="758"/>
    </row>
    <row r="8" spans="1:6" ht="12.95" customHeight="1" x14ac:dyDescent="0.2">
      <c r="A8" s="230" t="s">
        <v>20</v>
      </c>
      <c r="B8" s="231" t="s">
        <v>10</v>
      </c>
      <c r="C8" s="207"/>
      <c r="D8" s="231" t="s">
        <v>172</v>
      </c>
      <c r="E8" s="213"/>
      <c r="F8" s="758"/>
    </row>
    <row r="9" spans="1:6" ht="12.95" customHeight="1" x14ac:dyDescent="0.2">
      <c r="A9" s="230" t="s">
        <v>21</v>
      </c>
      <c r="B9" s="231" t="s">
        <v>366</v>
      </c>
      <c r="C9" s="207"/>
      <c r="D9" s="231" t="s">
        <v>371</v>
      </c>
      <c r="E9" s="213"/>
      <c r="F9" s="758"/>
    </row>
    <row r="10" spans="1:6" ht="12.75" customHeight="1" x14ac:dyDescent="0.2">
      <c r="A10" s="230" t="s">
        <v>22</v>
      </c>
      <c r="B10" s="231" t="s">
        <v>367</v>
      </c>
      <c r="C10" s="207"/>
      <c r="D10" s="231" t="s">
        <v>216</v>
      </c>
      <c r="E10" s="213">
        <v>716800</v>
      </c>
      <c r="F10" s="758"/>
    </row>
    <row r="11" spans="1:6" ht="12.95" customHeight="1" x14ac:dyDescent="0.2">
      <c r="A11" s="230" t="s">
        <v>23</v>
      </c>
      <c r="B11" s="231" t="s">
        <v>368</v>
      </c>
      <c r="C11" s="208">
        <v>510000</v>
      </c>
      <c r="D11" s="323"/>
      <c r="E11" s="213"/>
      <c r="F11" s="758"/>
    </row>
    <row r="12" spans="1:6" ht="12.95" customHeight="1" x14ac:dyDescent="0.2">
      <c r="A12" s="230" t="s">
        <v>24</v>
      </c>
      <c r="B12" s="39"/>
      <c r="C12" s="207"/>
      <c r="D12" s="323"/>
      <c r="E12" s="213"/>
      <c r="F12" s="758"/>
    </row>
    <row r="13" spans="1:6" ht="12.95" customHeight="1" x14ac:dyDescent="0.2">
      <c r="A13" s="230" t="s">
        <v>25</v>
      </c>
      <c r="B13" s="39"/>
      <c r="C13" s="207"/>
      <c r="D13" s="324"/>
      <c r="E13" s="213"/>
      <c r="F13" s="758"/>
    </row>
    <row r="14" spans="1:6" ht="12.95" customHeight="1" x14ac:dyDescent="0.2">
      <c r="A14" s="230" t="s">
        <v>26</v>
      </c>
      <c r="B14" s="321"/>
      <c r="C14" s="208"/>
      <c r="D14" s="323"/>
      <c r="E14" s="213"/>
      <c r="F14" s="758"/>
    </row>
    <row r="15" spans="1:6" x14ac:dyDescent="0.2">
      <c r="A15" s="230" t="s">
        <v>27</v>
      </c>
      <c r="B15" s="39"/>
      <c r="C15" s="208"/>
      <c r="D15" s="323"/>
      <c r="E15" s="213"/>
      <c r="F15" s="758"/>
    </row>
    <row r="16" spans="1:6" ht="12.95" customHeight="1" thickBot="1" x14ac:dyDescent="0.25">
      <c r="A16" s="287" t="s">
        <v>28</v>
      </c>
      <c r="B16" s="322"/>
      <c r="C16" s="289"/>
      <c r="D16" s="288" t="s">
        <v>50</v>
      </c>
      <c r="E16" s="257"/>
      <c r="F16" s="758"/>
    </row>
    <row r="17" spans="1:6" ht="15.95" customHeight="1" thickBot="1" x14ac:dyDescent="0.25">
      <c r="A17" s="233" t="s">
        <v>29</v>
      </c>
      <c r="B17" s="76" t="s">
        <v>378</v>
      </c>
      <c r="C17" s="210">
        <f>+C6+C8+C9+C11+C12+C13+C14+C15+C16</f>
        <v>510000</v>
      </c>
      <c r="D17" s="76" t="s">
        <v>379</v>
      </c>
      <c r="E17" s="215">
        <f>+E6+E8+E10+E11+E12+E13+E14+E15+E16</f>
        <v>7516800</v>
      </c>
      <c r="F17" s="758"/>
    </row>
    <row r="18" spans="1:6" ht="12.95" customHeight="1" x14ac:dyDescent="0.2">
      <c r="A18" s="228" t="s">
        <v>30</v>
      </c>
      <c r="B18" s="243" t="s">
        <v>231</v>
      </c>
      <c r="C18" s="250">
        <f>SUM(C19:C23)</f>
        <v>7006800</v>
      </c>
      <c r="D18" s="236" t="s">
        <v>176</v>
      </c>
      <c r="E18" s="60"/>
      <c r="F18" s="758"/>
    </row>
    <row r="19" spans="1:6" ht="12.95" customHeight="1" x14ac:dyDescent="0.2">
      <c r="A19" s="230" t="s">
        <v>31</v>
      </c>
      <c r="B19" s="244" t="s">
        <v>220</v>
      </c>
      <c r="C19" s="61">
        <v>7006800</v>
      </c>
      <c r="D19" s="236" t="s">
        <v>179</v>
      </c>
      <c r="E19" s="62"/>
      <c r="F19" s="758"/>
    </row>
    <row r="20" spans="1:6" ht="12.95" customHeight="1" x14ac:dyDescent="0.2">
      <c r="A20" s="228" t="s">
        <v>32</v>
      </c>
      <c r="B20" s="244" t="s">
        <v>221</v>
      </c>
      <c r="C20" s="61"/>
      <c r="D20" s="236" t="s">
        <v>141</v>
      </c>
      <c r="E20" s="62"/>
      <c r="F20" s="758"/>
    </row>
    <row r="21" spans="1:6" ht="12.95" customHeight="1" x14ac:dyDescent="0.2">
      <c r="A21" s="230" t="s">
        <v>33</v>
      </c>
      <c r="B21" s="244" t="s">
        <v>222</v>
      </c>
      <c r="C21" s="61"/>
      <c r="D21" s="236" t="s">
        <v>142</v>
      </c>
      <c r="E21" s="62"/>
      <c r="F21" s="758"/>
    </row>
    <row r="22" spans="1:6" ht="12.95" customHeight="1" x14ac:dyDescent="0.2">
      <c r="A22" s="228" t="s">
        <v>34</v>
      </c>
      <c r="B22" s="244" t="s">
        <v>223</v>
      </c>
      <c r="C22" s="61"/>
      <c r="D22" s="235" t="s">
        <v>219</v>
      </c>
      <c r="E22" s="62"/>
      <c r="F22" s="758"/>
    </row>
    <row r="23" spans="1:6" ht="12.95" customHeight="1" x14ac:dyDescent="0.2">
      <c r="A23" s="230" t="s">
        <v>35</v>
      </c>
      <c r="B23" s="245" t="s">
        <v>224</v>
      </c>
      <c r="C23" s="61"/>
      <c r="D23" s="236" t="s">
        <v>180</v>
      </c>
      <c r="E23" s="62"/>
      <c r="F23" s="758"/>
    </row>
    <row r="24" spans="1:6" ht="12.95" customHeight="1" x14ac:dyDescent="0.2">
      <c r="A24" s="228" t="s">
        <v>36</v>
      </c>
      <c r="B24" s="246" t="s">
        <v>225</v>
      </c>
      <c r="C24" s="238">
        <f>+C25+C26+C27+C28+C29</f>
        <v>0</v>
      </c>
      <c r="D24" s="247" t="s">
        <v>178</v>
      </c>
      <c r="E24" s="62"/>
      <c r="F24" s="758"/>
    </row>
    <row r="25" spans="1:6" ht="12.95" customHeight="1" x14ac:dyDescent="0.2">
      <c r="A25" s="230" t="s">
        <v>37</v>
      </c>
      <c r="B25" s="245" t="s">
        <v>226</v>
      </c>
      <c r="C25" s="61"/>
      <c r="D25" s="247" t="s">
        <v>372</v>
      </c>
      <c r="E25" s="62"/>
      <c r="F25" s="758"/>
    </row>
    <row r="26" spans="1:6" ht="12.95" customHeight="1" x14ac:dyDescent="0.2">
      <c r="A26" s="228" t="s">
        <v>38</v>
      </c>
      <c r="B26" s="245" t="s">
        <v>227</v>
      </c>
      <c r="C26" s="61"/>
      <c r="D26" s="242"/>
      <c r="E26" s="62"/>
      <c r="F26" s="758"/>
    </row>
    <row r="27" spans="1:6" ht="12.95" customHeight="1" x14ac:dyDescent="0.2">
      <c r="A27" s="230" t="s">
        <v>39</v>
      </c>
      <c r="B27" s="244" t="s">
        <v>228</v>
      </c>
      <c r="C27" s="61"/>
      <c r="D27" s="73"/>
      <c r="E27" s="62"/>
      <c r="F27" s="758"/>
    </row>
    <row r="28" spans="1:6" ht="12.95" customHeight="1" x14ac:dyDescent="0.2">
      <c r="A28" s="228" t="s">
        <v>40</v>
      </c>
      <c r="B28" s="248" t="s">
        <v>229</v>
      </c>
      <c r="C28" s="61"/>
      <c r="D28" s="39"/>
      <c r="E28" s="62"/>
      <c r="F28" s="758"/>
    </row>
    <row r="29" spans="1:6" ht="12.95" customHeight="1" thickBot="1" x14ac:dyDescent="0.25">
      <c r="A29" s="230" t="s">
        <v>41</v>
      </c>
      <c r="B29" s="249" t="s">
        <v>230</v>
      </c>
      <c r="C29" s="61"/>
      <c r="D29" s="73"/>
      <c r="E29" s="62"/>
      <c r="F29" s="758"/>
    </row>
    <row r="30" spans="1:6" ht="21.75" customHeight="1" thickBot="1" x14ac:dyDescent="0.25">
      <c r="A30" s="233" t="s">
        <v>42</v>
      </c>
      <c r="B30" s="76" t="s">
        <v>369</v>
      </c>
      <c r="C30" s="210">
        <f>+C18+C24</f>
        <v>7006800</v>
      </c>
      <c r="D30" s="76" t="s">
        <v>373</v>
      </c>
      <c r="E30" s="215">
        <f>SUM(E18:E29)</f>
        <v>0</v>
      </c>
      <c r="F30" s="758"/>
    </row>
    <row r="31" spans="1:6" ht="13.5" thickBot="1" x14ac:dyDescent="0.25">
      <c r="A31" s="233" t="s">
        <v>43</v>
      </c>
      <c r="B31" s="239" t="s">
        <v>374</v>
      </c>
      <c r="C31" s="240">
        <f>+C17+C30</f>
        <v>7516800</v>
      </c>
      <c r="D31" s="239" t="s">
        <v>375</v>
      </c>
      <c r="E31" s="240">
        <f>+E17+E30</f>
        <v>7516800</v>
      </c>
      <c r="F31" s="758"/>
    </row>
    <row r="32" spans="1:6" ht="13.5" thickBot="1" x14ac:dyDescent="0.25">
      <c r="A32" s="233" t="s">
        <v>44</v>
      </c>
      <c r="B32" s="239" t="s">
        <v>154</v>
      </c>
      <c r="C32" s="240">
        <f>IF(C17-E17&lt;0,E17-C17,"-")</f>
        <v>7006800</v>
      </c>
      <c r="D32" s="239" t="s">
        <v>155</v>
      </c>
      <c r="E32" s="240" t="str">
        <f>IF(C17-E17&gt;0,C17-E17,"-")</f>
        <v>-</v>
      </c>
      <c r="F32" s="758"/>
    </row>
    <row r="33" spans="1:6" ht="13.5" thickBot="1" x14ac:dyDescent="0.25">
      <c r="A33" s="233" t="s">
        <v>45</v>
      </c>
      <c r="B33" s="239" t="s">
        <v>540</v>
      </c>
      <c r="C33" s="240" t="str">
        <f>IF(C31-E31&lt;0,E31-C31,"-")</f>
        <v>-</v>
      </c>
      <c r="D33" s="239" t="s">
        <v>541</v>
      </c>
      <c r="E33" s="240" t="str">
        <f>IF(C31-E31&gt;0,C31-E31,"-")</f>
        <v>-</v>
      </c>
      <c r="F33" s="758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zoomScale="120" zoomScaleNormal="120" workbookViewId="0">
      <selection activeCell="E6" sqref="E6"/>
    </sheetView>
  </sheetViews>
  <sheetFormatPr defaultRowHeight="12.75" x14ac:dyDescent="0.2"/>
  <cols>
    <col min="1" max="1" width="46.33203125" customWidth="1"/>
    <col min="2" max="2" width="16.83203125" customWidth="1"/>
    <col min="3" max="3" width="66.1640625" customWidth="1"/>
    <col min="4" max="4" width="13.83203125" customWidth="1"/>
    <col min="5" max="5" width="17.6640625" customWidth="1"/>
  </cols>
  <sheetData>
    <row r="1" spans="1:5" ht="18.75" x14ac:dyDescent="0.3">
      <c r="A1" s="77" t="s">
        <v>136</v>
      </c>
      <c r="E1" s="80" t="s">
        <v>140</v>
      </c>
    </row>
    <row r="3" spans="1:5" x14ac:dyDescent="0.2">
      <c r="A3" s="82"/>
      <c r="B3" s="83"/>
      <c r="C3" s="82"/>
      <c r="D3" s="85"/>
      <c r="E3" s="83"/>
    </row>
    <row r="4" spans="1:5" ht="15.75" x14ac:dyDescent="0.25">
      <c r="A4" s="64" t="str">
        <f>+KV_ÖSSZEFÜGGÉSEK!A5</f>
        <v>2021. évi előirányzat BEVÉTELEK</v>
      </c>
      <c r="B4" s="84"/>
      <c r="C4" s="92"/>
      <c r="D4" s="85"/>
      <c r="E4" s="83"/>
    </row>
    <row r="5" spans="1:5" x14ac:dyDescent="0.2">
      <c r="A5" s="82"/>
      <c r="B5" s="83"/>
      <c r="C5" s="82"/>
      <c r="D5" s="85"/>
      <c r="E5" s="83"/>
    </row>
    <row r="6" spans="1:5" x14ac:dyDescent="0.2">
      <c r="A6" s="82" t="s">
        <v>519</v>
      </c>
      <c r="B6" s="83">
        <f>+'KV_1.1.sz.mell.'!C67</f>
        <v>78294129</v>
      </c>
      <c r="C6" s="82" t="s">
        <v>467</v>
      </c>
      <c r="D6" s="85">
        <f>+'KV_2.1.sz.mell.'!C18+'KV_2.2.sz.mell.'!C17</f>
        <v>78294129</v>
      </c>
      <c r="E6" s="83">
        <f t="shared" ref="E6:E15" si="0">+B6-D6</f>
        <v>0</v>
      </c>
    </row>
    <row r="7" spans="1:5" x14ac:dyDescent="0.2">
      <c r="A7" s="82" t="s">
        <v>520</v>
      </c>
      <c r="B7" s="83">
        <f>+'KV_1.1.sz.mell.'!C91</f>
        <v>13243388</v>
      </c>
      <c r="C7" s="82" t="s">
        <v>468</v>
      </c>
      <c r="D7" s="85">
        <f>+'KV_2.1.sz.mell.'!C29+'KV_2.2.sz.mell.'!C30</f>
        <v>13243388</v>
      </c>
      <c r="E7" s="83">
        <f t="shared" si="0"/>
        <v>0</v>
      </c>
    </row>
    <row r="8" spans="1:5" x14ac:dyDescent="0.2">
      <c r="A8" s="82" t="s">
        <v>521</v>
      </c>
      <c r="B8" s="83">
        <f>+'KV_1.1.sz.mell.'!C92</f>
        <v>91537517</v>
      </c>
      <c r="C8" s="82" t="s">
        <v>469</v>
      </c>
      <c r="D8" s="85">
        <f>+'KV_2.1.sz.mell.'!C30+'KV_2.2.sz.mell.'!C31</f>
        <v>91537517</v>
      </c>
      <c r="E8" s="83">
        <f t="shared" si="0"/>
        <v>0</v>
      </c>
    </row>
    <row r="9" spans="1:5" x14ac:dyDescent="0.2">
      <c r="A9" s="82"/>
      <c r="B9" s="83"/>
      <c r="C9" s="82"/>
      <c r="D9" s="85"/>
      <c r="E9" s="83"/>
    </row>
    <row r="10" spans="1:5" x14ac:dyDescent="0.2">
      <c r="A10" s="82"/>
      <c r="B10" s="83"/>
      <c r="C10" s="82"/>
      <c r="D10" s="85"/>
      <c r="E10" s="83"/>
    </row>
    <row r="11" spans="1:5" ht="15.75" x14ac:dyDescent="0.25">
      <c r="A11" s="64" t="str">
        <f>+KV_ÖSSZEFÜGGÉSEK!A12</f>
        <v>2021. évi előirányzat KIADÁSOK</v>
      </c>
      <c r="B11" s="84"/>
      <c r="C11" s="92"/>
      <c r="D11" s="85"/>
      <c r="E11" s="83"/>
    </row>
    <row r="12" spans="1:5" x14ac:dyDescent="0.2">
      <c r="A12" s="82"/>
      <c r="B12" s="83"/>
      <c r="C12" s="82"/>
      <c r="D12" s="85"/>
      <c r="E12" s="83"/>
    </row>
    <row r="13" spans="1:5" x14ac:dyDescent="0.2">
      <c r="A13" s="82" t="s">
        <v>522</v>
      </c>
      <c r="B13" s="83">
        <f>+'KV_1.1.sz.mell.'!C133</f>
        <v>89668604</v>
      </c>
      <c r="C13" s="82" t="s">
        <v>470</v>
      </c>
      <c r="D13" s="85">
        <f>+'KV_2.1.sz.mell.'!E18+'KV_2.2.sz.mell.'!E17</f>
        <v>89668604</v>
      </c>
      <c r="E13" s="83">
        <f t="shared" si="0"/>
        <v>0</v>
      </c>
    </row>
    <row r="14" spans="1:5" x14ac:dyDescent="0.2">
      <c r="A14" s="82" t="s">
        <v>523</v>
      </c>
      <c r="B14" s="83">
        <f>+'KV_1.1.sz.mell.'!C158</f>
        <v>1868913</v>
      </c>
      <c r="C14" s="82" t="s">
        <v>471</v>
      </c>
      <c r="D14" s="85">
        <f>+'KV_2.1.sz.mell.'!E29+'KV_2.2.sz.mell.'!E30</f>
        <v>1868913</v>
      </c>
      <c r="E14" s="83">
        <f t="shared" si="0"/>
        <v>0</v>
      </c>
    </row>
    <row r="15" spans="1:5" x14ac:dyDescent="0.2">
      <c r="A15" s="82" t="s">
        <v>524</v>
      </c>
      <c r="B15" s="83">
        <f>+'KV_1.1.sz.mell.'!C159</f>
        <v>91537517</v>
      </c>
      <c r="C15" s="82" t="s">
        <v>472</v>
      </c>
      <c r="D15" s="85">
        <f>+'KV_2.1.sz.mell.'!E30+'KV_2.2.sz.mell.'!E31</f>
        <v>91537517</v>
      </c>
      <c r="E15" s="83">
        <f t="shared" si="0"/>
        <v>0</v>
      </c>
    </row>
    <row r="16" spans="1:5" x14ac:dyDescent="0.2">
      <c r="A16" s="78"/>
      <c r="B16" s="78"/>
      <c r="C16" s="82"/>
      <c r="D16" s="85"/>
      <c r="E16" s="79"/>
    </row>
    <row r="17" spans="1:5" x14ac:dyDescent="0.2">
      <c r="A17" s="78"/>
      <c r="B17" s="78"/>
      <c r="C17" s="78"/>
      <c r="D17" s="78"/>
      <c r="E17" s="78"/>
    </row>
    <row r="18" spans="1:5" x14ac:dyDescent="0.2">
      <c r="A18" s="78"/>
      <c r="B18" s="78"/>
      <c r="C18" s="78"/>
      <c r="D18" s="78"/>
      <c r="E18" s="78"/>
    </row>
    <row r="19" spans="1:5" x14ac:dyDescent="0.2">
      <c r="A19" s="78"/>
      <c r="B19" s="78"/>
      <c r="C19" s="78"/>
      <c r="D19" s="78"/>
      <c r="E19" s="78"/>
    </row>
  </sheetData>
  <sheetProtection sheet="1"/>
  <phoneticPr fontId="29" type="noConversion"/>
  <conditionalFormatting sqref="E3:E15">
    <cfRule type="cellIs" dxfId="1" priority="1" stopIfTrue="1" operator="notEqual">
      <formula>0</formula>
    </cfRule>
  </conditionalFormatting>
  <pageMargins left="0.79" right="0.56999999999999995" top="0.88" bottom="0.66" header="0.5" footer="0.5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29</vt:i4>
      </vt:variant>
      <vt:variant>
        <vt:lpstr>Névvel ellátott tartományok</vt:lpstr>
      </vt:variant>
      <vt:variant>
        <vt:i4>12</vt:i4>
      </vt:variant>
    </vt:vector>
  </HeadingPairs>
  <TitlesOfParts>
    <vt:vector size="41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KV_2.1.sz.mell.</vt:lpstr>
      <vt:lpstr>KV_2.2.sz.mell.</vt:lpstr>
      <vt:lpstr>KV_ELLENŐRZÉS</vt:lpstr>
      <vt:lpstr>KV_3.sz.mell.</vt:lpstr>
      <vt:lpstr>KV_4.sz.mell.</vt:lpstr>
      <vt:lpstr>KV_5.sz.mell.</vt:lpstr>
      <vt:lpstr>KV_6.sz.mell.</vt:lpstr>
      <vt:lpstr>KV_7.sz.mell.</vt:lpstr>
      <vt:lpstr>KV_8.1.sz.mell</vt:lpstr>
      <vt:lpstr>KV_8.1.1.sz.mell</vt:lpstr>
      <vt:lpstr>KV_8.1.2.sz.mell.</vt:lpstr>
      <vt:lpstr>KV_8.2.sz.mell</vt:lpstr>
      <vt:lpstr>KV_8.2.1.sz.mell</vt:lpstr>
      <vt:lpstr>KV_8.2.2.sz.mell</vt:lpstr>
      <vt:lpstr>KV_9.sz.mell</vt:lpstr>
      <vt:lpstr>KV_10.sz.mell</vt:lpstr>
      <vt:lpstr>KV_1.sz.tájékoztató_t.</vt:lpstr>
      <vt:lpstr>KV_2.sz.tájékoztató_t.</vt:lpstr>
      <vt:lpstr>KV_3.sz.tájékoztató_t.</vt:lpstr>
      <vt:lpstr>KV_4.sz.tájékoztató_t.</vt:lpstr>
      <vt:lpstr>KV_5.sz.tájékoztató_t</vt:lpstr>
      <vt:lpstr>KV_6.sz.tájékoztató_t.</vt:lpstr>
      <vt:lpstr>KV_7.sz.tájékoztató_t.</vt:lpstr>
      <vt:lpstr>KV_8.1.1.sz.mell!Nyomtatási_cím</vt:lpstr>
      <vt:lpstr>KV_8.1.2.sz.mell.!Nyomtatási_cím</vt:lpstr>
      <vt:lpstr>KV_8.1.sz.mell!Nyomtatási_cím</vt:lpstr>
      <vt:lpstr>KV_8.2.1.sz.mell!Nyomtatási_cím</vt:lpstr>
      <vt:lpstr>KV_8.2.2.sz.mell!Nyomtatási_cím</vt:lpstr>
      <vt:lpstr>KV_8.2.sz.mell!Nyomtatási_cím</vt:lpstr>
      <vt:lpstr>KV_1.1.sz.mell.!Nyomtatási_terület</vt:lpstr>
      <vt:lpstr>KV_1.2.sz.mell.!Nyomtatási_terület</vt:lpstr>
      <vt:lpstr>KV_1.3.sz.mell.!Nyomtatási_terület</vt:lpstr>
      <vt:lpstr>KV_1.sz.tájékoztató_t.!Nyomtatási_terület</vt:lpstr>
      <vt:lpstr>KV_7.sz.tájékoztató_t.!Nyomtatási_terület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Szilajka Eszter</cp:lastModifiedBy>
  <cp:lastPrinted>2021-07-13T09:25:37Z</cp:lastPrinted>
  <dcterms:created xsi:type="dcterms:W3CDTF">1999-10-30T10:30:45Z</dcterms:created>
  <dcterms:modified xsi:type="dcterms:W3CDTF">2021-07-13T09:58:34Z</dcterms:modified>
</cp:coreProperties>
</file>