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2760" yWindow="32760" windowWidth="20730" windowHeight="11760" tabRatio="973"/>
  </bookViews>
  <sheets>
    <sheet name="TARTALOMJEGYZÉK" sheetId="134" r:id="rId1"/>
    <sheet name="ALAPADATOK" sheetId="94" r:id="rId2"/>
    <sheet name="KV_ÖSSZEFÜGGÉSEK" sheetId="75" r:id="rId3"/>
    <sheet name="KV_1.1.sz.mell." sheetId="1" r:id="rId4"/>
    <sheet name="KV_1.2.sz.mell." sheetId="130" r:id="rId5"/>
    <sheet name="KV_1.3.sz.mell." sheetId="131" r:id="rId6"/>
    <sheet name="KV_2.1.sz.mell." sheetId="73" r:id="rId7"/>
    <sheet name="KV_2.2.sz.mell." sheetId="61" r:id="rId8"/>
    <sheet name="KV_ELLENŐRZÉS" sheetId="76" r:id="rId9"/>
    <sheet name="KV_3.sz.mell." sheetId="136" r:id="rId10"/>
    <sheet name="KV_4.sz.mell." sheetId="77" r:id="rId11"/>
    <sheet name="KV_5.sz.mell." sheetId="137" r:id="rId12"/>
    <sheet name="KV_6.sz.mell." sheetId="63" r:id="rId13"/>
    <sheet name="KVI_MOD_7.sz.mell." sheetId="135" r:id="rId14"/>
    <sheet name="KV_8.1.sz.mell" sheetId="3" r:id="rId15"/>
    <sheet name="KV_8.1.1.sz.mell" sheetId="119" r:id="rId16"/>
    <sheet name="KV_8.1.2.sz.mell." sheetId="120" r:id="rId17"/>
    <sheet name="KV_8.2.sz.mell" sheetId="105" r:id="rId18"/>
    <sheet name="KV_8.2.1.sz.mell" sheetId="125" r:id="rId19"/>
    <sheet name="KV_8.2.2.sz.mell" sheetId="139" r:id="rId20"/>
    <sheet name="KV_9.sz.mell" sheetId="138" r:id="rId21"/>
    <sheet name="KV_10.sz.mell" sheetId="146" r:id="rId22"/>
    <sheet name="KV_1.sz.tájékoztató_t." sheetId="70" r:id="rId23"/>
    <sheet name="KV_2.sz.tájékoztató_t." sheetId="140" r:id="rId24"/>
    <sheet name="KV_3.sz.tájékoztató_t." sheetId="141" r:id="rId25"/>
    <sheet name="KV_4.sz.tájékoztató_t." sheetId="142" r:id="rId26"/>
    <sheet name="KV_5.sz.tájékoztató_t" sheetId="143" r:id="rId27"/>
    <sheet name="KV_6.sz.tájékoztató_t." sheetId="144" r:id="rId28"/>
    <sheet name="KV_7.sz.tájékoztató_t." sheetId="145" r:id="rId29"/>
  </sheets>
  <externalReferences>
    <externalReference r:id="rId30"/>
    <externalReference r:id="rId31"/>
    <externalReference r:id="rId32"/>
    <externalReference r:id="rId33"/>
  </externalReferences>
  <definedNames>
    <definedName name="_xlnm.Print_Titles" localSheetId="15">KV_8.1.1.sz.mell!$1:$6</definedName>
    <definedName name="_xlnm.Print_Titles" localSheetId="16">KV_8.1.2.sz.mell.!$1:$6</definedName>
    <definedName name="_xlnm.Print_Titles" localSheetId="14">KV_8.1.sz.mell!$1:$6</definedName>
    <definedName name="_xlnm.Print_Titles" localSheetId="18">KV_8.2.1.sz.mell!$1:$6</definedName>
    <definedName name="_xlnm.Print_Titles" localSheetId="19">KV_8.2.2.sz.mell!$1:$6</definedName>
    <definedName name="_xlnm.Print_Titles" localSheetId="17">KV_8.2.sz.mell!$1:$6</definedName>
    <definedName name="_xlnm.Print_Area" localSheetId="3">KV_1.1.sz.mell.!$A$1:$D$164</definedName>
    <definedName name="_xlnm.Print_Area" localSheetId="4">KV_1.2.sz.mell.!$A$1:$D$164</definedName>
    <definedName name="_xlnm.Print_Area" localSheetId="5">KV_1.3.sz.mell.!$A$1:$D$164</definedName>
    <definedName name="_xlnm.Print_Area" localSheetId="28">KV_7.sz.tájékoztató_t.!$A$2:$E$40</definedName>
    <definedName name="_xlnm.Print_Area" localSheetId="0">TARTALOMJEGYZÉK!$A$1:$C$44</definedName>
  </definedNames>
  <calcPr calcId="144525" fullCalcOnLoad="1"/>
</workbook>
</file>

<file path=xl/calcChain.xml><?xml version="1.0" encoding="utf-8"?>
<calcChain xmlns="http://schemas.openxmlformats.org/spreadsheetml/2006/main">
  <c r="A2" i="145" l="1"/>
  <c r="A3" i="145"/>
  <c r="C6" i="145"/>
  <c r="D6" i="145"/>
  <c r="E6" i="145"/>
  <c r="C10" i="145"/>
  <c r="C11" i="145"/>
  <c r="D11" i="145"/>
  <c r="E11" i="145"/>
  <c r="B12" i="145"/>
  <c r="B13" i="145"/>
  <c r="B14" i="145"/>
  <c r="B15" i="145"/>
  <c r="B16" i="145"/>
  <c r="B17" i="145"/>
  <c r="B18" i="145"/>
  <c r="C23" i="145"/>
  <c r="C25" i="145"/>
  <c r="D23" i="145"/>
  <c r="E23" i="145"/>
  <c r="E25" i="145"/>
  <c r="D25" i="145"/>
  <c r="E28" i="145"/>
  <c r="C29" i="145"/>
  <c r="D29" i="145"/>
  <c r="E29" i="145"/>
  <c r="C32" i="145"/>
  <c r="C36" i="145"/>
  <c r="C38" i="145"/>
  <c r="D32" i="145"/>
  <c r="E32" i="145"/>
  <c r="E36" i="145"/>
  <c r="E38" i="145"/>
  <c r="D36" i="145"/>
  <c r="D38" i="145"/>
  <c r="D39" i="145"/>
  <c r="A2" i="144"/>
  <c r="D39" i="144"/>
  <c r="B1" i="143"/>
  <c r="C3" i="143"/>
  <c r="C24" i="143"/>
  <c r="A2" i="142"/>
  <c r="O6" i="142"/>
  <c r="O7" i="142"/>
  <c r="O8" i="142"/>
  <c r="O9" i="142"/>
  <c r="O10" i="142"/>
  <c r="O11" i="142"/>
  <c r="O12" i="142"/>
  <c r="O13" i="142"/>
  <c r="O14" i="142"/>
  <c r="C15" i="142"/>
  <c r="D15" i="142"/>
  <c r="O15" i="142"/>
  <c r="O27" i="142"/>
  <c r="E15" i="142"/>
  <c r="F15" i="142"/>
  <c r="F27" i="142"/>
  <c r="G15" i="142"/>
  <c r="H15" i="142"/>
  <c r="H27" i="142"/>
  <c r="I15" i="142"/>
  <c r="J15" i="142"/>
  <c r="J27" i="142"/>
  <c r="K15" i="142"/>
  <c r="L15" i="142"/>
  <c r="L27" i="142"/>
  <c r="M15" i="142"/>
  <c r="N15" i="142"/>
  <c r="N27" i="142"/>
  <c r="O17" i="142"/>
  <c r="O18" i="142"/>
  <c r="O19" i="142"/>
  <c r="O20" i="142"/>
  <c r="O21" i="142"/>
  <c r="O22" i="142"/>
  <c r="O23" i="142"/>
  <c r="O24" i="142"/>
  <c r="O25" i="142"/>
  <c r="C26" i="142"/>
  <c r="D26" i="142"/>
  <c r="O26" i="142"/>
  <c r="E26" i="142"/>
  <c r="F26" i="142"/>
  <c r="G26" i="142"/>
  <c r="H26" i="142"/>
  <c r="I26" i="142"/>
  <c r="J26" i="142"/>
  <c r="K26" i="142"/>
  <c r="L26" i="142"/>
  <c r="M26" i="142"/>
  <c r="N26" i="142"/>
  <c r="C27" i="142"/>
  <c r="E27" i="142"/>
  <c r="G27" i="142"/>
  <c r="I27" i="142"/>
  <c r="K27" i="142"/>
  <c r="M27" i="142"/>
  <c r="C32" i="141"/>
  <c r="D32" i="141"/>
  <c r="D4" i="141"/>
  <c r="O3" i="142"/>
  <c r="C4" i="144"/>
  <c r="D3" i="140"/>
  <c r="E4" i="140"/>
  <c r="F4" i="140"/>
  <c r="G4" i="140"/>
  <c r="H4" i="140"/>
  <c r="D6" i="140"/>
  <c r="E6" i="140"/>
  <c r="F6" i="140"/>
  <c r="G6" i="140"/>
  <c r="H6" i="140"/>
  <c r="I6" i="140"/>
  <c r="I7" i="140"/>
  <c r="I8" i="140"/>
  <c r="D9" i="140"/>
  <c r="E9" i="140"/>
  <c r="F9" i="140"/>
  <c r="G9" i="140"/>
  <c r="H9" i="140"/>
  <c r="I9" i="140"/>
  <c r="I10" i="140"/>
  <c r="I11" i="140"/>
  <c r="D12" i="140"/>
  <c r="E12" i="140"/>
  <c r="F12" i="140"/>
  <c r="G12" i="140"/>
  <c r="H12" i="140"/>
  <c r="I12" i="140"/>
  <c r="I13" i="140"/>
  <c r="D14" i="140"/>
  <c r="I14" i="140"/>
  <c r="I19" i="140"/>
  <c r="E14" i="140"/>
  <c r="F14" i="140"/>
  <c r="F19" i="140"/>
  <c r="G14" i="140"/>
  <c r="H14" i="140"/>
  <c r="H19" i="140"/>
  <c r="I15" i="140"/>
  <c r="D16" i="140"/>
  <c r="E16" i="140"/>
  <c r="F16" i="140"/>
  <c r="G16" i="140"/>
  <c r="H16" i="140"/>
  <c r="I16" i="140"/>
  <c r="I17" i="140"/>
  <c r="I18" i="140"/>
  <c r="E19" i="140"/>
  <c r="G19" i="140"/>
  <c r="C51" i="139"/>
  <c r="C45" i="139"/>
  <c r="C57" i="139"/>
  <c r="C37" i="139"/>
  <c r="C30" i="139"/>
  <c r="C26" i="139"/>
  <c r="C20" i="139"/>
  <c r="C8" i="139"/>
  <c r="C36" i="139"/>
  <c r="C41" i="139"/>
  <c r="C58" i="139"/>
  <c r="B2" i="139"/>
  <c r="C14" i="77"/>
  <c r="D51" i="105"/>
  <c r="D45" i="105"/>
  <c r="D57" i="105"/>
  <c r="D37" i="105"/>
  <c r="D30" i="105"/>
  <c r="D26" i="105"/>
  <c r="D20" i="105"/>
  <c r="D8" i="105"/>
  <c r="D36" i="105"/>
  <c r="D41" i="105"/>
  <c r="D51" i="125"/>
  <c r="D45" i="125"/>
  <c r="D57" i="125"/>
  <c r="D37" i="125"/>
  <c r="D30" i="125"/>
  <c r="D26" i="125"/>
  <c r="D20" i="125"/>
  <c r="D8" i="125"/>
  <c r="D36" i="125"/>
  <c r="D41" i="125"/>
  <c r="D98" i="120"/>
  <c r="D93" i="120"/>
  <c r="D154" i="119"/>
  <c r="D114" i="119"/>
  <c r="D98" i="119"/>
  <c r="D93" i="119"/>
  <c r="D128" i="119"/>
  <c r="D155" i="119"/>
  <c r="D82" i="119"/>
  <c r="D78" i="119"/>
  <c r="D75" i="119"/>
  <c r="D70" i="119"/>
  <c r="D89" i="119"/>
  <c r="D66" i="119"/>
  <c r="D60" i="119"/>
  <c r="D55" i="119"/>
  <c r="D49" i="119"/>
  <c r="D37" i="119"/>
  <c r="D29" i="119"/>
  <c r="D22" i="119"/>
  <c r="D15" i="119"/>
  <c r="D8" i="119"/>
  <c r="D65" i="119"/>
  <c r="D90" i="119"/>
  <c r="D154" i="3"/>
  <c r="C154" i="3"/>
  <c r="C145" i="3"/>
  <c r="C140" i="3"/>
  <c r="C133" i="3"/>
  <c r="C129" i="3"/>
  <c r="C119" i="3"/>
  <c r="C114" i="3"/>
  <c r="C98" i="3"/>
  <c r="C93" i="3"/>
  <c r="D145" i="3"/>
  <c r="D140" i="3"/>
  <c r="D133" i="3"/>
  <c r="D129" i="3"/>
  <c r="D119" i="3"/>
  <c r="D114" i="3"/>
  <c r="D98" i="3"/>
  <c r="D93" i="3"/>
  <c r="D128" i="3"/>
  <c r="D82" i="3"/>
  <c r="D78" i="3"/>
  <c r="D75" i="3"/>
  <c r="D70" i="3"/>
  <c r="D89" i="3"/>
  <c r="D66" i="3"/>
  <c r="D60" i="3"/>
  <c r="D55" i="3"/>
  <c r="D49" i="3"/>
  <c r="D37" i="3"/>
  <c r="D29" i="3"/>
  <c r="D22" i="3"/>
  <c r="D15" i="3"/>
  <c r="D8" i="3"/>
  <c r="D65" i="3"/>
  <c r="D150" i="131"/>
  <c r="D145" i="131"/>
  <c r="D138" i="131"/>
  <c r="D134" i="131"/>
  <c r="D158" i="131"/>
  <c r="D119" i="131"/>
  <c r="D103" i="131"/>
  <c r="D98" i="131"/>
  <c r="D133" i="131"/>
  <c r="D159" i="131"/>
  <c r="D84" i="131"/>
  <c r="D80" i="131"/>
  <c r="D77" i="131"/>
  <c r="D72" i="131"/>
  <c r="D91" i="131"/>
  <c r="D68" i="131"/>
  <c r="D62" i="131"/>
  <c r="D57" i="131"/>
  <c r="D51" i="131"/>
  <c r="D39" i="131"/>
  <c r="D31" i="131"/>
  <c r="D24" i="131"/>
  <c r="D17" i="131"/>
  <c r="D10" i="131"/>
  <c r="D67" i="131"/>
  <c r="D150" i="130"/>
  <c r="D145" i="130"/>
  <c r="D138" i="130"/>
  <c r="D134" i="130"/>
  <c r="D158" i="130"/>
  <c r="D119" i="130"/>
  <c r="D103" i="130"/>
  <c r="D98" i="130"/>
  <c r="D133" i="130"/>
  <c r="D84" i="130"/>
  <c r="D80" i="130"/>
  <c r="D77" i="130"/>
  <c r="D72" i="130"/>
  <c r="D91" i="130"/>
  <c r="D68" i="130"/>
  <c r="D62" i="130"/>
  <c r="D57" i="130"/>
  <c r="D51" i="130"/>
  <c r="D39" i="130"/>
  <c r="D31" i="130"/>
  <c r="D24" i="130"/>
  <c r="D17" i="130"/>
  <c r="D10" i="130"/>
  <c r="D67" i="130"/>
  <c r="D150" i="1"/>
  <c r="D145" i="1"/>
  <c r="D138" i="1"/>
  <c r="D134" i="1"/>
  <c r="D158" i="1"/>
  <c r="B14" i="76"/>
  <c r="D124" i="1"/>
  <c r="D119" i="1"/>
  <c r="D103" i="1"/>
  <c r="D98" i="1"/>
  <c r="D133" i="1"/>
  <c r="D159" i="1"/>
  <c r="C98" i="1"/>
  <c r="D84" i="1"/>
  <c r="D80" i="1"/>
  <c r="D77" i="1"/>
  <c r="D72" i="1"/>
  <c r="D91" i="1"/>
  <c r="D68" i="1"/>
  <c r="D62" i="1"/>
  <c r="D57" i="1"/>
  <c r="D51" i="1"/>
  <c r="D39" i="1"/>
  <c r="D31" i="1"/>
  <c r="D24" i="1"/>
  <c r="D17" i="1"/>
  <c r="D10" i="1"/>
  <c r="D67" i="1"/>
  <c r="C51" i="125"/>
  <c r="C45" i="125"/>
  <c r="C57" i="125"/>
  <c r="C37" i="125"/>
  <c r="C30" i="125"/>
  <c r="C26" i="125"/>
  <c r="C20" i="125"/>
  <c r="C8" i="125"/>
  <c r="C36" i="125"/>
  <c r="C41" i="125"/>
  <c r="C51" i="105"/>
  <c r="C45" i="105"/>
  <c r="C57" i="105"/>
  <c r="C37" i="105"/>
  <c r="C30" i="105"/>
  <c r="C26" i="105"/>
  <c r="C20" i="105"/>
  <c r="C8" i="105"/>
  <c r="C36" i="105"/>
  <c r="C41" i="105"/>
  <c r="C146" i="120"/>
  <c r="C140" i="120"/>
  <c r="C133" i="120"/>
  <c r="C129" i="120"/>
  <c r="C154" i="120"/>
  <c r="C114" i="120"/>
  <c r="C98" i="120"/>
  <c r="C93" i="120"/>
  <c r="C128" i="120"/>
  <c r="C155" i="120"/>
  <c r="C82" i="120"/>
  <c r="C78" i="120"/>
  <c r="C75" i="120"/>
  <c r="C70" i="120"/>
  <c r="C89" i="120"/>
  <c r="C66" i="120"/>
  <c r="C60" i="120"/>
  <c r="C55" i="120"/>
  <c r="C49" i="120"/>
  <c r="C37" i="120"/>
  <c r="C29" i="120"/>
  <c r="C22" i="120"/>
  <c r="C15" i="120"/>
  <c r="C8" i="120"/>
  <c r="C65" i="120"/>
  <c r="C146" i="119"/>
  <c r="C140" i="119"/>
  <c r="C133" i="119"/>
  <c r="C129" i="119"/>
  <c r="C154" i="119"/>
  <c r="C155" i="119"/>
  <c r="C114" i="119"/>
  <c r="C98" i="119"/>
  <c r="C93" i="119"/>
  <c r="C128" i="119"/>
  <c r="C82" i="119"/>
  <c r="C78" i="119"/>
  <c r="C75" i="119"/>
  <c r="C70" i="119"/>
  <c r="C89" i="119"/>
  <c r="C66" i="119"/>
  <c r="C60" i="119"/>
  <c r="C55" i="119"/>
  <c r="C49" i="119"/>
  <c r="C37" i="119"/>
  <c r="C29" i="119"/>
  <c r="C22" i="119"/>
  <c r="C15" i="119"/>
  <c r="C8" i="119"/>
  <c r="C65" i="119"/>
  <c r="C82" i="3"/>
  <c r="C78" i="3"/>
  <c r="C75" i="3"/>
  <c r="C70" i="3"/>
  <c r="C89" i="3"/>
  <c r="C66" i="3"/>
  <c r="C60" i="3"/>
  <c r="C55" i="3"/>
  <c r="C49" i="3"/>
  <c r="C37" i="3"/>
  <c r="C29" i="3"/>
  <c r="C22" i="3"/>
  <c r="C15" i="3"/>
  <c r="C8" i="3"/>
  <c r="C65" i="3"/>
  <c r="C19" i="73"/>
  <c r="C150" i="131"/>
  <c r="C145" i="131"/>
  <c r="C138" i="131"/>
  <c r="C134" i="131"/>
  <c r="C158" i="131"/>
  <c r="C119" i="131"/>
  <c r="C103" i="131"/>
  <c r="C98" i="131"/>
  <c r="C133" i="131"/>
  <c r="C84" i="131"/>
  <c r="C80" i="131"/>
  <c r="C77" i="131"/>
  <c r="C72" i="131"/>
  <c r="C91" i="131"/>
  <c r="C68" i="131"/>
  <c r="C62" i="131"/>
  <c r="C57" i="131"/>
  <c r="C51" i="131"/>
  <c r="C39" i="131"/>
  <c r="C31" i="131"/>
  <c r="C24" i="131"/>
  <c r="C17" i="131"/>
  <c r="C10" i="131"/>
  <c r="C67" i="131"/>
  <c r="C150" i="130"/>
  <c r="C145" i="130"/>
  <c r="C138" i="130"/>
  <c r="C134" i="130"/>
  <c r="C158" i="130"/>
  <c r="C119" i="130"/>
  <c r="C103" i="130"/>
  <c r="C98" i="130"/>
  <c r="C133" i="130"/>
  <c r="C150" i="1"/>
  <c r="C145" i="1"/>
  <c r="C138" i="1"/>
  <c r="C134" i="1"/>
  <c r="C158" i="1"/>
  <c r="C124" i="1"/>
  <c r="C119" i="1"/>
  <c r="C103" i="1"/>
  <c r="C84" i="130"/>
  <c r="C80" i="130"/>
  <c r="C77" i="130"/>
  <c r="C72" i="130"/>
  <c r="C91" i="130"/>
  <c r="C68" i="130"/>
  <c r="C62" i="130"/>
  <c r="C57" i="130"/>
  <c r="C51" i="130"/>
  <c r="C39" i="130"/>
  <c r="C31" i="130"/>
  <c r="C24" i="130"/>
  <c r="C17" i="130"/>
  <c r="C10" i="130"/>
  <c r="C67" i="130"/>
  <c r="C92" i="130"/>
  <c r="C84" i="1"/>
  <c r="C80" i="1"/>
  <c r="C77" i="1"/>
  <c r="C72" i="1"/>
  <c r="C91" i="1"/>
  <c r="C68" i="1"/>
  <c r="C62" i="1"/>
  <c r="C57" i="1"/>
  <c r="C51" i="1"/>
  <c r="C39" i="1"/>
  <c r="C31" i="1"/>
  <c r="C24" i="1"/>
  <c r="C17" i="1"/>
  <c r="C10" i="1"/>
  <c r="C67" i="1"/>
  <c r="C6" i="77"/>
  <c r="D1" i="120"/>
  <c r="A23" i="138"/>
  <c r="F19" i="138"/>
  <c r="E19" i="138"/>
  <c r="D19" i="138"/>
  <c r="C19" i="138"/>
  <c r="G19" i="138"/>
  <c r="G18" i="138"/>
  <c r="G17" i="138"/>
  <c r="G16" i="138"/>
  <c r="G15" i="138"/>
  <c r="G14" i="138"/>
  <c r="G13" i="138"/>
  <c r="C11" i="137"/>
  <c r="E14" i="136"/>
  <c r="D14" i="136"/>
  <c r="C14" i="136"/>
  <c r="F13" i="136"/>
  <c r="F12" i="136"/>
  <c r="F11" i="136"/>
  <c r="F10" i="136"/>
  <c r="F9" i="136"/>
  <c r="F14" i="136"/>
  <c r="C7" i="136"/>
  <c r="D7" i="136"/>
  <c r="E7" i="136"/>
  <c r="E26" i="135"/>
  <c r="F22" i="135"/>
  <c r="F23" i="135"/>
  <c r="F24" i="135"/>
  <c r="F25" i="135"/>
  <c r="F8" i="135"/>
  <c r="F9" i="135"/>
  <c r="F10" i="135"/>
  <c r="F11" i="135"/>
  <c r="F12" i="135"/>
  <c r="F13" i="135"/>
  <c r="F14" i="135"/>
  <c r="F15" i="135"/>
  <c r="F16" i="135"/>
  <c r="F17" i="135"/>
  <c r="F18" i="135"/>
  <c r="F19" i="135"/>
  <c r="F20" i="135"/>
  <c r="F21" i="135"/>
  <c r="F7" i="135"/>
  <c r="F26" i="135"/>
  <c r="D26" i="135"/>
  <c r="B26" i="135"/>
  <c r="D5" i="135"/>
  <c r="F30" i="61"/>
  <c r="F31" i="61"/>
  <c r="F17" i="61"/>
  <c r="C24" i="61"/>
  <c r="C18" i="61"/>
  <c r="C30" i="61"/>
  <c r="C17" i="61"/>
  <c r="F32" i="61"/>
  <c r="F29" i="73"/>
  <c r="F18" i="73"/>
  <c r="C29" i="73"/>
  <c r="C24" i="73"/>
  <c r="C18" i="73"/>
  <c r="F31" i="73"/>
  <c r="D39" i="70"/>
  <c r="D7" i="94"/>
  <c r="D1" i="119"/>
  <c r="N13" i="94"/>
  <c r="P13" i="94"/>
  <c r="N11" i="94"/>
  <c r="P11" i="94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A4" i="77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D18" i="73"/>
  <c r="B2" i="119"/>
  <c r="B36" i="134"/>
  <c r="B35" i="134"/>
  <c r="B34" i="134"/>
  <c r="B33" i="134"/>
  <c r="B32" i="134"/>
  <c r="B31" i="134"/>
  <c r="B30" i="134"/>
  <c r="B29" i="134"/>
  <c r="B27" i="134"/>
  <c r="B2" i="125"/>
  <c r="B2" i="3"/>
  <c r="B28" i="134"/>
  <c r="B2" i="120"/>
  <c r="D8" i="120"/>
  <c r="D15" i="120"/>
  <c r="D22" i="120"/>
  <c r="D29" i="120"/>
  <c r="D37" i="120"/>
  <c r="D49" i="120"/>
  <c r="D55" i="120"/>
  <c r="D60" i="120"/>
  <c r="D66" i="120"/>
  <c r="D70" i="120"/>
  <c r="D75" i="120"/>
  <c r="D78" i="120"/>
  <c r="D89" i="120"/>
  <c r="D82" i="120"/>
  <c r="D114" i="120"/>
  <c r="D129" i="120"/>
  <c r="D154" i="120"/>
  <c r="D133" i="120"/>
  <c r="D140" i="120"/>
  <c r="D146" i="120"/>
  <c r="D129" i="119"/>
  <c r="D133" i="119"/>
  <c r="D140" i="119"/>
  <c r="D146" i="119"/>
  <c r="F8" i="63"/>
  <c r="F24" i="63"/>
  <c r="F9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F22" i="63"/>
  <c r="F23" i="63"/>
  <c r="B24" i="63"/>
  <c r="D24" i="63"/>
  <c r="E24" i="63"/>
  <c r="G2" i="61"/>
  <c r="C5" i="77"/>
  <c r="D17" i="61"/>
  <c r="G32" i="61"/>
  <c r="G17" i="61"/>
  <c r="D18" i="61"/>
  <c r="D30" i="61"/>
  <c r="D24" i="61"/>
  <c r="G30" i="61"/>
  <c r="G2" i="73"/>
  <c r="G18" i="73"/>
  <c r="D19" i="73"/>
  <c r="D29" i="73"/>
  <c r="D30" i="73"/>
  <c r="D24" i="73"/>
  <c r="G29" i="73"/>
  <c r="G30" i="73"/>
  <c r="D15" i="76"/>
  <c r="E15" i="76"/>
  <c r="A2" i="131"/>
  <c r="D7" i="131"/>
  <c r="D95" i="131"/>
  <c r="D162" i="131"/>
  <c r="A2" i="130"/>
  <c r="D7" i="130"/>
  <c r="D95" i="130"/>
  <c r="D162" i="130"/>
  <c r="A2" i="1"/>
  <c r="D95" i="1"/>
  <c r="D162" i="1"/>
  <c r="B38" i="134"/>
  <c r="B1" i="131"/>
  <c r="D65" i="120"/>
  <c r="D90" i="120"/>
  <c r="A5" i="75"/>
  <c r="A4" i="76"/>
  <c r="B44" i="134"/>
  <c r="H1" i="73"/>
  <c r="D128" i="120"/>
  <c r="D155" i="120"/>
  <c r="F6" i="63"/>
  <c r="B42" i="134"/>
  <c r="D6" i="63"/>
  <c r="B41" i="134"/>
  <c r="E6" i="63"/>
  <c r="C36" i="134"/>
  <c r="C25" i="134"/>
  <c r="C29" i="134"/>
  <c r="C30" i="134"/>
  <c r="C12" i="134"/>
  <c r="C35" i="134"/>
  <c r="C32" i="134"/>
  <c r="C31" i="134"/>
  <c r="C28" i="134"/>
  <c r="C33" i="134"/>
  <c r="C26" i="134"/>
  <c r="C34" i="134"/>
  <c r="D4" i="125"/>
  <c r="N15" i="94"/>
  <c r="P15" i="94"/>
  <c r="N17" i="94"/>
  <c r="P17" i="94"/>
  <c r="N19" i="94"/>
  <c r="P19" i="94"/>
  <c r="N21" i="94"/>
  <c r="P21" i="94"/>
  <c r="N23" i="94"/>
  <c r="P23" i="94"/>
  <c r="N25" i="94"/>
  <c r="N27" i="94"/>
  <c r="P25" i="94"/>
  <c r="N29" i="94"/>
  <c r="P27" i="94"/>
  <c r="P29" i="94"/>
  <c r="N31" i="94"/>
  <c r="P31" i="94"/>
  <c r="C20" i="134"/>
  <c r="C21" i="134"/>
  <c r="D4" i="119"/>
  <c r="D4" i="120"/>
  <c r="C18" i="134"/>
  <c r="C37" i="134"/>
  <c r="C41" i="134"/>
  <c r="C39" i="134"/>
  <c r="C38" i="134"/>
  <c r="C40" i="134"/>
  <c r="C16" i="134"/>
  <c r="C42" i="134"/>
  <c r="C44" i="134"/>
  <c r="D6" i="76"/>
  <c r="D32" i="61"/>
  <c r="D13" i="76"/>
  <c r="G31" i="61"/>
  <c r="G31" i="73"/>
  <c r="D31" i="73"/>
  <c r="C30" i="73"/>
  <c r="C31" i="73"/>
  <c r="D164" i="131"/>
  <c r="D92" i="131"/>
  <c r="D159" i="130"/>
  <c r="D92" i="130"/>
  <c r="D164" i="130"/>
  <c r="D92" i="1"/>
  <c r="C90" i="120"/>
  <c r="C90" i="119"/>
  <c r="C90" i="3"/>
  <c r="C32" i="61"/>
  <c r="C31" i="61"/>
  <c r="F30" i="73"/>
  <c r="C159" i="131"/>
  <c r="C92" i="131"/>
  <c r="C159" i="130"/>
  <c r="C92" i="1"/>
  <c r="D163" i="131"/>
  <c r="D160" i="131"/>
  <c r="D163" i="130"/>
  <c r="B8" i="76"/>
  <c r="B7" i="76"/>
  <c r="D164" i="1"/>
  <c r="B15" i="76"/>
  <c r="B13" i="76"/>
  <c r="E13" i="76"/>
  <c r="D163" i="1"/>
  <c r="B6" i="76"/>
  <c r="E6" i="76"/>
  <c r="D1" i="70"/>
  <c r="B2" i="77"/>
  <c r="D1" i="3"/>
  <c r="A12" i="75"/>
  <c r="A11" i="76"/>
  <c r="A2" i="70"/>
  <c r="B43" i="134"/>
  <c r="H1" i="61"/>
  <c r="B1" i="1"/>
  <c r="A3" i="1"/>
  <c r="A3" i="130"/>
  <c r="A3" i="131"/>
  <c r="B1" i="130"/>
  <c r="B2" i="63"/>
  <c r="F33" i="61"/>
  <c r="C33" i="61"/>
  <c r="F32" i="73"/>
  <c r="C32" i="73"/>
  <c r="D160" i="130"/>
  <c r="D160" i="1"/>
  <c r="C159" i="1"/>
  <c r="C133" i="1"/>
  <c r="D14" i="76"/>
  <c r="E14" i="76"/>
  <c r="D7" i="76"/>
  <c r="E7" i="76"/>
  <c r="D31" i="61"/>
  <c r="D32" i="73"/>
  <c r="A33" i="73"/>
  <c r="D8" i="76"/>
  <c r="E8" i="76"/>
  <c r="G32" i="73"/>
  <c r="D58" i="105"/>
  <c r="D58" i="125"/>
  <c r="D156" i="120"/>
  <c r="D156" i="119"/>
  <c r="C128" i="3"/>
  <c r="C155" i="3"/>
  <c r="D155" i="3"/>
  <c r="D90" i="3"/>
  <c r="G33" i="61"/>
  <c r="D33" i="61"/>
  <c r="D156" i="3"/>
  <c r="E39" i="145"/>
  <c r="C39" i="145"/>
  <c r="D19" i="140"/>
  <c r="D27" i="142"/>
  <c r="C9" i="134"/>
  <c r="C7" i="134"/>
  <c r="C8" i="134"/>
  <c r="C17" i="134"/>
  <c r="C24" i="134"/>
  <c r="C13" i="134"/>
  <c r="C10" i="134"/>
  <c r="C19" i="134"/>
  <c r="C27" i="134"/>
  <c r="C43" i="134"/>
  <c r="C15" i="134"/>
  <c r="C11" i="134"/>
  <c r="C23" i="134"/>
  <c r="C14" i="134"/>
  <c r="C22" i="134"/>
</calcChain>
</file>

<file path=xl/sharedStrings.xml><?xml version="1.0" encoding="utf-8"?>
<sst xmlns="http://schemas.openxmlformats.org/spreadsheetml/2006/main" count="2987" uniqueCount="727">
  <si>
    <t>Beruházási (felhalmozási) kiadások előirányzata beruházásonként</t>
  </si>
  <si>
    <t>Vállalkozási maradvány igénybevétele</t>
  </si>
  <si>
    <t>Többéves kihatással járó döntések számszerűsítése évenkénti bontásban és összesítve célok szerint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</si>
  <si>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</si>
  <si>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</si>
  <si>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</si>
  <si>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</si>
  <si>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</si>
  <si>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</si>
  <si>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</si>
  <si>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</si>
  <si>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</si>
  <si>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</si>
  <si>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</si>
  <si>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</si>
  <si>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</si>
  <si>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</si>
  <si>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</si>
  <si>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</si>
  <si>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</si>
  <si>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</si>
  <si>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</si>
  <si>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</si>
  <si>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</si>
  <si>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</si>
  <si>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</si>
  <si>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</si>
  <si>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</si>
  <si>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</si>
  <si>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</si>
  <si>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</si>
  <si>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</si>
  <si>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</si>
  <si>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</si>
  <si>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</si>
  <si>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</si>
  <si>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</si>
  <si>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</si>
  <si>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</si>
  <si>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</si>
  <si>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</si>
  <si>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</si>
  <si>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</si>
  <si>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</si>
  <si>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</si>
  <si>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</si>
  <si>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</si>
  <si>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</si>
  <si>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</si>
  <si>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</si>
  <si>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</si>
  <si>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</si>
  <si>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</si>
  <si>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</si>
  <si>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</si>
  <si>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</si>
  <si>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</si>
  <si>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</si>
  <si>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</si>
  <si>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</si>
  <si>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</si>
  <si>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</si>
  <si>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</si>
  <si>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</si>
  <si>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</si>
  <si>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</si>
  <si>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</si>
  <si>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</si>
  <si>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</si>
  <si>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</si>
  <si>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</si>
  <si>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</si>
  <si>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</si>
  <si>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</si>
  <si>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</si>
  <si>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</si>
  <si>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</si>
  <si>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</si>
  <si>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</si>
  <si>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</si>
  <si>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</si>
  <si>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</si>
  <si>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</si>
  <si>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</si>
  <si>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</si>
  <si>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</si>
  <si>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</si>
  <si>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</si>
  <si>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</si>
  <si>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</si>
  <si>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</si>
  <si>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</si>
  <si>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</si>
  <si>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</si>
  <si>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</si>
  <si>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</si>
  <si>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</si>
  <si>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</si>
  <si>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</si>
  <si>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</si>
  <si>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</si>
  <si>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</si>
  <si>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</si>
  <si>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</si>
  <si>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</si>
  <si>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</si>
  <si>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</si>
  <si>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</si>
  <si>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</si>
  <si>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</si>
  <si>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</si>
  <si>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</si>
  <si>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</si>
  <si>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</si>
  <si>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</si>
  <si>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</si>
  <si>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</si>
  <si>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</si>
  <si>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</si>
  <si>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</si>
  <si>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</si>
  <si>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</si>
  <si>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</si>
  <si>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</si>
  <si>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</si>
  <si>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</si>
  <si>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</si>
  <si>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</si>
  <si>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</si>
  <si>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</si>
  <si>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</si>
  <si>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</si>
  <si>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</si>
  <si>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</si>
  <si>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</si>
  <si>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</si>
  <si>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</si>
  <si>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</si>
  <si>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</si>
  <si>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</si>
  <si>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</si>
  <si>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</si>
  <si>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</si>
  <si>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</si>
  <si>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</si>
  <si>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</si>
  <si>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</si>
  <si>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</si>
  <si>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</si>
  <si>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</si>
  <si>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</si>
  <si>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</si>
  <si>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</si>
  <si>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</si>
  <si>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</si>
  <si>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</si>
  <si>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</si>
  <si>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</si>
  <si>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</si>
  <si>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</si>
  <si>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</si>
  <si>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</si>
  <si>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</si>
  <si>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</si>
  <si>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</si>
  <si>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</si>
  <si>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</si>
  <si>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</si>
  <si>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</si>
  <si>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</si>
  <si>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</si>
  <si>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</si>
  <si>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</si>
  <si>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</si>
  <si>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</si>
  <si>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</si>
  <si>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</si>
  <si>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</si>
  <si>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</si>
  <si>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</si>
  <si>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</si>
  <si>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</si>
  <si>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</si>
  <si>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</si>
  <si>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</si>
  <si>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</si>
  <si>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</si>
  <si>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</si>
  <si>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</si>
  <si>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</si>
  <si>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</si>
  <si>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</si>
  <si>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</si>
  <si>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</si>
  <si>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</si>
  <si>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</si>
  <si>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</si>
  <si>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</si>
  <si>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</si>
  <si>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</si>
  <si>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</si>
  <si>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</si>
  <si>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</si>
  <si>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</si>
  <si>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</si>
  <si>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</si>
  <si>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</si>
  <si>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</si>
  <si>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</si>
  <si>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</si>
  <si>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</si>
  <si>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</si>
  <si>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</si>
  <si>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</si>
  <si>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</si>
  <si>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</si>
  <si>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</si>
  <si>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</si>
  <si>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</si>
  <si>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</si>
  <si>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</si>
  <si>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</si>
  <si>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</si>
  <si>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</si>
  <si>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</si>
  <si>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</si>
  <si>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</si>
  <si>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</si>
  <si>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</si>
  <si>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</si>
  <si>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</si>
  <si>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</si>
  <si>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</si>
  <si>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</si>
  <si>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</si>
  <si>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</si>
  <si>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</si>
  <si>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</si>
  <si>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</si>
  <si>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</si>
  <si>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</si>
  <si>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</si>
  <si>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</si>
  <si>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</si>
  <si>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</si>
  <si>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</si>
  <si>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</si>
  <si>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</si>
  <si>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</si>
  <si>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</si>
  <si>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</si>
  <si>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</si>
  <si>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</si>
  <si>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</si>
  <si>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</si>
  <si>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</si>
  <si>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</si>
  <si>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</si>
  <si>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</si>
  <si>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</si>
  <si>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</si>
  <si>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</si>
  <si>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</si>
  <si>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</si>
  <si>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</si>
  <si>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</si>
  <si>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</si>
  <si>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</si>
  <si>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</si>
  <si>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</si>
  <si>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</si>
  <si>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</si>
  <si>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</si>
  <si>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</si>
  <si>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</si>
  <si>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</si>
  <si>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</si>
  <si>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</si>
  <si>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</si>
  <si>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</si>
  <si>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</si>
  <si>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</si>
  <si>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</si>
  <si>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</si>
  <si>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</si>
  <si>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</si>
  <si>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</si>
  <si>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</si>
  <si>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</si>
  <si>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</si>
  <si>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</si>
  <si>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</si>
  <si>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</si>
  <si>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</si>
  <si>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</si>
  <si>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</si>
  <si>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</si>
  <si>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</si>
  <si>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</si>
  <si>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</si>
  <si>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</si>
  <si>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</si>
  <si>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</si>
  <si>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</si>
  <si>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</si>
  <si>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</si>
  <si>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</si>
  <si>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</si>
  <si>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</si>
  <si>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</si>
  <si>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</si>
  <si>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</si>
  <si>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</si>
  <si>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</si>
  <si>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</si>
  <si>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</si>
  <si>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</si>
  <si>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</si>
  <si>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</si>
  <si>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</si>
  <si>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</si>
  <si>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</si>
  <si>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</si>
  <si>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</si>
  <si>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</si>
  <si>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</si>
  <si>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</si>
  <si>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</si>
  <si>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</si>
  <si>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</si>
  <si>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</si>
  <si>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</si>
  <si>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</si>
  <si>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</si>
  <si>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</si>
  <si>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</si>
  <si>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</si>
  <si>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</si>
  <si>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</si>
  <si>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</si>
  <si>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</si>
  <si>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</si>
  <si>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</si>
  <si>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</si>
  <si>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</si>
  <si>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</si>
  <si>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</si>
  <si>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</si>
  <si>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</si>
  <si>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</si>
  <si>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</si>
  <si>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</si>
  <si>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</si>
  <si>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</si>
  <si>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</si>
  <si>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</si>
  <si>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</si>
  <si>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</si>
  <si>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</si>
  <si>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</si>
  <si>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</si>
  <si>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</si>
  <si>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</si>
  <si>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</si>
  <si>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</si>
  <si>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</si>
  <si>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</si>
  <si>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</si>
  <si>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</si>
  <si>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</si>
  <si>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</si>
  <si>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</si>
  <si>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</si>
  <si>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</si>
  <si>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</si>
  <si>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</si>
  <si>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</si>
  <si>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</si>
  <si>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</si>
  <si>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</si>
  <si>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</si>
  <si>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</si>
  <si>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</si>
  <si>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</si>
  <si>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</si>
  <si>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</si>
  <si>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</si>
  <si>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</si>
  <si>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</si>
  <si>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</si>
  <si>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</si>
  <si>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</si>
  <si>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</si>
  <si>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</si>
  <si>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</si>
  <si>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</si>
  <si>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</si>
  <si>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</si>
  <si>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</si>
  <si>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</si>
  <si>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</si>
  <si>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</si>
  <si>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</si>
  <si>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</si>
  <si>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</si>
  <si>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</si>
  <si>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</si>
  <si>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</si>
  <si>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</si>
  <si>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</si>
  <si>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</si>
  <si>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</si>
  <si>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</si>
  <si>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</si>
  <si>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</si>
  <si>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</si>
  <si>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</si>
  <si>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</si>
  <si>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</si>
  <si>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</si>
  <si>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</si>
  <si>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</si>
  <si>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</si>
  <si>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</si>
  <si>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</si>
  <si>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</si>
  <si>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</si>
  <si>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</si>
  <si>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</si>
  <si>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</si>
  <si>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</si>
  <si>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</si>
  <si>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</si>
  <si>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</si>
  <si>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</si>
  <si>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</si>
  <si>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</si>
  <si>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</si>
  <si>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</si>
  <si>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</si>
  <si>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</si>
  <si>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</si>
  <si>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</si>
  <si>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</si>
  <si>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</si>
  <si>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</si>
  <si>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</si>
  <si>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</si>
  <si>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</si>
  <si>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</si>
  <si>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</si>
  <si>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</si>
  <si>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</si>
  <si>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</si>
  <si>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</si>
  <si>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</si>
  <si>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</si>
  <si>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</si>
  <si>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</si>
  <si>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</si>
  <si>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</si>
  <si>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</si>
  <si>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</si>
  <si>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</si>
  <si>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</si>
  <si>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</si>
  <si>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</si>
  <si>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</si>
  <si>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</si>
  <si>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</si>
  <si>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1 kvi név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</si>
  <si>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</si>
  <si>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</si>
  <si>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</si>
  <si>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</si>
  <si>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</si>
  <si>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</si>
  <si>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</si>
  <si>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</si>
  <si>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</si>
  <si>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</si>
  <si>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</si>
  <si>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</si>
  <si>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</si>
  <si>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</si>
  <si>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</si>
  <si>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</si>
  <si>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</si>
  <si>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</si>
  <si>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</si>
  <si>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</si>
  <si>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</si>
  <si>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</si>
  <si>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</si>
  <si>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</si>
  <si>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</si>
  <si>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</si>
  <si>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</si>
  <si>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</si>
  <si>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</si>
  <si>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</si>
  <si>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</si>
  <si>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</si>
  <si>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</si>
  <si>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</si>
  <si>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</si>
  <si>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</si>
  <si>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</si>
  <si>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</si>
  <si>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</si>
  <si>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</si>
  <si>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</si>
  <si>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</si>
  <si>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</si>
  <si>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</si>
  <si>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</si>
  <si>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</si>
  <si>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</si>
  <si>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</si>
  <si>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</si>
  <si>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</si>
  <si>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</si>
  <si>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</si>
  <si>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</si>
  <si>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</si>
  <si>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</si>
  <si>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</si>
  <si>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</si>
  <si>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</si>
  <si>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</si>
  <si>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</si>
  <si>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</si>
  <si>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</si>
  <si>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</si>
  <si>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</si>
  <si>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</si>
  <si>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</si>
  <si>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</si>
  <si>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</si>
  <si>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</si>
  <si>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</si>
  <si>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</si>
  <si>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</si>
  <si>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</si>
  <si>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Előterjesztéskor</t>
  </si>
  <si>
    <t xml:space="preserve">3 kvi név  </t>
  </si>
  <si>
    <t>…………………… Polgármesteri /Közös Önkormányzati Hivatal</t>
  </si>
  <si>
    <t>Telekadó</t>
  </si>
  <si>
    <t>Kommunális adó</t>
  </si>
  <si>
    <t>Mellékletben külön?</t>
  </si>
  <si>
    <t>.</t>
  </si>
  <si>
    <t>Táblázatok adatainak összefüggései</t>
  </si>
  <si>
    <t>Adósságot keletkeztető ügyletek táblázata</t>
  </si>
  <si>
    <t>Nem</t>
  </si>
  <si>
    <t>Egyéb közhatalmi bevételek</t>
  </si>
  <si>
    <t>működési támogatás</t>
  </si>
  <si>
    <t>Városkörnyéki Ügyeleti Társulás</t>
  </si>
  <si>
    <t>F</t>
  </si>
  <si>
    <t>Támogatás összege</t>
  </si>
  <si>
    <t>Felújítási kiadások előirányzata felújításonként</t>
  </si>
  <si>
    <t>Felújítás  megnevezése</t>
  </si>
  <si>
    <t>MEGNEVEZÉS</t>
  </si>
  <si>
    <t>Évek</t>
  </si>
  <si>
    <t>Összesen
(F=C+D+E)</t>
  </si>
  <si>
    <t>ÖSSZES KÖTELEZETTSÉG</t>
  </si>
  <si>
    <t>Fejlesztési cél leírása</t>
  </si>
  <si>
    <t>Fejlesztés várható kiadása</t>
  </si>
  <si>
    <t>ADÓSSÁGOT KELETKEZTETŐ ÜGYLETEK VÁRHATÓ EGYÜTTES ÖSSZEGE*</t>
  </si>
  <si>
    <t xml:space="preserve">* Magyarország gazdasági stabilitásáról szóló 2011. évi CXCIV. törvény 8. § (2) bekezdése szerinti adósságot keletkezető ügyletek.
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</si>
  <si>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</si>
  <si>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</si>
  <si>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</si>
  <si>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</si>
  <si>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</si>
  <si>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</si>
  <si>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</si>
  <si>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</si>
  <si>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</si>
  <si>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</si>
  <si>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</si>
  <si>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</si>
  <si>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</si>
  <si>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</si>
  <si>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</si>
  <si>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</si>
  <si>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</si>
  <si>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</si>
  <si>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ESZTEREGNYE KÖZSÉG ÖNKORMÁNYZATA</t>
  </si>
  <si>
    <t>VI.30</t>
  </si>
  <si>
    <t>Eszteregnye Község Önkormányzata 2021. évi adósságot keletkeztető fejlesztési céljai</t>
  </si>
  <si>
    <t>Eszteregnyei Kerekvár Óvoda</t>
  </si>
  <si>
    <t>2021. évi eredeti előirányzat</t>
  </si>
  <si>
    <t>2021. évi módosított előirányzat (2020.06.30.)</t>
  </si>
  <si>
    <t>Eszteregnye Község Önkormányzata adósságot keletkeztető ügyletekből és kezességvállalásokból fennálló kötelezettségei</t>
  </si>
  <si>
    <t>2021. évi módosított előirányzat (2021.06.30.)</t>
  </si>
  <si>
    <t>2021. utáni szükséglet</t>
  </si>
  <si>
    <t>2021</t>
  </si>
  <si>
    <t>Bursa Hungarica pályázati hozzájárulás</t>
  </si>
  <si>
    <t>tanulmányok támogatása</t>
  </si>
  <si>
    <t>Murakeresztúr Község Önkormányzat</t>
  </si>
  <si>
    <t>családsegítő finanszírozása</t>
  </si>
  <si>
    <t xml:space="preserve">Muramenti Nemzeti Területfejlesztési Társulás </t>
  </si>
  <si>
    <t xml:space="preserve">Nagykanizsa és Térsége Önk-i Társ </t>
  </si>
  <si>
    <t>TEFA alap hozzájárulás</t>
  </si>
  <si>
    <t>TEFA kölcsön törlesztés</t>
  </si>
  <si>
    <t>Mura Régió KF. EU-i Területi Együttmük. Csoport</t>
  </si>
  <si>
    <t>Polgárőr Egyesület</t>
  </si>
  <si>
    <t>működési hozzájárulás</t>
  </si>
  <si>
    <t xml:space="preserve">Becsehely Szociális Társulás  </t>
  </si>
  <si>
    <t>Házi segítségnyújtás hozzájárulás</t>
  </si>
  <si>
    <t>Játszótér kialakítása</t>
  </si>
  <si>
    <t>Parkoló kialakítása</t>
  </si>
  <si>
    <t>Forintban</t>
  </si>
  <si>
    <t>3. melléklet a 6/2021. (VI.30.) önkormányzati rendelethez</t>
  </si>
  <si>
    <t>5. melléklet a 6/2021. (VI.30.) önkormányzati rendelethez</t>
  </si>
  <si>
    <t>7. melléklet a 6/2021. (VI.30.) önkormányzati rendelethez</t>
  </si>
  <si>
    <t>8.2 melléklet a 6/2021. (VI.30.) önkormányzati rendelethez</t>
  </si>
  <si>
    <t>8.2.1. melléklet a 6/2021. (VI.30.) önkormányzat rendelethez</t>
  </si>
  <si>
    <t>9. melléklet 6/2021. (VI.30.) önkormányzati rendelethez</t>
  </si>
  <si>
    <t>Önként vállalt feladatok bevételei, kiadásai</t>
  </si>
  <si>
    <t>Előirányzat</t>
  </si>
  <si>
    <t>8.2.2.melléklet a 6 / 2021. (VI.30.)  önkormányzati rendelethez</t>
  </si>
  <si>
    <t>Összesen (1+4+7+9+11)</t>
  </si>
  <si>
    <t>2020.</t>
  </si>
  <si>
    <t>TEFA kölcsön</t>
  </si>
  <si>
    <t>2018.</t>
  </si>
  <si>
    <t>Egyéb (Pl.: garancia és kezességvállalás, stb.)</t>
  </si>
  <si>
    <t>............................</t>
  </si>
  <si>
    <t>Felújítási kiadások felújításonként</t>
  </si>
  <si>
    <t>Beruházási kiadások beruházásonként</t>
  </si>
  <si>
    <t>Felhalmozási célú finanszírozási kiadások
(hiteltörlesztés, értékpapír vásárlás, stb.)</t>
  </si>
  <si>
    <t>Működési célú finanszírozási kiadások
(hiteltörlesztés, értékpapír vásárlás, stb.)</t>
  </si>
  <si>
    <t>I=(D+E+F+G+H)</t>
  </si>
  <si>
    <t>H</t>
  </si>
  <si>
    <t>G</t>
  </si>
  <si>
    <t>Összesen</t>
  </si>
  <si>
    <t>Kiadás vonzata évenként</t>
  </si>
  <si>
    <t>Köt. váll.
 éve</t>
  </si>
  <si>
    <t>Kötelezettség jogcíme</t>
  </si>
  <si>
    <t>Egyéb kölcsön elengedése</t>
  </si>
  <si>
    <t>Egyéb kedvezmény</t>
  </si>
  <si>
    <t>Eszközök hasznosítása utáni kedvezmény, mentesség</t>
  </si>
  <si>
    <t>Helyiségek hasznosítása utáni kedvezmény, mentesség</t>
  </si>
  <si>
    <t>Gépjárműadóból biztosított kedvezmény, mentesség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</si>
  <si>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</si>
  <si>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</si>
  <si>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</si>
  <si>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</si>
  <si>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</si>
  <si>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</si>
  <si>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</si>
  <si>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</si>
  <si>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</si>
  <si>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</si>
  <si>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</si>
  <si>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Kedvezmények összege</t>
  </si>
  <si>
    <t>Kedvezmény nélkül elérhető bevétel</t>
  </si>
  <si>
    <t>Az önkormányzat által adott közvetett támogatások
(kedvezmények)</t>
  </si>
  <si>
    <t>Egyenleg</t>
  </si>
  <si>
    <t>Kiadások összesen:</t>
  </si>
  <si>
    <t xml:space="preserve"> Egyéb működési célú kiadások</t>
  </si>
  <si>
    <t>Bevételek összesen:</t>
  </si>
  <si>
    <t>Finanszírozási bevételek</t>
  </si>
  <si>
    <t>Felhalmozási célú támogatások ÁH-on belül</t>
  </si>
  <si>
    <t>Működési célú támogatások ÁH-on belül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</si>
  <si>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</si>
  <si>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</si>
  <si>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</si>
  <si>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</si>
  <si>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</si>
  <si>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</si>
  <si>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</si>
  <si>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</si>
  <si>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</si>
  <si>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</si>
  <si>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</si>
  <si>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</si>
  <si>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* Magyarország 2021. évi központi költségvetéséról szóló törvény</t>
  </si>
  <si>
    <t>Települési önkormányzatok nyilvános könyvtári és a közművelődési feladatainak támogatása</t>
  </si>
  <si>
    <t>1.5.2.</t>
  </si>
  <si>
    <t>A települési önkormányzatok kulturális feladatainak támogatása</t>
  </si>
  <si>
    <t>Falugondnoki szolgáltatás</t>
  </si>
  <si>
    <t>1.3.2.5.1.</t>
  </si>
  <si>
    <t>A települési önkormányzatok szociáliás és gyermekjóléti feladatainak egyéb támogatása</t>
  </si>
  <si>
    <t>1.3.1.</t>
  </si>
  <si>
    <t>A települési önkormányzatok egyes szociáliás és gyermekjóléti feladatainak támogatása</t>
  </si>
  <si>
    <t>Pedagógus szakképzettséggel nem rendelkező segítők átlagbérlapú támogatása</t>
  </si>
  <si>
    <t>1.2.5.1.1.</t>
  </si>
  <si>
    <t>Napi nyolc órát elérő nyitvatartási idővel rendelkező óvodában foglalkoztatott pedagógusok átlagbéralapú támogatása</t>
  </si>
  <si>
    <t>1.2.2.1.</t>
  </si>
  <si>
    <t>Óvodaműködtetési támogatás - óvoda napi nyitvatartási ideje eléri a nyolc órát</t>
  </si>
  <si>
    <t>1.2.1.1.</t>
  </si>
  <si>
    <t>A települési önkormányzatok egyes köznevelési feladatainak támogatása</t>
  </si>
  <si>
    <t>Lakott külterülettel kapcsolatos feladatok támogatása</t>
  </si>
  <si>
    <t>1.1.1.7.</t>
  </si>
  <si>
    <t>Egyéb önkormányzati feladatok támogatása</t>
  </si>
  <si>
    <t>1.1.1.6.</t>
  </si>
  <si>
    <t>Településüzemeltetés közutak támogatása</t>
  </si>
  <si>
    <t>1.1.1.5.</t>
  </si>
  <si>
    <t>Településüzemeltetés - köztemető támogatása</t>
  </si>
  <si>
    <t>1.1.1.4.</t>
  </si>
  <si>
    <t>Településüzemeltetés - közvilágítás támogatása</t>
  </si>
  <si>
    <t>1.1.1.3.</t>
  </si>
  <si>
    <t>Településüzemeltetés - zöldterület-gazdálkodás támogatása</t>
  </si>
  <si>
    <t>1.1.1.2.</t>
  </si>
  <si>
    <t>A települési önkormányzatok működésének általános támogatása</t>
  </si>
  <si>
    <t>Jogcím</t>
  </si>
  <si>
    <t>2020. évi XC.
törvény 2.  melléklete száma*</t>
  </si>
  <si>
    <t>Nem kötelező!</t>
  </si>
  <si>
    <t>Támogatás összge</t>
  </si>
  <si>
    <t>KIADÁSOK ÖSSZESEN: (3.+4.)</t>
  </si>
  <si>
    <t>FINANSZÍROZÁSI KIADÁSOK ÖSSZESEN:</t>
  </si>
  <si>
    <t xml:space="preserve">   Felhalmozási költségvetés kiadásai (2.1.+2.2.+2.3.)</t>
  </si>
  <si>
    <t xml:space="preserve">   Működési költségvetés kiadásai </t>
  </si>
  <si>
    <t>KÖLTSÉGVETÉSI ÉS FINANSZÍROZÁSI BEVÉTELEK ÖSSZESEN: (9+10)</t>
  </si>
  <si>
    <t xml:space="preserve">FINANSZÍROZÁSI BEVÉTELEK ÖSSZESEN: 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</si>
  <si>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</si>
  <si>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</si>
  <si>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</si>
  <si>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>Önkormányzat működési támogatásai</t>
  </si>
  <si>
    <t>BEVÉTELEI, KIADÁSAI</t>
  </si>
  <si>
    <t>5.tájékoztató tábla a 6/2021.(VI.30.) önkormányzati rendelethez</t>
  </si>
  <si>
    <t>7.tájékoztató tábla a 6/2021.(VI.30.) önkormányzati rendelethez</t>
  </si>
  <si>
    <t>6.tájékoztató tábla a 6/2021.(VI.30.) önkormányzati rendelethez</t>
  </si>
  <si>
    <t>4.tájékoztató tábla a 6/2021.(VI.30.) önkormányzati rendelethez</t>
  </si>
  <si>
    <t>3.tájékoztató tábla a 6/2021.(VI.30.) önkormányzati rendelethez</t>
  </si>
  <si>
    <t>2.tájékoztató tábla a 6/2021.(VI.30.)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</si>
</sst>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72" formatCode="#,###"/>
    <numFmt numFmtId="174" formatCode="_-* #,##0\ _F_t_-;\-* #,##0\ _F_t_-;_-* &quot;-&quot;??\ _F_t_-;_-@_-"/>
    <numFmt numFmtId="180" formatCode="0&quot;.&quot;"/>
  </numFmts>
  <fonts count="6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i/>
      <sz val="10"/>
      <name val="Times New Roman CE"/>
      <charset val="238"/>
    </font>
    <font>
      <b/>
      <sz val="8"/>
      <name val="Times New Roman"/>
      <family val="1"/>
    </font>
    <font>
      <b/>
      <i/>
      <sz val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0"/>
      <color rgb="FF00B0F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  <font>
      <sz val="12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9">
    <xf numFmtId="0" fontId="0" fillId="0" borderId="0"/>
    <xf numFmtId="43" fontId="1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12" fillId="0" borderId="0"/>
    <xf numFmtId="9" fontId="16" fillId="0" borderId="0" applyFont="0" applyFill="0" applyBorder="0" applyAlignment="0" applyProtection="0"/>
  </cellStyleXfs>
  <cellXfs count="892">
    <xf numFmtId="0" fontId="0" fillId="0" borderId="0" xfId="0"/>
    <xf numFmtId="172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0" fillId="0" borderId="1" xfId="6" applyFont="1" applyFill="1" applyBorder="1" applyAlignment="1" applyProtection="1">
      <alignment horizontal="left" vertical="center" wrapText="1" indent="1"/>
    </xf>
    <xf numFmtId="0" fontId="20" fillId="0" borderId="2" xfId="6" applyFont="1" applyFill="1" applyBorder="1" applyAlignment="1" applyProtection="1">
      <alignment horizontal="left" vertical="center" wrapText="1" indent="1"/>
    </xf>
    <xf numFmtId="0" fontId="20" fillId="0" borderId="3" xfId="6" applyFont="1" applyFill="1" applyBorder="1" applyAlignment="1" applyProtection="1">
      <alignment horizontal="left" vertical="center" wrapText="1" indent="1"/>
    </xf>
    <xf numFmtId="0" fontId="20" fillId="0" borderId="4" xfId="6" applyFont="1" applyFill="1" applyBorder="1" applyAlignment="1" applyProtection="1">
      <alignment horizontal="left" vertical="center" wrapText="1" indent="1"/>
    </xf>
    <xf numFmtId="0" fontId="20" fillId="0" borderId="5" xfId="6" applyFont="1" applyFill="1" applyBorder="1" applyAlignment="1" applyProtection="1">
      <alignment horizontal="left" vertical="center" wrapText="1" indent="1"/>
    </xf>
    <xf numFmtId="0" fontId="20" fillId="0" borderId="6" xfId="6" applyFont="1" applyFill="1" applyBorder="1" applyAlignment="1" applyProtection="1">
      <alignment horizontal="left" vertical="center" wrapText="1" indent="1"/>
    </xf>
    <xf numFmtId="49" fontId="20" fillId="0" borderId="7" xfId="6" applyNumberFormat="1" applyFont="1" applyFill="1" applyBorder="1" applyAlignment="1" applyProtection="1">
      <alignment horizontal="left" vertical="center" wrapText="1" indent="1"/>
    </xf>
    <xf numFmtId="49" fontId="20" fillId="0" borderId="8" xfId="6" applyNumberFormat="1" applyFont="1" applyFill="1" applyBorder="1" applyAlignment="1" applyProtection="1">
      <alignment horizontal="left" vertical="center" wrapText="1" indent="1"/>
    </xf>
    <xf numFmtId="49" fontId="20" fillId="0" borderId="9" xfId="6" applyNumberFormat="1" applyFont="1" applyFill="1" applyBorder="1" applyAlignment="1" applyProtection="1">
      <alignment horizontal="left" vertical="center" wrapText="1" indent="1"/>
    </xf>
    <xf numFmtId="49" fontId="20" fillId="0" borderId="10" xfId="6" applyNumberFormat="1" applyFont="1" applyFill="1" applyBorder="1" applyAlignment="1" applyProtection="1">
      <alignment horizontal="left" vertical="center" wrapText="1" indent="1"/>
    </xf>
    <xf numFmtId="49" fontId="20" fillId="0" borderId="11" xfId="6" applyNumberFormat="1" applyFont="1" applyFill="1" applyBorder="1" applyAlignment="1" applyProtection="1">
      <alignment horizontal="left" vertical="center" wrapText="1" indent="1"/>
    </xf>
    <xf numFmtId="49" fontId="20" fillId="0" borderId="12" xfId="6" applyNumberFormat="1" applyFont="1" applyFill="1" applyBorder="1" applyAlignment="1" applyProtection="1">
      <alignment horizontal="left" vertical="center" wrapText="1" indent="1"/>
    </xf>
    <xf numFmtId="0" fontId="20" fillId="0" borderId="0" xfId="6" applyFont="1" applyFill="1" applyBorder="1" applyAlignment="1" applyProtection="1">
      <alignment horizontal="left" vertical="center" wrapText="1" indent="1"/>
    </xf>
    <xf numFmtId="0" fontId="18" fillId="0" borderId="13" xfId="6" applyFont="1" applyFill="1" applyBorder="1" applyAlignment="1" applyProtection="1">
      <alignment horizontal="left" vertical="center" wrapText="1" indent="1"/>
    </xf>
    <xf numFmtId="0" fontId="18" fillId="0" borderId="14" xfId="6" applyFont="1" applyFill="1" applyBorder="1" applyAlignment="1" applyProtection="1">
      <alignment horizontal="left" vertical="center" wrapText="1" indent="1"/>
    </xf>
    <xf numFmtId="0" fontId="18" fillId="0" borderId="15" xfId="6" applyFont="1" applyFill="1" applyBorder="1" applyAlignment="1" applyProtection="1">
      <alignment horizontal="left" vertical="center" wrapText="1" indent="1"/>
    </xf>
    <xf numFmtId="172" fontId="20" fillId="0" borderId="2" xfId="0" applyNumberFormat="1" applyFont="1" applyFill="1" applyBorder="1" applyAlignment="1" applyProtection="1">
      <alignment vertical="center" wrapText="1"/>
      <protection locked="0"/>
    </xf>
    <xf numFmtId="172" fontId="20" fillId="0" borderId="6" xfId="0" applyNumberFormat="1" applyFont="1" applyFill="1" applyBorder="1" applyAlignment="1" applyProtection="1">
      <alignment vertical="center" wrapText="1"/>
      <protection locked="0"/>
    </xf>
    <xf numFmtId="0" fontId="18" fillId="0" borderId="14" xfId="6" applyFont="1" applyFill="1" applyBorder="1" applyAlignment="1" applyProtection="1">
      <alignment vertical="center" wrapText="1"/>
    </xf>
    <xf numFmtId="0" fontId="18" fillId="0" borderId="16" xfId="6" applyFont="1" applyFill="1" applyBorder="1" applyAlignment="1" applyProtection="1">
      <alignment vertical="center" wrapText="1"/>
    </xf>
    <xf numFmtId="0" fontId="27" fillId="0" borderId="4" xfId="0" applyFont="1" applyBorder="1" applyAlignment="1" applyProtection="1">
      <alignment horizontal="left" vertical="center" indent="1"/>
      <protection locked="0"/>
    </xf>
    <xf numFmtId="0" fontId="27" fillId="0" borderId="2" xfId="0" applyFont="1" applyBorder="1" applyAlignment="1" applyProtection="1">
      <alignment horizontal="left" vertical="center" indent="1"/>
      <protection locked="0"/>
    </xf>
    <xf numFmtId="0" fontId="27" fillId="0" borderId="6" xfId="0" applyFont="1" applyBorder="1" applyAlignment="1" applyProtection="1">
      <alignment horizontal="left" vertical="center" indent="1"/>
      <protection locked="0"/>
    </xf>
    <xf numFmtId="0" fontId="18" fillId="0" borderId="13" xfId="6" applyFont="1" applyFill="1" applyBorder="1" applyAlignment="1" applyProtection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17" xfId="0" applyNumberFormat="1" applyFont="1" applyFill="1" applyBorder="1" applyAlignment="1" applyProtection="1">
      <alignment horizontal="center" vertical="center" wrapText="1"/>
    </xf>
    <xf numFmtId="172" fontId="18" fillId="0" borderId="18" xfId="0" applyNumberFormat="1" applyFont="1" applyFill="1" applyBorder="1" applyAlignment="1" applyProtection="1">
      <alignment horizontal="center" vertical="center" wrapText="1"/>
    </xf>
    <xf numFmtId="172" fontId="0" fillId="0" borderId="0" xfId="0" applyNumberFormat="1" applyFill="1" applyAlignment="1" applyProtection="1">
      <alignment vertical="center" wrapText="1"/>
    </xf>
    <xf numFmtId="172" fontId="20" fillId="0" borderId="19" xfId="0" applyNumberFormat="1" applyFont="1" applyFill="1" applyBorder="1" applyAlignment="1" applyProtection="1">
      <alignment vertical="center" wrapText="1"/>
    </xf>
    <xf numFmtId="172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20" fillId="0" borderId="20" xfId="0" applyNumberFormat="1" applyFont="1" applyFill="1" applyBorder="1" applyAlignment="1" applyProtection="1">
      <alignment vertical="center" wrapText="1"/>
    </xf>
    <xf numFmtId="172" fontId="18" fillId="0" borderId="14" xfId="0" applyNumberFormat="1" applyFont="1" applyFill="1" applyBorder="1" applyAlignment="1" applyProtection="1">
      <alignment vertical="center" wrapText="1"/>
    </xf>
    <xf numFmtId="172" fontId="18" fillId="0" borderId="21" xfId="0" applyNumberFormat="1" applyFont="1" applyFill="1" applyBorder="1" applyAlignment="1" applyProtection="1">
      <alignment vertical="center" wrapText="1"/>
    </xf>
    <xf numFmtId="172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2" fontId="18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14" xfId="6" applyFont="1" applyFill="1" applyBorder="1" applyAlignment="1" applyProtection="1">
      <alignment horizontal="left" vertical="center" wrapText="1" indent="1"/>
    </xf>
    <xf numFmtId="172" fontId="26" fillId="0" borderId="13" xfId="0" applyNumberFormat="1" applyFont="1" applyFill="1" applyBorder="1" applyAlignment="1" applyProtection="1">
      <alignment horizontal="left" vertical="center" wrapText="1" indent="1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right" indent="1"/>
    </xf>
    <xf numFmtId="0" fontId="22" fillId="0" borderId="0" xfId="0" applyFont="1" applyAlignment="1">
      <alignment horizontal="center"/>
    </xf>
    <xf numFmtId="0" fontId="34" fillId="0" borderId="0" xfId="0" applyFont="1" applyFill="1"/>
    <xf numFmtId="3" fontId="34" fillId="0" borderId="0" xfId="0" applyNumberFormat="1" applyFont="1" applyFill="1" applyAlignment="1">
      <alignment horizontal="right" indent="1"/>
    </xf>
    <xf numFmtId="3" fontId="28" fillId="0" borderId="0" xfId="0" applyNumberFormat="1" applyFont="1" applyFill="1" applyAlignment="1">
      <alignment horizontal="right" indent="1"/>
    </xf>
    <xf numFmtId="0" fontId="34" fillId="0" borderId="0" xfId="0" applyFont="1" applyFill="1" applyAlignment="1">
      <alignment horizontal="right" indent="1"/>
    </xf>
    <xf numFmtId="172" fontId="32" fillId="0" borderId="23" xfId="6" applyNumberFormat="1" applyFont="1" applyFill="1" applyBorder="1" applyAlignment="1" applyProtection="1">
      <alignment horizontal="left" vertical="center"/>
    </xf>
    <xf numFmtId="0" fontId="27" fillId="0" borderId="18" xfId="6" applyFont="1" applyFill="1" applyBorder="1" applyAlignment="1" applyProtection="1">
      <alignment horizontal="left" vertical="center" wrapText="1" indent="1"/>
    </xf>
    <xf numFmtId="0" fontId="20" fillId="0" borderId="2" xfId="6" applyFont="1" applyFill="1" applyBorder="1" applyAlignment="1" applyProtection="1">
      <alignment horizontal="left" indent="6"/>
    </xf>
    <xf numFmtId="0" fontId="20" fillId="0" borderId="2" xfId="6" applyFont="1" applyFill="1" applyBorder="1" applyAlignment="1" applyProtection="1">
      <alignment horizontal="left" vertical="center" wrapText="1" indent="6"/>
    </xf>
    <xf numFmtId="0" fontId="20" fillId="0" borderId="6" xfId="6" applyFont="1" applyFill="1" applyBorder="1" applyAlignment="1" applyProtection="1">
      <alignment horizontal="left" vertical="center" wrapText="1" indent="6"/>
    </xf>
    <xf numFmtId="0" fontId="20" fillId="0" borderId="24" xfId="6" applyFont="1" applyFill="1" applyBorder="1" applyAlignment="1" applyProtection="1">
      <alignment horizontal="left" vertical="center" wrapText="1" indent="6"/>
    </xf>
    <xf numFmtId="0" fontId="37" fillId="0" borderId="0" xfId="0" applyFont="1" applyFill="1"/>
    <xf numFmtId="0" fontId="38" fillId="0" borderId="0" xfId="0" applyFont="1"/>
    <xf numFmtId="0" fontId="2" fillId="0" borderId="0" xfId="6" applyFont="1" applyFill="1"/>
    <xf numFmtId="0" fontId="11" fillId="0" borderId="0" xfId="0" applyFont="1" applyFill="1" applyBorder="1" applyAlignment="1" applyProtection="1"/>
    <xf numFmtId="0" fontId="0" fillId="0" borderId="0" xfId="0" applyFill="1" applyProtection="1">
      <protection locked="0"/>
    </xf>
    <xf numFmtId="0" fontId="27" fillId="0" borderId="13" xfId="6" applyFont="1" applyFill="1" applyBorder="1" applyAlignment="1" applyProtection="1">
      <alignment horizontal="center" vertical="center"/>
    </xf>
    <xf numFmtId="0" fontId="27" fillId="0" borderId="11" xfId="6" applyFont="1" applyFill="1" applyBorder="1" applyAlignment="1" applyProtection="1">
      <alignment horizontal="center" vertical="center"/>
    </xf>
    <xf numFmtId="0" fontId="27" fillId="0" borderId="8" xfId="6" applyFont="1" applyFill="1" applyBorder="1" applyAlignment="1" applyProtection="1">
      <alignment horizontal="center" vertical="center"/>
    </xf>
    <xf numFmtId="0" fontId="27" fillId="0" borderId="10" xfId="6" applyFont="1" applyFill="1" applyBorder="1" applyAlignment="1" applyProtection="1">
      <alignment horizontal="center" vertical="center"/>
    </xf>
    <xf numFmtId="172" fontId="0" fillId="0" borderId="0" xfId="0" applyNumberFormat="1" applyFill="1" applyAlignment="1" applyProtection="1">
      <alignment horizontal="center" vertical="center" wrapText="1"/>
    </xf>
    <xf numFmtId="172" fontId="8" fillId="0" borderId="13" xfId="0" applyNumberFormat="1" applyFont="1" applyFill="1" applyBorder="1" applyAlignment="1" applyProtection="1">
      <alignment horizontal="left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7" fillId="0" borderId="11" xfId="0" applyFont="1" applyBorder="1" applyAlignment="1" applyProtection="1">
      <alignment horizontal="right" vertical="center" indent="1"/>
    </xf>
    <xf numFmtId="0" fontId="27" fillId="0" borderId="8" xfId="0" applyFont="1" applyBorder="1" applyAlignment="1" applyProtection="1">
      <alignment horizontal="right" vertical="center" indent="1"/>
    </xf>
    <xf numFmtId="0" fontId="27" fillId="0" borderId="10" xfId="0" applyFont="1" applyBorder="1" applyAlignment="1" applyProtection="1">
      <alignment horizontal="right" vertical="center" indent="1"/>
    </xf>
    <xf numFmtId="172" fontId="15" fillId="3" borderId="25" xfId="0" applyNumberFormat="1" applyFont="1" applyFill="1" applyBorder="1" applyAlignment="1" applyProtection="1">
      <alignment horizontal="left" vertical="center" wrapText="1" indent="2"/>
    </xf>
    <xf numFmtId="172" fontId="3" fillId="0" borderId="0" xfId="0" applyNumberFormat="1" applyFont="1" applyFill="1" applyAlignment="1" applyProtection="1">
      <alignment horizontal="left" vertical="center" wrapText="1"/>
    </xf>
    <xf numFmtId="172" fontId="3" fillId="0" borderId="0" xfId="0" applyNumberFormat="1" applyFont="1" applyFill="1" applyAlignment="1" applyProtection="1">
      <alignment vertical="center" wrapText="1"/>
    </xf>
    <xf numFmtId="172" fontId="17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172" fontId="8" fillId="0" borderId="29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30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17" xfId="0" applyFont="1" applyBorder="1" applyAlignment="1" applyProtection="1">
      <alignment horizontal="left" vertical="center" wrapText="1" indent="1"/>
    </xf>
    <xf numFmtId="172" fontId="18" fillId="0" borderId="21" xfId="6" applyNumberFormat="1" applyFont="1" applyFill="1" applyBorder="1" applyAlignment="1" applyProtection="1">
      <alignment horizontal="right" vertical="center" wrapText="1" indent="1"/>
    </xf>
    <xf numFmtId="172" fontId="20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2" xfId="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21" xfId="6" applyNumberFormat="1" applyFont="1" applyFill="1" applyBorder="1" applyAlignment="1" applyProtection="1">
      <alignment horizontal="right" vertical="center" wrapText="1" indent="1"/>
    </xf>
    <xf numFmtId="172" fontId="7" fillId="0" borderId="0" xfId="6" applyNumberFormat="1" applyFont="1" applyFill="1" applyBorder="1" applyAlignment="1" applyProtection="1">
      <alignment horizontal="right" vertical="center" wrapText="1" indent="1"/>
    </xf>
    <xf numFmtId="172" fontId="25" fillId="0" borderId="21" xfId="0" applyNumberFormat="1" applyFont="1" applyBorder="1" applyAlignment="1" applyProtection="1">
      <alignment horizontal="right" vertical="center" wrapText="1" indent="1"/>
    </xf>
    <xf numFmtId="172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14" xfId="0" applyNumberFormat="1" applyFont="1" applyFill="1" applyBorder="1" applyAlignment="1" applyProtection="1">
      <alignment horizontal="right" vertical="center" wrapText="1" indent="1"/>
    </xf>
    <xf numFmtId="172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21" xfId="0" applyNumberFormat="1" applyFont="1" applyFill="1" applyBorder="1" applyAlignment="1" applyProtection="1">
      <alignment horizontal="right" vertical="center" wrapText="1" indent="1"/>
    </xf>
    <xf numFmtId="172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0" xfId="0" applyNumberFormat="1" applyFont="1" applyFill="1" applyAlignment="1" applyProtection="1">
      <alignment horizontal="centerContinuous" vertical="center" wrapText="1"/>
    </xf>
    <xf numFmtId="172" fontId="0" fillId="0" borderId="0" xfId="0" applyNumberFormat="1" applyFill="1" applyAlignment="1" applyProtection="1">
      <alignment horizontal="centerContinuous" vertical="center"/>
    </xf>
    <xf numFmtId="172" fontId="4" fillId="0" borderId="0" xfId="0" applyNumberFormat="1" applyFont="1" applyFill="1" applyAlignment="1" applyProtection="1">
      <alignment horizontal="center" vertical="center" wrapText="1"/>
    </xf>
    <xf numFmtId="172" fontId="26" fillId="0" borderId="25" xfId="0" applyNumberFormat="1" applyFont="1" applyFill="1" applyBorder="1" applyAlignment="1" applyProtection="1">
      <alignment horizontal="center" vertical="center" wrapText="1"/>
    </xf>
    <xf numFmtId="172" fontId="26" fillId="0" borderId="13" xfId="0" applyNumberFormat="1" applyFont="1" applyFill="1" applyBorder="1" applyAlignment="1" applyProtection="1">
      <alignment horizontal="center" vertical="center" wrapText="1"/>
    </xf>
    <xf numFmtId="172" fontId="26" fillId="0" borderId="14" xfId="0" applyNumberFormat="1" applyFont="1" applyFill="1" applyBorder="1" applyAlignment="1" applyProtection="1">
      <alignment horizontal="center" vertical="center" wrapText="1"/>
    </xf>
    <xf numFmtId="172" fontId="26" fillId="0" borderId="21" xfId="0" applyNumberFormat="1" applyFont="1" applyFill="1" applyBorder="1" applyAlignment="1" applyProtection="1">
      <alignment horizontal="center" vertical="center" wrapText="1"/>
    </xf>
    <xf numFmtId="172" fontId="26" fillId="0" borderId="0" xfId="0" applyNumberFormat="1" applyFont="1" applyFill="1" applyAlignment="1" applyProtection="1">
      <alignment horizontal="center" vertical="center" wrapText="1"/>
    </xf>
    <xf numFmtId="172" fontId="0" fillId="0" borderId="35" xfId="0" applyNumberFormat="1" applyFill="1" applyBorder="1" applyAlignment="1" applyProtection="1">
      <alignment horizontal="left" vertical="center" wrapText="1" indent="1"/>
    </xf>
    <xf numFmtId="172" fontId="20" fillId="0" borderId="9" xfId="0" applyNumberFormat="1" applyFont="1" applyFill="1" applyBorder="1" applyAlignment="1" applyProtection="1">
      <alignment horizontal="left" vertical="center" wrapText="1" indent="1"/>
    </xf>
    <xf numFmtId="172" fontId="0" fillId="0" borderId="36" xfId="0" applyNumberFormat="1" applyFill="1" applyBorder="1" applyAlignment="1" applyProtection="1">
      <alignment horizontal="left" vertical="center" wrapText="1" indent="1"/>
    </xf>
    <xf numFmtId="172" fontId="20" fillId="0" borderId="8" xfId="0" applyNumberFormat="1" applyFont="1" applyFill="1" applyBorder="1" applyAlignment="1" applyProtection="1">
      <alignment horizontal="left" vertical="center" wrapText="1" indent="1"/>
    </xf>
    <xf numFmtId="172" fontId="20" fillId="0" borderId="37" xfId="0" applyNumberFormat="1" applyFont="1" applyFill="1" applyBorder="1" applyAlignment="1" applyProtection="1">
      <alignment horizontal="left" vertical="center" wrapText="1" indent="1"/>
    </xf>
    <xf numFmtId="172" fontId="29" fillId="0" borderId="25" xfId="0" applyNumberFormat="1" applyFont="1" applyFill="1" applyBorder="1" applyAlignment="1" applyProtection="1">
      <alignment horizontal="left" vertical="center" wrapText="1" indent="1"/>
    </xf>
    <xf numFmtId="172" fontId="1" fillId="0" borderId="38" xfId="0" applyNumberFormat="1" applyFont="1" applyFill="1" applyBorder="1" applyAlignment="1" applyProtection="1">
      <alignment horizontal="left" vertical="center" wrapText="1" indent="1"/>
    </xf>
    <xf numFmtId="172" fontId="27" fillId="0" borderId="7" xfId="0" applyNumberFormat="1" applyFont="1" applyFill="1" applyBorder="1" applyAlignment="1" applyProtection="1">
      <alignment horizontal="left" vertical="center" wrapText="1" indent="1"/>
    </xf>
    <xf numFmtId="172" fontId="27" fillId="0" borderId="8" xfId="0" applyNumberFormat="1" applyFont="1" applyFill="1" applyBorder="1" applyAlignment="1" applyProtection="1">
      <alignment horizontal="left" vertical="center" wrapText="1" indent="1"/>
    </xf>
    <xf numFmtId="172" fontId="1" fillId="0" borderId="36" xfId="0" applyNumberFormat="1" applyFont="1" applyFill="1" applyBorder="1" applyAlignment="1" applyProtection="1">
      <alignment horizontal="left" vertical="center" wrapText="1" indent="1"/>
    </xf>
    <xf numFmtId="172" fontId="30" fillId="0" borderId="2" xfId="0" applyNumberFormat="1" applyFont="1" applyFill="1" applyBorder="1" applyAlignment="1" applyProtection="1">
      <alignment horizontal="right" vertical="center" wrapText="1" indent="1"/>
    </xf>
    <xf numFmtId="172" fontId="29" fillId="0" borderId="13" xfId="0" applyNumberFormat="1" applyFont="1" applyFill="1" applyBorder="1" applyAlignment="1" applyProtection="1">
      <alignment horizontal="left" vertical="center" wrapText="1" indent="1"/>
    </xf>
    <xf numFmtId="172" fontId="29" fillId="0" borderId="39" xfId="0" applyNumberFormat="1" applyFont="1" applyFill="1" applyBorder="1" applyAlignment="1" applyProtection="1">
      <alignment horizontal="right" vertical="center" wrapText="1" indent="1"/>
    </xf>
    <xf numFmtId="172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2" fontId="30" fillId="0" borderId="7" xfId="0" applyNumberFormat="1" applyFont="1" applyFill="1" applyBorder="1" applyAlignment="1" applyProtection="1">
      <alignment horizontal="left" vertical="center" wrapText="1" indent="1"/>
    </xf>
    <xf numFmtId="172" fontId="27" fillId="0" borderId="8" xfId="0" applyNumberFormat="1" applyFont="1" applyFill="1" applyBorder="1" applyAlignment="1" applyProtection="1">
      <alignment horizontal="left" vertical="center" wrapText="1" indent="2"/>
    </xf>
    <xf numFmtId="172" fontId="27" fillId="0" borderId="2" xfId="0" applyNumberFormat="1" applyFont="1" applyFill="1" applyBorder="1" applyAlignment="1" applyProtection="1">
      <alignment horizontal="left" vertical="center" wrapText="1" indent="2"/>
    </xf>
    <xf numFmtId="172" fontId="30" fillId="0" borderId="2" xfId="0" applyNumberFormat="1" applyFont="1" applyFill="1" applyBorder="1" applyAlignment="1" applyProtection="1">
      <alignment horizontal="left" vertical="center" wrapText="1" indent="1"/>
    </xf>
    <xf numFmtId="172" fontId="27" fillId="0" borderId="9" xfId="0" applyNumberFormat="1" applyFont="1" applyFill="1" applyBorder="1" applyAlignment="1" applyProtection="1">
      <alignment horizontal="left" vertical="center" wrapText="1" indent="1"/>
    </xf>
    <xf numFmtId="172" fontId="20" fillId="0" borderId="9" xfId="0" applyNumberFormat="1" applyFont="1" applyFill="1" applyBorder="1" applyAlignment="1" applyProtection="1">
      <alignment horizontal="left" vertical="center" wrapText="1" indent="2"/>
    </xf>
    <xf numFmtId="172" fontId="20" fillId="0" borderId="10" xfId="0" applyNumberFormat="1" applyFont="1" applyFill="1" applyBorder="1" applyAlignment="1" applyProtection="1">
      <alignment horizontal="left" vertical="center" wrapText="1" indent="2"/>
    </xf>
    <xf numFmtId="172" fontId="30" fillId="0" borderId="3" xfId="0" applyNumberFormat="1" applyFont="1" applyFill="1" applyBorder="1" applyAlignment="1" applyProtection="1">
      <alignment horizontal="right" vertical="center" wrapText="1" indent="1"/>
    </xf>
    <xf numFmtId="0" fontId="27" fillId="0" borderId="3" xfId="6" applyFont="1" applyFill="1" applyBorder="1" applyProtection="1"/>
    <xf numFmtId="172" fontId="8" fillId="0" borderId="29" xfId="0" applyNumberFormat="1" applyFont="1" applyFill="1" applyBorder="1" applyAlignment="1" applyProtection="1">
      <alignment horizontal="right" vertical="center" wrapText="1" indent="1"/>
    </xf>
    <xf numFmtId="172" fontId="2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72" fontId="18" fillId="0" borderId="39" xfId="0" applyNumberFormat="1" applyFont="1" applyFill="1" applyBorder="1" applyAlignment="1" applyProtection="1">
      <alignment horizontal="right" vertical="center" wrapText="1" indent="1"/>
    </xf>
    <xf numFmtId="49" fontId="8" fillId="0" borderId="4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horizont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36" fillId="0" borderId="2" xfId="0" applyFont="1" applyBorder="1" applyAlignment="1">
      <alignment horizontal="justify" wrapText="1"/>
    </xf>
    <xf numFmtId="0" fontId="36" fillId="0" borderId="2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39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72" fontId="0" fillId="0" borderId="38" xfId="0" applyNumberFormat="1" applyFill="1" applyBorder="1" applyAlignment="1" applyProtection="1">
      <alignment horizontal="left" vertical="center" wrapText="1" indent="1"/>
    </xf>
    <xf numFmtId="172" fontId="20" fillId="0" borderId="7" xfId="0" applyNumberFormat="1" applyFont="1" applyFill="1" applyBorder="1" applyAlignment="1" applyProtection="1">
      <alignment horizontal="left" vertical="center" wrapText="1" indent="1"/>
    </xf>
    <xf numFmtId="172" fontId="2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18" fillId="0" borderId="15" xfId="6" applyFont="1" applyFill="1" applyBorder="1" applyAlignment="1" applyProtection="1">
      <alignment horizontal="center" vertical="center" wrapText="1"/>
    </xf>
    <xf numFmtId="0" fontId="20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0" fillId="0" borderId="0" xfId="6" applyFont="1" applyFill="1" applyProtection="1"/>
    <xf numFmtId="0" fontId="15" fillId="0" borderId="0" xfId="6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18" xfId="0" applyFont="1" applyBorder="1" applyAlignment="1" applyProtection="1">
      <alignment wrapText="1"/>
    </xf>
    <xf numFmtId="0" fontId="12" fillId="0" borderId="0" xfId="6" applyFill="1" applyAlignment="1" applyProtection="1"/>
    <xf numFmtId="172" fontId="23" fillId="0" borderId="21" xfId="0" quotePrefix="1" applyNumberFormat="1" applyFont="1" applyBorder="1" applyAlignment="1" applyProtection="1">
      <alignment horizontal="right" vertical="center" wrapText="1" indent="1"/>
    </xf>
    <xf numFmtId="0" fontId="22" fillId="0" borderId="0" xfId="6" applyFont="1" applyFill="1" applyProtection="1"/>
    <xf numFmtId="0" fontId="21" fillId="0" borderId="0" xfId="6" applyFont="1" applyFill="1" applyProtection="1"/>
    <xf numFmtId="0" fontId="12" fillId="0" borderId="0" xfId="6" applyFill="1" applyBorder="1" applyProtection="1"/>
    <xf numFmtId="172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72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72" fontId="2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72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0" fillId="0" borderId="9" xfId="6" applyNumberFormat="1" applyFont="1" applyFill="1" applyBorder="1" applyAlignment="1" applyProtection="1">
      <alignment horizontal="center" vertical="center" wrapText="1"/>
    </xf>
    <xf numFmtId="49" fontId="20" fillId="0" borderId="8" xfId="6" applyNumberFormat="1" applyFont="1" applyFill="1" applyBorder="1" applyAlignment="1" applyProtection="1">
      <alignment horizontal="center" vertical="center" wrapText="1"/>
    </xf>
    <xf numFmtId="49" fontId="20" fillId="0" borderId="10" xfId="6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17" xfId="0" applyFont="1" applyBorder="1" applyAlignment="1" applyProtection="1">
      <alignment horizontal="center" wrapText="1"/>
    </xf>
    <xf numFmtId="49" fontId="20" fillId="0" borderId="11" xfId="6" applyNumberFormat="1" applyFont="1" applyFill="1" applyBorder="1" applyAlignment="1" applyProtection="1">
      <alignment horizontal="center" vertical="center" wrapText="1"/>
    </xf>
    <xf numFmtId="49" fontId="20" fillId="0" borderId="7" xfId="6" applyNumberFormat="1" applyFont="1" applyFill="1" applyBorder="1" applyAlignment="1" applyProtection="1">
      <alignment horizontal="center" vertical="center" wrapText="1"/>
    </xf>
    <xf numFmtId="49" fontId="20" fillId="0" borderId="12" xfId="6" applyNumberFormat="1" applyFont="1" applyFill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6" applyFont="1" applyFill="1" applyBorder="1" applyAlignment="1" applyProtection="1">
      <alignment horizontal="left" vertical="center" wrapText="1" indent="1"/>
    </xf>
    <xf numFmtId="0" fontId="27" fillId="0" borderId="2" xfId="6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72" fontId="27" fillId="0" borderId="22" xfId="6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0" applyFont="1" applyBorder="1" applyAlignment="1" applyProtection="1">
      <alignment vertical="center" wrapText="1"/>
    </xf>
    <xf numFmtId="0" fontId="25" fillId="0" borderId="17" xfId="0" applyFont="1" applyBorder="1" applyAlignment="1" applyProtection="1">
      <alignment vertical="center" wrapText="1"/>
    </xf>
    <xf numFmtId="172" fontId="20" fillId="0" borderId="8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7" xfId="0" applyNumberForma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vertical="center" wrapText="1"/>
    </xf>
    <xf numFmtId="0" fontId="18" fillId="0" borderId="17" xfId="6" applyFont="1" applyFill="1" applyBorder="1" applyAlignment="1" applyProtection="1">
      <alignment horizontal="left" vertical="center" wrapText="1" indent="1"/>
    </xf>
    <xf numFmtId="0" fontId="18" fillId="0" borderId="18" xfId="6" applyFont="1" applyFill="1" applyBorder="1" applyAlignment="1" applyProtection="1">
      <alignment vertical="center" wrapText="1"/>
    </xf>
    <xf numFmtId="172" fontId="18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24" xfId="6" applyFont="1" applyFill="1" applyBorder="1" applyAlignment="1" applyProtection="1">
      <alignment horizontal="left" vertical="center" wrapText="1" indent="7"/>
    </xf>
    <xf numFmtId="172" fontId="25" fillId="0" borderId="21" xfId="0" applyNumberFormat="1" applyFont="1" applyBorder="1" applyAlignment="1" applyProtection="1">
      <alignment horizontal="right" vertical="center" wrapText="1" indent="1"/>
      <protection locked="0"/>
    </xf>
    <xf numFmtId="0" fontId="18" fillId="0" borderId="13" xfId="6" applyFont="1" applyFill="1" applyBorder="1" applyAlignment="1" applyProtection="1">
      <alignment horizontal="left" vertical="center" wrapText="1"/>
    </xf>
    <xf numFmtId="172" fontId="30" fillId="0" borderId="1" xfId="0" applyNumberFormat="1" applyFont="1" applyFill="1" applyBorder="1" applyAlignment="1" applyProtection="1">
      <alignment horizontal="right" vertical="center" wrapText="1" indent="1"/>
    </xf>
    <xf numFmtId="49" fontId="26" fillId="0" borderId="13" xfId="6" applyNumberFormat="1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/>
    </xf>
    <xf numFmtId="0" fontId="26" fillId="0" borderId="21" xfId="6" applyFont="1" applyFill="1" applyBorder="1" applyAlignment="1" applyProtection="1">
      <alignment horizontal="center" vertical="center"/>
    </xf>
    <xf numFmtId="172" fontId="26" fillId="0" borderId="44" xfId="0" applyNumberFormat="1" applyFont="1" applyFill="1" applyBorder="1" applyAlignment="1" applyProtection="1">
      <alignment horizontal="center" vertical="center" wrapText="1"/>
    </xf>
    <xf numFmtId="3" fontId="41" fillId="0" borderId="40" xfId="0" applyNumberFormat="1" applyFont="1" applyBorder="1" applyAlignment="1" applyProtection="1">
      <alignment horizontal="right" vertical="center" indent="1"/>
      <protection locked="0"/>
    </xf>
    <xf numFmtId="3" fontId="41" fillId="0" borderId="19" xfId="0" applyNumberFormat="1" applyFont="1" applyBorder="1" applyAlignment="1" applyProtection="1">
      <alignment horizontal="right" vertical="center" indent="1"/>
      <protection locked="0"/>
    </xf>
    <xf numFmtId="3" fontId="41" fillId="0" borderId="19" xfId="0" applyNumberFormat="1" applyFont="1" applyFill="1" applyBorder="1" applyAlignment="1" applyProtection="1">
      <alignment horizontal="right" vertical="center" indent="1"/>
      <protection locked="0"/>
    </xf>
    <xf numFmtId="3" fontId="41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2" fillId="0" borderId="21" xfId="0" applyNumberFormat="1" applyFont="1" applyFill="1" applyBorder="1" applyAlignment="1" applyProtection="1">
      <alignment horizontal="right" vertical="center" indent="1"/>
    </xf>
    <xf numFmtId="0" fontId="24" fillId="0" borderId="6" xfId="0" applyFont="1" applyBorder="1" applyAlignment="1" applyProtection="1">
      <alignment horizontal="left" vertical="center" wrapText="1"/>
    </xf>
    <xf numFmtId="0" fontId="15" fillId="0" borderId="0" xfId="6" applyFont="1" applyFill="1" applyAlignment="1" applyProtection="1">
      <alignment vertical="center"/>
    </xf>
    <xf numFmtId="0" fontId="4" fillId="0" borderId="13" xfId="6" applyFont="1" applyFill="1" applyBorder="1" applyAlignment="1" applyProtection="1">
      <alignment horizontal="center" vertical="center" wrapText="1"/>
    </xf>
    <xf numFmtId="0" fontId="4" fillId="0" borderId="14" xfId="6" applyFont="1" applyFill="1" applyBorder="1" applyAlignment="1" applyProtection="1">
      <alignment horizontal="center" vertical="center" wrapText="1"/>
    </xf>
    <xf numFmtId="0" fontId="4" fillId="0" borderId="21" xfId="6" applyFont="1" applyFill="1" applyBorder="1" applyAlignment="1" applyProtection="1">
      <alignment horizontal="center" vertical="center" wrapText="1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26" xfId="6" applyFont="1" applyFill="1" applyBorder="1" applyAlignment="1" applyProtection="1">
      <alignment horizontal="center" vertical="center" wrapText="1"/>
    </xf>
    <xf numFmtId="49" fontId="20" fillId="0" borderId="10" xfId="6" applyNumberFormat="1" applyFont="1" applyFill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wrapText="1" indent="1"/>
    </xf>
    <xf numFmtId="49" fontId="20" fillId="0" borderId="13" xfId="6" applyNumberFormat="1" applyFont="1" applyFill="1" applyBorder="1" applyAlignment="1" applyProtection="1">
      <alignment horizontal="left" vertical="center" wrapText="1" indent="1"/>
    </xf>
    <xf numFmtId="0" fontId="24" fillId="0" borderId="14" xfId="0" applyFont="1" applyBorder="1" applyAlignment="1" applyProtection="1">
      <alignment horizontal="left" vertical="center" wrapText="1" indent="1"/>
    </xf>
    <xf numFmtId="0" fontId="24" fillId="0" borderId="24" xfId="0" applyFont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5" fillId="0" borderId="18" xfId="0" applyFont="1" applyBorder="1" applyAlignment="1" applyProtection="1">
      <alignment horizontal="left" vertical="center" wrapText="1" indent="1"/>
    </xf>
    <xf numFmtId="0" fontId="27" fillId="0" borderId="0" xfId="6" applyFont="1" applyFill="1" applyProtection="1"/>
    <xf numFmtId="0" fontId="19" fillId="0" borderId="23" xfId="0" applyFont="1" applyFill="1" applyBorder="1" applyAlignment="1" applyProtection="1">
      <alignment horizontal="right" vertical="center"/>
      <protection locked="0"/>
    </xf>
    <xf numFmtId="0" fontId="19" fillId="0" borderId="23" xfId="0" applyFont="1" applyFill="1" applyBorder="1" applyAlignment="1" applyProtection="1">
      <alignment horizontal="right"/>
    </xf>
    <xf numFmtId="0" fontId="19" fillId="0" borderId="23" xfId="0" applyFont="1" applyFill="1" applyBorder="1" applyAlignment="1" applyProtection="1">
      <alignment horizontal="right" vertical="center"/>
    </xf>
    <xf numFmtId="172" fontId="19" fillId="0" borderId="0" xfId="0" applyNumberFormat="1" applyFont="1" applyFill="1" applyAlignment="1" applyProtection="1">
      <alignment horizontal="right" vertical="center"/>
      <protection locked="0"/>
    </xf>
    <xf numFmtId="172" fontId="19" fillId="0" borderId="0" xfId="0" applyNumberFormat="1" applyFont="1" applyFill="1" applyAlignment="1" applyProtection="1">
      <alignment horizontal="right" vertical="center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4" borderId="0" xfId="0" applyFont="1" applyFill="1" applyAlignment="1">
      <alignment horizontal="center" vertical="center"/>
    </xf>
    <xf numFmtId="0" fontId="59" fillId="4" borderId="0" xfId="0" applyFont="1" applyFill="1" applyAlignment="1">
      <alignment horizontal="center" vertical="top" wrapText="1"/>
    </xf>
    <xf numFmtId="0" fontId="44" fillId="0" borderId="0" xfId="0" applyFont="1"/>
    <xf numFmtId="0" fontId="46" fillId="0" borderId="0" xfId="0" applyFont="1" applyAlignment="1" applyProtection="1">
      <alignment horizontal="right" vertical="top"/>
      <protection locked="0"/>
    </xf>
    <xf numFmtId="16" fontId="44" fillId="0" borderId="0" xfId="0" applyNumberFormat="1" applyFont="1"/>
    <xf numFmtId="14" fontId="44" fillId="0" borderId="0" xfId="0" applyNumberFormat="1" applyFont="1"/>
    <xf numFmtId="172" fontId="3" fillId="0" borderId="0" xfId="0" applyNumberFormat="1" applyFont="1" applyFill="1" applyAlignment="1" applyProtection="1">
      <alignment horizontal="left" vertical="center" wrapText="1"/>
      <protection locked="0"/>
    </xf>
    <xf numFmtId="172" fontId="17" fillId="0" borderId="0" xfId="0" applyNumberFormat="1" applyFont="1" applyFill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0" xfId="0" quotePrefix="1" applyFont="1" applyFill="1" applyBorder="1" applyAlignment="1" applyProtection="1">
      <alignment horizontal="right" vertical="center" indent="1"/>
      <protection locked="0"/>
    </xf>
    <xf numFmtId="0" fontId="8" fillId="0" borderId="43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172" fontId="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right" vertical="center" wrapText="1" indent="1"/>
      <protection locked="0"/>
    </xf>
    <xf numFmtId="172" fontId="60" fillId="0" borderId="0" xfId="0" applyNumberFormat="1" applyFont="1" applyFill="1" applyAlignment="1" applyProtection="1">
      <alignment horizontal="right" vertical="center" wrapText="1" indent="1"/>
    </xf>
    <xf numFmtId="172" fontId="0" fillId="0" borderId="0" xfId="0" applyNumberFormat="1" applyFill="1" applyAlignment="1" applyProtection="1">
      <alignment vertical="center" wrapText="1"/>
      <protection locked="0"/>
    </xf>
    <xf numFmtId="172" fontId="60" fillId="0" borderId="0" xfId="0" applyNumberFormat="1" applyFont="1" applyFill="1" applyAlignment="1" applyProtection="1">
      <alignment vertical="center" wrapText="1"/>
    </xf>
    <xf numFmtId="0" fontId="21" fillId="0" borderId="0" xfId="0" applyFont="1"/>
    <xf numFmtId="0" fontId="12" fillId="0" borderId="0" xfId="6" applyFont="1" applyFill="1" applyProtection="1">
      <protection locked="0"/>
    </xf>
    <xf numFmtId="0" fontId="12" fillId="0" borderId="0" xfId="6" applyFont="1" applyFill="1" applyAlignment="1" applyProtection="1">
      <alignment horizontal="right" vertical="center" indent="1"/>
      <protection locked="0"/>
    </xf>
    <xf numFmtId="0" fontId="8" fillId="0" borderId="13" xfId="6" applyFont="1" applyFill="1" applyBorder="1" applyAlignment="1" applyProtection="1">
      <alignment horizontal="center" vertical="center" wrapText="1"/>
      <protection locked="0"/>
    </xf>
    <xf numFmtId="0" fontId="8" fillId="0" borderId="14" xfId="6" applyFont="1" applyFill="1" applyBorder="1" applyAlignment="1" applyProtection="1">
      <alignment horizontal="center" vertical="center" wrapText="1"/>
      <protection locked="0"/>
    </xf>
    <xf numFmtId="0" fontId="8" fillId="0" borderId="21" xfId="6" applyFont="1" applyFill="1" applyBorder="1" applyAlignment="1" applyProtection="1">
      <alignment horizontal="center" vertical="center" wrapText="1"/>
      <protection locked="0"/>
    </xf>
    <xf numFmtId="0" fontId="27" fillId="0" borderId="0" xfId="6" applyFont="1" applyFill="1" applyProtection="1">
      <protection locked="0"/>
    </xf>
    <xf numFmtId="172" fontId="61" fillId="0" borderId="0" xfId="6" applyNumberFormat="1" applyFont="1" applyFill="1" applyAlignment="1" applyProtection="1">
      <alignment horizontal="right" vertical="center" inden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6" fillId="0" borderId="0" xfId="0" applyNumberFormat="1" applyFont="1" applyFill="1" applyAlignment="1" applyProtection="1">
      <alignment horizontal="right" wrapText="1"/>
      <protection locked="0"/>
    </xf>
    <xf numFmtId="172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/>
    <xf numFmtId="0" fontId="57" fillId="0" borderId="0" xfId="3" applyAlignment="1" applyProtection="1"/>
    <xf numFmtId="0" fontId="44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0" fillId="0" borderId="0" xfId="0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72" fontId="32" fillId="0" borderId="23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Font="1" applyFill="1" applyProtection="1">
      <protection locked="0"/>
    </xf>
    <xf numFmtId="172" fontId="5" fillId="0" borderId="0" xfId="6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6" fillId="0" borderId="11" xfId="6" applyFont="1" applyFill="1" applyBorder="1" applyAlignment="1" applyProtection="1">
      <alignment horizontal="center" vertical="center" wrapText="1"/>
      <protection locked="0"/>
    </xf>
    <xf numFmtId="0" fontId="26" fillId="0" borderId="4" xfId="6" applyFont="1" applyFill="1" applyBorder="1" applyAlignment="1" applyProtection="1">
      <alignment horizontal="center" vertical="center" wrapText="1"/>
      <protection locked="0"/>
    </xf>
    <xf numFmtId="0" fontId="26" fillId="0" borderId="40" xfId="6" applyFont="1" applyFill="1" applyBorder="1" applyAlignment="1" applyProtection="1">
      <alignment horizontal="center" vertical="center" wrapText="1"/>
      <protection locked="0"/>
    </xf>
    <xf numFmtId="172" fontId="60" fillId="0" borderId="0" xfId="0" applyNumberFormat="1" applyFont="1" applyFill="1" applyAlignment="1" applyProtection="1">
      <alignment horizontal="right" vertical="center" wrapText="1" indent="1"/>
      <protection locked="0"/>
    </xf>
    <xf numFmtId="0" fontId="24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20" fillId="0" borderId="24" xfId="6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76" xfId="0" applyFont="1" applyBorder="1" applyProtection="1">
      <protection locked="0"/>
    </xf>
    <xf numFmtId="0" fontId="31" fillId="0" borderId="0" xfId="0" applyFont="1" applyProtection="1">
      <protection locked="0"/>
    </xf>
    <xf numFmtId="0" fontId="26" fillId="0" borderId="2" xfId="0" applyFont="1" applyBorder="1" applyAlignment="1" applyProtection="1">
      <alignment horizontal="left" vertical="center" indent="1"/>
      <protection locked="0"/>
    </xf>
    <xf numFmtId="3" fontId="42" fillId="0" borderId="19" xfId="0" applyNumberFormat="1" applyFont="1" applyBorder="1" applyAlignment="1" applyProtection="1">
      <alignment horizontal="right" vertical="center" indent="1"/>
      <protection locked="0"/>
    </xf>
    <xf numFmtId="172" fontId="32" fillId="0" borderId="23" xfId="6" applyNumberFormat="1" applyFont="1" applyFill="1" applyBorder="1" applyAlignment="1" applyProtection="1">
      <alignment horizontal="left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vertical="center" wrapText="1"/>
    </xf>
    <xf numFmtId="49" fontId="8" fillId="0" borderId="47" xfId="0" applyNumberFormat="1" applyFont="1" applyFill="1" applyBorder="1" applyAlignment="1" applyProtection="1">
      <alignment horizontal="right" vertical="center" inden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</xf>
    <xf numFmtId="0" fontId="18" fillId="0" borderId="46" xfId="0" applyFont="1" applyFill="1" applyBorder="1" applyAlignment="1" applyProtection="1">
      <alignment horizontal="center" vertical="center" wrapText="1"/>
    </xf>
    <xf numFmtId="49" fontId="8" fillId="0" borderId="47" xfId="0" applyNumberFormat="1" applyFont="1" applyFill="1" applyBorder="1" applyAlignment="1" applyProtection="1">
      <alignment horizontal="right" vertical="center"/>
    </xf>
    <xf numFmtId="172" fontId="26" fillId="0" borderId="46" xfId="0" applyNumberFormat="1" applyFont="1" applyFill="1" applyBorder="1" applyAlignment="1" applyProtection="1">
      <alignment horizontal="right" vertical="center" wrapText="1" indent="1"/>
    </xf>
    <xf numFmtId="172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32" xfId="0" applyNumberFormat="1" applyFont="1" applyFill="1" applyBorder="1" applyAlignment="1" applyProtection="1">
      <alignment horizontal="right" vertical="center" wrapText="1" indent="1"/>
    </xf>
    <xf numFmtId="172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6" applyFont="1" applyFill="1" applyBorder="1" applyAlignment="1" applyProtection="1">
      <alignment horizontal="center" vertical="center" wrapText="1"/>
      <protection locked="0"/>
    </xf>
    <xf numFmtId="0" fontId="8" fillId="0" borderId="45" xfId="6" applyFont="1" applyFill="1" applyBorder="1" applyAlignment="1" applyProtection="1">
      <alignment horizontal="center" vertical="center" wrapText="1"/>
    </xf>
    <xf numFmtId="0" fontId="4" fillId="0" borderId="46" xfId="6" applyFont="1" applyFill="1" applyBorder="1" applyAlignment="1" applyProtection="1">
      <alignment horizontal="center" vertical="center" wrapText="1"/>
    </xf>
    <xf numFmtId="3" fontId="18" fillId="0" borderId="46" xfId="6" applyNumberFormat="1" applyFont="1" applyFill="1" applyBorder="1" applyAlignment="1" applyProtection="1">
      <alignment vertical="center" wrapText="1"/>
    </xf>
    <xf numFmtId="172" fontId="26" fillId="0" borderId="30" xfId="0" applyNumberFormat="1" applyFont="1" applyFill="1" applyBorder="1" applyAlignment="1" applyProtection="1">
      <alignment horizontal="center" vertical="center" wrapText="1"/>
    </xf>
    <xf numFmtId="172" fontId="20" fillId="0" borderId="50" xfId="0" applyNumberFormat="1" applyFont="1" applyFill="1" applyBorder="1" applyAlignment="1" applyProtection="1">
      <alignment horizontal="left" vertical="center" wrapText="1" indent="1"/>
    </xf>
    <xf numFmtId="172" fontId="20" fillId="0" borderId="5" xfId="0" applyNumberFormat="1" applyFont="1" applyFill="1" applyBorder="1" applyAlignment="1" applyProtection="1">
      <alignment horizontal="left" vertical="center" wrapText="1" indent="1"/>
    </xf>
    <xf numFmtId="172" fontId="26" fillId="0" borderId="32" xfId="0" applyNumberFormat="1" applyFont="1" applyFill="1" applyBorder="1" applyAlignment="1" applyProtection="1">
      <alignment horizontal="center" vertical="center" wrapText="1"/>
    </xf>
    <xf numFmtId="172" fontId="26" fillId="0" borderId="39" xfId="0" applyNumberFormat="1" applyFont="1" applyFill="1" applyBorder="1" applyAlignment="1" applyProtection="1">
      <alignment horizontal="right" vertical="center" wrapText="1" indent="1"/>
    </xf>
    <xf numFmtId="172" fontId="29" fillId="0" borderId="32" xfId="0" applyNumberFormat="1" applyFont="1" applyFill="1" applyBorder="1" applyAlignment="1" applyProtection="1">
      <alignment horizontal="right" vertical="center" wrapText="1" indent="1"/>
    </xf>
    <xf numFmtId="172" fontId="29" fillId="0" borderId="21" xfId="0" applyNumberFormat="1" applyFont="1" applyFill="1" applyBorder="1" applyAlignment="1" applyProtection="1">
      <alignment horizontal="right" vertical="center" wrapText="1" indent="1"/>
    </xf>
    <xf numFmtId="0" fontId="18" fillId="0" borderId="46" xfId="6" applyFont="1" applyFill="1" applyBorder="1" applyAlignment="1" applyProtection="1">
      <alignment vertical="center" wrapText="1"/>
    </xf>
    <xf numFmtId="172" fontId="26" fillId="0" borderId="13" xfId="0" applyNumberFormat="1" applyFont="1" applyFill="1" applyBorder="1" applyAlignment="1" applyProtection="1">
      <alignment horizontal="centerContinuous" vertical="center" wrapText="1"/>
    </xf>
    <xf numFmtId="172" fontId="26" fillId="0" borderId="30" xfId="0" applyNumberFormat="1" applyFont="1" applyFill="1" applyBorder="1" applyAlignment="1" applyProtection="1">
      <alignment horizontal="centerContinuous" vertical="center" wrapText="1"/>
    </xf>
    <xf numFmtId="172" fontId="26" fillId="0" borderId="14" xfId="0" applyNumberFormat="1" applyFont="1" applyFill="1" applyBorder="1" applyAlignment="1" applyProtection="1">
      <alignment horizontal="centerContinuous" vertical="center" wrapText="1"/>
    </xf>
    <xf numFmtId="172" fontId="26" fillId="0" borderId="32" xfId="0" applyNumberFormat="1" applyFont="1" applyFill="1" applyBorder="1" applyAlignment="1" applyProtection="1">
      <alignment horizontal="centerContinuous" vertical="center" wrapText="1"/>
    </xf>
    <xf numFmtId="172" fontId="26" fillId="0" borderId="21" xfId="0" applyNumberFormat="1" applyFont="1" applyFill="1" applyBorder="1" applyAlignment="1" applyProtection="1">
      <alignment horizontal="centerContinuous" vertical="center" wrapText="1"/>
    </xf>
    <xf numFmtId="172" fontId="0" fillId="0" borderId="0" xfId="0" applyNumberFormat="1" applyAlignment="1" applyProtection="1">
      <alignment horizontal="center" vertical="center" wrapText="1"/>
      <protection locked="0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 applyProtection="1">
      <alignment vertical="center" wrapText="1"/>
      <protection locked="0"/>
    </xf>
    <xf numFmtId="172" fontId="6" fillId="0" borderId="0" xfId="0" applyNumberFormat="1" applyFont="1" applyAlignment="1" applyProtection="1">
      <alignment horizontal="right" wrapText="1"/>
      <protection locked="0"/>
    </xf>
    <xf numFmtId="172" fontId="8" fillId="0" borderId="13" xfId="0" applyNumberFormat="1" applyFont="1" applyBorder="1" applyAlignment="1" applyProtection="1">
      <alignment horizontal="center" vertical="center" wrapText="1"/>
      <protection locked="0"/>
    </xf>
    <xf numFmtId="172" fontId="8" fillId="0" borderId="14" xfId="0" applyNumberFormat="1" applyFont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Alignment="1">
      <alignment horizontal="center" vertical="center" wrapText="1"/>
    </xf>
    <xf numFmtId="172" fontId="18" fillId="0" borderId="17" xfId="0" applyNumberFormat="1" applyFont="1" applyBorder="1" applyAlignment="1" applyProtection="1">
      <alignment horizontal="center" vertical="center" wrapText="1"/>
      <protection locked="0"/>
    </xf>
    <xf numFmtId="172" fontId="18" fillId="0" borderId="18" xfId="0" applyNumberFormat="1" applyFont="1" applyBorder="1" applyAlignment="1" applyProtection="1">
      <alignment horizontal="center" vertical="center" wrapText="1"/>
      <protection locked="0"/>
    </xf>
    <xf numFmtId="172" fontId="18" fillId="0" borderId="44" xfId="0" applyNumberFormat="1" applyFont="1" applyBorder="1" applyAlignment="1" applyProtection="1">
      <alignment horizontal="center" vertical="center" wrapText="1"/>
      <protection locked="0"/>
    </xf>
    <xf numFmtId="172" fontId="17" fillId="0" borderId="8" xfId="0" applyNumberFormat="1" applyFont="1" applyBorder="1" applyAlignment="1" applyProtection="1">
      <alignment horizontal="left" vertical="center" wrapText="1" indent="1"/>
      <protection locked="0"/>
    </xf>
    <xf numFmtId="172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72" fontId="17" fillId="0" borderId="19" xfId="0" applyNumberFormat="1" applyFont="1" applyBorder="1" applyAlignment="1">
      <alignment vertical="center" wrapText="1"/>
    </xf>
    <xf numFmtId="172" fontId="63" fillId="0" borderId="0" xfId="0" applyNumberFormat="1" applyFont="1" applyAlignment="1">
      <alignment vertical="center" wrapText="1"/>
    </xf>
    <xf numFmtId="172" fontId="17" fillId="0" borderId="10" xfId="0" applyNumberFormat="1" applyFont="1" applyBorder="1" applyAlignment="1" applyProtection="1">
      <alignment horizontal="left" vertical="center" wrapText="1" indent="1"/>
      <protection locked="0"/>
    </xf>
    <xf numFmtId="172" fontId="17" fillId="0" borderId="6" xfId="0" applyNumberFormat="1" applyFont="1" applyBorder="1" applyAlignment="1" applyProtection="1">
      <alignment vertical="center" wrapText="1"/>
      <protection locked="0"/>
    </xf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172" fontId="8" fillId="0" borderId="13" xfId="0" applyNumberFormat="1" applyFont="1" applyBorder="1" applyAlignment="1">
      <alignment horizontal="left" vertical="center" wrapText="1"/>
    </xf>
    <xf numFmtId="172" fontId="8" fillId="0" borderId="14" xfId="0" applyNumberFormat="1" applyFont="1" applyBorder="1" applyAlignment="1">
      <alignment vertical="center" wrapText="1"/>
    </xf>
    <xf numFmtId="172" fontId="8" fillId="2" borderId="14" xfId="0" applyNumberFormat="1" applyFont="1" applyFill="1" applyBorder="1" applyAlignment="1">
      <alignment vertical="center" wrapText="1"/>
    </xf>
    <xf numFmtId="172" fontId="8" fillId="0" borderId="21" xfId="0" applyNumberFormat="1" applyFont="1" applyBorder="1" applyAlignment="1">
      <alignment vertical="center" wrapText="1"/>
    </xf>
    <xf numFmtId="172" fontId="4" fillId="0" borderId="0" xfId="0" applyNumberFormat="1" applyFont="1" applyAlignment="1">
      <alignment vertical="center" wrapText="1"/>
    </xf>
    <xf numFmtId="172" fontId="0" fillId="0" borderId="0" xfId="0" applyNumberFormat="1" applyAlignment="1">
      <alignment horizontal="center" vertical="center" wrapText="1"/>
    </xf>
    <xf numFmtId="0" fontId="2" fillId="0" borderId="0" xfId="6" applyFont="1" applyProtection="1">
      <protection locked="0"/>
    </xf>
    <xf numFmtId="0" fontId="2" fillId="0" borderId="0" xfId="6" applyFont="1"/>
    <xf numFmtId="172" fontId="5" fillId="0" borderId="0" xfId="6" applyNumberFormat="1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11" fillId="0" borderId="0" xfId="0" applyFont="1"/>
    <xf numFmtId="180" fontId="29" fillId="0" borderId="6" xfId="6" applyNumberFormat="1" applyFont="1" applyBorder="1" applyAlignment="1">
      <alignment horizontal="center" vertical="center" wrapText="1"/>
    </xf>
    <xf numFmtId="0" fontId="15" fillId="0" borderId="13" xfId="6" applyFont="1" applyBorder="1" applyAlignment="1">
      <alignment horizontal="center" vertical="center"/>
    </xf>
    <xf numFmtId="0" fontId="15" fillId="0" borderId="14" xfId="6" applyFont="1" applyBorder="1" applyAlignment="1">
      <alignment horizontal="center" vertical="center"/>
    </xf>
    <xf numFmtId="0" fontId="15" fillId="0" borderId="21" xfId="6" applyFont="1" applyBorder="1" applyAlignment="1">
      <alignment horizontal="center" vertical="center"/>
    </xf>
    <xf numFmtId="0" fontId="15" fillId="0" borderId="9" xfId="6" applyFont="1" applyBorder="1" applyAlignment="1">
      <alignment horizontal="center" vertical="center"/>
    </xf>
    <xf numFmtId="0" fontId="15" fillId="0" borderId="3" xfId="6" applyFont="1" applyBorder="1" applyProtection="1">
      <protection locked="0"/>
    </xf>
    <xf numFmtId="174" fontId="47" fillId="0" borderId="3" xfId="1" applyNumberFormat="1" applyFont="1" applyFill="1" applyBorder="1" applyProtection="1">
      <protection locked="0"/>
    </xf>
    <xf numFmtId="174" fontId="47" fillId="0" borderId="22" xfId="1" applyNumberFormat="1" applyFont="1" applyFill="1" applyBorder="1"/>
    <xf numFmtId="0" fontId="15" fillId="0" borderId="8" xfId="6" applyFont="1" applyBorder="1" applyAlignment="1">
      <alignment horizontal="center" vertical="center"/>
    </xf>
    <xf numFmtId="0" fontId="15" fillId="0" borderId="2" xfId="6" applyFont="1" applyBorder="1" applyProtection="1">
      <protection locked="0"/>
    </xf>
    <xf numFmtId="174" fontId="47" fillId="0" borderId="2" xfId="1" applyNumberFormat="1" applyFont="1" applyFill="1" applyBorder="1" applyProtection="1">
      <protection locked="0"/>
    </xf>
    <xf numFmtId="174" fontId="47" fillId="0" borderId="19" xfId="1" applyNumberFormat="1" applyFont="1" applyFill="1" applyBorder="1"/>
    <xf numFmtId="0" fontId="15" fillId="0" borderId="10" xfId="6" applyFont="1" applyBorder="1" applyAlignment="1">
      <alignment horizontal="center" vertical="center"/>
    </xf>
    <xf numFmtId="0" fontId="15" fillId="0" borderId="6" xfId="6" applyFont="1" applyBorder="1" applyProtection="1">
      <protection locked="0"/>
    </xf>
    <xf numFmtId="174" fontId="47" fillId="0" borderId="6" xfId="1" applyNumberFormat="1" applyFont="1" applyFill="1" applyBorder="1" applyProtection="1">
      <protection locked="0"/>
    </xf>
    <xf numFmtId="0" fontId="29" fillId="0" borderId="13" xfId="6" applyFont="1" applyBorder="1" applyAlignment="1">
      <alignment horizontal="center" vertical="center"/>
    </xf>
    <xf numFmtId="0" fontId="29" fillId="0" borderId="14" xfId="6" applyFont="1" applyBorder="1"/>
    <xf numFmtId="174" fontId="48" fillId="0" borderId="14" xfId="6" applyNumberFormat="1" applyFont="1" applyBorder="1"/>
    <xf numFmtId="174" fontId="48" fillId="0" borderId="21" xfId="6" applyNumberFormat="1" applyFont="1" applyBorder="1"/>
    <xf numFmtId="0" fontId="31" fillId="0" borderId="0" xfId="6" applyFont="1"/>
    <xf numFmtId="0" fontId="26" fillId="0" borderId="11" xfId="6" applyFont="1" applyBorder="1" applyAlignment="1" applyProtection="1">
      <alignment horizontal="center" vertical="center" wrapText="1"/>
      <protection locked="0"/>
    </xf>
    <xf numFmtId="0" fontId="26" fillId="0" borderId="4" xfId="6" applyFont="1" applyBorder="1" applyAlignment="1" applyProtection="1">
      <alignment horizontal="center" vertical="center" wrapText="1"/>
      <protection locked="0"/>
    </xf>
    <xf numFmtId="0" fontId="26" fillId="0" borderId="40" xfId="6" applyFont="1" applyBorder="1" applyAlignment="1" applyProtection="1">
      <alignment horizontal="center" vertical="center" wrapText="1"/>
      <protection locked="0"/>
    </xf>
    <xf numFmtId="0" fontId="27" fillId="0" borderId="13" xfId="6" applyFont="1" applyBorder="1" applyAlignment="1">
      <alignment horizontal="center" vertical="center"/>
    </xf>
    <xf numFmtId="0" fontId="26" fillId="0" borderId="14" xfId="6" applyFont="1" applyBorder="1" applyAlignment="1">
      <alignment horizontal="center" vertical="center"/>
    </xf>
    <xf numFmtId="0" fontId="26" fillId="0" borderId="21" xfId="6" applyFont="1" applyBorder="1" applyAlignment="1">
      <alignment horizontal="center" vertical="center"/>
    </xf>
    <xf numFmtId="0" fontId="27" fillId="0" borderId="11" xfId="6" applyFont="1" applyBorder="1" applyAlignment="1">
      <alignment horizontal="center" vertical="center"/>
    </xf>
    <xf numFmtId="0" fontId="27" fillId="0" borderId="4" xfId="6" applyFont="1" applyBorder="1" applyProtection="1">
      <protection locked="0"/>
    </xf>
    <xf numFmtId="174" fontId="27" fillId="0" borderId="40" xfId="1" applyNumberFormat="1" applyFont="1" applyFill="1" applyBorder="1" applyProtection="1">
      <protection locked="0"/>
    </xf>
    <xf numFmtId="0" fontId="27" fillId="0" borderId="8" xfId="6" applyFont="1" applyBorder="1" applyAlignment="1">
      <alignment horizontal="center" vertical="center"/>
    </xf>
    <xf numFmtId="0" fontId="27" fillId="0" borderId="2" xfId="6" applyFont="1" applyBorder="1" applyProtection="1">
      <protection locked="0"/>
    </xf>
    <xf numFmtId="174" fontId="27" fillId="0" borderId="19" xfId="1" applyNumberFormat="1" applyFont="1" applyFill="1" applyBorder="1" applyProtection="1">
      <protection locked="0"/>
    </xf>
    <xf numFmtId="0" fontId="27" fillId="0" borderId="10" xfId="6" applyFont="1" applyBorder="1" applyAlignment="1">
      <alignment horizontal="center" vertical="center"/>
    </xf>
    <xf numFmtId="0" fontId="27" fillId="0" borderId="6" xfId="6" applyFont="1" applyBorder="1" applyProtection="1">
      <protection locked="0"/>
    </xf>
    <xf numFmtId="174" fontId="27" fillId="0" borderId="20" xfId="1" applyNumberFormat="1" applyFont="1" applyFill="1" applyBorder="1" applyProtection="1">
      <protection locked="0"/>
    </xf>
    <xf numFmtId="0" fontId="26" fillId="0" borderId="13" xfId="6" applyFont="1" applyBorder="1" applyAlignment="1">
      <alignment horizontal="center" vertical="center"/>
    </xf>
    <xf numFmtId="0" fontId="26" fillId="0" borderId="14" xfId="6" applyFont="1" applyBorder="1" applyAlignment="1">
      <alignment horizontal="left" vertical="center" wrapText="1"/>
    </xf>
    <xf numFmtId="174" fontId="26" fillId="0" borderId="21" xfId="1" applyNumberFormat="1" applyFont="1" applyFill="1" applyBorder="1" applyProtection="1"/>
    <xf numFmtId="0" fontId="21" fillId="0" borderId="0" xfId="6" applyFont="1"/>
    <xf numFmtId="0" fontId="49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50" fillId="0" borderId="0" xfId="0" applyFont="1"/>
    <xf numFmtId="0" fontId="40" fillId="0" borderId="0" xfId="0" applyFont="1" applyAlignment="1" applyProtection="1">
      <alignment horizontal="right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172" fontId="27" fillId="0" borderId="3" xfId="0" applyNumberFormat="1" applyFont="1" applyBorder="1" applyAlignment="1" applyProtection="1">
      <alignment vertical="center"/>
      <protection locked="0"/>
    </xf>
    <xf numFmtId="172" fontId="26" fillId="0" borderId="22" xfId="0" applyNumberFormat="1" applyFont="1" applyBorder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172" fontId="27" fillId="0" borderId="2" xfId="0" applyNumberFormat="1" applyFont="1" applyBorder="1" applyAlignment="1" applyProtection="1">
      <alignment vertical="center"/>
      <protection locked="0"/>
    </xf>
    <xf numFmtId="172" fontId="26" fillId="0" borderId="19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172" fontId="27" fillId="0" borderId="6" xfId="0" applyNumberFormat="1" applyFont="1" applyBorder="1" applyAlignment="1" applyProtection="1">
      <alignment vertical="center"/>
      <protection locked="0"/>
    </xf>
    <xf numFmtId="172" fontId="26" fillId="0" borderId="20" xfId="0" applyNumberFormat="1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172" fontId="26" fillId="0" borderId="14" xfId="0" applyNumberFormat="1" applyFont="1" applyBorder="1" applyAlignment="1">
      <alignment vertical="center"/>
    </xf>
    <xf numFmtId="172" fontId="26" fillId="0" borderId="21" xfId="0" applyNumberFormat="1" applyFont="1" applyBorder="1" applyAlignment="1">
      <alignment vertical="center"/>
    </xf>
    <xf numFmtId="0" fontId="4" fillId="0" borderId="0" xfId="0" applyFont="1"/>
    <xf numFmtId="0" fontId="0" fillId="0" borderId="51" xfId="0" applyBorder="1"/>
    <xf numFmtId="0" fontId="6" fillId="0" borderId="51" xfId="0" applyFont="1" applyBorder="1" applyAlignment="1">
      <alignment horizontal="center"/>
    </xf>
    <xf numFmtId="0" fontId="6" fillId="0" borderId="0" xfId="0" applyFont="1" applyAlignment="1">
      <alignment horizontal="center"/>
    </xf>
    <xf numFmtId="172" fontId="18" fillId="0" borderId="21" xfId="6" applyNumberFormat="1" applyFont="1" applyBorder="1" applyAlignment="1">
      <alignment horizontal="right" vertical="center" wrapText="1" indent="1"/>
    </xf>
    <xf numFmtId="172" fontId="20" fillId="0" borderId="22" xfId="6" applyNumberFormat="1" applyFont="1" applyBorder="1" applyAlignment="1" applyProtection="1">
      <alignment horizontal="right" vertical="center" wrapText="1" indent="1"/>
      <protection locked="0"/>
    </xf>
    <xf numFmtId="172" fontId="20" fillId="0" borderId="19" xfId="6" applyNumberFormat="1" applyFont="1" applyBorder="1" applyAlignment="1" applyProtection="1">
      <alignment horizontal="right" vertical="center" wrapText="1" indent="1"/>
      <protection locked="0"/>
    </xf>
    <xf numFmtId="172" fontId="20" fillId="0" borderId="20" xfId="6" applyNumberFormat="1" applyFont="1" applyBorder="1" applyAlignment="1" applyProtection="1">
      <alignment horizontal="right" vertical="center" wrapText="1" indent="1"/>
      <protection locked="0"/>
    </xf>
    <xf numFmtId="172" fontId="20" fillId="0" borderId="20" xfId="6" applyNumberFormat="1" applyFont="1" applyBorder="1" applyAlignment="1" applyProtection="1">
      <alignment horizontal="right" vertical="center" wrapText="1"/>
      <protection locked="0"/>
    </xf>
    <xf numFmtId="172" fontId="26" fillId="0" borderId="21" xfId="6" applyNumberFormat="1" applyFont="1" applyBorder="1" applyAlignment="1">
      <alignment horizontal="right" vertical="center" wrapText="1" indent="1"/>
    </xf>
    <xf numFmtId="172" fontId="27" fillId="0" borderId="19" xfId="6" applyNumberFormat="1" applyFont="1" applyBorder="1" applyAlignment="1" applyProtection="1">
      <alignment horizontal="right" vertical="center" wrapText="1" indent="1"/>
      <protection locked="0"/>
    </xf>
    <xf numFmtId="172" fontId="27" fillId="0" borderId="20" xfId="6" applyNumberFormat="1" applyFont="1" applyBorder="1" applyAlignment="1" applyProtection="1">
      <alignment horizontal="right" vertical="center" wrapText="1" indent="1"/>
      <protection locked="0"/>
    </xf>
    <xf numFmtId="172" fontId="27" fillId="0" borderId="22" xfId="6" applyNumberFormat="1" applyFont="1" applyBorder="1" applyAlignment="1" applyProtection="1">
      <alignment horizontal="right" vertical="center" wrapText="1" indent="1"/>
      <protection locked="0"/>
    </xf>
    <xf numFmtId="172" fontId="27" fillId="0" borderId="21" xfId="6" applyNumberFormat="1" applyFont="1" applyBorder="1" applyAlignment="1" applyProtection="1">
      <alignment horizontal="right" vertical="center" wrapText="1" indent="1"/>
      <protection locked="0"/>
    </xf>
    <xf numFmtId="172" fontId="27" fillId="0" borderId="47" xfId="6" applyNumberFormat="1" applyFont="1" applyBorder="1" applyAlignment="1" applyProtection="1">
      <alignment horizontal="right" vertical="center" wrapText="1" indent="1"/>
      <protection locked="0"/>
    </xf>
    <xf numFmtId="172" fontId="18" fillId="0" borderId="21" xfId="6" applyNumberFormat="1" applyFont="1" applyBorder="1" applyAlignment="1" applyProtection="1">
      <alignment horizontal="right" vertical="center" wrapText="1" indent="1"/>
      <protection locked="0"/>
    </xf>
    <xf numFmtId="172" fontId="18" fillId="0" borderId="26" xfId="6" applyNumberFormat="1" applyFont="1" applyBorder="1" applyAlignment="1">
      <alignment horizontal="right" vertical="center" wrapText="1" indent="1"/>
    </xf>
    <xf numFmtId="172" fontId="20" fillId="0" borderId="40" xfId="6" applyNumberFormat="1" applyFont="1" applyBorder="1" applyAlignment="1" applyProtection="1">
      <alignment horizontal="right" vertical="center" wrapText="1" indent="1"/>
      <protection locked="0"/>
    </xf>
    <xf numFmtId="172" fontId="20" fillId="0" borderId="47" xfId="6" applyNumberFormat="1" applyFont="1" applyBorder="1" applyAlignment="1" applyProtection="1">
      <alignment horizontal="right" vertical="center" wrapText="1" indent="1"/>
      <protection locked="0"/>
    </xf>
    <xf numFmtId="172" fontId="18" fillId="0" borderId="44" xfId="6" applyNumberFormat="1" applyFont="1" applyBorder="1" applyAlignment="1">
      <alignment horizontal="right" vertical="center" wrapText="1" indent="1"/>
    </xf>
    <xf numFmtId="172" fontId="20" fillId="0" borderId="52" xfId="6" applyNumberFormat="1" applyFont="1" applyBorder="1" applyAlignment="1" applyProtection="1">
      <alignment horizontal="right" vertical="center" wrapText="1" indent="1"/>
      <protection locked="0"/>
    </xf>
    <xf numFmtId="172" fontId="20" fillId="0" borderId="29" xfId="6" applyNumberFormat="1" applyFont="1" applyBorder="1" applyAlignment="1" applyProtection="1">
      <alignment horizontal="right" vertical="center" wrapText="1" indent="1"/>
      <protection locked="0"/>
    </xf>
    <xf numFmtId="172" fontId="20" fillId="0" borderId="53" xfId="6" applyNumberFormat="1" applyFont="1" applyBorder="1" applyAlignment="1" applyProtection="1">
      <alignment horizontal="right" vertical="center" wrapText="1" indent="1"/>
      <protection locked="0"/>
    </xf>
    <xf numFmtId="172" fontId="20" fillId="0" borderId="39" xfId="6" applyNumberFormat="1" applyFont="1" applyBorder="1" applyAlignment="1" applyProtection="1">
      <alignment horizontal="right" vertical="center" wrapText="1" indent="1"/>
      <protection locked="0"/>
    </xf>
    <xf numFmtId="172" fontId="25" fillId="0" borderId="21" xfId="0" applyNumberFormat="1" applyFont="1" applyBorder="1" applyAlignment="1">
      <alignment horizontal="right" vertical="center" wrapText="1" indent="1"/>
    </xf>
    <xf numFmtId="172" fontId="25" fillId="0" borderId="21" xfId="0" quotePrefix="1" applyNumberFormat="1" applyFont="1" applyBorder="1" applyAlignment="1">
      <alignment horizontal="right" vertical="center" wrapText="1" indent="1"/>
    </xf>
    <xf numFmtId="172" fontId="20" fillId="0" borderId="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3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2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19" xfId="0" applyNumberFormat="1" applyFont="1" applyBorder="1" applyAlignment="1" applyProtection="1">
      <alignment horizontal="right" vertical="center" wrapText="1" indent="1"/>
      <protection locked="0"/>
    </xf>
    <xf numFmtId="172" fontId="30" fillId="0" borderId="1" xfId="0" applyNumberFormat="1" applyFont="1" applyBorder="1" applyAlignment="1">
      <alignment horizontal="right" vertical="center" wrapText="1" indent="1"/>
    </xf>
    <xf numFmtId="172" fontId="27" fillId="0" borderId="2" xfId="0" applyNumberFormat="1" applyFont="1" applyBorder="1" applyAlignment="1" applyProtection="1">
      <alignment horizontal="right" vertical="center" wrapText="1" indent="1"/>
      <protection locked="0"/>
    </xf>
    <xf numFmtId="172" fontId="27" fillId="0" borderId="34" xfId="0" applyNumberFormat="1" applyFont="1" applyBorder="1" applyAlignment="1" applyProtection="1">
      <alignment horizontal="right" vertical="center" wrapText="1" indent="1"/>
      <protection locked="0"/>
    </xf>
    <xf numFmtId="172" fontId="27" fillId="0" borderId="20" xfId="6" applyNumberFormat="1" applyFont="1" applyBorder="1" applyAlignment="1" applyProtection="1">
      <alignment horizontal="right" vertical="center" wrapText="1"/>
      <protection locked="0"/>
    </xf>
    <xf numFmtId="172" fontId="23" fillId="0" borderId="21" xfId="0" quotePrefix="1" applyNumberFormat="1" applyFont="1" applyBorder="1" applyAlignment="1">
      <alignment horizontal="right" vertical="center" wrapText="1" indent="1"/>
    </xf>
    <xf numFmtId="172" fontId="26" fillId="0" borderId="21" xfId="0" applyNumberFormat="1" applyFont="1" applyBorder="1" applyAlignment="1">
      <alignment horizontal="right" vertical="center" wrapText="1" indent="1"/>
    </xf>
    <xf numFmtId="172" fontId="20" fillId="0" borderId="40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34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0" xfId="0" applyNumberFormat="1" applyFont="1" applyBorder="1" applyAlignment="1" applyProtection="1">
      <alignment horizontal="right" vertical="center" wrapText="1" indent="1"/>
      <protection locked="0"/>
    </xf>
    <xf numFmtId="172" fontId="26" fillId="0" borderId="21" xfId="0" applyNumberFormat="1" applyFont="1" applyBorder="1" applyAlignment="1" applyProtection="1">
      <alignment horizontal="right" vertical="center" wrapText="1" indent="1"/>
      <protection locked="0"/>
    </xf>
    <xf numFmtId="172" fontId="27" fillId="0" borderId="22" xfId="0" applyNumberFormat="1" applyFont="1" applyBorder="1" applyAlignment="1" applyProtection="1">
      <alignment horizontal="right" vertical="center" wrapText="1" indent="1"/>
      <protection locked="0"/>
    </xf>
    <xf numFmtId="172" fontId="27" fillId="0" borderId="47" xfId="0" applyNumberFormat="1" applyFont="1" applyBorder="1" applyAlignment="1" applyProtection="1">
      <alignment horizontal="right" vertical="center" wrapText="1" indent="1"/>
      <protection locked="0"/>
    </xf>
    <xf numFmtId="172" fontId="26" fillId="0" borderId="39" xfId="0" applyNumberFormat="1" applyFont="1" applyBorder="1" applyAlignment="1" applyProtection="1">
      <alignment horizontal="right" vertical="center" wrapText="1" indent="1"/>
      <protection locked="0"/>
    </xf>
    <xf numFmtId="172" fontId="26" fillId="0" borderId="39" xfId="0" applyNumberFormat="1" applyFont="1" applyBorder="1" applyAlignment="1">
      <alignment horizontal="right" vertical="center" wrapText="1" indent="1"/>
    </xf>
    <xf numFmtId="172" fontId="18" fillId="0" borderId="39" xfId="0" applyNumberFormat="1" applyFont="1" applyBorder="1" applyAlignment="1">
      <alignment horizontal="right" vertical="center" wrapText="1" indent="1"/>
    </xf>
    <xf numFmtId="172" fontId="27" fillId="0" borderId="19" xfId="0" applyNumberFormat="1" applyFont="1" applyBorder="1" applyAlignment="1" applyProtection="1">
      <alignment horizontal="right" vertical="center" wrapText="1" indent="1"/>
      <protection locked="0"/>
    </xf>
    <xf numFmtId="172" fontId="18" fillId="0" borderId="21" xfId="0" applyNumberFormat="1" applyFont="1" applyBorder="1" applyAlignment="1">
      <alignment horizontal="right" vertical="center" wrapText="1" indent="1"/>
    </xf>
    <xf numFmtId="172" fontId="20" fillId="0" borderId="8" xfId="0" applyNumberFormat="1" applyFont="1" applyBorder="1" applyAlignment="1" applyProtection="1">
      <alignment horizontal="left" vertical="center" wrapText="1"/>
      <protection locked="0"/>
    </xf>
    <xf numFmtId="172" fontId="20" fillId="0" borderId="2" xfId="0" applyNumberFormat="1" applyFont="1" applyBorder="1" applyAlignment="1" applyProtection="1">
      <alignment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172" fontId="15" fillId="0" borderId="0" xfId="6" applyNumberFormat="1" applyFont="1" applyFill="1" applyProtection="1"/>
    <xf numFmtId="174" fontId="27" fillId="0" borderId="54" xfId="1" applyNumberFormat="1" applyFont="1" applyFill="1" applyBorder="1" applyProtection="1">
      <protection locked="0"/>
    </xf>
    <xf numFmtId="174" fontId="27" fillId="0" borderId="52" xfId="1" applyNumberFormat="1" applyFont="1" applyFill="1" applyBorder="1" applyProtection="1">
      <protection locked="0"/>
    </xf>
    <xf numFmtId="174" fontId="27" fillId="0" borderId="29" xfId="1" applyNumberFormat="1" applyFont="1" applyFill="1" applyBorder="1" applyProtection="1">
      <protection locked="0"/>
    </xf>
    <xf numFmtId="172" fontId="3" fillId="0" borderId="0" xfId="0" applyNumberFormat="1" applyFont="1" applyAlignment="1">
      <alignment horizontal="left" vertical="center" wrapText="1"/>
    </xf>
    <xf numFmtId="172" fontId="17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72" fontId="8" fillId="0" borderId="29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4" xfId="6" applyFont="1" applyBorder="1" applyAlignment="1">
      <alignment horizontal="left" vertical="center" wrapText="1" indent="1"/>
    </xf>
    <xf numFmtId="49" fontId="27" fillId="0" borderId="8" xfId="0" applyNumberFormat="1" applyFont="1" applyBorder="1" applyAlignment="1">
      <alignment horizontal="center" vertical="center" wrapText="1"/>
    </xf>
    <xf numFmtId="0" fontId="20" fillId="0" borderId="2" xfId="6" applyFont="1" applyBorder="1" applyAlignment="1">
      <alignment horizontal="left" vertical="center" wrapText="1" indent="1"/>
    </xf>
    <xf numFmtId="0" fontId="20" fillId="0" borderId="1" xfId="6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20" fillId="0" borderId="3" xfId="6" applyFont="1" applyBorder="1" applyAlignment="1">
      <alignment horizontal="left" vertical="center" wrapText="1" indent="1"/>
    </xf>
    <xf numFmtId="0" fontId="26" fillId="0" borderId="13" xfId="0" applyFont="1" applyBorder="1" applyAlignment="1">
      <alignment horizontal="center" vertical="center" wrapText="1"/>
    </xf>
    <xf numFmtId="0" fontId="26" fillId="0" borderId="14" xfId="6" applyFont="1" applyBorder="1" applyAlignment="1">
      <alignment horizontal="left" vertical="center" wrapText="1" inden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3" xfId="6" applyFont="1" applyBorder="1" applyAlignment="1">
      <alignment horizontal="left" vertical="center" wrapText="1" indent="1"/>
    </xf>
    <xf numFmtId="0" fontId="27" fillId="0" borderId="2" xfId="6" applyFont="1" applyBorder="1" applyAlignment="1">
      <alignment horizontal="left" vertical="center" wrapText="1" indent="1"/>
    </xf>
    <xf numFmtId="0" fontId="27" fillId="0" borderId="18" xfId="6" applyFont="1" applyBorder="1" applyAlignment="1">
      <alignment horizontal="left" vertical="center" wrapText="1" indent="1"/>
    </xf>
    <xf numFmtId="0" fontId="25" fillId="0" borderId="1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left" wrapText="1" inden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72" fontId="18" fillId="0" borderId="0" xfId="0" applyNumberFormat="1" applyFont="1" applyAlignment="1">
      <alignment horizontal="right" vertical="center" wrapText="1" inden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 indent="1"/>
    </xf>
    <xf numFmtId="0" fontId="1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72" fontId="60" fillId="0" borderId="0" xfId="0" applyNumberFormat="1" applyFont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3" fontId="4" fillId="0" borderId="21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5" xfId="0" applyNumberFormat="1" applyFont="1" applyBorder="1" applyAlignment="1">
      <alignment vertical="center" wrapText="1"/>
    </xf>
    <xf numFmtId="172" fontId="47" fillId="0" borderId="21" xfId="0" applyNumberFormat="1" applyFont="1" applyBorder="1" applyAlignment="1">
      <alignment vertical="center" wrapText="1"/>
    </xf>
    <xf numFmtId="172" fontId="47" fillId="0" borderId="14" xfId="0" applyNumberFormat="1" applyFont="1" applyBorder="1" applyAlignment="1">
      <alignment vertical="center" wrapText="1"/>
    </xf>
    <xf numFmtId="172" fontId="47" fillId="0" borderId="13" xfId="0" applyNumberFormat="1" applyFont="1" applyBorder="1" applyAlignment="1">
      <alignment vertical="center" wrapText="1"/>
    </xf>
    <xf numFmtId="172" fontId="47" fillId="0" borderId="25" xfId="0" applyNumberFormat="1" applyFont="1" applyBorder="1" applyAlignment="1">
      <alignment vertical="center" wrapText="1"/>
    </xf>
    <xf numFmtId="172" fontId="47" fillId="2" borderId="46" xfId="0" applyNumberFormat="1" applyFont="1" applyFill="1" applyBorder="1" applyAlignment="1">
      <alignment horizontal="left" vertical="center" wrapText="1" indent="2"/>
    </xf>
    <xf numFmtId="172" fontId="20" fillId="0" borderId="38" xfId="0" applyNumberFormat="1" applyFont="1" applyBorder="1" applyAlignment="1">
      <alignment vertical="center" wrapText="1"/>
    </xf>
    <xf numFmtId="172" fontId="47" fillId="0" borderId="34" xfId="0" applyNumberFormat="1" applyFont="1" applyBorder="1" applyAlignment="1" applyProtection="1">
      <alignment vertical="center" wrapText="1"/>
      <protection locked="0"/>
    </xf>
    <xf numFmtId="172" fontId="47" fillId="0" borderId="1" xfId="0" applyNumberFormat="1" applyFont="1" applyBorder="1" applyAlignment="1" applyProtection="1">
      <alignment vertical="center" wrapText="1"/>
      <protection locked="0"/>
    </xf>
    <xf numFmtId="172" fontId="47" fillId="0" borderId="7" xfId="0" applyNumberFormat="1" applyFont="1" applyBorder="1" applyAlignment="1" applyProtection="1">
      <alignment vertical="center" wrapText="1"/>
      <protection locked="0"/>
    </xf>
    <xf numFmtId="172" fontId="47" fillId="0" borderId="38" xfId="0" applyNumberFormat="1" applyFont="1" applyBorder="1" applyAlignment="1" applyProtection="1">
      <alignment vertical="center" wrapText="1"/>
      <protection locked="0"/>
    </xf>
    <xf numFmtId="49" fontId="47" fillId="0" borderId="41" xfId="0" applyNumberFormat="1" applyFont="1" applyBorder="1" applyAlignment="1" applyProtection="1">
      <alignment horizontal="center" vertical="center" wrapText="1"/>
      <protection locked="0"/>
    </xf>
    <xf numFmtId="172" fontId="20" fillId="0" borderId="35" xfId="0" applyNumberFormat="1" applyFont="1" applyBorder="1" applyAlignment="1" applyProtection="1">
      <alignment horizontal="left" vertical="center" wrapText="1" indent="1"/>
      <protection locked="0"/>
    </xf>
    <xf numFmtId="172" fontId="18" fillId="0" borderId="7" xfId="0" applyNumberFormat="1" applyFont="1" applyBorder="1" applyAlignment="1">
      <alignment horizontal="center" vertical="center" wrapText="1"/>
    </xf>
    <xf numFmtId="172" fontId="41" fillId="0" borderId="34" xfId="0" applyNumberFormat="1" applyFont="1" applyBorder="1" applyAlignment="1">
      <alignment vertical="center" wrapText="1"/>
    </xf>
    <xf numFmtId="172" fontId="41" fillId="0" borderId="1" xfId="0" applyNumberFormat="1" applyFont="1" applyBorder="1" applyAlignment="1">
      <alignment vertical="center" wrapText="1"/>
    </xf>
    <xf numFmtId="172" fontId="41" fillId="0" borderId="7" xfId="0" applyNumberFormat="1" applyFont="1" applyBorder="1" applyAlignment="1">
      <alignment vertical="center" wrapText="1"/>
    </xf>
    <xf numFmtId="172" fontId="41" fillId="0" borderId="38" xfId="0" applyNumberFormat="1" applyFont="1" applyBorder="1" applyAlignment="1">
      <alignment vertical="center" wrapText="1"/>
    </xf>
    <xf numFmtId="49" fontId="41" fillId="0" borderId="41" xfId="0" applyNumberFormat="1" applyFont="1" applyBorder="1" applyAlignment="1" applyProtection="1">
      <alignment horizontal="center" vertical="center" wrapText="1"/>
      <protection locked="0"/>
    </xf>
    <xf numFmtId="172" fontId="27" fillId="0" borderId="38" xfId="0" applyNumberFormat="1" applyFont="1" applyBorder="1" applyAlignment="1">
      <alignment horizontal="left" vertical="center" wrapText="1" indent="1"/>
    </xf>
    <xf numFmtId="49" fontId="47" fillId="0" borderId="14" xfId="0" applyNumberFormat="1" applyFont="1" applyBorder="1" applyAlignment="1" applyProtection="1">
      <alignment horizontal="center" vertical="center" wrapText="1"/>
      <protection locked="0"/>
    </xf>
    <xf numFmtId="172" fontId="26" fillId="0" borderId="25" xfId="0" applyNumberFormat="1" applyFont="1" applyBorder="1" applyAlignment="1">
      <alignment horizontal="left" vertical="center" wrapText="1" indent="1"/>
    </xf>
    <xf numFmtId="172" fontId="18" fillId="0" borderId="13" xfId="0" applyNumberFormat="1" applyFont="1" applyBorder="1" applyAlignment="1">
      <alignment horizontal="center" vertical="center" wrapText="1"/>
    </xf>
    <xf numFmtId="172" fontId="20" fillId="0" borderId="65" xfId="0" applyNumberFormat="1" applyFont="1" applyBorder="1" applyAlignment="1">
      <alignment vertical="center" wrapText="1"/>
    </xf>
    <xf numFmtId="172" fontId="47" fillId="0" borderId="20" xfId="0" applyNumberFormat="1" applyFont="1" applyBorder="1" applyAlignment="1" applyProtection="1">
      <alignment vertical="center" wrapText="1"/>
      <protection locked="0"/>
    </xf>
    <xf numFmtId="172" fontId="47" fillId="0" borderId="6" xfId="0" applyNumberFormat="1" applyFont="1" applyBorder="1" applyAlignment="1" applyProtection="1">
      <alignment vertical="center" wrapText="1"/>
      <protection locked="0"/>
    </xf>
    <xf numFmtId="172" fontId="47" fillId="0" borderId="10" xfId="0" applyNumberFormat="1" applyFont="1" applyBorder="1" applyAlignment="1" applyProtection="1">
      <alignment vertical="center" wrapText="1"/>
      <protection locked="0"/>
    </xf>
    <xf numFmtId="172" fontId="47" fillId="0" borderId="65" xfId="0" applyNumberFormat="1" applyFont="1" applyBorder="1" applyAlignment="1" applyProtection="1">
      <alignment vertical="center" wrapText="1"/>
      <protection locked="0"/>
    </xf>
    <xf numFmtId="49" fontId="47" fillId="0" borderId="6" xfId="0" applyNumberFormat="1" applyFont="1" applyBorder="1" applyAlignment="1" applyProtection="1">
      <alignment horizontal="center" vertical="center" wrapText="1"/>
      <protection locked="0"/>
    </xf>
    <xf numFmtId="172" fontId="20" fillId="0" borderId="65" xfId="0" applyNumberFormat="1" applyFont="1" applyBorder="1" applyAlignment="1" applyProtection="1">
      <alignment horizontal="left" vertical="center" wrapText="1" indent="1"/>
      <protection locked="0"/>
    </xf>
    <xf numFmtId="172" fontId="18" fillId="0" borderId="10" xfId="0" applyNumberFormat="1" applyFont="1" applyBorder="1" applyAlignment="1">
      <alignment horizontal="center" vertical="center" wrapText="1"/>
    </xf>
    <xf numFmtId="172" fontId="18" fillId="0" borderId="25" xfId="0" applyNumberFormat="1" applyFont="1" applyBorder="1" applyAlignment="1">
      <alignment horizontal="left" vertical="center" wrapText="1" indent="1"/>
    </xf>
    <xf numFmtId="172" fontId="20" fillId="0" borderId="36" xfId="0" applyNumberFormat="1" applyFont="1" applyBorder="1" applyAlignment="1">
      <alignment vertical="center" wrapText="1"/>
    </xf>
    <xf numFmtId="172" fontId="47" fillId="0" borderId="19" xfId="0" applyNumberFormat="1" applyFont="1" applyBorder="1" applyAlignment="1" applyProtection="1">
      <alignment vertical="center" wrapText="1"/>
      <protection locked="0"/>
    </xf>
    <xf numFmtId="172" fontId="47" fillId="0" borderId="2" xfId="0" applyNumberFormat="1" applyFont="1" applyBorder="1" applyAlignment="1" applyProtection="1">
      <alignment vertical="center" wrapText="1"/>
      <protection locked="0"/>
    </xf>
    <xf numFmtId="172" fontId="47" fillId="0" borderId="8" xfId="0" applyNumberFormat="1" applyFont="1" applyBorder="1" applyAlignment="1" applyProtection="1">
      <alignment vertical="center" wrapText="1"/>
      <protection locked="0"/>
    </xf>
    <xf numFmtId="172" fontId="47" fillId="0" borderId="36" xfId="0" applyNumberFormat="1" applyFont="1" applyBorder="1" applyAlignment="1" applyProtection="1">
      <alignment vertical="center" wrapText="1"/>
      <protection locked="0"/>
    </xf>
    <xf numFmtId="49" fontId="47" fillId="0" borderId="2" xfId="0" applyNumberFormat="1" applyFont="1" applyBorder="1" applyAlignment="1" applyProtection="1">
      <alignment horizontal="center" vertical="center" wrapText="1"/>
      <protection locked="0"/>
    </xf>
    <xf numFmtId="172" fontId="20" fillId="0" borderId="36" xfId="0" applyNumberFormat="1" applyFont="1" applyBorder="1" applyAlignment="1" applyProtection="1">
      <alignment horizontal="left" vertical="center" wrapText="1" indent="1"/>
      <protection locked="0"/>
    </xf>
    <xf numFmtId="172" fontId="18" fillId="0" borderId="8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18" fillId="0" borderId="38" xfId="0" applyNumberFormat="1" applyFont="1" applyBorder="1" applyAlignment="1">
      <alignment horizontal="center" vertical="center" wrapText="1"/>
    </xf>
    <xf numFmtId="172" fontId="18" fillId="0" borderId="21" xfId="0" applyNumberFormat="1" applyFont="1" applyBorder="1" applyAlignment="1">
      <alignment horizontal="center" vertical="center" wrapText="1"/>
    </xf>
    <xf numFmtId="172" fontId="18" fillId="0" borderId="46" xfId="0" applyNumberFormat="1" applyFont="1" applyBorder="1" applyAlignment="1">
      <alignment horizontal="center" vertical="center" wrapText="1"/>
    </xf>
    <xf numFmtId="172" fontId="18" fillId="0" borderId="31" xfId="0" applyNumberFormat="1" applyFont="1" applyBorder="1" applyAlignment="1">
      <alignment horizontal="center" vertical="center" wrapText="1"/>
    </xf>
    <xf numFmtId="172" fontId="18" fillId="0" borderId="25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172" fontId="8" fillId="0" borderId="47" xfId="0" applyNumberFormat="1" applyFont="1" applyBorder="1" applyAlignment="1">
      <alignment horizontal="center" vertical="center" wrapText="1"/>
    </xf>
    <xf numFmtId="172" fontId="8" fillId="0" borderId="62" xfId="0" applyNumberFormat="1" applyFont="1" applyBorder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172" fontId="6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2" fontId="26" fillId="0" borderId="44" xfId="0" applyNumberFormat="1" applyFont="1" applyBorder="1" applyAlignment="1">
      <alignment vertical="center" wrapText="1"/>
    </xf>
    <xf numFmtId="172" fontId="26" fillId="0" borderId="18" xfId="0" applyNumberFormat="1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172" fontId="27" fillId="0" borderId="24" xfId="0" applyNumberFormat="1" applyFont="1" applyBorder="1" applyAlignment="1" applyProtection="1">
      <alignment horizontal="right" vertical="center" wrapText="1" indent="1"/>
      <protection locked="0"/>
    </xf>
    <xf numFmtId="0" fontId="27" fillId="0" borderId="24" xfId="0" applyFont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 applyProtection="1">
      <alignment vertical="center" wrapText="1"/>
      <protection locked="0"/>
    </xf>
    <xf numFmtId="0" fontId="27" fillId="0" borderId="8" xfId="0" applyFont="1" applyBorder="1" applyAlignment="1">
      <alignment horizontal="center" vertical="center" wrapText="1"/>
    </xf>
    <xf numFmtId="0" fontId="27" fillId="0" borderId="3" xfId="0" applyFont="1" applyBorder="1" applyAlignment="1" applyProtection="1">
      <alignment vertical="center" wrapText="1"/>
      <protection locked="0"/>
    </xf>
    <xf numFmtId="172" fontId="27" fillId="0" borderId="5" xfId="0" applyNumberFormat="1" applyFont="1" applyBorder="1" applyAlignment="1" applyProtection="1">
      <alignment horizontal="right" vertical="center" wrapText="1" indent="1"/>
      <protection locked="0"/>
    </xf>
    <xf numFmtId="0" fontId="24" fillId="0" borderId="5" xfId="0" applyFont="1" applyBorder="1" applyAlignment="1">
      <alignment horizontal="left" vertical="center" wrapText="1" indent="1"/>
    </xf>
    <xf numFmtId="0" fontId="24" fillId="0" borderId="5" xfId="0" applyFont="1" applyBorder="1" applyAlignment="1">
      <alignment horizontal="left" vertical="center" wrapText="1" indent="8"/>
    </xf>
    <xf numFmtId="172" fontId="27" fillId="0" borderId="50" xfId="0" applyNumberFormat="1" applyFont="1" applyBorder="1" applyAlignment="1" applyProtection="1">
      <alignment horizontal="right" vertical="center" wrapText="1" indent="1"/>
      <protection locked="0"/>
    </xf>
    <xf numFmtId="0" fontId="24" fillId="0" borderId="50" xfId="0" applyFont="1" applyBorder="1" applyAlignment="1">
      <alignment horizontal="left" vertical="center" wrapText="1" indent="1"/>
    </xf>
    <xf numFmtId="0" fontId="27" fillId="0" borderId="11" xfId="0" applyFont="1" applyBorder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172" fontId="10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12" fillId="0" borderId="0" xfId="7" applyProtection="1">
      <protection locked="0"/>
    </xf>
    <xf numFmtId="0" fontId="27" fillId="0" borderId="0" xfId="7" applyFont="1" applyProtection="1">
      <protection locked="0"/>
    </xf>
    <xf numFmtId="0" fontId="12" fillId="0" borderId="0" xfId="7"/>
    <xf numFmtId="0" fontId="21" fillId="0" borderId="0" xfId="7" applyFont="1" applyProtection="1">
      <protection locked="0"/>
    </xf>
    <xf numFmtId="0" fontId="31" fillId="0" borderId="0" xfId="7" applyFont="1" applyProtection="1">
      <protection locked="0"/>
    </xf>
    <xf numFmtId="0" fontId="15" fillId="0" borderId="0" xfId="7" applyFont="1"/>
    <xf numFmtId="172" fontId="18" fillId="0" borderId="21" xfId="7" applyNumberFormat="1" applyFont="1" applyBorder="1"/>
    <xf numFmtId="172" fontId="52" fillId="0" borderId="14" xfId="7" applyNumberFormat="1" applyFont="1" applyBorder="1"/>
    <xf numFmtId="0" fontId="8" fillId="0" borderId="14" xfId="7" applyFont="1" applyBorder="1" applyAlignment="1">
      <alignment horizontal="left" indent="1"/>
    </xf>
    <xf numFmtId="0" fontId="18" fillId="0" borderId="13" xfId="7" applyFont="1" applyBorder="1" applyAlignment="1">
      <alignment horizontal="left" vertical="center" indent="1"/>
    </xf>
    <xf numFmtId="0" fontId="12" fillId="0" borderId="0" xfId="7" applyAlignment="1">
      <alignment vertical="center"/>
    </xf>
    <xf numFmtId="0" fontId="27" fillId="0" borderId="0" xfId="7" applyFont="1" applyAlignment="1">
      <alignment vertical="center"/>
    </xf>
    <xf numFmtId="172" fontId="18" fillId="0" borderId="21" xfId="7" applyNumberFormat="1" applyFont="1" applyBorder="1" applyAlignment="1">
      <alignment vertical="center"/>
    </xf>
    <xf numFmtId="172" fontId="52" fillId="0" borderId="14" xfId="7" applyNumberFormat="1" applyFont="1" applyBorder="1" applyAlignment="1">
      <alignment vertical="center"/>
    </xf>
    <xf numFmtId="0" fontId="8" fillId="0" borderId="14" xfId="7" applyFont="1" applyBorder="1" applyAlignment="1">
      <alignment horizontal="left" vertical="center" indent="1"/>
    </xf>
    <xf numFmtId="0" fontId="12" fillId="0" borderId="0" xfId="7" applyAlignment="1" applyProtection="1">
      <alignment vertical="center"/>
      <protection locked="0"/>
    </xf>
    <xf numFmtId="0" fontId="27" fillId="0" borderId="0" xfId="7" applyFont="1" applyAlignment="1" applyProtection="1">
      <alignment vertical="center"/>
      <protection locked="0"/>
    </xf>
    <xf numFmtId="172" fontId="20" fillId="0" borderId="19" xfId="7" applyNumberFormat="1" applyFont="1" applyBorder="1" applyAlignment="1">
      <alignment vertical="center"/>
    </xf>
    <xf numFmtId="172" fontId="53" fillId="0" borderId="2" xfId="7" applyNumberFormat="1" applyFont="1" applyBorder="1" applyAlignment="1" applyProtection="1">
      <alignment vertical="center"/>
      <protection locked="0"/>
    </xf>
    <xf numFmtId="0" fontId="20" fillId="0" borderId="2" xfId="7" applyFont="1" applyBorder="1" applyAlignment="1">
      <alignment horizontal="left" vertical="center" indent="1"/>
    </xf>
    <xf numFmtId="0" fontId="20" fillId="0" borderId="8" xfId="7" applyFont="1" applyBorder="1" applyAlignment="1">
      <alignment horizontal="left" vertical="center" indent="1"/>
    </xf>
    <xf numFmtId="0" fontId="20" fillId="0" borderId="2" xfId="7" applyFont="1" applyBorder="1" applyAlignment="1">
      <alignment horizontal="left" vertical="center" wrapText="1" indent="1"/>
    </xf>
    <xf numFmtId="172" fontId="20" fillId="0" borderId="22" xfId="7" applyNumberFormat="1" applyFont="1" applyBorder="1" applyAlignment="1">
      <alignment vertical="center"/>
    </xf>
    <xf numFmtId="172" fontId="53" fillId="0" borderId="3" xfId="7" applyNumberFormat="1" applyFont="1" applyBorder="1" applyAlignment="1" applyProtection="1">
      <alignment vertical="center"/>
      <protection locked="0"/>
    </xf>
    <xf numFmtId="0" fontId="20" fillId="0" borderId="3" xfId="7" applyFont="1" applyBorder="1" applyAlignment="1">
      <alignment horizontal="left" vertical="center" indent="1"/>
    </xf>
    <xf numFmtId="0" fontId="20" fillId="0" borderId="9" xfId="7" applyFont="1" applyBorder="1" applyAlignment="1">
      <alignment horizontal="left" vertical="center" indent="1"/>
    </xf>
    <xf numFmtId="0" fontId="20" fillId="0" borderId="13" xfId="7" applyFont="1" applyBorder="1" applyAlignment="1">
      <alignment horizontal="left" vertical="center" indent="1"/>
    </xf>
    <xf numFmtId="0" fontId="20" fillId="0" borderId="3" xfId="7" applyFont="1" applyBorder="1" applyAlignment="1">
      <alignment horizontal="left" vertical="center" wrapText="1" indent="1"/>
    </xf>
    <xf numFmtId="0" fontId="12" fillId="0" borderId="0" xfId="7" applyAlignment="1">
      <alignment vertical="center" wrapText="1"/>
    </xf>
    <xf numFmtId="172" fontId="20" fillId="0" borderId="34" xfId="7" applyNumberFormat="1" applyFont="1" applyBorder="1" applyAlignment="1">
      <alignment vertical="center"/>
    </xf>
    <xf numFmtId="172" fontId="53" fillId="0" borderId="1" xfId="7" applyNumberFormat="1" applyFont="1" applyBorder="1" applyAlignment="1" applyProtection="1">
      <alignment vertical="center"/>
      <protection locked="0"/>
    </xf>
    <xf numFmtId="0" fontId="20" fillId="0" borderId="1" xfId="7" applyFont="1" applyBorder="1" applyAlignment="1">
      <alignment horizontal="left" vertical="center" wrapText="1" indent="1"/>
    </xf>
    <xf numFmtId="0" fontId="20" fillId="0" borderId="7" xfId="7" applyFont="1" applyBorder="1" applyAlignment="1">
      <alignment horizontal="left" vertical="center" indent="1"/>
    </xf>
    <xf numFmtId="0" fontId="27" fillId="0" borderId="0" xfId="7" applyFont="1"/>
    <xf numFmtId="0" fontId="28" fillId="0" borderId="26" xfId="7" applyFont="1" applyBorder="1" applyAlignment="1">
      <alignment horizontal="center" vertical="center"/>
    </xf>
    <xf numFmtId="0" fontId="28" fillId="0" borderId="16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 wrapText="1"/>
    </xf>
    <xf numFmtId="0" fontId="40" fillId="0" borderId="0" xfId="7" applyFont="1" applyProtection="1">
      <protection locked="0"/>
    </xf>
    <xf numFmtId="0" fontId="0" fillId="0" borderId="0" xfId="0" applyAlignment="1">
      <alignment horizontal="left"/>
    </xf>
    <xf numFmtId="172" fontId="25" fillId="0" borderId="21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vertical="center" wrapText="1"/>
    </xf>
    <xf numFmtId="0" fontId="0" fillId="0" borderId="25" xfId="0" applyBorder="1" applyAlignment="1" applyProtection="1">
      <alignment vertical="center"/>
      <protection locked="0"/>
    </xf>
    <xf numFmtId="172" fontId="24" fillId="0" borderId="67" xfId="0" applyNumberFormat="1" applyFont="1" applyBorder="1" applyAlignment="1" applyProtection="1">
      <alignment horizontal="right" vertical="center" wrapText="1"/>
      <protection locked="0"/>
    </xf>
    <xf numFmtId="0" fontId="24" fillId="0" borderId="68" xfId="0" applyFont="1" applyBorder="1" applyAlignment="1" applyProtection="1">
      <alignment horizontal="left" vertical="center" wrapText="1"/>
      <protection locked="0"/>
    </xf>
    <xf numFmtId="49" fontId="0" fillId="0" borderId="69" xfId="0" applyNumberFormat="1" applyBorder="1" applyProtection="1">
      <protection locked="0"/>
    </xf>
    <xf numFmtId="49" fontId="0" fillId="0" borderId="70" xfId="0" applyNumberFormat="1" applyBorder="1" applyProtection="1">
      <protection locked="0"/>
    </xf>
    <xf numFmtId="0" fontId="24" fillId="0" borderId="71" xfId="0" applyFont="1" applyBorder="1" applyAlignment="1" applyProtection="1">
      <alignment horizontal="left" vertical="center" wrapText="1"/>
      <protection locked="0"/>
    </xf>
    <xf numFmtId="49" fontId="0" fillId="0" borderId="72" xfId="0" applyNumberFormat="1" applyBorder="1" applyProtection="1">
      <protection locked="0"/>
    </xf>
    <xf numFmtId="0" fontId="24" fillId="0" borderId="73" xfId="0" applyFont="1" applyBorder="1" applyAlignment="1" applyProtection="1">
      <alignment horizontal="left" vertical="center" wrapText="1"/>
      <protection locked="0"/>
    </xf>
    <xf numFmtId="49" fontId="0" fillId="0" borderId="55" xfId="0" applyNumberFormat="1" applyBorder="1" applyProtection="1">
      <protection locked="0"/>
    </xf>
    <xf numFmtId="0" fontId="54" fillId="0" borderId="0" xfId="0" applyFont="1" applyAlignment="1">
      <alignment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1" fillId="0" borderId="0" xfId="0" applyFont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 indent="1"/>
    </xf>
    <xf numFmtId="172" fontId="15" fillId="3" borderId="25" xfId="0" applyNumberFormat="1" applyFont="1" applyFill="1" applyBorder="1" applyAlignment="1">
      <alignment horizontal="left" vertical="center" wrapText="1" indent="2"/>
    </xf>
    <xf numFmtId="3" fontId="41" fillId="0" borderId="20" xfId="0" applyNumberFormat="1" applyFont="1" applyBorder="1" applyAlignment="1" applyProtection="1">
      <alignment horizontal="right" vertical="center" indent="1"/>
      <protection locked="0"/>
    </xf>
    <xf numFmtId="0" fontId="27" fillId="0" borderId="10" xfId="0" applyFont="1" applyBorder="1" applyAlignment="1">
      <alignment horizontal="right" vertical="center" indent="1"/>
    </xf>
    <xf numFmtId="0" fontId="27" fillId="0" borderId="8" xfId="0" applyFont="1" applyBorder="1" applyAlignment="1">
      <alignment horizontal="right" vertical="center" indent="1"/>
    </xf>
    <xf numFmtId="0" fontId="27" fillId="0" borderId="11" xfId="0" applyFont="1" applyBorder="1" applyAlignment="1">
      <alignment horizontal="right" vertical="center" indent="1"/>
    </xf>
    <xf numFmtId="0" fontId="29" fillId="0" borderId="2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40" fillId="0" borderId="0" xfId="0" applyFont="1"/>
    <xf numFmtId="0" fontId="12" fillId="0" borderId="0" xfId="6"/>
    <xf numFmtId="0" fontId="12" fillId="0" borderId="0" xfId="6" applyAlignment="1">
      <alignment horizontal="right" vertical="center" indent="1"/>
    </xf>
    <xf numFmtId="172" fontId="66" fillId="0" borderId="0" xfId="6" applyNumberFormat="1" applyFont="1"/>
    <xf numFmtId="0" fontId="15" fillId="0" borderId="0" xfId="6" applyFont="1"/>
    <xf numFmtId="172" fontId="23" fillId="0" borderId="39" xfId="0" quotePrefix="1" applyNumberFormat="1" applyFont="1" applyBorder="1" applyAlignment="1">
      <alignment horizontal="right" vertical="center" wrapText="1" indent="1"/>
    </xf>
    <xf numFmtId="172" fontId="23" fillId="0" borderId="14" xfId="0" quotePrefix="1" applyNumberFormat="1" applyFont="1" applyBorder="1" applyAlignment="1">
      <alignment horizontal="right" vertical="center" wrapText="1" indent="1"/>
    </xf>
    <xf numFmtId="0" fontId="23" fillId="0" borderId="18" xfId="0" applyFont="1" applyBorder="1" applyAlignment="1">
      <alignment horizontal="left" vertical="center" wrapText="1" indent="1"/>
    </xf>
    <xf numFmtId="0" fontId="25" fillId="0" borderId="17" xfId="0" applyFont="1" applyBorder="1" applyAlignment="1">
      <alignment horizontal="left" vertical="center" wrapText="1" indent="1"/>
    </xf>
    <xf numFmtId="172" fontId="23" fillId="0" borderId="39" xfId="0" quotePrefix="1" applyNumberFormat="1" applyFont="1" applyBorder="1" applyAlignment="1" applyProtection="1">
      <alignment horizontal="right" vertical="center" wrapText="1" indent="1"/>
      <protection locked="0"/>
    </xf>
    <xf numFmtId="172" fontId="23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0" fontId="18" fillId="0" borderId="13" xfId="6" applyFont="1" applyBorder="1" applyAlignment="1">
      <alignment horizontal="left" vertical="center" wrapText="1" indent="1"/>
    </xf>
    <xf numFmtId="172" fontId="18" fillId="0" borderId="39" xfId="6" applyNumberFormat="1" applyFont="1" applyBorder="1" applyAlignment="1">
      <alignment horizontal="right" vertical="center" wrapText="1" indent="1"/>
    </xf>
    <xf numFmtId="172" fontId="18" fillId="0" borderId="14" xfId="6" applyNumberFormat="1" applyFont="1" applyBorder="1" applyAlignment="1">
      <alignment horizontal="right" vertical="center" wrapText="1" indent="1"/>
    </xf>
    <xf numFmtId="172" fontId="20" fillId="0" borderId="2" xfId="6" applyNumberFormat="1" applyFont="1" applyBorder="1" applyAlignment="1" applyProtection="1">
      <alignment horizontal="right" vertical="center" wrapText="1" indent="1"/>
      <protection locked="0"/>
    </xf>
    <xf numFmtId="0" fontId="24" fillId="0" borderId="6" xfId="0" applyFont="1" applyBorder="1" applyAlignment="1">
      <alignment horizontal="left" vertical="center" wrapText="1" indent="1"/>
    </xf>
    <xf numFmtId="49" fontId="20" fillId="0" borderId="9" xfId="6" applyNumberFormat="1" applyFont="1" applyBorder="1" applyAlignment="1">
      <alignment horizontal="left" vertical="center" wrapText="1" indent="1"/>
    </xf>
    <xf numFmtId="0" fontId="20" fillId="0" borderId="6" xfId="6" applyFont="1" applyBorder="1" applyAlignment="1">
      <alignment horizontal="left" vertical="center" wrapText="1" indent="1"/>
    </xf>
    <xf numFmtId="172" fontId="20" fillId="0" borderId="74" xfId="6" applyNumberFormat="1" applyFont="1" applyBorder="1" applyAlignment="1" applyProtection="1">
      <alignment horizontal="right" vertical="center" wrapText="1" indent="1"/>
      <protection locked="0"/>
    </xf>
    <xf numFmtId="172" fontId="20" fillId="0" borderId="3" xfId="6" applyNumberFormat="1" applyFont="1" applyBorder="1" applyAlignment="1" applyProtection="1">
      <alignment horizontal="right" vertical="center" wrapText="1" indent="1"/>
      <protection locked="0"/>
    </xf>
    <xf numFmtId="172" fontId="26" fillId="0" borderId="64" xfId="6" applyNumberFormat="1" applyFont="1" applyBorder="1" applyAlignment="1">
      <alignment horizontal="right" vertical="center" wrapText="1" indent="1"/>
    </xf>
    <xf numFmtId="172" fontId="26" fillId="0" borderId="18" xfId="6" applyNumberFormat="1" applyFont="1" applyBorder="1" applyAlignment="1">
      <alignment horizontal="right" vertical="center" wrapText="1" indent="1"/>
    </xf>
    <xf numFmtId="0" fontId="26" fillId="0" borderId="18" xfId="6" applyFont="1" applyBorder="1" applyAlignment="1">
      <alignment vertical="center" wrapText="1"/>
    </xf>
    <xf numFmtId="0" fontId="18" fillId="0" borderId="17" xfId="6" applyFont="1" applyBorder="1" applyAlignment="1">
      <alignment horizontal="left" vertical="center" wrapText="1" indent="1"/>
    </xf>
    <xf numFmtId="172" fontId="18" fillId="0" borderId="14" xfId="6" applyNumberFormat="1" applyFont="1" applyBorder="1" applyAlignment="1" applyProtection="1">
      <alignment horizontal="right" vertical="center" wrapText="1" indent="1"/>
      <protection locked="0"/>
    </xf>
    <xf numFmtId="0" fontId="18" fillId="0" borderId="14" xfId="6" applyFont="1" applyBorder="1" applyAlignment="1">
      <alignment vertical="center" wrapText="1"/>
    </xf>
    <xf numFmtId="0" fontId="18" fillId="0" borderId="75" xfId="6" applyFont="1" applyBorder="1" applyAlignment="1">
      <alignment horizontal="center" vertical="center" wrapText="1"/>
    </xf>
    <xf numFmtId="0" fontId="18" fillId="0" borderId="16" xfId="6" applyFont="1" applyBorder="1" applyAlignment="1">
      <alignment horizontal="center" vertical="center" wrapText="1"/>
    </xf>
    <xf numFmtId="0" fontId="18" fillId="0" borderId="15" xfId="6" applyFont="1" applyBorder="1" applyAlignment="1">
      <alignment horizontal="center" vertical="center" wrapText="1"/>
    </xf>
    <xf numFmtId="0" fontId="8" fillId="0" borderId="39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/>
    </xf>
    <xf numFmtId="0" fontId="8" fillId="0" borderId="13" xfId="6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/>
    </xf>
    <xf numFmtId="172" fontId="32" fillId="0" borderId="23" xfId="6" applyNumberFormat="1" applyFont="1" applyBorder="1" applyAlignment="1">
      <alignment horizontal="left" vertical="center"/>
    </xf>
    <xf numFmtId="172" fontId="27" fillId="0" borderId="57" xfId="6" applyNumberFormat="1" applyFont="1" applyBorder="1" applyAlignment="1">
      <alignment horizontal="right" vertical="center" wrapText="1" indent="1"/>
    </xf>
    <xf numFmtId="0" fontId="20" fillId="0" borderId="57" xfId="6" applyFont="1" applyBorder="1" applyAlignment="1">
      <alignment horizontal="right" vertical="center" wrapText="1" indent="1"/>
    </xf>
    <xf numFmtId="172" fontId="7" fillId="0" borderId="57" xfId="6" applyNumberFormat="1" applyFont="1" applyBorder="1" applyAlignment="1">
      <alignment horizontal="right" vertical="center" wrapText="1" indent="1"/>
    </xf>
    <xf numFmtId="0" fontId="7" fillId="0" borderId="57" xfId="6" applyFont="1" applyBorder="1" applyAlignment="1">
      <alignment vertical="center" wrapText="1"/>
    </xf>
    <xf numFmtId="0" fontId="7" fillId="0" borderId="57" xfId="6" applyFont="1" applyBorder="1" applyAlignment="1">
      <alignment horizontal="center" vertical="center" wrapText="1"/>
    </xf>
    <xf numFmtId="172" fontId="26" fillId="0" borderId="39" xfId="6" applyNumberFormat="1" applyFont="1" applyBorder="1" applyAlignment="1">
      <alignment horizontal="right" vertical="center" wrapText="1" indent="1"/>
    </xf>
    <xf numFmtId="172" fontId="26" fillId="0" borderId="14" xfId="6" applyNumberFormat="1" applyFont="1" applyBorder="1" applyAlignment="1">
      <alignment horizontal="right" vertical="center" wrapText="1" indent="1"/>
    </xf>
    <xf numFmtId="0" fontId="18" fillId="0" borderId="14" xfId="6" applyFont="1" applyBorder="1" applyAlignment="1">
      <alignment horizontal="left" vertical="center" wrapText="1" indent="1"/>
    </xf>
    <xf numFmtId="172" fontId="26" fillId="0" borderId="39" xfId="6" applyNumberFormat="1" applyFont="1" applyBorder="1" applyAlignment="1" applyProtection="1">
      <alignment horizontal="right" vertical="center" wrapText="1" indent="1"/>
      <protection locked="0"/>
    </xf>
    <xf numFmtId="172" fontId="26" fillId="0" borderId="14" xfId="6" applyNumberFormat="1" applyFont="1" applyBorder="1" applyAlignment="1" applyProtection="1">
      <alignment horizontal="right" vertical="center" wrapText="1" indent="1"/>
      <protection locked="0"/>
    </xf>
    <xf numFmtId="172" fontId="18" fillId="0" borderId="39" xfId="6" applyNumberFormat="1" applyFont="1" applyBorder="1" applyAlignment="1" applyProtection="1">
      <alignment horizontal="right" vertical="center" wrapText="1" indent="1"/>
      <protection locked="0"/>
    </xf>
    <xf numFmtId="0" fontId="25" fillId="0" borderId="14" xfId="0" applyFont="1" applyBorder="1" applyAlignment="1">
      <alignment horizontal="left" vertical="center" wrapText="1" indent="1"/>
    </xf>
    <xf numFmtId="172" fontId="20" fillId="0" borderId="6" xfId="6" applyNumberFormat="1" applyFont="1" applyBorder="1" applyAlignment="1" applyProtection="1">
      <alignment horizontal="right" vertical="center" wrapText="1" indent="1"/>
      <protection locked="0"/>
    </xf>
    <xf numFmtId="172" fontId="27" fillId="0" borderId="14" xfId="6" applyNumberFormat="1" applyFont="1" applyBorder="1" applyAlignment="1" applyProtection="1">
      <alignment horizontal="right" vertical="center" wrapText="1" indent="1"/>
      <protection locked="0"/>
    </xf>
    <xf numFmtId="0" fontId="24" fillId="0" borderId="6" xfId="0" applyFont="1" applyBorder="1" applyAlignment="1">
      <alignment horizontal="left" wrapText="1" indent="1"/>
    </xf>
    <xf numFmtId="49" fontId="20" fillId="0" borderId="10" xfId="6" applyNumberFormat="1" applyFont="1" applyBorder="1" applyAlignment="1">
      <alignment horizontal="left" vertical="center" wrapText="1" indent="1"/>
    </xf>
    <xf numFmtId="0" fontId="24" fillId="0" borderId="2" xfId="0" applyFont="1" applyBorder="1" applyAlignment="1">
      <alignment horizontal="left" wrapText="1" indent="1"/>
    </xf>
    <xf numFmtId="49" fontId="20" fillId="0" borderId="8" xfId="6" applyNumberFormat="1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left" wrapText="1" indent="1"/>
    </xf>
    <xf numFmtId="0" fontId="20" fillId="0" borderId="0" xfId="6" applyFont="1"/>
    <xf numFmtId="0" fontId="18" fillId="0" borderId="39" xfId="6" applyFont="1" applyBorder="1" applyAlignment="1">
      <alignment horizontal="center" vertical="center" wrapText="1"/>
    </xf>
    <xf numFmtId="0" fontId="18" fillId="0" borderId="14" xfId="6" applyFont="1" applyBorder="1" applyAlignment="1">
      <alignment horizontal="center" vertical="center" wrapText="1"/>
    </xf>
    <xf numFmtId="0" fontId="18" fillId="0" borderId="13" xfId="6" applyFont="1" applyBorder="1" applyAlignment="1">
      <alignment horizontal="center" vertical="center" wrapText="1"/>
    </xf>
    <xf numFmtId="0" fontId="8" fillId="0" borderId="30" xfId="6" applyFont="1" applyBorder="1" applyAlignment="1">
      <alignment horizontal="center" vertical="center" wrapText="1"/>
    </xf>
    <xf numFmtId="0" fontId="40" fillId="0" borderId="0" xfId="6" applyFont="1" applyAlignment="1">
      <alignment vertical="center"/>
    </xf>
    <xf numFmtId="0" fontId="6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21" fillId="5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1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6" applyFont="1" applyFill="1" applyAlignment="1" applyProtection="1">
      <alignment horizontal="right"/>
      <protection locked="0"/>
    </xf>
    <xf numFmtId="0" fontId="43" fillId="0" borderId="0" xfId="0" applyFont="1" applyAlignment="1" applyProtection="1">
      <alignment horizontal="right"/>
      <protection locked="0"/>
    </xf>
    <xf numFmtId="172" fontId="7" fillId="0" borderId="0" xfId="6" applyNumberFormat="1" applyFont="1" applyFill="1" applyBorder="1" applyAlignment="1" applyProtection="1">
      <alignment horizontal="center" vertical="center"/>
      <protection locked="0"/>
    </xf>
    <xf numFmtId="172" fontId="32" fillId="0" borderId="23" xfId="6" applyNumberFormat="1" applyFont="1" applyFill="1" applyBorder="1" applyAlignment="1" applyProtection="1">
      <alignment horizontal="left" vertical="center"/>
      <protection locked="0"/>
    </xf>
    <xf numFmtId="172" fontId="32" fillId="0" borderId="23" xfId="6" applyNumberFormat="1" applyFont="1" applyFill="1" applyBorder="1" applyAlignment="1" applyProtection="1">
      <alignment horizontal="left"/>
    </xf>
    <xf numFmtId="0" fontId="26" fillId="0" borderId="0" xfId="6" applyFont="1" applyFill="1" applyAlignment="1" applyProtection="1">
      <alignment horizontal="center"/>
    </xf>
    <xf numFmtId="172" fontId="32" fillId="0" borderId="23" xfId="6" applyNumberFormat="1" applyFont="1" applyFill="1" applyBorder="1" applyAlignment="1" applyProtection="1">
      <alignment horizontal="left" vertical="center"/>
    </xf>
    <xf numFmtId="172" fontId="7" fillId="0" borderId="0" xfId="6" applyNumberFormat="1" applyFont="1" applyFill="1" applyBorder="1" applyAlignment="1" applyProtection="1">
      <alignment horizontal="center" vertical="center"/>
    </xf>
    <xf numFmtId="0" fontId="21" fillId="0" borderId="0" xfId="6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72" fontId="26" fillId="0" borderId="55" xfId="0" applyNumberFormat="1" applyFont="1" applyFill="1" applyBorder="1" applyAlignment="1" applyProtection="1">
      <alignment horizontal="center" vertical="center" wrapText="1"/>
    </xf>
    <xf numFmtId="172" fontId="26" fillId="0" borderId="56" xfId="0" applyNumberFormat="1" applyFont="1" applyFill="1" applyBorder="1" applyAlignment="1" applyProtection="1">
      <alignment horizontal="center" vertical="center" wrapText="1"/>
    </xf>
    <xf numFmtId="172" fontId="43" fillId="0" borderId="0" xfId="0" applyNumberFormat="1" applyFont="1" applyFill="1" applyAlignment="1" applyProtection="1">
      <alignment horizontal="center" textRotation="180" wrapText="1"/>
    </xf>
    <xf numFmtId="172" fontId="65" fillId="0" borderId="57" xfId="0" applyNumberFormat="1" applyFont="1" applyFill="1" applyBorder="1" applyAlignment="1" applyProtection="1">
      <alignment horizontal="left" vertical="top" wrapText="1"/>
    </xf>
    <xf numFmtId="172" fontId="26" fillId="0" borderId="58" xfId="0" applyNumberFormat="1" applyFont="1" applyFill="1" applyBorder="1" applyAlignment="1" applyProtection="1">
      <alignment horizontal="center" vertical="center" wrapText="1"/>
    </xf>
    <xf numFmtId="172" fontId="26" fillId="0" borderId="59" xfId="0" applyNumberFormat="1" applyFont="1" applyFill="1" applyBorder="1" applyAlignment="1" applyProtection="1">
      <alignment horizontal="center" vertical="center" wrapText="1"/>
    </xf>
    <xf numFmtId="0" fontId="43" fillId="0" borderId="0" xfId="6" applyFont="1" applyAlignment="1" applyProtection="1">
      <alignment horizontal="right"/>
      <protection locked="0"/>
    </xf>
    <xf numFmtId="172" fontId="5" fillId="0" borderId="0" xfId="6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29" fillId="0" borderId="11" xfId="6" applyFont="1" applyBorder="1" applyAlignment="1">
      <alignment horizontal="center" vertical="center" wrapText="1"/>
    </xf>
    <xf numFmtId="0" fontId="29" fillId="0" borderId="10" xfId="6" applyFont="1" applyBorder="1" applyAlignment="1">
      <alignment horizontal="center" vertical="center" wrapText="1"/>
    </xf>
    <xf numFmtId="0" fontId="29" fillId="0" borderId="4" xfId="6" applyFont="1" applyBorder="1" applyAlignment="1">
      <alignment horizontal="center" vertical="center" wrapText="1"/>
    </xf>
    <xf numFmtId="0" fontId="29" fillId="0" borderId="6" xfId="6" applyFont="1" applyBorder="1" applyAlignment="1">
      <alignment horizontal="center" vertical="center" wrapText="1"/>
    </xf>
    <xf numFmtId="0" fontId="29" fillId="0" borderId="40" xfId="6" applyFont="1" applyBorder="1" applyAlignment="1">
      <alignment horizontal="center" vertical="center" wrapText="1"/>
    </xf>
    <xf numFmtId="0" fontId="29" fillId="0" borderId="20" xfId="6" applyFont="1" applyBorder="1" applyAlignment="1">
      <alignment horizontal="center" vertical="center" wrapText="1"/>
    </xf>
    <xf numFmtId="172" fontId="7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6" applyFont="1" applyFill="1" applyBorder="1" applyAlignment="1" applyProtection="1">
      <alignment horizontal="left"/>
    </xf>
    <xf numFmtId="0" fontId="28" fillId="0" borderId="14" xfId="6" applyFont="1" applyFill="1" applyBorder="1" applyAlignment="1" applyProtection="1">
      <alignment horizontal="left"/>
    </xf>
    <xf numFmtId="0" fontId="20" fillId="0" borderId="57" xfId="6" applyFont="1" applyFill="1" applyBorder="1" applyAlignment="1">
      <alignment horizontal="justify" vertical="center" wrapText="1"/>
    </xf>
    <xf numFmtId="172" fontId="7" fillId="0" borderId="0" xfId="6" applyNumberFormat="1" applyFont="1" applyAlignment="1" applyProtection="1">
      <alignment horizontal="center" vertical="center" wrapText="1"/>
      <protection locked="0"/>
    </xf>
    <xf numFmtId="0" fontId="15" fillId="0" borderId="57" xfId="6" applyFont="1" applyBorder="1" applyAlignment="1">
      <alignment horizontal="left" vertical="top" wrapText="1"/>
    </xf>
    <xf numFmtId="172" fontId="21" fillId="0" borderId="0" xfId="0" applyNumberFormat="1" applyFont="1" applyFill="1" applyAlignment="1" applyProtection="1">
      <alignment horizontal="center" vertical="center" wrapText="1"/>
      <protection locked="0"/>
    </xf>
    <xf numFmtId="172" fontId="43" fillId="0" borderId="0" xfId="0" applyNumberFormat="1" applyFont="1" applyFill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right" vertical="center" wrapText="1"/>
      <protection locked="0"/>
    </xf>
    <xf numFmtId="172" fontId="43" fillId="0" borderId="0" xfId="0" applyNumberFormat="1" applyFont="1" applyAlignment="1" applyProtection="1">
      <alignment horizontal="right" vertical="center" wrapText="1"/>
      <protection locked="0"/>
    </xf>
    <xf numFmtId="172" fontId="21" fillId="0" borderId="0" xfId="0" applyNumberFormat="1" applyFont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5" fillId="0" borderId="60" xfId="0" applyFont="1" applyFill="1" applyBorder="1" applyAlignment="1" applyProtection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43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right"/>
    </xf>
    <xf numFmtId="0" fontId="28" fillId="0" borderId="31" xfId="0" applyFont="1" applyBorder="1" applyAlignment="1" applyProtection="1">
      <alignment horizontal="left" vertical="center" indent="2"/>
    </xf>
    <xf numFmtId="0" fontId="28" fillId="0" borderId="30" xfId="0" applyFont="1" applyBorder="1" applyAlignment="1" applyProtection="1">
      <alignment horizontal="left" vertical="center" indent="2"/>
    </xf>
    <xf numFmtId="0" fontId="21" fillId="0" borderId="0" xfId="0" applyFont="1" applyAlignment="1" applyProtection="1">
      <alignment horizontal="center" wrapText="1"/>
      <protection locked="0"/>
    </xf>
    <xf numFmtId="172" fontId="43" fillId="0" borderId="0" xfId="0" applyNumberFormat="1" applyFont="1" applyAlignment="1">
      <alignment horizontal="right" textRotation="180" wrapText="1"/>
    </xf>
    <xf numFmtId="172" fontId="8" fillId="0" borderId="31" xfId="0" applyNumberFormat="1" applyFont="1" applyBorder="1" applyAlignment="1">
      <alignment horizontal="left" vertical="center" wrapText="1" indent="2"/>
    </xf>
    <xf numFmtId="172" fontId="8" fillId="0" borderId="39" xfId="0" applyNumberFormat="1" applyFont="1" applyBorder="1" applyAlignment="1">
      <alignment horizontal="left" vertical="center" wrapText="1" indent="2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172" fontId="8" fillId="0" borderId="42" xfId="0" applyNumberFormat="1" applyFont="1" applyBorder="1" applyAlignment="1">
      <alignment horizontal="center" vertical="center"/>
    </xf>
    <xf numFmtId="172" fontId="8" fillId="0" borderId="66" xfId="0" applyNumberFormat="1" applyFont="1" applyBorder="1" applyAlignment="1">
      <alignment horizontal="center" vertical="center"/>
    </xf>
    <xf numFmtId="172" fontId="8" fillId="0" borderId="54" xfId="0" applyNumberFormat="1" applyFont="1" applyBorder="1" applyAlignment="1">
      <alignment horizontal="center" vertical="center"/>
    </xf>
    <xf numFmtId="172" fontId="8" fillId="0" borderId="55" xfId="0" applyNumberFormat="1" applyFont="1" applyBorder="1" applyAlignment="1">
      <alignment horizontal="center" vertical="center" wrapText="1"/>
    </xf>
    <xf numFmtId="172" fontId="8" fillId="0" borderId="56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justify" vertical="center" wrapText="1"/>
    </xf>
    <xf numFmtId="0" fontId="51" fillId="0" borderId="0" xfId="0" applyFont="1" applyAlignment="1" applyProtection="1">
      <alignment horizontal="center" wrapText="1"/>
      <protection locked="0"/>
    </xf>
    <xf numFmtId="0" fontId="19" fillId="0" borderId="46" xfId="7" applyFont="1" applyBorder="1" applyAlignment="1">
      <alignment horizontal="left" vertical="center" indent="1"/>
    </xf>
    <xf numFmtId="0" fontId="19" fillId="0" borderId="32" xfId="7" applyFont="1" applyBorder="1" applyAlignment="1">
      <alignment horizontal="left" vertical="center" indent="1"/>
    </xf>
    <xf numFmtId="0" fontId="19" fillId="0" borderId="39" xfId="7" applyFont="1" applyBorder="1" applyAlignment="1">
      <alignment horizontal="left" vertical="center" indent="1"/>
    </xf>
    <xf numFmtId="0" fontId="21" fillId="0" borderId="0" xfId="7" applyFont="1" applyAlignment="1">
      <alignment horizontal="center" wrapText="1"/>
    </xf>
    <xf numFmtId="0" fontId="21" fillId="0" borderId="0" xfId="7" applyFont="1" applyAlignment="1">
      <alignment horizontal="center"/>
    </xf>
    <xf numFmtId="0" fontId="51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textRotation="180"/>
    </xf>
    <xf numFmtId="0" fontId="54" fillId="0" borderId="57" xfId="0" applyFont="1" applyBorder="1"/>
    <xf numFmtId="0" fontId="32" fillId="0" borderId="0" xfId="0" applyFont="1" applyAlignment="1">
      <alignment horizontal="right"/>
    </xf>
    <xf numFmtId="0" fontId="28" fillId="0" borderId="31" xfId="0" applyFont="1" applyBorder="1" applyAlignment="1">
      <alignment horizontal="left" vertical="center" indent="2"/>
    </xf>
    <xf numFmtId="0" fontId="28" fillId="0" borderId="30" xfId="0" applyFont="1" applyBorder="1" applyAlignment="1">
      <alignment horizontal="left" vertical="center" indent="2"/>
    </xf>
    <xf numFmtId="172" fontId="7" fillId="0" borderId="0" xfId="6" applyNumberFormat="1" applyFont="1" applyAlignment="1">
      <alignment horizontal="center" vertical="center"/>
    </xf>
    <xf numFmtId="172" fontId="32" fillId="0" borderId="23" xfId="6" applyNumberFormat="1" applyFont="1" applyBorder="1" applyAlignment="1">
      <alignment horizontal="left" vertical="center"/>
    </xf>
    <xf numFmtId="172" fontId="32" fillId="0" borderId="23" xfId="6" applyNumberFormat="1" applyFont="1" applyBorder="1" applyAlignment="1">
      <alignment horizontal="left"/>
    </xf>
    <xf numFmtId="0" fontId="31" fillId="0" borderId="0" xfId="6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6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</cellXfs>
  <cellStyles count="9">
    <cellStyle name="Ezres 2" xfId="1"/>
    <cellStyle name="Hiperhivatkozás" xfId="2"/>
    <cellStyle name="Hivatkozás" xfId="3" builtinId="8"/>
    <cellStyle name="Már látott hiperhivatkozás" xfId="4"/>
    <cellStyle name="Normál" xfId="0" builtinId="0"/>
    <cellStyle name="Normál 2" xfId="5"/>
    <cellStyle name="Normál_KVRENMUNKA" xfId="6"/>
    <cellStyle name="Normál_SEGEDLETEK" xfId="7"/>
    <cellStyle name="Százalék 2" xfId="8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142875</xdr:rowOff>
    </xdr:from>
    <xdr:to>
      <xdr:col>25</xdr:col>
      <xdr:colOff>161925</xdr:colOff>
      <xdr:row>15</xdr:row>
      <xdr:rowOff>161925</xdr:rowOff>
    </xdr:to>
    <xdr:grpSp>
      <xdr:nvGrpSpPr>
        <xdr:cNvPr id="2046" name="Csoportba foglalás 11"/>
        <xdr:cNvGrpSpPr>
          <a:grpSpLocks/>
        </xdr:cNvGrpSpPr>
      </xdr:nvGrpSpPr>
      <xdr:grpSpPr bwMode="auto">
        <a:xfrm>
          <a:off x="7600950" y="142875"/>
          <a:ext cx="4905375" cy="2724150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59895"/>
              <a:gd name="adj2" fmla="val 1321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78849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50690" y="659312"/>
            <a:ext cx="818355" cy="268820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16</xdr:col>
      <xdr:colOff>12700</xdr:colOff>
      <xdr:row>16</xdr:row>
      <xdr:rowOff>125414</xdr:rowOff>
    </xdr:from>
    <xdr:to>
      <xdr:col>25</xdr:col>
      <xdr:colOff>125416</xdr:colOff>
      <xdr:row>23</xdr:row>
      <xdr:rowOff>69851</xdr:rowOff>
    </xdr:to>
    <xdr:sp macro="" textlink="">
      <xdr:nvSpPr>
        <xdr:cNvPr id="6" name="Téglalap 5"/>
        <xdr:cNvSpPr/>
      </xdr:nvSpPr>
      <xdr:spPr>
        <a:xfrm>
          <a:off x="7545388" y="3006727"/>
          <a:ext cx="4899028" cy="1222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KV_1.1.sz.mell.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KV_1.1.sz.mell.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123824</xdr:rowOff>
    </xdr:from>
    <xdr:to>
      <xdr:col>12</xdr:col>
      <xdr:colOff>342900</xdr:colOff>
      <xdr:row>57</xdr:row>
      <xdr:rowOff>85724</xdr:rowOff>
    </xdr:to>
    <xdr:sp macro="" textlink="">
      <xdr:nvSpPr>
        <xdr:cNvPr id="2" name="Szövegdoboz 1"/>
        <xdr:cNvSpPr txBox="1"/>
      </xdr:nvSpPr>
      <xdr:spPr>
        <a:xfrm>
          <a:off x="590550" y="123824"/>
          <a:ext cx="6153150" cy="919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 hangingPunct="0">
            <a:tabLst>
              <a:tab pos="3420745" algn="dec"/>
              <a:tab pos="5490845" algn="r"/>
            </a:tabLst>
          </a:pPr>
          <a:r>
            <a:rPr lang="hu-HU" sz="1100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 hangingPunct="0"/>
          <a:r>
            <a:rPr lang="hu-HU" sz="1100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10. melléklet az 6/2021. (VI.30.) 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 hangingPunct="0"/>
          <a:r>
            <a:rPr lang="hu-HU" sz="1100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önkormányzati rendelethez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Az önkormányzat intézményében és az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Önkormányzat költségvetésében szereplő kormányzati funkciókon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biztosított álláshelyek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2021. évben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>
            <a:lnSpc>
              <a:spcPct val="150000"/>
            </a:lnSpc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ÖNKORMÁNYZAT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Állandó teljes munkaidős álláshelyek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i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Önkormányzatok és önkormányzati hivatalok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jogalkotó és általános igazgatási tevékenysége	1 fő polgármester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1 fő hivatalsegéd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Zöldterület kezelés	1 fő parkgondozó 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Védőnői szolgálat	1 fő védőnő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lnSpc>
              <a:spcPts val="1200"/>
            </a:lnSpc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Kulturális szolgáltatás	1 fő kulturális szakember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Falugondnoki szolgálat	1 fő falugondnok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lnSpc>
              <a:spcPts val="1200"/>
            </a:lnSpc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Könyvtár	1 fő könyvtáros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Összesen:	7 fő teljes munkaidős állandó álláshely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lnSpc>
              <a:spcPts val="1200"/>
            </a:lnSpc>
            <a:tabLst>
              <a:tab pos="308610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 i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lnSpc>
              <a:spcPts val="1200"/>
            </a:lnSpc>
            <a:tabLst>
              <a:tab pos="3086100" algn="l"/>
              <a:tab pos="3429000" algn="l"/>
            </a:tabLst>
          </a:pPr>
          <a:r>
            <a:rPr lang="hu-HU" sz="1100" b="1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Változó teljes munkaidős álláshelyek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 i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Közfoglalkoztatás  	9 fő – 12 hónapos időtartamra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lnSpc>
              <a:spcPts val="1200"/>
            </a:lnSpc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086100" indent="-3086100" algn="just" hangingPunct="0">
            <a:tabLst>
              <a:tab pos="297053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Összesen:	9 fő teljes munkaidős változó álláshely 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086100" indent="-3086100"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egész évi foglalkoztatásra átszámítva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086100" indent="-3086100" algn="just" hangingPunct="0">
            <a:lnSpc>
              <a:spcPts val="1200"/>
            </a:lnSpc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lnSpc>
              <a:spcPts val="1200"/>
            </a:lnSpc>
            <a:tabLst>
              <a:tab pos="3086100" algn="l"/>
              <a:tab pos="3429000" algn="l"/>
            </a:tabLst>
          </a:pPr>
          <a:r>
            <a:rPr lang="hu-HU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ESZTEREGNYEI KEREKVÁR ÓVODA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i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Állandó teljes munkaidős álláshelyek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lnSpc>
              <a:spcPts val="1200"/>
            </a:lnSpc>
            <a:tabLst>
              <a:tab pos="3086100" algn="l"/>
              <a:tab pos="3429000" algn="l"/>
            </a:tabLst>
          </a:pPr>
          <a:r>
            <a:rPr lang="hu-HU" sz="1100" b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Nemzetiségi óvodai nevelés, ellátás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szakmai feladatai	1 fő intézményvezető – óvodapedagógus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lnSpc>
              <a:spcPts val="1200"/>
            </a:lnSpc>
            <a:tabLst>
              <a:tab pos="297053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Óvodai nevelés, ellátás szakmai feladatai	1 fő óvodapedagógus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2 fő dajka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lnSpc>
              <a:spcPts val="1200"/>
            </a:lnSpc>
            <a:tabLst>
              <a:tab pos="297053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Összesen:	4 fő teljes munkaidős állandó álláshely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2004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4/Documents/K&#246;lts&#233;gvet&#233;s%202020/ERVIK/&#214;nkorm/KVI_MODOSITOT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4/Documents/K&#246;lts&#233;gvet&#233;s%202020/FH.%20&#214;NK/Eredeti/elfogadott/KVIREND%20t&#225;bl&#225;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zilajka%20Eszter/2021%20K&#246;lts&#233;gvet&#233;s%20tervez&#233;s/Eszteregnye/2021%20k&#246;lts&#233;gvet&#233;s%20Eszteregny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ilajka%20Eszter/AppData/Local/Microsoft/Windows/INetCache/Content.Outlook/LNYWB085/KVIREND%20t&#258;&#260;bl&#258;&#260;k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5">
          <cell r="D5" t="str">
            <v>Felhasználás   2019. XII. 31-ig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9.1.sz.mell"/>
      <sheetName val="KV_9.1.1.sz.mell"/>
      <sheetName val="KV_9.1.2.sz.mell."/>
      <sheetName val="KV_9.3.sz.mell"/>
      <sheetName val="KV_9.3.1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 refreshError="1"/>
      <sheetData sheetId="1" refreshError="1"/>
      <sheetData sheetId="2" refreshError="1">
        <row r="5">
          <cell r="A5" t="str">
            <v>2020. évi előirányzat BEVÉTELEK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1.sz.mell"/>
      <sheetName val="KV_8.1.1.sz.mell"/>
      <sheetName val="KV_8.1.2.sz.mell."/>
      <sheetName val="KV_8.2.sz.mell"/>
      <sheetName val="KV_8.2.1.sz.mell"/>
      <sheetName val="KV_8.2.2.sz.mell"/>
      <sheetName val="KV_9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>
        <row r="3">
          <cell r="A3" t="str">
            <v>ESZTEREGNYE KÖZSÉG ÖNKORMÁNYZATA</v>
          </cell>
        </row>
        <row r="7">
          <cell r="D7">
            <v>2021</v>
          </cell>
        </row>
      </sheetData>
      <sheetData sheetId="2">
        <row r="5">
          <cell r="A5" t="str">
            <v>2021. évi előirányzat BEVÉTELEK</v>
          </cell>
        </row>
      </sheetData>
      <sheetData sheetId="3">
        <row r="32">
          <cell r="B32" t="str">
            <v>Építményadó</v>
          </cell>
        </row>
        <row r="33">
          <cell r="B33" t="str">
            <v>Egyéb közhatalmi</v>
          </cell>
        </row>
        <row r="34">
          <cell r="B34" t="str">
            <v>Iparűzési adó</v>
          </cell>
        </row>
        <row r="35">
          <cell r="B35" t="str">
            <v>Talajterhelési díj</v>
          </cell>
        </row>
        <row r="36">
          <cell r="B36" t="str">
            <v>Gépjárműadó</v>
          </cell>
        </row>
        <row r="37">
          <cell r="B37" t="str">
            <v>Telekadó</v>
          </cell>
        </row>
        <row r="38">
          <cell r="B38" t="str">
            <v>Kommunális adó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Eszteregnyei Kerekvár Óvoda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9.1.sz.mell"/>
      <sheetName val="KV_9.1.1.sz.mell"/>
      <sheetName val="KV_9.1.2.sz.mell."/>
      <sheetName val="KV_9.3.sz.mell"/>
      <sheetName val="KV_9.3.1.sz.mell"/>
      <sheetName val="KV_9.3.2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>
        <row r="5">
          <cell r="A5" t="str">
            <v>2021.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3"/>
  <sheetViews>
    <sheetView tabSelected="1" zoomScale="120" zoomScaleNormal="120" workbookViewId="0">
      <selection activeCell="B5" sqref="B5"/>
    </sheetView>
  </sheetViews>
  <sheetFormatPr defaultRowHeight="12.75" x14ac:dyDescent="0.2"/>
  <cols>
    <col min="1" max="1" width="35.33203125" customWidth="1"/>
    <col min="2" max="2" width="83" customWidth="1"/>
    <col min="3" max="3" width="34.5" customWidth="1"/>
  </cols>
  <sheetData>
    <row r="1" spans="1:3" x14ac:dyDescent="0.2">
      <c r="A1" s="351">
        <v>2021</v>
      </c>
    </row>
    <row r="2" spans="1:3" ht="18.75" customHeight="1" x14ac:dyDescent="0.2">
      <c r="A2" s="798" t="s">
        <v>457</v>
      </c>
      <c r="B2" s="798"/>
      <c r="C2" s="798"/>
    </row>
    <row r="3" spans="1:3" ht="15" x14ac:dyDescent="0.25">
      <c r="A3" s="290"/>
      <c r="B3" s="291"/>
      <c r="C3" s="290"/>
    </row>
    <row r="4" spans="1:3" ht="14.25" x14ac:dyDescent="0.2">
      <c r="A4" s="292" t="s">
        <v>480</v>
      </c>
      <c r="B4" s="293" t="s">
        <v>479</v>
      </c>
      <c r="C4" s="292" t="s">
        <v>458</v>
      </c>
    </row>
    <row r="5" spans="1:3" x14ac:dyDescent="0.2">
      <c r="A5" s="294"/>
      <c r="B5" s="294"/>
      <c r="C5" s="294"/>
    </row>
    <row r="6" spans="1:3" ht="18.75" x14ac:dyDescent="0.3">
      <c r="A6" s="799" t="s">
        <v>460</v>
      </c>
      <c r="B6" s="799"/>
      <c r="C6" s="799"/>
    </row>
    <row r="7" spans="1:3" x14ac:dyDescent="0.2">
      <c r="A7" s="294" t="s">
        <v>481</v>
      </c>
      <c r="B7" s="294" t="s">
        <v>482</v>
      </c>
      <c r="C7" s="334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2">
      <c r="A8" s="294" t="s">
        <v>483</v>
      </c>
      <c r="B8" s="294" t="s">
        <v>551</v>
      </c>
      <c r="C8" s="334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2">
      <c r="A9" s="294" t="s">
        <v>484</v>
      </c>
      <c r="B9" s="294" t="s">
        <v>485</v>
      </c>
      <c r="C9" s="334" t="str">
        <f ca="1">HYPERLINK(SUBSTITUTE(CELL("address",KV_1.1.sz.mell.!A1),"'",""),SUBSTITUTE(MID(CELL("address",KV_1.1.sz.mell.!A1),SEARCH("]",CELL("address",KV_1.1.sz.mell.!A1),1)+1,LEN(CELL("address",KV_1.1.sz.mell.!A1))-SEARCH("]",CELL("address",KV_1.1.sz.mell.!A1),1)),"'",""))</f>
        <v>KV_1.1.sz.mell.!$A$1</v>
      </c>
    </row>
    <row r="10" spans="1:3" x14ac:dyDescent="0.2">
      <c r="A10" s="294" t="s">
        <v>486</v>
      </c>
      <c r="B10" s="294" t="s">
        <v>488</v>
      </c>
      <c r="C10" s="334" t="str">
        <f ca="1">HYPERLINK(SUBSTITUTE(CELL("address",KV_1.2.sz.mell.!A1),"'",""),SUBSTITUTE(MID(CELL("address",KV_1.2.sz.mell.!A1),SEARCH("]",CELL("address",KV_1.2.sz.mell.!A1),1)+1,LEN(CELL("address",KV_1.2.sz.mell.!A1))-SEARCH("]",CELL("address",KV_1.2.sz.mell.!A1),1)),"'",""))</f>
        <v>KV_1.2.sz.mell.!$A$1</v>
      </c>
    </row>
    <row r="11" spans="1:3" x14ac:dyDescent="0.2">
      <c r="A11" s="294" t="s">
        <v>487</v>
      </c>
      <c r="B11" s="294" t="s">
        <v>489</v>
      </c>
      <c r="C11" s="334" t="str">
        <f ca="1">HYPERLINK(SUBSTITUTE(CELL("address",KV_1.3.sz.mell.!A1),"'",""),SUBSTITUTE(MID(CELL("address",KV_1.3.sz.mell.!A1),SEARCH("]",CELL("address",KV_1.3.sz.mell.!A1),1)+1,LEN(CELL("address",KV_1.3.sz.mell.!A1))-SEARCH("]",CELL("address",KV_1.3.sz.mell.!A1),1)),"'",""))</f>
        <v>KV_1.3.sz.mell.!$A$1</v>
      </c>
    </row>
    <row r="12" spans="1:3" x14ac:dyDescent="0.2">
      <c r="A12" s="294" t="s">
        <v>490</v>
      </c>
      <c r="B12" s="294" t="s">
        <v>491</v>
      </c>
      <c r="C12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x14ac:dyDescent="0.2">
      <c r="A13" s="294" t="s">
        <v>492</v>
      </c>
      <c r="B13" s="294" t="s">
        <v>493</v>
      </c>
      <c r="C13" s="334" t="str">
        <f ca="1">HYPERLINK(SUBSTITUTE(CELL("address",KV_2.1.sz.mell.!A1),"'",""),SUBSTITUTE(MID(CELL("address",KV_2.1.sz.mell.!A1),SEARCH("]",CELL("address",KV_2.1.sz.mell.!A1),1)+1,LEN(CELL("address",KV_2.1.sz.mell.!A1))-SEARCH("]",CELL("address",KV_2.1.sz.mell.!A1),1)),"'",""))</f>
        <v>KV_2.1.sz.mell.!$A$1</v>
      </c>
    </row>
    <row r="14" spans="1:3" x14ac:dyDescent="0.2">
      <c r="A14" s="294" t="s">
        <v>494</v>
      </c>
      <c r="B14" s="294" t="s">
        <v>495</v>
      </c>
      <c r="C14" s="334" t="str">
        <f ca="1">HYPERLINK(SUBSTITUTE(CELL("address",KV_2.2.sz.mell.!A1),"'",""),SUBSTITUTE(MID(CELL("address",KV_2.2.sz.mell.!A1),SEARCH("]",CELL("address",KV_2.2.sz.mell.!A1),1)+1,LEN(CELL("address",KV_2.2.sz.mell.!A1))-SEARCH("]",CELL("address",KV_2.2.sz.mell.!A1),1)),"'",""))</f>
        <v>KV_2.2.sz.mell.!$A$1</v>
      </c>
    </row>
    <row r="15" spans="1:3" x14ac:dyDescent="0.2">
      <c r="A15" s="294" t="s">
        <v>496</v>
      </c>
      <c r="B15" s="294" t="s">
        <v>497</v>
      </c>
      <c r="C15" s="334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x14ac:dyDescent="0.2">
      <c r="A16" s="294" t="s">
        <v>498</v>
      </c>
      <c r="B16" s="294" t="s">
        <v>552</v>
      </c>
      <c r="C16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7" spans="1:3" x14ac:dyDescent="0.2">
      <c r="A17" s="294" t="s">
        <v>499</v>
      </c>
      <c r="B17" s="294" t="s">
        <v>500</v>
      </c>
      <c r="C17" s="334" t="str">
        <f ca="1">HYPERLINK(SUBSTITUTE(CELL("address",KV_4.sz.mell.!A1),"'",""),SUBSTITUTE(MID(CELL("address",KV_4.sz.mell.!A1),SEARCH("]",CELL("address",KV_4.sz.mell.!A1),1)+1,LEN(CELL("address",KV_4.sz.mell.!A1))-SEARCH("]",CELL("address",KV_4.sz.mell.!A1),1)),"'",""))</f>
        <v>KV_4.sz.mell.!$A$1</v>
      </c>
    </row>
    <row r="18" spans="1:3" x14ac:dyDescent="0.2">
      <c r="A18" s="294" t="s">
        <v>502</v>
      </c>
      <c r="B18" s="294" t="s">
        <v>501</v>
      </c>
      <c r="C18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2">
      <c r="A19" s="294" t="s">
        <v>503</v>
      </c>
      <c r="B19" s="294" t="s">
        <v>504</v>
      </c>
      <c r="C19" s="334" t="str">
        <f ca="1">HYPERLINK(SUBSTITUTE(CELL("address",KV_6.sz.mell.!A1),"'",""),SUBSTITUTE(MID(CELL("address",KV_6.sz.mell.!A1),SEARCH("]",CELL("address",KV_6.sz.mell.!A1),1)+1,LEN(CELL("address",KV_6.sz.mell.!A1))-SEARCH("]",CELL("address",KV_6.sz.mell.!A1),1)),"'",""))</f>
        <v>KV_6.sz.mell.!$A$1</v>
      </c>
    </row>
    <row r="20" spans="1:3" x14ac:dyDescent="0.2">
      <c r="A20" s="294" t="s">
        <v>505</v>
      </c>
      <c r="B20" s="294" t="s">
        <v>506</v>
      </c>
      <c r="C20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x14ac:dyDescent="0.2">
      <c r="A21" s="294" t="s">
        <v>507</v>
      </c>
      <c r="B21" s="294" t="s">
        <v>508</v>
      </c>
      <c r="C21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x14ac:dyDescent="0.2">
      <c r="A22" s="296" t="s">
        <v>509</v>
      </c>
      <c r="B22" s="294" t="s">
        <v>510</v>
      </c>
      <c r="C22" s="334" t="str">
        <f ca="1">HYPERLINK(SUBSTITUTE(CELL("address",KV_8.1.sz.mell!A1),"'",""),SUBSTITUTE(MID(CELL("address",KV_8.1.sz.mell!A1),SEARCH("]",CELL("address",KV_8.1.sz.mell!A1),1)+1,LEN(CELL("address",KV_8.1.sz.mell!A1))-SEARCH("]",CELL("address",KV_8.1.sz.mell!A1),1)),"'",""))</f>
        <v>KV_8.1.sz.mell!$A$1</v>
      </c>
    </row>
    <row r="23" spans="1:3" x14ac:dyDescent="0.2">
      <c r="A23" s="297" t="s">
        <v>511</v>
      </c>
      <c r="B23" s="294" t="s">
        <v>512</v>
      </c>
      <c r="C23" s="334" t="str">
        <f ca="1">HYPERLINK(SUBSTITUTE(CELL("address",KV_8.1.1.sz.mell!A1),"'",""),SUBSTITUTE(MID(CELL("address",KV_8.1.1.sz.mell!A1),SEARCH("]",CELL("address",KV_8.1.1.sz.mell!A1),1)+1,LEN(CELL("address",KV_8.1.1.sz.mell!A1))-SEARCH("]",CELL("address",KV_8.1.1.sz.mell!A1),1)),"'",""))</f>
        <v>KV_8.1.1.sz.mell!$A$1</v>
      </c>
    </row>
    <row r="24" spans="1:3" x14ac:dyDescent="0.2">
      <c r="A24" s="294" t="s">
        <v>513</v>
      </c>
      <c r="B24" s="294" t="s">
        <v>514</v>
      </c>
      <c r="C24" s="334" t="str">
        <f ca="1">HYPERLINK(SUBSTITUTE(CELL("address",KV_8.1.2.sz.mell.!A1),"'",""),SUBSTITUTE(MID(CELL("address",KV_8.1.2.sz.mell.!A1),SEARCH("]",CELL("address",KV_8.1.2.sz.mell.!A1),1)+1,LEN(CELL("address",KV_8.1.2.sz.mell.!A1))-SEARCH("]",CELL("address",KV_8.1.2.sz.mell.!A1),1)),"'",""))</f>
        <v>KV_8.1.2.sz.mell.!$A$1</v>
      </c>
    </row>
    <row r="25" spans="1:3" x14ac:dyDescent="0.2">
      <c r="A25" s="294" t="s">
        <v>515</v>
      </c>
      <c r="B25" s="294" t="s">
        <v>516</v>
      </c>
      <c r="C25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294" t="s">
        <v>517</v>
      </c>
      <c r="B26" s="294" t="s">
        <v>518</v>
      </c>
      <c r="C26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294" t="s">
        <v>519</v>
      </c>
      <c r="B27" s="294" t="str">
        <f>CONCATENATE(ALAPADATOK!B13)</f>
        <v>1 kvi név</v>
      </c>
      <c r="C27" s="334" t="str">
        <f ca="1">HYPERLINK(SUBSTITUTE(CELL("address",KV_8.2.sz.mell!A1),"'",""),SUBSTITUTE(MID(CELL("address",KV_8.2.sz.mell!A1),SEARCH("]",CELL("address",KV_8.2.sz.mell!A1),1)+1,LEN(CELL("address",KV_8.2.sz.mell!A1))-SEARCH("]",CELL("address",KV_8.2.sz.mell!A1),1)),"'",""))</f>
        <v>KV_8.2.sz.mell!$A$1</v>
      </c>
    </row>
    <row r="28" spans="1:3" x14ac:dyDescent="0.2">
      <c r="A28" s="294" t="s">
        <v>520</v>
      </c>
      <c r="B28" s="294" t="str">
        <f>CONCATENATE(ALAPADATOK!B15)</f>
        <v>2 kvi név</v>
      </c>
      <c r="C28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294" t="s">
        <v>526</v>
      </c>
      <c r="B29" s="294" t="str">
        <f>CONCATENATE(ALAPADATOK!B17)</f>
        <v xml:space="preserve">3 kvi név  </v>
      </c>
      <c r="C29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294" t="s">
        <v>527</v>
      </c>
      <c r="B30" s="294" t="str">
        <f>CONCATENATE(ALAPADATOK!B19)</f>
        <v>4 kvi név</v>
      </c>
      <c r="C30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294" t="s">
        <v>528</v>
      </c>
      <c r="B31" s="294" t="str">
        <f>CONCATENATE(ALAPADATOK!B21)</f>
        <v>5 kvi név</v>
      </c>
      <c r="C31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294" t="s">
        <v>529</v>
      </c>
      <c r="B32" s="294" t="str">
        <f>CONCATENATE(ALAPADATOK!B23)</f>
        <v>6 kvi név</v>
      </c>
      <c r="C32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294" t="s">
        <v>530</v>
      </c>
      <c r="B33" s="294" t="str">
        <f>CONCATENATE(ALAPADATOK!B25)</f>
        <v>7 kvi név</v>
      </c>
      <c r="C33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294" t="s">
        <v>531</v>
      </c>
      <c r="B34" s="294" t="str">
        <f>CONCATENATE(ALAPADATOK!B27)</f>
        <v>8 kvi név</v>
      </c>
      <c r="C34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x14ac:dyDescent="0.2">
      <c r="A35" s="294" t="s">
        <v>532</v>
      </c>
      <c r="B35" s="294" t="str">
        <f>CONCATENATE(ALAPADATOK!B29)</f>
        <v>9 kvi név</v>
      </c>
      <c r="C35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x14ac:dyDescent="0.2">
      <c r="A36" s="294" t="s">
        <v>533</v>
      </c>
      <c r="B36" s="294" t="str">
        <f>CONCATENATE(ALAPADATOK!B31)</f>
        <v>10 kvi név</v>
      </c>
      <c r="C36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x14ac:dyDescent="0.2">
      <c r="A37" s="294" t="s">
        <v>534</v>
      </c>
      <c r="B37" s="294" t="s">
        <v>542</v>
      </c>
      <c r="C37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x14ac:dyDescent="0.2">
      <c r="A38" s="294" t="s">
        <v>535</v>
      </c>
      <c r="B38" s="294" t="e">
        <f>#REF!</f>
        <v>#REF!</v>
      </c>
      <c r="C38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9" spans="1:3" ht="25.5" x14ac:dyDescent="0.2">
      <c r="A39" s="294" t="s">
        <v>536</v>
      </c>
      <c r="B39" s="335" t="s">
        <v>2</v>
      </c>
      <c r="C39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x14ac:dyDescent="0.2">
      <c r="A40" s="294" t="s">
        <v>537</v>
      </c>
      <c r="B40" s="294" t="s">
        <v>543</v>
      </c>
      <c r="C40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 x14ac:dyDescent="0.2">
      <c r="A41" s="294" t="s">
        <v>538</v>
      </c>
      <c r="B41" s="294" t="e">
        <f>#REF!</f>
        <v>#REF!</v>
      </c>
      <c r="C41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2" spans="1:3" x14ac:dyDescent="0.2">
      <c r="A42" s="294" t="s">
        <v>539</v>
      </c>
      <c r="B42" s="294" t="e">
        <f>#REF!</f>
        <v>#REF!</v>
      </c>
      <c r="C42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 x14ac:dyDescent="0.2">
      <c r="A43" s="294" t="s">
        <v>540</v>
      </c>
      <c r="B43" s="294" t="str">
        <f>KV_1.sz.tájékoztató_t.!A2</f>
        <v>K I M U T A T Á S
a 2021. évben céljelleggel juttatott támogatásokról</v>
      </c>
      <c r="C43" s="334" t="str">
        <f ca="1">HYPERLINK(SUBSTITUTE(CELL("address",KV_1.sz.tájékoztató_t.!A1),"'",""),SUBSTITUTE(MID(CELL("address",KV_1.sz.tájékoztató_t.!A1),SEARCH("]",CELL("address",KV_1.sz.tájékoztató_t.!A1),1)+1,LEN(CELL("address",KV_1.sz.tájékoztató_t.!A1))-SEARCH("]",CELL("address",KV_1.sz.tájékoztató_t.!A1),1)),"'",""))</f>
        <v>KV_1.sz.tájékoztató_t.!$A$1</v>
      </c>
    </row>
    <row r="44" spans="1:3" x14ac:dyDescent="0.2">
      <c r="A44" s="294" t="s">
        <v>541</v>
      </c>
      <c r="B44" s="294" t="e">
        <f>LOWER(#REF!)</f>
        <v>#REF!</v>
      </c>
      <c r="C44" s="33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x14ac:dyDescent="0.2">
      <c r="A45" s="294"/>
      <c r="B45" s="294"/>
      <c r="C45" s="334"/>
    </row>
    <row r="46" spans="1:3" ht="18.75" x14ac:dyDescent="0.3">
      <c r="A46" s="799"/>
      <c r="B46" s="799"/>
      <c r="C46" s="799"/>
    </row>
    <row r="47" spans="1:3" x14ac:dyDescent="0.2">
      <c r="A47" s="294"/>
      <c r="B47" s="294"/>
      <c r="C47" s="294"/>
    </row>
    <row r="48" spans="1:3" x14ac:dyDescent="0.2">
      <c r="A48" s="294"/>
      <c r="B48" s="294"/>
      <c r="C48" s="294"/>
    </row>
    <row r="49" spans="1:3" x14ac:dyDescent="0.2">
      <c r="A49" s="294"/>
      <c r="B49" s="294"/>
      <c r="C49" s="294"/>
    </row>
    <row r="50" spans="1:3" x14ac:dyDescent="0.2">
      <c r="A50" s="294"/>
      <c r="B50" s="294"/>
      <c r="C50" s="294"/>
    </row>
    <row r="51" spans="1:3" x14ac:dyDescent="0.2">
      <c r="A51" s="294"/>
      <c r="B51" s="294"/>
      <c r="C51" s="294"/>
    </row>
    <row r="52" spans="1:3" x14ac:dyDescent="0.2">
      <c r="A52" s="294"/>
      <c r="B52" s="294"/>
      <c r="C52" s="294"/>
    </row>
    <row r="53" spans="1:3" x14ac:dyDescent="0.2">
      <c r="A53" s="294"/>
      <c r="B53" s="294"/>
      <c r="C53" s="294"/>
    </row>
    <row r="54" spans="1:3" x14ac:dyDescent="0.2">
      <c r="A54" s="294"/>
      <c r="B54" s="294"/>
      <c r="C54" s="294"/>
    </row>
    <row r="55" spans="1:3" x14ac:dyDescent="0.2">
      <c r="A55" s="294"/>
      <c r="B55" s="294"/>
      <c r="C55" s="294"/>
    </row>
    <row r="56" spans="1:3" x14ac:dyDescent="0.2">
      <c r="A56" s="294"/>
      <c r="B56" s="294"/>
      <c r="C56" s="294"/>
    </row>
    <row r="57" spans="1:3" x14ac:dyDescent="0.2">
      <c r="A57" s="294"/>
      <c r="B57" s="294"/>
      <c r="C57" s="294"/>
    </row>
    <row r="58" spans="1:3" x14ac:dyDescent="0.2">
      <c r="A58" s="294"/>
      <c r="B58" s="294"/>
      <c r="C58" s="294"/>
    </row>
    <row r="59" spans="1:3" x14ac:dyDescent="0.2">
      <c r="A59" s="294"/>
      <c r="B59" s="294"/>
      <c r="C59" s="294"/>
    </row>
    <row r="60" spans="1:3" x14ac:dyDescent="0.2">
      <c r="A60" s="294"/>
      <c r="B60" s="294"/>
      <c r="C60" s="294"/>
    </row>
    <row r="61" spans="1:3" ht="33.75" customHeight="1" x14ac:dyDescent="0.2">
      <c r="A61" s="800"/>
      <c r="B61" s="801"/>
      <c r="C61" s="801"/>
    </row>
    <row r="62" spans="1:3" x14ac:dyDescent="0.2">
      <c r="A62" s="294"/>
      <c r="B62" s="294"/>
      <c r="C62" s="294"/>
    </row>
    <row r="63" spans="1:3" x14ac:dyDescent="0.2">
      <c r="A63" s="294"/>
      <c r="B63" s="294"/>
      <c r="C63" s="294"/>
    </row>
    <row r="64" spans="1:3" x14ac:dyDescent="0.2">
      <c r="A64" s="294"/>
      <c r="B64" s="294"/>
      <c r="C64" s="294"/>
    </row>
    <row r="65" spans="1:3" x14ac:dyDescent="0.2">
      <c r="A65" s="294"/>
      <c r="B65" s="294"/>
      <c r="C65" s="294"/>
    </row>
    <row r="66" spans="1:3" x14ac:dyDescent="0.2">
      <c r="A66" s="294"/>
      <c r="B66" s="294"/>
      <c r="C66" s="294"/>
    </row>
    <row r="67" spans="1:3" x14ac:dyDescent="0.2">
      <c r="A67" s="294"/>
      <c r="B67" s="294"/>
      <c r="C67" s="294"/>
    </row>
    <row r="68" spans="1:3" x14ac:dyDescent="0.2">
      <c r="A68" s="294"/>
      <c r="B68" s="294"/>
      <c r="C68" s="294"/>
    </row>
    <row r="69" spans="1:3" x14ac:dyDescent="0.2">
      <c r="A69" s="294"/>
      <c r="B69" s="294"/>
      <c r="C69" s="294"/>
    </row>
    <row r="70" spans="1:3" x14ac:dyDescent="0.2">
      <c r="A70" s="294"/>
      <c r="B70" s="294"/>
      <c r="C70" s="294"/>
    </row>
    <row r="71" spans="1:3" x14ac:dyDescent="0.2">
      <c r="A71" s="294"/>
      <c r="B71" s="294"/>
      <c r="C71" s="294"/>
    </row>
    <row r="72" spans="1:3" x14ac:dyDescent="0.2">
      <c r="A72" s="294"/>
      <c r="B72" s="294"/>
      <c r="C72" s="294"/>
    </row>
    <row r="73" spans="1:3" x14ac:dyDescent="0.2">
      <c r="A73" s="294"/>
      <c r="B73" s="294"/>
      <c r="C73" s="294"/>
    </row>
    <row r="74" spans="1:3" x14ac:dyDescent="0.2">
      <c r="A74" s="294"/>
      <c r="B74" s="294"/>
      <c r="C74" s="294"/>
    </row>
    <row r="75" spans="1:3" x14ac:dyDescent="0.2">
      <c r="A75" s="294"/>
      <c r="B75" s="294"/>
      <c r="C75" s="294"/>
    </row>
    <row r="76" spans="1:3" x14ac:dyDescent="0.2">
      <c r="A76" s="294"/>
      <c r="B76" s="294"/>
      <c r="C76" s="294"/>
    </row>
    <row r="77" spans="1:3" x14ac:dyDescent="0.2">
      <c r="A77" s="294"/>
      <c r="B77" s="294"/>
      <c r="C77" s="294"/>
    </row>
    <row r="78" spans="1:3" x14ac:dyDescent="0.2">
      <c r="A78" s="294"/>
      <c r="B78" s="294"/>
      <c r="C78" s="294"/>
    </row>
    <row r="79" spans="1:3" x14ac:dyDescent="0.2">
      <c r="A79" s="294"/>
      <c r="B79" s="294"/>
      <c r="C79" s="294"/>
    </row>
    <row r="81" spans="1:3" ht="18.75" x14ac:dyDescent="0.3">
      <c r="A81" s="799"/>
      <c r="B81" s="799"/>
      <c r="C81" s="799"/>
    </row>
    <row r="103" spans="1:3" ht="18.75" x14ac:dyDescent="0.3">
      <c r="A103" s="799"/>
      <c r="B103" s="799"/>
      <c r="C103" s="799"/>
    </row>
  </sheetData>
  <mergeCells count="6">
    <mergeCell ref="A2:C2"/>
    <mergeCell ref="A6:C6"/>
    <mergeCell ref="A46:C46"/>
    <mergeCell ref="A61:C61"/>
    <mergeCell ref="A81:C81"/>
    <mergeCell ref="A103:C10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E5" sqref="E5:F5"/>
    </sheetView>
  </sheetViews>
  <sheetFormatPr defaultRowHeight="15" x14ac:dyDescent="0.25"/>
  <cols>
    <col min="1" max="1" width="5.6640625" style="419" customWidth="1"/>
    <col min="2" max="2" width="35.6640625" style="419" customWidth="1"/>
    <col min="3" max="6" width="14" style="419" customWidth="1"/>
    <col min="7" max="16384" width="9.33203125" style="419"/>
  </cols>
  <sheetData>
    <row r="1" spans="1:7" x14ac:dyDescent="0.25">
      <c r="A1" s="418"/>
      <c r="B1" s="418"/>
      <c r="C1" s="418"/>
      <c r="D1" s="418"/>
      <c r="E1" s="418"/>
      <c r="F1" s="418"/>
    </row>
    <row r="2" spans="1:7" x14ac:dyDescent="0.25">
      <c r="A2" s="418"/>
      <c r="B2" s="826" t="s">
        <v>613</v>
      </c>
      <c r="C2" s="826"/>
      <c r="D2" s="826"/>
      <c r="E2" s="826"/>
      <c r="F2" s="826"/>
    </row>
    <row r="3" spans="1:7" x14ac:dyDescent="0.25">
      <c r="A3" s="418"/>
      <c r="B3" s="418"/>
      <c r="C3" s="418"/>
      <c r="D3" s="418"/>
      <c r="E3" s="418"/>
      <c r="F3" s="418"/>
    </row>
    <row r="4" spans="1:7" ht="33.200000000000003" customHeight="1" x14ac:dyDescent="0.25">
      <c r="A4" s="827" t="s">
        <v>593</v>
      </c>
      <c r="B4" s="827"/>
      <c r="C4" s="827"/>
      <c r="D4" s="827"/>
      <c r="E4" s="827"/>
      <c r="F4" s="827"/>
    </row>
    <row r="5" spans="1:7" ht="15.95" customHeight="1" thickBot="1" x14ac:dyDescent="0.3">
      <c r="A5" s="420"/>
      <c r="B5" s="420"/>
      <c r="C5" s="828"/>
      <c r="D5" s="828"/>
      <c r="E5" s="829" t="s">
        <v>612</v>
      </c>
      <c r="F5" s="829"/>
      <c r="G5" s="422"/>
    </row>
    <row r="6" spans="1:7" ht="63.2" customHeight="1" x14ac:dyDescent="0.25">
      <c r="A6" s="830" t="s">
        <v>6</v>
      </c>
      <c r="B6" s="832" t="s">
        <v>561</v>
      </c>
      <c r="C6" s="832" t="s">
        <v>562</v>
      </c>
      <c r="D6" s="832"/>
      <c r="E6" s="832"/>
      <c r="F6" s="834" t="s">
        <v>563</v>
      </c>
    </row>
    <row r="7" spans="1:7" ht="15.75" thickBot="1" x14ac:dyDescent="0.3">
      <c r="A7" s="831"/>
      <c r="B7" s="833"/>
      <c r="C7" s="423">
        <f>+LEFT([2]KV_ÖSSZEFÜGGÉSEK!A5,4)+1</f>
        <v>2021</v>
      </c>
      <c r="D7" s="423">
        <f>+C7+1</f>
        <v>2022</v>
      </c>
      <c r="E7" s="423">
        <f>+D7+1</f>
        <v>2023</v>
      </c>
      <c r="F7" s="835"/>
    </row>
    <row r="8" spans="1:7" ht="15.75" thickBot="1" x14ac:dyDescent="0.3">
      <c r="A8" s="424"/>
      <c r="B8" s="425" t="s">
        <v>393</v>
      </c>
      <c r="C8" s="425" t="s">
        <v>394</v>
      </c>
      <c r="D8" s="425" t="s">
        <v>395</v>
      </c>
      <c r="E8" s="425" t="s">
        <v>397</v>
      </c>
      <c r="F8" s="426" t="s">
        <v>396</v>
      </c>
    </row>
    <row r="9" spans="1:7" x14ac:dyDescent="0.25">
      <c r="A9" s="427" t="s">
        <v>8</v>
      </c>
      <c r="B9" s="428"/>
      <c r="C9" s="429"/>
      <c r="D9" s="429"/>
      <c r="E9" s="429"/>
      <c r="F9" s="430">
        <f>SUM(C9:E9)</f>
        <v>0</v>
      </c>
    </row>
    <row r="10" spans="1:7" x14ac:dyDescent="0.25">
      <c r="A10" s="431" t="s">
        <v>9</v>
      </c>
      <c r="B10" s="432"/>
      <c r="C10" s="433"/>
      <c r="D10" s="433"/>
      <c r="E10" s="433"/>
      <c r="F10" s="434">
        <f>SUM(C10:E10)</f>
        <v>0</v>
      </c>
    </row>
    <row r="11" spans="1:7" x14ac:dyDescent="0.25">
      <c r="A11" s="431" t="s">
        <v>10</v>
      </c>
      <c r="B11" s="432"/>
      <c r="C11" s="433"/>
      <c r="D11" s="433"/>
      <c r="E11" s="433"/>
      <c r="F11" s="434">
        <f>SUM(C11:E11)</f>
        <v>0</v>
      </c>
    </row>
    <row r="12" spans="1:7" x14ac:dyDescent="0.25">
      <c r="A12" s="431" t="s">
        <v>11</v>
      </c>
      <c r="B12" s="432"/>
      <c r="C12" s="433"/>
      <c r="D12" s="433"/>
      <c r="E12" s="433"/>
      <c r="F12" s="434">
        <f>SUM(C12:E12)</f>
        <v>0</v>
      </c>
    </row>
    <row r="13" spans="1:7" ht="15.75" thickBot="1" x14ac:dyDescent="0.3">
      <c r="A13" s="435" t="s">
        <v>12</v>
      </c>
      <c r="B13" s="436"/>
      <c r="C13" s="437"/>
      <c r="D13" s="437"/>
      <c r="E13" s="437"/>
      <c r="F13" s="434">
        <f>SUM(C13:E13)</f>
        <v>0</v>
      </c>
    </row>
    <row r="14" spans="1:7" s="442" customFormat="1" thickBot="1" x14ac:dyDescent="0.25">
      <c r="A14" s="438" t="s">
        <v>13</v>
      </c>
      <c r="B14" s="439" t="s">
        <v>564</v>
      </c>
      <c r="C14" s="440">
        <f>SUM(C9:C13)</f>
        <v>0</v>
      </c>
      <c r="D14" s="440">
        <f>SUM(D9:D13)</f>
        <v>0</v>
      </c>
      <c r="E14" s="440">
        <f>SUM(E9:E13)</f>
        <v>0</v>
      </c>
      <c r="F14" s="441">
        <f>SUM(F9:F13)</f>
        <v>0</v>
      </c>
    </row>
  </sheetData>
  <mergeCells count="8">
    <mergeCell ref="B2:F2"/>
    <mergeCell ref="A4:F4"/>
    <mergeCell ref="C5:D5"/>
    <mergeCell ref="E5:F5"/>
    <mergeCell ref="A6:A7"/>
    <mergeCell ref="B6:B7"/>
    <mergeCell ref="C6:E6"/>
    <mergeCell ref="F6:F7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E11" sqref="E11"/>
    </sheetView>
  </sheetViews>
  <sheetFormatPr defaultRowHeight="15" x14ac:dyDescent="0.25"/>
  <cols>
    <col min="1" max="1" width="5.6640625" style="73" customWidth="1"/>
    <col min="2" max="2" width="68.6640625" style="73" customWidth="1"/>
    <col min="3" max="3" width="19.5" style="73" customWidth="1"/>
    <col min="4" max="16384" width="9.33203125" style="73"/>
  </cols>
  <sheetData>
    <row r="1" spans="1:4" x14ac:dyDescent="0.25">
      <c r="A1" s="340"/>
      <c r="B1" s="340"/>
      <c r="C1" s="340"/>
    </row>
    <row r="2" spans="1:4" x14ac:dyDescent="0.25">
      <c r="A2" s="340"/>
      <c r="B2" s="808" t="str">
        <f>CONCATENATE("4. melléklet ",ALAPADATOK!A7," ",ALAPADATOK!B7," ",ALAPADATOK!C7," ",ALAPADATOK!D7," ",ALAPADATOK!E7," ",ALAPADATOK!F7," ",ALAPADATOK!G7," ",ALAPADATOK!H7)</f>
        <v>4. melléklet a 6 / 2021 ( VI.30 ) önkormányzati rendelethez</v>
      </c>
      <c r="C2" s="808"/>
    </row>
    <row r="3" spans="1:4" x14ac:dyDescent="0.25">
      <c r="A3" s="340"/>
      <c r="B3" s="340"/>
      <c r="C3" s="340"/>
    </row>
    <row r="4" spans="1:4" ht="54" customHeight="1" x14ac:dyDescent="0.25">
      <c r="A4" s="836" t="str">
        <f>CONCATENATE(PROPER(ALAPADATOK!A3)," saját bevételeinek részletezése az adósságot keletkeztető ügyletből származó tárgyévi fizetési kötelezettség megállapításához")</f>
        <v>Eszteregnye Község Önkormányzata saját bevételeinek részletezése az adósságot keletkeztető ügyletből származó tárgyévi fizetési kötelezettség megállapításához</v>
      </c>
      <c r="B4" s="836"/>
      <c r="C4" s="836"/>
    </row>
    <row r="5" spans="1:4" ht="15.95" customHeight="1" thickBot="1" x14ac:dyDescent="0.3">
      <c r="A5" s="341"/>
      <c r="B5" s="341"/>
      <c r="C5" s="342" t="str">
        <f>KV_2.2.sz.mell.!G2</f>
        <v>Forintban</v>
      </c>
      <c r="D5" s="74"/>
    </row>
    <row r="6" spans="1:4" ht="38.25" customHeight="1" thickBot="1" x14ac:dyDescent="0.3">
      <c r="A6" s="343" t="s">
        <v>6</v>
      </c>
      <c r="B6" s="344" t="s">
        <v>131</v>
      </c>
      <c r="C6" s="345" t="str">
        <f>+KV_1.1.sz.mell.!D8</f>
        <v>2021. évi módosított előirányzat (2020.06.30.)</v>
      </c>
    </row>
    <row r="7" spans="1:4" ht="15.75" thickBot="1" x14ac:dyDescent="0.3">
      <c r="A7" s="76"/>
      <c r="B7" s="261" t="s">
        <v>393</v>
      </c>
      <c r="C7" s="262" t="s">
        <v>394</v>
      </c>
    </row>
    <row r="8" spans="1:4" x14ac:dyDescent="0.25">
      <c r="A8" s="77" t="s">
        <v>8</v>
      </c>
      <c r="B8" s="168" t="s">
        <v>398</v>
      </c>
      <c r="C8" s="539">
        <v>20133000</v>
      </c>
    </row>
    <row r="9" spans="1:4" ht="24.75" x14ac:dyDescent="0.25">
      <c r="A9" s="78" t="s">
        <v>9</v>
      </c>
      <c r="B9" s="183" t="s">
        <v>158</v>
      </c>
      <c r="C9" s="540">
        <v>1490000</v>
      </c>
    </row>
    <row r="10" spans="1:4" x14ac:dyDescent="0.25">
      <c r="A10" s="78" t="s">
        <v>10</v>
      </c>
      <c r="B10" s="184" t="s">
        <v>399</v>
      </c>
      <c r="C10" s="540"/>
    </row>
    <row r="11" spans="1:4" ht="24.75" x14ac:dyDescent="0.25">
      <c r="A11" s="78" t="s">
        <v>11</v>
      </c>
      <c r="B11" s="184" t="s">
        <v>160</v>
      </c>
      <c r="C11" s="540">
        <v>510000</v>
      </c>
    </row>
    <row r="12" spans="1:4" x14ac:dyDescent="0.25">
      <c r="A12" s="79" t="s">
        <v>12</v>
      </c>
      <c r="B12" s="184" t="s">
        <v>159</v>
      </c>
      <c r="C12" s="541">
        <v>140000</v>
      </c>
    </row>
    <row r="13" spans="1:4" ht="15.75" thickBot="1" x14ac:dyDescent="0.3">
      <c r="A13" s="78" t="s">
        <v>13</v>
      </c>
      <c r="B13" s="185" t="s">
        <v>400</v>
      </c>
      <c r="C13" s="540"/>
    </row>
    <row r="14" spans="1:4" ht="15.75" thickBot="1" x14ac:dyDescent="0.3">
      <c r="A14" s="837" t="s">
        <v>132</v>
      </c>
      <c r="B14" s="838"/>
      <c r="C14" s="460">
        <f>SUM(C8:C13)</f>
        <v>22273000</v>
      </c>
    </row>
    <row r="15" spans="1:4" ht="23.25" customHeight="1" x14ac:dyDescent="0.25">
      <c r="A15" s="839" t="s">
        <v>137</v>
      </c>
      <c r="B15" s="839"/>
      <c r="C15" s="839"/>
    </row>
  </sheetData>
  <mergeCells count="4">
    <mergeCell ref="A4:C4"/>
    <mergeCell ref="A14:B14"/>
    <mergeCell ref="A15:C15"/>
    <mergeCell ref="B2:C2"/>
  </mergeCells>
  <phoneticPr fontId="27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5" sqref="C5"/>
    </sheetView>
  </sheetViews>
  <sheetFormatPr defaultRowHeight="15" x14ac:dyDescent="0.25"/>
  <cols>
    <col min="1" max="1" width="5.6640625" style="419" customWidth="1"/>
    <col min="2" max="2" width="66.83203125" style="419" customWidth="1"/>
    <col min="3" max="3" width="27" style="419" customWidth="1"/>
    <col min="4" max="16384" width="9.33203125" style="419"/>
  </cols>
  <sheetData>
    <row r="1" spans="1:4" x14ac:dyDescent="0.25">
      <c r="A1" s="418"/>
      <c r="B1" s="418"/>
      <c r="C1" s="418"/>
    </row>
    <row r="2" spans="1:4" x14ac:dyDescent="0.25">
      <c r="A2" s="418"/>
      <c r="B2" s="826" t="s">
        <v>614</v>
      </c>
      <c r="C2" s="826"/>
    </row>
    <row r="3" spans="1:4" x14ac:dyDescent="0.25">
      <c r="A3" s="418"/>
      <c r="B3" s="418"/>
      <c r="C3" s="418"/>
    </row>
    <row r="4" spans="1:4" ht="33.200000000000003" customHeight="1" x14ac:dyDescent="0.25">
      <c r="A4" s="840" t="s">
        <v>589</v>
      </c>
      <c r="B4" s="840"/>
      <c r="C4" s="840"/>
    </row>
    <row r="5" spans="1:4" ht="15.95" customHeight="1" thickBot="1" x14ac:dyDescent="0.3">
      <c r="A5" s="420"/>
      <c r="B5" s="420"/>
      <c r="C5" s="421" t="s">
        <v>612</v>
      </c>
      <c r="D5" s="422"/>
    </row>
    <row r="6" spans="1:4" ht="26.45" customHeight="1" thickBot="1" x14ac:dyDescent="0.3">
      <c r="A6" s="443" t="s">
        <v>6</v>
      </c>
      <c r="B6" s="444" t="s">
        <v>565</v>
      </c>
      <c r="C6" s="445" t="s">
        <v>566</v>
      </c>
    </row>
    <row r="7" spans="1:4" ht="15.75" thickBot="1" x14ac:dyDescent="0.3">
      <c r="A7" s="446"/>
      <c r="B7" s="447" t="s">
        <v>393</v>
      </c>
      <c r="C7" s="448" t="s">
        <v>394</v>
      </c>
    </row>
    <row r="8" spans="1:4" x14ac:dyDescent="0.25">
      <c r="A8" s="449" t="s">
        <v>8</v>
      </c>
      <c r="B8" s="450"/>
      <c r="C8" s="451"/>
    </row>
    <row r="9" spans="1:4" x14ac:dyDescent="0.25">
      <c r="A9" s="452" t="s">
        <v>9</v>
      </c>
      <c r="B9" s="453"/>
      <c r="C9" s="454"/>
    </row>
    <row r="10" spans="1:4" ht="15.75" thickBot="1" x14ac:dyDescent="0.3">
      <c r="A10" s="455" t="s">
        <v>10</v>
      </c>
      <c r="B10" s="456"/>
      <c r="C10" s="457"/>
    </row>
    <row r="11" spans="1:4" s="442" customFormat="1" ht="17.25" customHeight="1" thickBot="1" x14ac:dyDescent="0.25">
      <c r="A11" s="458" t="s">
        <v>11</v>
      </c>
      <c r="B11" s="459" t="s">
        <v>567</v>
      </c>
      <c r="C11" s="460">
        <f>SUM(C8:C10)</f>
        <v>0</v>
      </c>
    </row>
    <row r="12" spans="1:4" ht="24.75" customHeight="1" x14ac:dyDescent="0.25">
      <c r="A12" s="841" t="s">
        <v>568</v>
      </c>
      <c r="B12" s="841"/>
      <c r="C12" s="841"/>
    </row>
    <row r="15" spans="1:4" ht="15.75" x14ac:dyDescent="0.25">
      <c r="B15" s="461"/>
    </row>
  </sheetData>
  <mergeCells count="3">
    <mergeCell ref="B2:C2"/>
    <mergeCell ref="A4:C4"/>
    <mergeCell ref="A12:C1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F6" sqref="F6"/>
    </sheetView>
  </sheetViews>
  <sheetFormatPr defaultRowHeight="12.75" x14ac:dyDescent="0.2"/>
  <cols>
    <col min="1" max="1" width="47.1640625" style="30" customWidth="1"/>
    <col min="2" max="2" width="15.6640625" style="29" customWidth="1"/>
    <col min="3" max="3" width="16.33203125" style="29" customWidth="1"/>
    <col min="4" max="4" width="18" style="29" customWidth="1"/>
    <col min="5" max="5" width="16.6640625" style="29" customWidth="1"/>
    <col min="6" max="6" width="18.83203125" style="35" customWidth="1"/>
    <col min="7" max="8" width="12.83203125" style="29" customWidth="1"/>
    <col min="9" max="9" width="13.83203125" style="29" customWidth="1"/>
    <col min="10" max="16384" width="9.33203125" style="29"/>
  </cols>
  <sheetData>
    <row r="1" spans="1:6" x14ac:dyDescent="0.2">
      <c r="A1" s="328"/>
      <c r="B1" s="318"/>
      <c r="C1" s="318"/>
      <c r="D1" s="318"/>
      <c r="E1" s="318"/>
      <c r="F1" s="318"/>
    </row>
    <row r="2" spans="1:6" ht="18" customHeight="1" x14ac:dyDescent="0.2">
      <c r="A2" s="328"/>
      <c r="B2" s="843" t="str">
        <f>CONCATENATE("6. melléklet ",ALAPADATOK!A7," ",ALAPADATOK!B7," ",ALAPADATOK!C7," ",ALAPADATOK!D7," ",ALAPADATOK!E7," ",ALAPADATOK!F7," ",ALAPADATOK!G7," ",ALAPADATOK!H7)</f>
        <v>6. melléklet a 6 / 2021 ( VI.30 ) önkormányzati rendelethez</v>
      </c>
      <c r="C2" s="844"/>
      <c r="D2" s="844"/>
      <c r="E2" s="844"/>
      <c r="F2" s="844"/>
    </row>
    <row r="3" spans="1:6" x14ac:dyDescent="0.2">
      <c r="A3" s="328"/>
      <c r="B3" s="318"/>
      <c r="C3" s="318"/>
      <c r="D3" s="318"/>
      <c r="E3" s="318"/>
      <c r="F3" s="318"/>
    </row>
    <row r="4" spans="1:6" ht="25.5" customHeight="1" x14ac:dyDescent="0.2">
      <c r="A4" s="842" t="s">
        <v>0</v>
      </c>
      <c r="B4" s="842"/>
      <c r="C4" s="842"/>
      <c r="D4" s="842"/>
      <c r="E4" s="842"/>
      <c r="F4" s="842"/>
    </row>
    <row r="5" spans="1:6" ht="16.5" customHeight="1" thickBot="1" x14ac:dyDescent="0.3">
      <c r="A5" s="328"/>
      <c r="B5" s="318"/>
      <c r="C5" s="318"/>
      <c r="D5" s="318"/>
      <c r="E5" s="318"/>
      <c r="F5" s="329" t="s">
        <v>612</v>
      </c>
    </row>
    <row r="6" spans="1:6" s="31" customFormat="1" ht="49.5" customHeight="1" thickBot="1" x14ac:dyDescent="0.25">
      <c r="A6" s="330" t="s">
        <v>51</v>
      </c>
      <c r="B6" s="331" t="s">
        <v>52</v>
      </c>
      <c r="C6" s="331" t="s">
        <v>53</v>
      </c>
      <c r="D6" s="331" t="str">
        <f>+CONCATENATE("Felhasználás   ",LEFT(KV_ÖSSZEFÜGGÉSEK!A5,4)-1,". XII. 31-ig")</f>
        <v>Felhasználás   2020. XII. 31-ig</v>
      </c>
      <c r="E6" s="331" t="str">
        <f>+KV_1.1.sz.mell.!D8</f>
        <v>2021. évi módosított előirányzat (2020.06.30.)</v>
      </c>
      <c r="F6" s="332" t="str">
        <f>+CONCATENATE(LEFT(KV_ÖSSZEFÜGGÉSEK!A5,4),". utáni szükséglet")</f>
        <v>2021. utáni szükséglet</v>
      </c>
    </row>
    <row r="7" spans="1:6" s="35" customFormat="1" ht="12" customHeight="1" thickBot="1" x14ac:dyDescent="0.25">
      <c r="A7" s="33" t="s">
        <v>393</v>
      </c>
      <c r="B7" s="34" t="s">
        <v>394</v>
      </c>
      <c r="C7" s="34" t="s">
        <v>395</v>
      </c>
      <c r="D7" s="34" t="s">
        <v>397</v>
      </c>
      <c r="E7" s="34" t="s">
        <v>396</v>
      </c>
      <c r="F7" s="263" t="s">
        <v>440</v>
      </c>
    </row>
    <row r="8" spans="1:6" ht="15.95" customHeight="1" x14ac:dyDescent="0.2">
      <c r="A8" s="535" t="s">
        <v>610</v>
      </c>
      <c r="B8" s="536">
        <v>4800000</v>
      </c>
      <c r="C8" s="537" t="s">
        <v>596</v>
      </c>
      <c r="D8" s="536"/>
      <c r="E8" s="536">
        <v>4800000</v>
      </c>
      <c r="F8" s="36">
        <f t="shared" ref="F8:F23" si="0">B8-D8-E8</f>
        <v>0</v>
      </c>
    </row>
    <row r="9" spans="1:6" ht="15.95" customHeight="1" x14ac:dyDescent="0.2">
      <c r="A9" s="535" t="s">
        <v>611</v>
      </c>
      <c r="B9" s="536">
        <v>2000000</v>
      </c>
      <c r="C9" s="537" t="s">
        <v>596</v>
      </c>
      <c r="D9" s="536"/>
      <c r="E9" s="536">
        <v>2000000</v>
      </c>
      <c r="F9" s="36">
        <f t="shared" si="0"/>
        <v>0</v>
      </c>
    </row>
    <row r="10" spans="1:6" ht="15.95" customHeight="1" x14ac:dyDescent="0.2">
      <c r="A10" s="248"/>
      <c r="B10" s="21"/>
      <c r="C10" s="250"/>
      <c r="D10" s="21"/>
      <c r="E10" s="21"/>
      <c r="F10" s="36">
        <f t="shared" si="0"/>
        <v>0</v>
      </c>
    </row>
    <row r="11" spans="1:6" ht="15.95" customHeight="1" x14ac:dyDescent="0.2">
      <c r="A11" s="249"/>
      <c r="B11" s="21"/>
      <c r="C11" s="250"/>
      <c r="D11" s="21"/>
      <c r="E11" s="21"/>
      <c r="F11" s="36">
        <f t="shared" si="0"/>
        <v>0</v>
      </c>
    </row>
    <row r="12" spans="1:6" ht="15.95" customHeight="1" x14ac:dyDescent="0.2">
      <c r="A12" s="248"/>
      <c r="B12" s="21"/>
      <c r="C12" s="250"/>
      <c r="D12" s="21"/>
      <c r="E12" s="21"/>
      <c r="F12" s="36">
        <f t="shared" si="0"/>
        <v>0</v>
      </c>
    </row>
    <row r="13" spans="1:6" ht="15.95" customHeight="1" x14ac:dyDescent="0.2">
      <c r="A13" s="249"/>
      <c r="B13" s="21"/>
      <c r="C13" s="250"/>
      <c r="D13" s="21"/>
      <c r="E13" s="21"/>
      <c r="F13" s="36">
        <f t="shared" si="0"/>
        <v>0</v>
      </c>
    </row>
    <row r="14" spans="1:6" ht="15.95" customHeight="1" x14ac:dyDescent="0.2">
      <c r="A14" s="248"/>
      <c r="B14" s="21"/>
      <c r="C14" s="250"/>
      <c r="D14" s="21"/>
      <c r="E14" s="21"/>
      <c r="F14" s="36">
        <f t="shared" si="0"/>
        <v>0</v>
      </c>
    </row>
    <row r="15" spans="1:6" ht="15.95" customHeight="1" x14ac:dyDescent="0.2">
      <c r="A15" s="248"/>
      <c r="B15" s="21"/>
      <c r="C15" s="250"/>
      <c r="D15" s="21"/>
      <c r="E15" s="21"/>
      <c r="F15" s="36">
        <f t="shared" si="0"/>
        <v>0</v>
      </c>
    </row>
    <row r="16" spans="1:6" ht="15.95" customHeight="1" x14ac:dyDescent="0.2">
      <c r="A16" s="248"/>
      <c r="B16" s="21"/>
      <c r="C16" s="250"/>
      <c r="D16" s="21"/>
      <c r="E16" s="21"/>
      <c r="F16" s="36">
        <f t="shared" si="0"/>
        <v>0</v>
      </c>
    </row>
    <row r="17" spans="1:6" ht="15.95" customHeight="1" x14ac:dyDescent="0.2">
      <c r="A17" s="248"/>
      <c r="B17" s="21"/>
      <c r="C17" s="250"/>
      <c r="D17" s="21"/>
      <c r="E17" s="21"/>
      <c r="F17" s="36">
        <f t="shared" si="0"/>
        <v>0</v>
      </c>
    </row>
    <row r="18" spans="1:6" ht="15.95" customHeight="1" x14ac:dyDescent="0.2">
      <c r="A18" s="248"/>
      <c r="B18" s="21"/>
      <c r="C18" s="250"/>
      <c r="D18" s="21"/>
      <c r="E18" s="21"/>
      <c r="F18" s="36">
        <f t="shared" si="0"/>
        <v>0</v>
      </c>
    </row>
    <row r="19" spans="1:6" ht="15.95" customHeight="1" x14ac:dyDescent="0.2">
      <c r="A19" s="248"/>
      <c r="B19" s="21"/>
      <c r="C19" s="250"/>
      <c r="D19" s="21"/>
      <c r="E19" s="21"/>
      <c r="F19" s="36">
        <f t="shared" si="0"/>
        <v>0</v>
      </c>
    </row>
    <row r="20" spans="1:6" ht="15.95" customHeight="1" x14ac:dyDescent="0.2">
      <c r="A20" s="248"/>
      <c r="B20" s="21"/>
      <c r="C20" s="250"/>
      <c r="D20" s="21"/>
      <c r="E20" s="21"/>
      <c r="F20" s="36">
        <f t="shared" si="0"/>
        <v>0</v>
      </c>
    </row>
    <row r="21" spans="1:6" ht="15.95" customHeight="1" x14ac:dyDescent="0.2">
      <c r="A21" s="248"/>
      <c r="B21" s="21"/>
      <c r="C21" s="250"/>
      <c r="D21" s="21"/>
      <c r="E21" s="21"/>
      <c r="F21" s="36">
        <f t="shared" si="0"/>
        <v>0</v>
      </c>
    </row>
    <row r="22" spans="1:6" ht="15.95" customHeight="1" x14ac:dyDescent="0.2">
      <c r="A22" s="248"/>
      <c r="B22" s="21"/>
      <c r="C22" s="250"/>
      <c r="D22" s="21"/>
      <c r="E22" s="21"/>
      <c r="F22" s="36">
        <f t="shared" si="0"/>
        <v>0</v>
      </c>
    </row>
    <row r="23" spans="1:6" ht="15.95" customHeight="1" thickBot="1" x14ac:dyDescent="0.25">
      <c r="A23" s="37"/>
      <c r="B23" s="22"/>
      <c r="C23" s="251"/>
      <c r="D23" s="22"/>
      <c r="E23" s="22"/>
      <c r="F23" s="38">
        <f t="shared" si="0"/>
        <v>0</v>
      </c>
    </row>
    <row r="24" spans="1:6" s="41" customFormat="1" ht="18" customHeight="1" thickBot="1" x14ac:dyDescent="0.25">
      <c r="A24" s="81" t="s">
        <v>50</v>
      </c>
      <c r="B24" s="39">
        <f>SUM(B8:B23)</f>
        <v>6800000</v>
      </c>
      <c r="C24" s="52"/>
      <c r="D24" s="39">
        <f>SUM(D8:D23)</f>
        <v>0</v>
      </c>
      <c r="E24" s="39">
        <f>SUM(E8:E23)</f>
        <v>6800000</v>
      </c>
      <c r="F24" s="40">
        <f>SUM(F8:F23)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26"/>
  <sheetViews>
    <sheetView view="pageLayout" zoomScaleNormal="115" workbookViewId="0">
      <selection activeCell="F4" sqref="F4"/>
    </sheetView>
  </sheetViews>
  <sheetFormatPr defaultRowHeight="12.75" x14ac:dyDescent="0.2"/>
  <cols>
    <col min="1" max="1" width="54.1640625" style="417" customWidth="1"/>
    <col min="2" max="2" width="15.6640625" style="394" customWidth="1"/>
    <col min="3" max="3" width="16.33203125" style="394" customWidth="1"/>
    <col min="4" max="5" width="18" style="394" customWidth="1"/>
    <col min="6" max="6" width="18.83203125" style="394" customWidth="1"/>
    <col min="7" max="8" width="12.83203125" style="394" customWidth="1"/>
    <col min="9" max="9" width="13.83203125" style="394" customWidth="1"/>
    <col min="10" max="16384" width="9.33203125" style="394"/>
  </cols>
  <sheetData>
    <row r="1" spans="1:8" ht="20.45" customHeight="1" x14ac:dyDescent="0.2">
      <c r="A1" s="393"/>
      <c r="B1" s="845" t="s">
        <v>615</v>
      </c>
      <c r="C1" s="845"/>
      <c r="D1" s="845"/>
      <c r="E1" s="845"/>
      <c r="F1" s="845"/>
    </row>
    <row r="2" spans="1:8" x14ac:dyDescent="0.2">
      <c r="A2" s="393"/>
      <c r="B2" s="395"/>
      <c r="C2" s="395"/>
      <c r="D2" s="395"/>
      <c r="E2" s="395"/>
      <c r="F2" s="395"/>
    </row>
    <row r="3" spans="1:8" ht="24.75" customHeight="1" x14ac:dyDescent="0.2">
      <c r="A3" s="846" t="s">
        <v>559</v>
      </c>
      <c r="B3" s="846"/>
      <c r="C3" s="846"/>
      <c r="D3" s="846"/>
      <c r="E3" s="846"/>
      <c r="F3" s="846"/>
    </row>
    <row r="4" spans="1:8" ht="23.25" customHeight="1" thickBot="1" x14ac:dyDescent="0.3">
      <c r="A4" s="393"/>
      <c r="B4" s="395"/>
      <c r="C4" s="395"/>
      <c r="D4" s="395"/>
      <c r="E4" s="395"/>
      <c r="F4" s="396" t="s">
        <v>612</v>
      </c>
    </row>
    <row r="5" spans="1:8" s="400" customFormat="1" ht="48.75" customHeight="1" thickBot="1" x14ac:dyDescent="0.25">
      <c r="A5" s="397" t="s">
        <v>560</v>
      </c>
      <c r="B5" s="398" t="s">
        <v>52</v>
      </c>
      <c r="C5" s="398" t="s">
        <v>53</v>
      </c>
      <c r="D5" s="398" t="str">
        <f>+[1]KVI_MOD_6.sz.mell.!D5</f>
        <v>Felhasználás   2019. XII. 31-ig</v>
      </c>
      <c r="E5" s="398" t="s">
        <v>594</v>
      </c>
      <c r="F5" s="399" t="s">
        <v>595</v>
      </c>
    </row>
    <row r="6" spans="1:8" ht="15.2" customHeight="1" thickBot="1" x14ac:dyDescent="0.25">
      <c r="A6" s="401" t="s">
        <v>393</v>
      </c>
      <c r="B6" s="402" t="s">
        <v>394</v>
      </c>
      <c r="C6" s="402" t="s">
        <v>395</v>
      </c>
      <c r="D6" s="402" t="s">
        <v>397</v>
      </c>
      <c r="E6" s="402" t="s">
        <v>396</v>
      </c>
      <c r="F6" s="403" t="s">
        <v>440</v>
      </c>
    </row>
    <row r="7" spans="1:8" ht="15.95" customHeight="1" x14ac:dyDescent="0.2">
      <c r="A7" s="404"/>
      <c r="B7" s="405"/>
      <c r="C7" s="406"/>
      <c r="D7" s="405"/>
      <c r="E7" s="405"/>
      <c r="F7" s="407">
        <f>B7-D7-E7</f>
        <v>0</v>
      </c>
    </row>
    <row r="8" spans="1:8" ht="15.95" customHeight="1" x14ac:dyDescent="0.2">
      <c r="A8" s="404"/>
      <c r="B8" s="405"/>
      <c r="C8" s="406"/>
      <c r="D8" s="405"/>
      <c r="E8" s="405"/>
      <c r="F8" s="407">
        <f t="shared" ref="F8:F25" si="0">B8-D8-E8</f>
        <v>0</v>
      </c>
      <c r="H8" s="408"/>
    </row>
    <row r="9" spans="1:8" ht="15.95" customHeight="1" x14ac:dyDescent="0.2">
      <c r="A9" s="404"/>
      <c r="B9" s="405"/>
      <c r="C9" s="406"/>
      <c r="D9" s="405"/>
      <c r="E9" s="405"/>
      <c r="F9" s="407">
        <f t="shared" si="0"/>
        <v>0</v>
      </c>
    </row>
    <row r="10" spans="1:8" ht="15.95" customHeight="1" x14ac:dyDescent="0.2">
      <c r="A10" s="404"/>
      <c r="B10" s="405"/>
      <c r="C10" s="406"/>
      <c r="D10" s="405"/>
      <c r="E10" s="405"/>
      <c r="F10" s="407">
        <f t="shared" si="0"/>
        <v>0</v>
      </c>
    </row>
    <row r="11" spans="1:8" ht="15.95" customHeight="1" x14ac:dyDescent="0.2">
      <c r="A11" s="404"/>
      <c r="B11" s="405"/>
      <c r="C11" s="406"/>
      <c r="D11" s="405"/>
      <c r="E11" s="405"/>
      <c r="F11" s="407">
        <f t="shared" si="0"/>
        <v>0</v>
      </c>
    </row>
    <row r="12" spans="1:8" ht="15.95" customHeight="1" x14ac:dyDescent="0.2">
      <c r="A12" s="404"/>
      <c r="B12" s="405"/>
      <c r="C12" s="406"/>
      <c r="D12" s="405"/>
      <c r="E12" s="405"/>
      <c r="F12" s="407">
        <f t="shared" si="0"/>
        <v>0</v>
      </c>
    </row>
    <row r="13" spans="1:8" ht="15.95" customHeight="1" x14ac:dyDescent="0.2">
      <c r="A13" s="404"/>
      <c r="B13" s="405"/>
      <c r="C13" s="406"/>
      <c r="D13" s="405"/>
      <c r="E13" s="405"/>
      <c r="F13" s="407">
        <f t="shared" si="0"/>
        <v>0</v>
      </c>
    </row>
    <row r="14" spans="1:8" ht="15.95" customHeight="1" x14ac:dyDescent="0.2">
      <c r="A14" s="404"/>
      <c r="B14" s="405"/>
      <c r="C14" s="406"/>
      <c r="D14" s="405"/>
      <c r="E14" s="405"/>
      <c r="F14" s="407">
        <f t="shared" si="0"/>
        <v>0</v>
      </c>
    </row>
    <row r="15" spans="1:8" ht="15.95" customHeight="1" x14ac:dyDescent="0.2">
      <c r="A15" s="404"/>
      <c r="B15" s="405"/>
      <c r="C15" s="406"/>
      <c r="D15" s="405"/>
      <c r="E15" s="405"/>
      <c r="F15" s="407">
        <f t="shared" si="0"/>
        <v>0</v>
      </c>
    </row>
    <row r="16" spans="1:8" ht="15.95" customHeight="1" x14ac:dyDescent="0.2">
      <c r="A16" s="404"/>
      <c r="B16" s="405"/>
      <c r="C16" s="406"/>
      <c r="D16" s="405"/>
      <c r="E16" s="405"/>
      <c r="F16" s="407">
        <f t="shared" si="0"/>
        <v>0</v>
      </c>
    </row>
    <row r="17" spans="1:6" ht="15.95" customHeight="1" x14ac:dyDescent="0.2">
      <c r="A17" s="404"/>
      <c r="B17" s="405"/>
      <c r="C17" s="406"/>
      <c r="D17" s="405"/>
      <c r="E17" s="405"/>
      <c r="F17" s="407">
        <f t="shared" si="0"/>
        <v>0</v>
      </c>
    </row>
    <row r="18" spans="1:6" ht="15.95" customHeight="1" x14ac:dyDescent="0.2">
      <c r="A18" s="404"/>
      <c r="B18" s="405"/>
      <c r="C18" s="406"/>
      <c r="D18" s="405"/>
      <c r="E18" s="405"/>
      <c r="F18" s="407">
        <f t="shared" si="0"/>
        <v>0</v>
      </c>
    </row>
    <row r="19" spans="1:6" ht="15.95" customHeight="1" x14ac:dyDescent="0.2">
      <c r="A19" s="404"/>
      <c r="B19" s="405"/>
      <c r="C19" s="406"/>
      <c r="D19" s="405"/>
      <c r="E19" s="405"/>
      <c r="F19" s="407">
        <f t="shared" si="0"/>
        <v>0</v>
      </c>
    </row>
    <row r="20" spans="1:6" ht="15.95" customHeight="1" x14ac:dyDescent="0.2">
      <c r="A20" s="404"/>
      <c r="B20" s="405"/>
      <c r="C20" s="406"/>
      <c r="D20" s="405"/>
      <c r="E20" s="405"/>
      <c r="F20" s="407">
        <f t="shared" si="0"/>
        <v>0</v>
      </c>
    </row>
    <row r="21" spans="1:6" ht="15.95" customHeight="1" x14ac:dyDescent="0.2">
      <c r="A21" s="404"/>
      <c r="B21" s="405"/>
      <c r="C21" s="406"/>
      <c r="D21" s="405"/>
      <c r="E21" s="405"/>
      <c r="F21" s="407">
        <f t="shared" si="0"/>
        <v>0</v>
      </c>
    </row>
    <row r="22" spans="1:6" ht="15.95" customHeight="1" x14ac:dyDescent="0.2">
      <c r="A22" s="404"/>
      <c r="B22" s="405"/>
      <c r="C22" s="406"/>
      <c r="D22" s="405"/>
      <c r="E22" s="405"/>
      <c r="F22" s="407">
        <f>B22-D22-E22</f>
        <v>0</v>
      </c>
    </row>
    <row r="23" spans="1:6" ht="15.95" customHeight="1" x14ac:dyDescent="0.2">
      <c r="A23" s="404"/>
      <c r="B23" s="405"/>
      <c r="C23" s="406"/>
      <c r="D23" s="405"/>
      <c r="E23" s="405"/>
      <c r="F23" s="407">
        <f t="shared" si="0"/>
        <v>0</v>
      </c>
    </row>
    <row r="24" spans="1:6" ht="15.95" customHeight="1" x14ac:dyDescent="0.2">
      <c r="A24" s="404"/>
      <c r="B24" s="405"/>
      <c r="C24" s="406"/>
      <c r="D24" s="405"/>
      <c r="E24" s="405"/>
      <c r="F24" s="407">
        <f t="shared" si="0"/>
        <v>0</v>
      </c>
    </row>
    <row r="25" spans="1:6" ht="15.95" customHeight="1" thickBot="1" x14ac:dyDescent="0.25">
      <c r="A25" s="409"/>
      <c r="B25" s="410"/>
      <c r="C25" s="411"/>
      <c r="D25" s="410"/>
      <c r="E25" s="410"/>
      <c r="F25" s="407">
        <f t="shared" si="0"/>
        <v>0</v>
      </c>
    </row>
    <row r="26" spans="1:6" s="416" customFormat="1" ht="18" customHeight="1" thickBot="1" x14ac:dyDescent="0.25">
      <c r="A26" s="412" t="s">
        <v>50</v>
      </c>
      <c r="B26" s="413">
        <f>SUM(B7:B25)</f>
        <v>0</v>
      </c>
      <c r="C26" s="414"/>
      <c r="D26" s="413">
        <f>SUM(D7:D25)</f>
        <v>0</v>
      </c>
      <c r="E26" s="413">
        <f>E7</f>
        <v>0</v>
      </c>
      <c r="F26" s="415">
        <f>SUM(F7:F25)</f>
        <v>0</v>
      </c>
    </row>
  </sheetData>
  <mergeCells count="2">
    <mergeCell ref="B1:F1"/>
    <mergeCell ref="A3:F3"/>
  </mergeCells>
  <printOptions horizontalCentered="1"/>
  <pageMargins left="0.65" right="0.78740157480314965" top="1.2369791666666667" bottom="0.98425196850393704" header="0.78740157480314965" footer="0.7874015748031496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L179"/>
  <sheetViews>
    <sheetView topLeftCell="A76" zoomScale="120" zoomScaleNormal="120" zoomScaleSheetLayoutView="85" workbookViewId="0">
      <selection activeCell="E13" sqref="E13"/>
    </sheetView>
  </sheetViews>
  <sheetFormatPr defaultRowHeight="12.75" x14ac:dyDescent="0.2"/>
  <cols>
    <col min="1" max="1" width="19.5" style="188" customWidth="1"/>
    <col min="2" max="2" width="72" style="189" customWidth="1"/>
    <col min="3" max="3" width="13.83203125" style="189" customWidth="1"/>
    <col min="4" max="4" width="13.6640625" style="190" customWidth="1"/>
    <col min="5" max="16384" width="9.33203125" style="2"/>
  </cols>
  <sheetData>
    <row r="1" spans="1:4" s="1" customFormat="1" ht="16.5" customHeight="1" thickBot="1" x14ac:dyDescent="0.25">
      <c r="A1" s="298"/>
      <c r="B1" s="299"/>
      <c r="C1" s="299"/>
      <c r="D1" s="295" t="str">
        <f>CONCATENATE("8.1. melléklet ",ALAPADATOK!A7," ",ALAPADATOK!B7," ",ALAPADATOK!C7," ",ALAPADATOK!D7," ",ALAPADATOK!E7," ",ALAPADATOK!F7," ",ALAPADATOK!G7," ",ALAPADATOK!H7)</f>
        <v>8.1. melléklet a 6 / 2021 ( VI.30 ) önkormányzati rendelethez</v>
      </c>
    </row>
    <row r="2" spans="1:4" s="47" customFormat="1" ht="21.2" customHeight="1" x14ac:dyDescent="0.2">
      <c r="A2" s="300" t="s">
        <v>48</v>
      </c>
      <c r="B2" s="847" t="str">
        <f>CONCATENATE(ALAPADATOK!A3)</f>
        <v>ESZTEREGNYE KÖZSÉG ÖNKORMÁNYZATA</v>
      </c>
      <c r="C2" s="848"/>
      <c r="D2" s="301" t="s">
        <v>42</v>
      </c>
    </row>
    <row r="3" spans="1:4" s="47" customFormat="1" ht="16.5" thickBot="1" x14ac:dyDescent="0.25">
      <c r="A3" s="302" t="s">
        <v>133</v>
      </c>
      <c r="B3" s="849" t="s">
        <v>304</v>
      </c>
      <c r="C3" s="850"/>
      <c r="D3" s="365" t="s">
        <v>42</v>
      </c>
    </row>
    <row r="4" spans="1:4" s="48" customFormat="1" ht="22.5" customHeight="1" thickBot="1" x14ac:dyDescent="0.3">
      <c r="A4" s="303"/>
      <c r="B4" s="303"/>
      <c r="C4" s="303"/>
      <c r="D4" s="304" t="s">
        <v>612</v>
      </c>
    </row>
    <row r="5" spans="1:4" ht="48.75" thickBot="1" x14ac:dyDescent="0.25">
      <c r="A5" s="305" t="s">
        <v>135</v>
      </c>
      <c r="B5" s="306" t="s">
        <v>441</v>
      </c>
      <c r="C5" s="362" t="s">
        <v>591</v>
      </c>
      <c r="D5" s="366" t="s">
        <v>592</v>
      </c>
    </row>
    <row r="6" spans="1:4" s="42" customFormat="1" ht="12.95" customHeight="1" thickBot="1" x14ac:dyDescent="0.25">
      <c r="A6" s="308"/>
      <c r="B6" s="309" t="s">
        <v>393</v>
      </c>
      <c r="C6" s="363" t="s">
        <v>394</v>
      </c>
      <c r="D6" s="310" t="s">
        <v>395</v>
      </c>
    </row>
    <row r="7" spans="1:4" s="42" customFormat="1" ht="15.95" customHeight="1" thickBot="1" x14ac:dyDescent="0.25">
      <c r="A7" s="311"/>
      <c r="B7" s="312" t="s">
        <v>43</v>
      </c>
      <c r="C7" s="312"/>
      <c r="D7" s="313"/>
    </row>
    <row r="8" spans="1:4" s="42" customFormat="1" ht="12" customHeight="1" thickBot="1" x14ac:dyDescent="0.25">
      <c r="A8" s="28" t="s">
        <v>8</v>
      </c>
      <c r="B8" s="19" t="s">
        <v>161</v>
      </c>
      <c r="C8" s="491">
        <f>+C9+C10+C11+C12+C13+C14</f>
        <v>43068022</v>
      </c>
      <c r="D8" s="491">
        <f>+D9+D10+D11+D12+D13+D14</f>
        <v>43068022</v>
      </c>
    </row>
    <row r="9" spans="1:4" s="49" customFormat="1" ht="12" customHeight="1" x14ac:dyDescent="0.2">
      <c r="A9" s="221" t="s">
        <v>66</v>
      </c>
      <c r="B9" s="202" t="s">
        <v>162</v>
      </c>
      <c r="C9" s="492">
        <v>13403202</v>
      </c>
      <c r="D9" s="492">
        <v>13403202</v>
      </c>
    </row>
    <row r="10" spans="1:4" s="50" customFormat="1" ht="12" customHeight="1" x14ac:dyDescent="0.2">
      <c r="A10" s="222" t="s">
        <v>67</v>
      </c>
      <c r="B10" s="203" t="s">
        <v>163</v>
      </c>
      <c r="C10" s="493">
        <v>16563820</v>
      </c>
      <c r="D10" s="493">
        <v>16563820</v>
      </c>
    </row>
    <row r="11" spans="1:4" s="50" customFormat="1" ht="12" customHeight="1" x14ac:dyDescent="0.2">
      <c r="A11" s="222" t="s">
        <v>68</v>
      </c>
      <c r="B11" s="203" t="s">
        <v>429</v>
      </c>
      <c r="C11" s="493">
        <v>10831000</v>
      </c>
      <c r="D11" s="493">
        <v>10831000</v>
      </c>
    </row>
    <row r="12" spans="1:4" s="50" customFormat="1" ht="12" customHeight="1" x14ac:dyDescent="0.2">
      <c r="A12" s="222" t="s">
        <v>69</v>
      </c>
      <c r="B12" s="203" t="s">
        <v>164</v>
      </c>
      <c r="C12" s="493">
        <v>2270000</v>
      </c>
      <c r="D12" s="493">
        <v>2270000</v>
      </c>
    </row>
    <row r="13" spans="1:4" s="50" customFormat="1" ht="12" customHeight="1" x14ac:dyDescent="0.2">
      <c r="A13" s="222" t="s">
        <v>92</v>
      </c>
      <c r="B13" s="203" t="s">
        <v>401</v>
      </c>
      <c r="C13" s="493"/>
      <c r="D13" s="493"/>
    </row>
    <row r="14" spans="1:4" s="49" customFormat="1" ht="12" customHeight="1" thickBot="1" x14ac:dyDescent="0.25">
      <c r="A14" s="223" t="s">
        <v>70</v>
      </c>
      <c r="B14" s="269" t="s">
        <v>451</v>
      </c>
      <c r="C14" s="493"/>
      <c r="D14" s="493"/>
    </row>
    <row r="15" spans="1:4" s="49" customFormat="1" ht="12" customHeight="1" thickBot="1" x14ac:dyDescent="0.25">
      <c r="A15" s="28" t="s">
        <v>9</v>
      </c>
      <c r="B15" s="116" t="s">
        <v>165</v>
      </c>
      <c r="C15" s="491">
        <f>+C16+C17+C18+C19+C20</f>
        <v>13093107</v>
      </c>
      <c r="D15" s="491">
        <f>+D16+D17+D18+D19+D20</f>
        <v>13093107</v>
      </c>
    </row>
    <row r="16" spans="1:4" s="49" customFormat="1" ht="12" customHeight="1" x14ac:dyDescent="0.2">
      <c r="A16" s="221" t="s">
        <v>72</v>
      </c>
      <c r="B16" s="202" t="s">
        <v>166</v>
      </c>
      <c r="C16" s="492"/>
      <c r="D16" s="492"/>
    </row>
    <row r="17" spans="1:4" s="49" customFormat="1" ht="12" customHeight="1" x14ac:dyDescent="0.2">
      <c r="A17" s="222" t="s">
        <v>73</v>
      </c>
      <c r="B17" s="203" t="s">
        <v>167</v>
      </c>
      <c r="C17" s="493"/>
      <c r="D17" s="493"/>
    </row>
    <row r="18" spans="1:4" s="49" customFormat="1" ht="12" customHeight="1" x14ac:dyDescent="0.2">
      <c r="A18" s="222" t="s">
        <v>74</v>
      </c>
      <c r="B18" s="203" t="s">
        <v>324</v>
      </c>
      <c r="C18" s="493"/>
      <c r="D18" s="493"/>
    </row>
    <row r="19" spans="1:4" s="49" customFormat="1" ht="12" customHeight="1" x14ac:dyDescent="0.2">
      <c r="A19" s="222" t="s">
        <v>75</v>
      </c>
      <c r="B19" s="203" t="s">
        <v>325</v>
      </c>
      <c r="C19" s="493"/>
      <c r="D19" s="493"/>
    </row>
    <row r="20" spans="1:4" s="49" customFormat="1" ht="12" customHeight="1" x14ac:dyDescent="0.2">
      <c r="A20" s="222" t="s">
        <v>76</v>
      </c>
      <c r="B20" s="203" t="s">
        <v>168</v>
      </c>
      <c r="C20" s="493">
        <v>13093107</v>
      </c>
      <c r="D20" s="493">
        <v>13093107</v>
      </c>
    </row>
    <row r="21" spans="1:4" s="50" customFormat="1" ht="12" customHeight="1" thickBot="1" x14ac:dyDescent="0.25">
      <c r="A21" s="223" t="s">
        <v>82</v>
      </c>
      <c r="B21" s="269" t="s">
        <v>452</v>
      </c>
      <c r="C21" s="494"/>
      <c r="D21" s="494"/>
    </row>
    <row r="22" spans="1:4" s="50" customFormat="1" ht="12" customHeight="1" thickBot="1" x14ac:dyDescent="0.25">
      <c r="A22" s="28" t="s">
        <v>10</v>
      </c>
      <c r="B22" s="19" t="s">
        <v>170</v>
      </c>
      <c r="C22" s="491">
        <f>+C23+C24+C25+C26+C27</f>
        <v>0</v>
      </c>
      <c r="D22" s="491">
        <f>+D23+D24+D25+D26+D27</f>
        <v>18462000</v>
      </c>
    </row>
    <row r="23" spans="1:4" s="50" customFormat="1" ht="12" customHeight="1" x14ac:dyDescent="0.2">
      <c r="A23" s="221" t="s">
        <v>55</v>
      </c>
      <c r="B23" s="202" t="s">
        <v>171</v>
      </c>
      <c r="C23" s="492"/>
      <c r="D23" s="492">
        <v>18462000</v>
      </c>
    </row>
    <row r="24" spans="1:4" s="49" customFormat="1" ht="12" customHeight="1" x14ac:dyDescent="0.2">
      <c r="A24" s="222" t="s">
        <v>56</v>
      </c>
      <c r="B24" s="203" t="s">
        <v>172</v>
      </c>
      <c r="C24" s="493"/>
      <c r="D24" s="493"/>
    </row>
    <row r="25" spans="1:4" s="50" customFormat="1" ht="12" customHeight="1" x14ac:dyDescent="0.2">
      <c r="A25" s="222" t="s">
        <v>57</v>
      </c>
      <c r="B25" s="203" t="s">
        <v>326</v>
      </c>
      <c r="C25" s="493"/>
      <c r="D25" s="493"/>
    </row>
    <row r="26" spans="1:4" s="50" customFormat="1" ht="12" customHeight="1" x14ac:dyDescent="0.2">
      <c r="A26" s="222" t="s">
        <v>58</v>
      </c>
      <c r="B26" s="203" t="s">
        <v>327</v>
      </c>
      <c r="C26" s="493"/>
      <c r="D26" s="493"/>
    </row>
    <row r="27" spans="1:4" s="50" customFormat="1" ht="12" customHeight="1" x14ac:dyDescent="0.2">
      <c r="A27" s="222" t="s">
        <v>106</v>
      </c>
      <c r="B27" s="203" t="s">
        <v>173</v>
      </c>
      <c r="C27" s="493"/>
      <c r="D27" s="493"/>
    </row>
    <row r="28" spans="1:4" s="50" customFormat="1" ht="12" customHeight="1" thickBot="1" x14ac:dyDescent="0.25">
      <c r="A28" s="223" t="s">
        <v>107</v>
      </c>
      <c r="B28" s="269" t="s">
        <v>444</v>
      </c>
      <c r="C28" s="495"/>
      <c r="D28" s="495"/>
    </row>
    <row r="29" spans="1:4" s="50" customFormat="1" ht="12" customHeight="1" thickBot="1" x14ac:dyDescent="0.25">
      <c r="A29" s="28" t="s">
        <v>108</v>
      </c>
      <c r="B29" s="19" t="s">
        <v>438</v>
      </c>
      <c r="C29" s="496">
        <f>C30+C31+C32+C33+C34+C35+C36</f>
        <v>20133000</v>
      </c>
      <c r="D29" s="496">
        <f>SUM(D30:D36)</f>
        <v>20133000</v>
      </c>
    </row>
    <row r="30" spans="1:4" s="50" customFormat="1" ht="12" customHeight="1" x14ac:dyDescent="0.2">
      <c r="A30" s="221" t="s">
        <v>176</v>
      </c>
      <c r="B30" s="202" t="s">
        <v>548</v>
      </c>
      <c r="C30" s="492">
        <v>38000</v>
      </c>
      <c r="D30" s="492">
        <v>38000</v>
      </c>
    </row>
    <row r="31" spans="1:4" s="50" customFormat="1" ht="12" customHeight="1" x14ac:dyDescent="0.2">
      <c r="A31" s="222" t="s">
        <v>177</v>
      </c>
      <c r="B31" s="202" t="str">
        <f>KV_1.1.sz.mell.!B33</f>
        <v>Idegenforgalmi adó</v>
      </c>
      <c r="C31" s="493">
        <v>15000</v>
      </c>
      <c r="D31" s="493">
        <v>15000</v>
      </c>
    </row>
    <row r="32" spans="1:4" s="50" customFormat="1" ht="12" customHeight="1" x14ac:dyDescent="0.2">
      <c r="A32" s="222" t="s">
        <v>178</v>
      </c>
      <c r="B32" s="202" t="str">
        <f>KV_1.1.sz.mell.!B34</f>
        <v>Iparűzési adó</v>
      </c>
      <c r="C32" s="493">
        <v>15000000</v>
      </c>
      <c r="D32" s="493">
        <v>15000000</v>
      </c>
    </row>
    <row r="33" spans="1:4" s="50" customFormat="1" ht="12" customHeight="1" x14ac:dyDescent="0.2">
      <c r="A33" s="222" t="s">
        <v>179</v>
      </c>
      <c r="B33" s="202" t="str">
        <f>KV_1.1.sz.mell.!B35</f>
        <v>Talajterhelési díj</v>
      </c>
      <c r="C33" s="493">
        <v>280000</v>
      </c>
      <c r="D33" s="493">
        <v>280000</v>
      </c>
    </row>
    <row r="34" spans="1:4" s="50" customFormat="1" ht="12" customHeight="1" x14ac:dyDescent="0.2">
      <c r="A34" s="222" t="s">
        <v>431</v>
      </c>
      <c r="B34" s="202" t="str">
        <f>KV_1.1.sz.mell.!B36</f>
        <v>Gépjárműadó</v>
      </c>
      <c r="C34" s="493"/>
      <c r="D34" s="493"/>
    </row>
    <row r="35" spans="1:4" s="50" customFormat="1" ht="12" customHeight="1" x14ac:dyDescent="0.2">
      <c r="A35" s="222" t="s">
        <v>432</v>
      </c>
      <c r="B35" s="202" t="str">
        <f>KV_1.1.sz.mell.!B37</f>
        <v>Telekadó</v>
      </c>
      <c r="C35" s="493"/>
      <c r="D35" s="493"/>
    </row>
    <row r="36" spans="1:4" s="50" customFormat="1" ht="12" customHeight="1" thickBot="1" x14ac:dyDescent="0.25">
      <c r="A36" s="223" t="s">
        <v>433</v>
      </c>
      <c r="B36" s="202" t="s">
        <v>554</v>
      </c>
      <c r="C36" s="494">
        <v>4800000</v>
      </c>
      <c r="D36" s="494">
        <v>4800000</v>
      </c>
    </row>
    <row r="37" spans="1:4" s="50" customFormat="1" ht="12" customHeight="1" thickBot="1" x14ac:dyDescent="0.25">
      <c r="A37" s="28" t="s">
        <v>12</v>
      </c>
      <c r="B37" s="19" t="s">
        <v>335</v>
      </c>
      <c r="C37" s="491">
        <f>SUM(C38:C48)</f>
        <v>1490000</v>
      </c>
      <c r="D37" s="491">
        <f>SUM(D38:D48)</f>
        <v>2230000</v>
      </c>
    </row>
    <row r="38" spans="1:4" s="50" customFormat="1" ht="12" customHeight="1" x14ac:dyDescent="0.2">
      <c r="A38" s="221" t="s">
        <v>59</v>
      </c>
      <c r="B38" s="202" t="s">
        <v>183</v>
      </c>
      <c r="C38" s="492"/>
      <c r="D38" s="492"/>
    </row>
    <row r="39" spans="1:4" s="50" customFormat="1" ht="12" customHeight="1" x14ac:dyDescent="0.2">
      <c r="A39" s="222" t="s">
        <v>60</v>
      </c>
      <c r="B39" s="203" t="s">
        <v>184</v>
      </c>
      <c r="C39" s="493">
        <v>750000</v>
      </c>
      <c r="D39" s="493">
        <v>1490000</v>
      </c>
    </row>
    <row r="40" spans="1:4" s="50" customFormat="1" ht="12" customHeight="1" x14ac:dyDescent="0.2">
      <c r="A40" s="222" t="s">
        <v>61</v>
      </c>
      <c r="B40" s="203" t="s">
        <v>185</v>
      </c>
      <c r="C40" s="493"/>
      <c r="D40" s="493"/>
    </row>
    <row r="41" spans="1:4" s="50" customFormat="1" ht="12" customHeight="1" x14ac:dyDescent="0.2">
      <c r="A41" s="222" t="s">
        <v>110</v>
      </c>
      <c r="B41" s="203" t="s">
        <v>186</v>
      </c>
      <c r="C41" s="493">
        <v>600000</v>
      </c>
      <c r="D41" s="493">
        <v>600000</v>
      </c>
    </row>
    <row r="42" spans="1:4" s="50" customFormat="1" ht="12" customHeight="1" x14ac:dyDescent="0.2">
      <c r="A42" s="222" t="s">
        <v>111</v>
      </c>
      <c r="B42" s="203" t="s">
        <v>187</v>
      </c>
      <c r="C42" s="493"/>
      <c r="D42" s="493"/>
    </row>
    <row r="43" spans="1:4" s="50" customFormat="1" ht="12" customHeight="1" x14ac:dyDescent="0.2">
      <c r="A43" s="222" t="s">
        <v>112</v>
      </c>
      <c r="B43" s="203" t="s">
        <v>188</v>
      </c>
      <c r="C43" s="493"/>
      <c r="D43" s="493"/>
    </row>
    <row r="44" spans="1:4" s="50" customFormat="1" ht="12" customHeight="1" x14ac:dyDescent="0.2">
      <c r="A44" s="222" t="s">
        <v>113</v>
      </c>
      <c r="B44" s="203" t="s">
        <v>189</v>
      </c>
      <c r="C44" s="493"/>
      <c r="D44" s="493"/>
    </row>
    <row r="45" spans="1:4" s="50" customFormat="1" ht="12" customHeight="1" x14ac:dyDescent="0.2">
      <c r="A45" s="222" t="s">
        <v>114</v>
      </c>
      <c r="B45" s="203" t="s">
        <v>437</v>
      </c>
      <c r="C45" s="493"/>
      <c r="D45" s="493"/>
    </row>
    <row r="46" spans="1:4" s="50" customFormat="1" ht="12" customHeight="1" x14ac:dyDescent="0.2">
      <c r="A46" s="222" t="s">
        <v>181</v>
      </c>
      <c r="B46" s="203" t="s">
        <v>191</v>
      </c>
      <c r="C46" s="497"/>
      <c r="D46" s="497"/>
    </row>
    <row r="47" spans="1:4" s="50" customFormat="1" ht="12" customHeight="1" x14ac:dyDescent="0.2">
      <c r="A47" s="223" t="s">
        <v>182</v>
      </c>
      <c r="B47" s="204" t="s">
        <v>337</v>
      </c>
      <c r="C47" s="498"/>
      <c r="D47" s="498"/>
    </row>
    <row r="48" spans="1:4" s="50" customFormat="1" ht="12" customHeight="1" thickBot="1" x14ac:dyDescent="0.25">
      <c r="A48" s="223" t="s">
        <v>336</v>
      </c>
      <c r="B48" s="269" t="s">
        <v>453</v>
      </c>
      <c r="C48" s="521">
        <v>140000</v>
      </c>
      <c r="D48" s="498">
        <v>140000</v>
      </c>
    </row>
    <row r="49" spans="1:4" s="50" customFormat="1" ht="12" customHeight="1" thickBot="1" x14ac:dyDescent="0.25">
      <c r="A49" s="28" t="s">
        <v>13</v>
      </c>
      <c r="B49" s="19" t="s">
        <v>193</v>
      </c>
      <c r="C49" s="491">
        <f>SUM(C50:C54)</f>
        <v>510000</v>
      </c>
      <c r="D49" s="491">
        <f>SUM(D50:D54)</f>
        <v>510000</v>
      </c>
    </row>
    <row r="50" spans="1:4" s="50" customFormat="1" ht="12" customHeight="1" x14ac:dyDescent="0.2">
      <c r="A50" s="221" t="s">
        <v>62</v>
      </c>
      <c r="B50" s="202" t="s">
        <v>197</v>
      </c>
      <c r="C50" s="499"/>
      <c r="D50" s="499"/>
    </row>
    <row r="51" spans="1:4" s="50" customFormat="1" ht="12" customHeight="1" x14ac:dyDescent="0.2">
      <c r="A51" s="222" t="s">
        <v>63</v>
      </c>
      <c r="B51" s="203" t="s">
        <v>198</v>
      </c>
      <c r="C51" s="497">
        <v>510000</v>
      </c>
      <c r="D51" s="497">
        <v>510000</v>
      </c>
    </row>
    <row r="52" spans="1:4" s="50" customFormat="1" ht="12" customHeight="1" x14ac:dyDescent="0.2">
      <c r="A52" s="222" t="s">
        <v>194</v>
      </c>
      <c r="B52" s="203" t="s">
        <v>199</v>
      </c>
      <c r="C52" s="497"/>
      <c r="D52" s="497"/>
    </row>
    <row r="53" spans="1:4" s="50" customFormat="1" ht="12" customHeight="1" x14ac:dyDescent="0.2">
      <c r="A53" s="222" t="s">
        <v>195</v>
      </c>
      <c r="B53" s="203" t="s">
        <v>200</v>
      </c>
      <c r="C53" s="497"/>
      <c r="D53" s="497"/>
    </row>
    <row r="54" spans="1:4" s="50" customFormat="1" ht="12" customHeight="1" thickBot="1" x14ac:dyDescent="0.25">
      <c r="A54" s="223" t="s">
        <v>196</v>
      </c>
      <c r="B54" s="204" t="s">
        <v>201</v>
      </c>
      <c r="C54" s="498"/>
      <c r="D54" s="498"/>
    </row>
    <row r="55" spans="1:4" s="50" customFormat="1" ht="12" customHeight="1" thickBot="1" x14ac:dyDescent="0.25">
      <c r="A55" s="28" t="s">
        <v>115</v>
      </c>
      <c r="B55" s="19" t="s">
        <v>202</v>
      </c>
      <c r="C55" s="491">
        <f>SUM(C56:C58)</f>
        <v>0</v>
      </c>
      <c r="D55" s="491">
        <f>SUM(D56:D58)</f>
        <v>0</v>
      </c>
    </row>
    <row r="56" spans="1:4" s="50" customFormat="1" ht="12" customHeight="1" x14ac:dyDescent="0.2">
      <c r="A56" s="221" t="s">
        <v>64</v>
      </c>
      <c r="B56" s="202" t="s">
        <v>203</v>
      </c>
      <c r="C56" s="492"/>
      <c r="D56" s="492"/>
    </row>
    <row r="57" spans="1:4" s="50" customFormat="1" ht="12" customHeight="1" x14ac:dyDescent="0.2">
      <c r="A57" s="222" t="s">
        <v>65</v>
      </c>
      <c r="B57" s="203" t="s">
        <v>328</v>
      </c>
      <c r="C57" s="493"/>
      <c r="D57" s="493"/>
    </row>
    <row r="58" spans="1:4" s="50" customFormat="1" ht="12" customHeight="1" x14ac:dyDescent="0.2">
      <c r="A58" s="222" t="s">
        <v>206</v>
      </c>
      <c r="B58" s="203" t="s">
        <v>204</v>
      </c>
      <c r="C58" s="493"/>
      <c r="D58" s="493"/>
    </row>
    <row r="59" spans="1:4" s="50" customFormat="1" ht="12" customHeight="1" thickBot="1" x14ac:dyDescent="0.25">
      <c r="A59" s="223" t="s">
        <v>207</v>
      </c>
      <c r="B59" s="204" t="s">
        <v>205</v>
      </c>
      <c r="C59" s="494"/>
      <c r="D59" s="494"/>
    </row>
    <row r="60" spans="1:4" s="50" customFormat="1" ht="12" customHeight="1" thickBot="1" x14ac:dyDescent="0.25">
      <c r="A60" s="28" t="s">
        <v>15</v>
      </c>
      <c r="B60" s="116" t="s">
        <v>208</v>
      </c>
      <c r="C60" s="491">
        <f>SUM(C61:C63)</f>
        <v>0</v>
      </c>
      <c r="D60" s="491">
        <f>SUM(D61:D63)</f>
        <v>0</v>
      </c>
    </row>
    <row r="61" spans="1:4" s="50" customFormat="1" ht="12" customHeight="1" x14ac:dyDescent="0.2">
      <c r="A61" s="221" t="s">
        <v>116</v>
      </c>
      <c r="B61" s="202" t="s">
        <v>210</v>
      </c>
      <c r="C61" s="497"/>
      <c r="D61" s="497"/>
    </row>
    <row r="62" spans="1:4" s="50" customFormat="1" ht="12" customHeight="1" x14ac:dyDescent="0.2">
      <c r="A62" s="222" t="s">
        <v>117</v>
      </c>
      <c r="B62" s="203" t="s">
        <v>329</v>
      </c>
      <c r="C62" s="497"/>
      <c r="D62" s="497"/>
    </row>
    <row r="63" spans="1:4" s="50" customFormat="1" ht="12" customHeight="1" x14ac:dyDescent="0.2">
      <c r="A63" s="222" t="s">
        <v>141</v>
      </c>
      <c r="B63" s="203" t="s">
        <v>211</v>
      </c>
      <c r="C63" s="497"/>
      <c r="D63" s="497"/>
    </row>
    <row r="64" spans="1:4" s="50" customFormat="1" ht="12" customHeight="1" thickBot="1" x14ac:dyDescent="0.25">
      <c r="A64" s="223" t="s">
        <v>209</v>
      </c>
      <c r="B64" s="204" t="s">
        <v>212</v>
      </c>
      <c r="C64" s="497"/>
      <c r="D64" s="497"/>
    </row>
    <row r="65" spans="1:4" s="50" customFormat="1" ht="12" customHeight="1" thickBot="1" x14ac:dyDescent="0.25">
      <c r="A65" s="28" t="s">
        <v>16</v>
      </c>
      <c r="B65" s="19" t="s">
        <v>213</v>
      </c>
      <c r="C65" s="496">
        <f>+C8+C15+C22+C29+C37+C49+C55+C60</f>
        <v>78294129</v>
      </c>
      <c r="D65" s="496">
        <f>+D8+D15+D22+D29+D37+D49+D55+D60</f>
        <v>97496129</v>
      </c>
    </row>
    <row r="66" spans="1:4" s="50" customFormat="1" ht="12" customHeight="1" thickBot="1" x14ac:dyDescent="0.2">
      <c r="A66" s="224" t="s">
        <v>300</v>
      </c>
      <c r="B66" s="116" t="s">
        <v>215</v>
      </c>
      <c r="C66" s="491">
        <f>SUM(C67:C69)</f>
        <v>0</v>
      </c>
      <c r="D66" s="491">
        <f>SUM(D67:D69)</f>
        <v>0</v>
      </c>
    </row>
    <row r="67" spans="1:4" s="50" customFormat="1" ht="12" customHeight="1" x14ac:dyDescent="0.2">
      <c r="A67" s="221" t="s">
        <v>243</v>
      </c>
      <c r="B67" s="202" t="s">
        <v>216</v>
      </c>
      <c r="C67" s="497"/>
      <c r="D67" s="497"/>
    </row>
    <row r="68" spans="1:4" s="50" customFormat="1" ht="12" customHeight="1" x14ac:dyDescent="0.2">
      <c r="A68" s="222" t="s">
        <v>252</v>
      </c>
      <c r="B68" s="203" t="s">
        <v>217</v>
      </c>
      <c r="C68" s="497"/>
      <c r="D68" s="497"/>
    </row>
    <row r="69" spans="1:4" s="50" customFormat="1" ht="12" customHeight="1" thickBot="1" x14ac:dyDescent="0.25">
      <c r="A69" s="223" t="s">
        <v>253</v>
      </c>
      <c r="B69" s="205" t="s">
        <v>362</v>
      </c>
      <c r="C69" s="497"/>
      <c r="D69" s="497"/>
    </row>
    <row r="70" spans="1:4" s="50" customFormat="1" ht="12" customHeight="1" thickBot="1" x14ac:dyDescent="0.2">
      <c r="A70" s="224" t="s">
        <v>219</v>
      </c>
      <c r="B70" s="116" t="s">
        <v>220</v>
      </c>
      <c r="C70" s="491">
        <f>SUM(C71:C74)</f>
        <v>0</v>
      </c>
      <c r="D70" s="491">
        <f>SUM(D71:D74)</f>
        <v>0</v>
      </c>
    </row>
    <row r="71" spans="1:4" s="50" customFormat="1" ht="12" customHeight="1" x14ac:dyDescent="0.2">
      <c r="A71" s="221" t="s">
        <v>93</v>
      </c>
      <c r="B71" s="202" t="s">
        <v>221</v>
      </c>
      <c r="C71" s="497"/>
      <c r="D71" s="497"/>
    </row>
    <row r="72" spans="1:4" s="50" customFormat="1" ht="12" customHeight="1" x14ac:dyDescent="0.2">
      <c r="A72" s="222" t="s">
        <v>94</v>
      </c>
      <c r="B72" s="203" t="s">
        <v>446</v>
      </c>
      <c r="C72" s="497"/>
      <c r="D72" s="497"/>
    </row>
    <row r="73" spans="1:4" s="50" customFormat="1" ht="12" customHeight="1" thickBot="1" x14ac:dyDescent="0.25">
      <c r="A73" s="222" t="s">
        <v>244</v>
      </c>
      <c r="B73" s="203" t="s">
        <v>222</v>
      </c>
      <c r="C73" s="497"/>
      <c r="D73" s="498"/>
    </row>
    <row r="74" spans="1:4" s="50" customFormat="1" ht="12" customHeight="1" thickBot="1" x14ac:dyDescent="0.25">
      <c r="A74" s="222" t="s">
        <v>245</v>
      </c>
      <c r="B74" s="117" t="s">
        <v>447</v>
      </c>
      <c r="C74" s="497"/>
      <c r="D74" s="500"/>
    </row>
    <row r="75" spans="1:4" s="50" customFormat="1" ht="12" customHeight="1" thickBot="1" x14ac:dyDescent="0.2">
      <c r="A75" s="228" t="s">
        <v>223</v>
      </c>
      <c r="B75" s="283" t="s">
        <v>224</v>
      </c>
      <c r="C75" s="506">
        <f>SUM(C76:C77)</f>
        <v>13139593</v>
      </c>
      <c r="D75" s="491">
        <f>SUM(D76:D77)</f>
        <v>13243388</v>
      </c>
    </row>
    <row r="76" spans="1:4" s="50" customFormat="1" ht="12" customHeight="1" thickBot="1" x14ac:dyDescent="0.25">
      <c r="A76" s="221" t="s">
        <v>246</v>
      </c>
      <c r="B76" s="202" t="s">
        <v>225</v>
      </c>
      <c r="C76" s="497">
        <v>13139593</v>
      </c>
      <c r="D76" s="498">
        <v>13243388</v>
      </c>
    </row>
    <row r="77" spans="1:4" s="50" customFormat="1" ht="12" customHeight="1" thickBot="1" x14ac:dyDescent="0.25">
      <c r="A77" s="223" t="s">
        <v>247</v>
      </c>
      <c r="B77" s="204" t="s">
        <v>226</v>
      </c>
      <c r="C77" s="497"/>
      <c r="D77" s="500"/>
    </row>
    <row r="78" spans="1:4" s="49" customFormat="1" ht="12" customHeight="1" thickBot="1" x14ac:dyDescent="0.2">
      <c r="A78" s="224" t="s">
        <v>227</v>
      </c>
      <c r="B78" s="116" t="s">
        <v>228</v>
      </c>
      <c r="C78" s="491">
        <f>SUM(C79:C81)</f>
        <v>0</v>
      </c>
      <c r="D78" s="491">
        <f>SUM(D79:D81)</f>
        <v>0</v>
      </c>
    </row>
    <row r="79" spans="1:4" s="50" customFormat="1" ht="12" customHeight="1" x14ac:dyDescent="0.2">
      <c r="A79" s="221" t="s">
        <v>248</v>
      </c>
      <c r="B79" s="202" t="s">
        <v>229</v>
      </c>
      <c r="C79" s="497"/>
      <c r="D79" s="497"/>
    </row>
    <row r="80" spans="1:4" s="50" customFormat="1" ht="12" customHeight="1" x14ac:dyDescent="0.2">
      <c r="A80" s="222" t="s">
        <v>249</v>
      </c>
      <c r="B80" s="203" t="s">
        <v>230</v>
      </c>
      <c r="C80" s="497"/>
      <c r="D80" s="497"/>
    </row>
    <row r="81" spans="1:4" s="50" customFormat="1" ht="12" customHeight="1" thickBot="1" x14ac:dyDescent="0.25">
      <c r="A81" s="223" t="s">
        <v>250</v>
      </c>
      <c r="B81" s="204" t="s">
        <v>448</v>
      </c>
      <c r="C81" s="497"/>
      <c r="D81" s="501"/>
    </row>
    <row r="82" spans="1:4" s="50" customFormat="1" ht="12" customHeight="1" thickBot="1" x14ac:dyDescent="0.2">
      <c r="A82" s="224" t="s">
        <v>231</v>
      </c>
      <c r="B82" s="116" t="s">
        <v>251</v>
      </c>
      <c r="C82" s="491">
        <f>SUM(C83:C86)</f>
        <v>0</v>
      </c>
      <c r="D82" s="491">
        <f>SUM(D83:D86)</f>
        <v>0</v>
      </c>
    </row>
    <row r="83" spans="1:4" s="50" customFormat="1" ht="12" customHeight="1" x14ac:dyDescent="0.2">
      <c r="A83" s="225" t="s">
        <v>232</v>
      </c>
      <c r="B83" s="202" t="s">
        <v>233</v>
      </c>
      <c r="C83" s="497"/>
      <c r="D83" s="497"/>
    </row>
    <row r="84" spans="1:4" s="50" customFormat="1" ht="12" customHeight="1" x14ac:dyDescent="0.2">
      <c r="A84" s="226" t="s">
        <v>234</v>
      </c>
      <c r="B84" s="203" t="s">
        <v>235</v>
      </c>
      <c r="C84" s="497"/>
      <c r="D84" s="497"/>
    </row>
    <row r="85" spans="1:4" s="50" customFormat="1" ht="12" customHeight="1" x14ac:dyDescent="0.2">
      <c r="A85" s="226" t="s">
        <v>236</v>
      </c>
      <c r="B85" s="203" t="s">
        <v>237</v>
      </c>
      <c r="C85" s="497"/>
      <c r="D85" s="497"/>
    </row>
    <row r="86" spans="1:4" s="49" customFormat="1" ht="12" customHeight="1" thickBot="1" x14ac:dyDescent="0.25">
      <c r="A86" s="227" t="s">
        <v>238</v>
      </c>
      <c r="B86" s="204" t="s">
        <v>239</v>
      </c>
      <c r="C86" s="497"/>
      <c r="D86" s="497"/>
    </row>
    <row r="87" spans="1:4" s="49" customFormat="1" ht="12" customHeight="1" thickBot="1" x14ac:dyDescent="0.2">
      <c r="A87" s="224" t="s">
        <v>240</v>
      </c>
      <c r="B87" s="116" t="s">
        <v>375</v>
      </c>
      <c r="C87" s="502"/>
      <c r="D87" s="502"/>
    </row>
    <row r="88" spans="1:4" s="49" customFormat="1" ht="12" customHeight="1" thickBot="1" x14ac:dyDescent="0.2">
      <c r="A88" s="224" t="s">
        <v>402</v>
      </c>
      <c r="B88" s="116" t="s">
        <v>241</v>
      </c>
      <c r="C88" s="502"/>
      <c r="D88" s="502"/>
    </row>
    <row r="89" spans="1:4" s="49" customFormat="1" ht="12" customHeight="1" thickBot="1" x14ac:dyDescent="0.2">
      <c r="A89" s="224" t="s">
        <v>403</v>
      </c>
      <c r="B89" s="209" t="s">
        <v>378</v>
      </c>
      <c r="C89" s="496">
        <f>+C66+C70+C75+C78+C82+C88+C87</f>
        <v>13139593</v>
      </c>
      <c r="D89" s="496">
        <f>+D66+D70+D75+D78+D82+D88+D87</f>
        <v>13243388</v>
      </c>
    </row>
    <row r="90" spans="1:4" s="49" customFormat="1" ht="12" customHeight="1" thickBot="1" x14ac:dyDescent="0.2">
      <c r="A90" s="228" t="s">
        <v>404</v>
      </c>
      <c r="B90" s="210" t="s">
        <v>405</v>
      </c>
      <c r="C90" s="496">
        <f>+C65+C89</f>
        <v>91433722</v>
      </c>
      <c r="D90" s="496">
        <f>+D65+D89</f>
        <v>110739517</v>
      </c>
    </row>
    <row r="91" spans="1:4" s="50" customFormat="1" ht="6.75" customHeight="1" thickBot="1" x14ac:dyDescent="0.25">
      <c r="A91" s="104"/>
      <c r="B91" s="105"/>
      <c r="C91" s="105"/>
      <c r="D91" s="171"/>
    </row>
    <row r="92" spans="1:4" s="42" customFormat="1" ht="16.5" customHeight="1" thickBot="1" x14ac:dyDescent="0.25">
      <c r="A92" s="108"/>
      <c r="B92" s="109" t="s">
        <v>44</v>
      </c>
      <c r="C92" s="109"/>
      <c r="D92" s="173"/>
    </row>
    <row r="93" spans="1:4" s="51" customFormat="1" ht="12" customHeight="1" thickBot="1" x14ac:dyDescent="0.25">
      <c r="A93" s="197" t="s">
        <v>8</v>
      </c>
      <c r="B93" s="24" t="s">
        <v>409</v>
      </c>
      <c r="C93" s="503">
        <f>C94+C95+C96+C97+C98+C111</f>
        <v>82151804</v>
      </c>
      <c r="D93" s="503">
        <f>D94+D95+D96+D97+D98+D111</f>
        <v>101353804</v>
      </c>
    </row>
    <row r="94" spans="1:4" ht="12" customHeight="1" x14ac:dyDescent="0.2">
      <c r="A94" s="229" t="s">
        <v>66</v>
      </c>
      <c r="B94" s="8" t="s">
        <v>39</v>
      </c>
      <c r="C94" s="504">
        <v>40847832</v>
      </c>
      <c r="D94" s="504">
        <v>40847832</v>
      </c>
    </row>
    <row r="95" spans="1:4" ht="12" customHeight="1" x14ac:dyDescent="0.2">
      <c r="A95" s="222" t="s">
        <v>67</v>
      </c>
      <c r="B95" s="6" t="s">
        <v>118</v>
      </c>
      <c r="C95" s="493">
        <v>6331414</v>
      </c>
      <c r="D95" s="493">
        <v>6331414</v>
      </c>
    </row>
    <row r="96" spans="1:4" ht="12" customHeight="1" x14ac:dyDescent="0.2">
      <c r="A96" s="222" t="s">
        <v>68</v>
      </c>
      <c r="B96" s="6" t="s">
        <v>91</v>
      </c>
      <c r="C96" s="494">
        <v>25280897</v>
      </c>
      <c r="D96" s="494">
        <v>44482897</v>
      </c>
    </row>
    <row r="97" spans="1:4" ht="12" customHeight="1" x14ac:dyDescent="0.2">
      <c r="A97" s="222" t="s">
        <v>69</v>
      </c>
      <c r="B97" s="9" t="s">
        <v>119</v>
      </c>
      <c r="C97" s="494">
        <v>6352000</v>
      </c>
      <c r="D97" s="494">
        <v>6352000</v>
      </c>
    </row>
    <row r="98" spans="1:4" ht="12" customHeight="1" x14ac:dyDescent="0.2">
      <c r="A98" s="222" t="s">
        <v>77</v>
      </c>
      <c r="B98" s="17" t="s">
        <v>120</v>
      </c>
      <c r="C98" s="494">
        <f>SUM(C99:C110)</f>
        <v>3339661</v>
      </c>
      <c r="D98" s="494">
        <f>SUM(D99:D110)</f>
        <v>3339661</v>
      </c>
    </row>
    <row r="99" spans="1:4" ht="12" customHeight="1" x14ac:dyDescent="0.2">
      <c r="A99" s="222" t="s">
        <v>70</v>
      </c>
      <c r="B99" s="6" t="s">
        <v>406</v>
      </c>
      <c r="C99" s="494">
        <v>510000</v>
      </c>
      <c r="D99" s="494">
        <v>510000</v>
      </c>
    </row>
    <row r="100" spans="1:4" ht="12" customHeight="1" x14ac:dyDescent="0.2">
      <c r="A100" s="222" t="s">
        <v>71</v>
      </c>
      <c r="B100" s="67" t="s">
        <v>342</v>
      </c>
      <c r="C100" s="494"/>
      <c r="D100" s="494"/>
    </row>
    <row r="101" spans="1:4" ht="12" customHeight="1" x14ac:dyDescent="0.2">
      <c r="A101" s="222" t="s">
        <v>78</v>
      </c>
      <c r="B101" s="67" t="s">
        <v>341</v>
      </c>
      <c r="C101" s="494"/>
      <c r="D101" s="494"/>
    </row>
    <row r="102" spans="1:4" ht="12" customHeight="1" x14ac:dyDescent="0.2">
      <c r="A102" s="222" t="s">
        <v>79</v>
      </c>
      <c r="B102" s="67" t="s">
        <v>257</v>
      </c>
      <c r="C102" s="494"/>
      <c r="D102" s="494"/>
    </row>
    <row r="103" spans="1:4" ht="12" customHeight="1" x14ac:dyDescent="0.2">
      <c r="A103" s="222" t="s">
        <v>80</v>
      </c>
      <c r="B103" s="68" t="s">
        <v>258</v>
      </c>
      <c r="C103" s="494"/>
      <c r="D103" s="494"/>
    </row>
    <row r="104" spans="1:4" ht="12" customHeight="1" x14ac:dyDescent="0.2">
      <c r="A104" s="222" t="s">
        <v>81</v>
      </c>
      <c r="B104" s="68" t="s">
        <v>259</v>
      </c>
      <c r="C104" s="494"/>
      <c r="D104" s="494"/>
    </row>
    <row r="105" spans="1:4" ht="12" customHeight="1" x14ac:dyDescent="0.2">
      <c r="A105" s="222" t="s">
        <v>83</v>
      </c>
      <c r="B105" s="67" t="s">
        <v>260</v>
      </c>
      <c r="C105" s="494">
        <v>2729661</v>
      </c>
      <c r="D105" s="494">
        <v>2729661</v>
      </c>
    </row>
    <row r="106" spans="1:4" ht="12" customHeight="1" x14ac:dyDescent="0.2">
      <c r="A106" s="222" t="s">
        <v>121</v>
      </c>
      <c r="B106" s="67" t="s">
        <v>261</v>
      </c>
      <c r="C106" s="494"/>
      <c r="D106" s="494"/>
    </row>
    <row r="107" spans="1:4" ht="12" customHeight="1" x14ac:dyDescent="0.2">
      <c r="A107" s="222" t="s">
        <v>255</v>
      </c>
      <c r="B107" s="68" t="s">
        <v>262</v>
      </c>
      <c r="C107" s="494"/>
      <c r="D107" s="494"/>
    </row>
    <row r="108" spans="1:4" ht="12" customHeight="1" x14ac:dyDescent="0.2">
      <c r="A108" s="230" t="s">
        <v>256</v>
      </c>
      <c r="B108" s="69" t="s">
        <v>263</v>
      </c>
      <c r="C108" s="494"/>
      <c r="D108" s="494"/>
    </row>
    <row r="109" spans="1:4" ht="12" customHeight="1" x14ac:dyDescent="0.2">
      <c r="A109" s="222" t="s">
        <v>339</v>
      </c>
      <c r="B109" s="69" t="s">
        <v>264</v>
      </c>
      <c r="C109" s="494"/>
      <c r="D109" s="494"/>
    </row>
    <row r="110" spans="1:4" ht="12" customHeight="1" x14ac:dyDescent="0.2">
      <c r="A110" s="222" t="s">
        <v>340</v>
      </c>
      <c r="B110" s="68" t="s">
        <v>265</v>
      </c>
      <c r="C110" s="494">
        <v>100000</v>
      </c>
      <c r="D110" s="494">
        <v>100000</v>
      </c>
    </row>
    <row r="111" spans="1:4" ht="12" customHeight="1" x14ac:dyDescent="0.2">
      <c r="A111" s="222" t="s">
        <v>344</v>
      </c>
      <c r="B111" s="9" t="s">
        <v>40</v>
      </c>
      <c r="C111" s="493"/>
      <c r="D111" s="493"/>
    </row>
    <row r="112" spans="1:4" ht="12" customHeight="1" x14ac:dyDescent="0.2">
      <c r="A112" s="223" t="s">
        <v>345</v>
      </c>
      <c r="B112" s="6" t="s">
        <v>407</v>
      </c>
      <c r="C112" s="493"/>
      <c r="D112" s="493"/>
    </row>
    <row r="113" spans="1:4" ht="12" customHeight="1" thickBot="1" x14ac:dyDescent="0.25">
      <c r="A113" s="231" t="s">
        <v>346</v>
      </c>
      <c r="B113" s="70" t="s">
        <v>408</v>
      </c>
      <c r="C113" s="505"/>
      <c r="D113" s="505"/>
    </row>
    <row r="114" spans="1:4" ht="12" customHeight="1" thickBot="1" x14ac:dyDescent="0.25">
      <c r="A114" s="28" t="s">
        <v>9</v>
      </c>
      <c r="B114" s="23" t="s">
        <v>266</v>
      </c>
      <c r="C114" s="506">
        <f>+C115+C117+C119</f>
        <v>7516800</v>
      </c>
      <c r="D114" s="506">
        <f>+D115+D117+D119</f>
        <v>7516800</v>
      </c>
    </row>
    <row r="115" spans="1:4" ht="12" customHeight="1" x14ac:dyDescent="0.2">
      <c r="A115" s="221" t="s">
        <v>72</v>
      </c>
      <c r="B115" s="6" t="s">
        <v>140</v>
      </c>
      <c r="C115" s="492">
        <v>6800000</v>
      </c>
      <c r="D115" s="492">
        <v>6800000</v>
      </c>
    </row>
    <row r="116" spans="1:4" ht="12" customHeight="1" x14ac:dyDescent="0.2">
      <c r="A116" s="221" t="s">
        <v>73</v>
      </c>
      <c r="B116" s="10" t="s">
        <v>270</v>
      </c>
      <c r="C116" s="492"/>
      <c r="D116" s="492"/>
    </row>
    <row r="117" spans="1:4" ht="12" customHeight="1" x14ac:dyDescent="0.2">
      <c r="A117" s="221" t="s">
        <v>74</v>
      </c>
      <c r="B117" s="10" t="s">
        <v>122</v>
      </c>
      <c r="C117" s="493"/>
      <c r="D117" s="493"/>
    </row>
    <row r="118" spans="1:4" ht="12" customHeight="1" x14ac:dyDescent="0.2">
      <c r="A118" s="221" t="s">
        <v>75</v>
      </c>
      <c r="B118" s="10" t="s">
        <v>271</v>
      </c>
      <c r="C118" s="507"/>
      <c r="D118" s="507"/>
    </row>
    <row r="119" spans="1:4" ht="12" customHeight="1" x14ac:dyDescent="0.2">
      <c r="A119" s="221" t="s">
        <v>76</v>
      </c>
      <c r="B119" s="118" t="s">
        <v>142</v>
      </c>
      <c r="C119" s="507">
        <f>SUM(C120:C127)</f>
        <v>716800</v>
      </c>
      <c r="D119" s="507">
        <f>SUM(D120:D127)</f>
        <v>716800</v>
      </c>
    </row>
    <row r="120" spans="1:4" ht="12" customHeight="1" x14ac:dyDescent="0.2">
      <c r="A120" s="221" t="s">
        <v>82</v>
      </c>
      <c r="B120" s="117" t="s">
        <v>330</v>
      </c>
      <c r="C120" s="507"/>
      <c r="D120" s="507"/>
    </row>
    <row r="121" spans="1:4" ht="12" customHeight="1" x14ac:dyDescent="0.2">
      <c r="A121" s="221" t="s">
        <v>84</v>
      </c>
      <c r="B121" s="198" t="s">
        <v>276</v>
      </c>
      <c r="C121" s="507"/>
      <c r="D121" s="507"/>
    </row>
    <row r="122" spans="1:4" ht="12" customHeight="1" x14ac:dyDescent="0.2">
      <c r="A122" s="221" t="s">
        <v>123</v>
      </c>
      <c r="B122" s="68" t="s">
        <v>259</v>
      </c>
      <c r="C122" s="507">
        <v>666800</v>
      </c>
      <c r="D122" s="507">
        <v>666800</v>
      </c>
    </row>
    <row r="123" spans="1:4" ht="12" customHeight="1" x14ac:dyDescent="0.2">
      <c r="A123" s="221" t="s">
        <v>124</v>
      </c>
      <c r="B123" s="68" t="s">
        <v>275</v>
      </c>
      <c r="C123" s="507">
        <v>50000</v>
      </c>
      <c r="D123" s="507">
        <v>50000</v>
      </c>
    </row>
    <row r="124" spans="1:4" ht="12" customHeight="1" x14ac:dyDescent="0.2">
      <c r="A124" s="221" t="s">
        <v>125</v>
      </c>
      <c r="B124" s="68" t="s">
        <v>274</v>
      </c>
      <c r="C124" s="507"/>
      <c r="D124" s="507"/>
    </row>
    <row r="125" spans="1:4" ht="12" customHeight="1" x14ac:dyDescent="0.2">
      <c r="A125" s="221" t="s">
        <v>267</v>
      </c>
      <c r="B125" s="68" t="s">
        <v>262</v>
      </c>
      <c r="C125" s="507"/>
      <c r="D125" s="507"/>
    </row>
    <row r="126" spans="1:4" ht="12" customHeight="1" x14ac:dyDescent="0.2">
      <c r="A126" s="221" t="s">
        <v>268</v>
      </c>
      <c r="B126" s="68" t="s">
        <v>273</v>
      </c>
      <c r="C126" s="507"/>
      <c r="D126" s="507"/>
    </row>
    <row r="127" spans="1:4" ht="12" customHeight="1" thickBot="1" x14ac:dyDescent="0.25">
      <c r="A127" s="230" t="s">
        <v>269</v>
      </c>
      <c r="B127" s="68" t="s">
        <v>272</v>
      </c>
      <c r="C127" s="508"/>
      <c r="D127" s="508"/>
    </row>
    <row r="128" spans="1:4" ht="12" customHeight="1" thickBot="1" x14ac:dyDescent="0.25">
      <c r="A128" s="28" t="s">
        <v>10</v>
      </c>
      <c r="B128" s="55" t="s">
        <v>349</v>
      </c>
      <c r="C128" s="491">
        <f>+C93+C114</f>
        <v>89668604</v>
      </c>
      <c r="D128" s="491">
        <f>+D93+D114</f>
        <v>108870604</v>
      </c>
    </row>
    <row r="129" spans="1:12" ht="12" customHeight="1" thickBot="1" x14ac:dyDescent="0.25">
      <c r="A129" s="28" t="s">
        <v>11</v>
      </c>
      <c r="B129" s="55" t="s">
        <v>350</v>
      </c>
      <c r="C129" s="491">
        <f>+C130+C131+C132</f>
        <v>0</v>
      </c>
      <c r="D129" s="491">
        <f>+D130+D131+D132</f>
        <v>0</v>
      </c>
    </row>
    <row r="130" spans="1:12" s="51" customFormat="1" ht="12" customHeight="1" x14ac:dyDescent="0.2">
      <c r="A130" s="221" t="s">
        <v>176</v>
      </c>
      <c r="B130" s="7" t="s">
        <v>412</v>
      </c>
      <c r="C130" s="507"/>
      <c r="D130" s="507"/>
    </row>
    <row r="131" spans="1:12" ht="12" customHeight="1" x14ac:dyDescent="0.2">
      <c r="A131" s="221" t="s">
        <v>177</v>
      </c>
      <c r="B131" s="7" t="s">
        <v>358</v>
      </c>
      <c r="C131" s="507"/>
      <c r="D131" s="507"/>
    </row>
    <row r="132" spans="1:12" ht="12" customHeight="1" thickBot="1" x14ac:dyDescent="0.25">
      <c r="A132" s="230" t="s">
        <v>178</v>
      </c>
      <c r="B132" s="5" t="s">
        <v>411</v>
      </c>
      <c r="C132" s="507"/>
      <c r="D132" s="507"/>
    </row>
    <row r="133" spans="1:12" ht="12" customHeight="1" thickBot="1" x14ac:dyDescent="0.25">
      <c r="A133" s="28" t="s">
        <v>12</v>
      </c>
      <c r="B133" s="55" t="s">
        <v>351</v>
      </c>
      <c r="C133" s="491">
        <f>SUM(C134:C139)</f>
        <v>0</v>
      </c>
      <c r="D133" s="491">
        <f>SUM(D134:D139)</f>
        <v>0</v>
      </c>
    </row>
    <row r="134" spans="1:12" ht="12" customHeight="1" x14ac:dyDescent="0.2">
      <c r="A134" s="221" t="s">
        <v>59</v>
      </c>
      <c r="B134" s="7" t="s">
        <v>360</v>
      </c>
      <c r="C134" s="507"/>
      <c r="D134" s="507"/>
    </row>
    <row r="135" spans="1:12" ht="12" customHeight="1" x14ac:dyDescent="0.2">
      <c r="A135" s="221" t="s">
        <v>60</v>
      </c>
      <c r="B135" s="7" t="s">
        <v>352</v>
      </c>
      <c r="C135" s="507"/>
      <c r="D135" s="507"/>
    </row>
    <row r="136" spans="1:12" ht="12" customHeight="1" x14ac:dyDescent="0.2">
      <c r="A136" s="221" t="s">
        <v>61</v>
      </c>
      <c r="B136" s="7" t="s">
        <v>353</v>
      </c>
      <c r="C136" s="507"/>
      <c r="D136" s="507"/>
    </row>
    <row r="137" spans="1:12" ht="12" customHeight="1" x14ac:dyDescent="0.2">
      <c r="A137" s="221" t="s">
        <v>110</v>
      </c>
      <c r="B137" s="7" t="s">
        <v>410</v>
      </c>
      <c r="C137" s="507"/>
      <c r="D137" s="507"/>
    </row>
    <row r="138" spans="1:12" ht="12" customHeight="1" x14ac:dyDescent="0.2">
      <c r="A138" s="221" t="s">
        <v>111</v>
      </c>
      <c r="B138" s="7" t="s">
        <v>355</v>
      </c>
      <c r="C138" s="508"/>
      <c r="D138" s="508"/>
    </row>
    <row r="139" spans="1:12" s="51" customFormat="1" ht="12" customHeight="1" thickBot="1" x14ac:dyDescent="0.25">
      <c r="A139" s="230" t="s">
        <v>112</v>
      </c>
      <c r="B139" s="5" t="s">
        <v>356</v>
      </c>
      <c r="C139" s="509"/>
      <c r="D139" s="509"/>
    </row>
    <row r="140" spans="1:12" ht="12" customHeight="1" thickBot="1" x14ac:dyDescent="0.25">
      <c r="A140" s="28" t="s">
        <v>13</v>
      </c>
      <c r="B140" s="55" t="s">
        <v>422</v>
      </c>
      <c r="C140" s="496">
        <f>+C141+C142+C143+C144</f>
        <v>1868913</v>
      </c>
      <c r="D140" s="496">
        <f>+D141+D142+D143+D144</f>
        <v>1868913</v>
      </c>
      <c r="L140" s="115"/>
    </row>
    <row r="141" spans="1:12" x14ac:dyDescent="0.2">
      <c r="A141" s="221" t="s">
        <v>62</v>
      </c>
      <c r="B141" s="7" t="s">
        <v>277</v>
      </c>
      <c r="C141" s="507"/>
      <c r="D141" s="507"/>
    </row>
    <row r="142" spans="1:12" ht="12" customHeight="1" x14ac:dyDescent="0.2">
      <c r="A142" s="221" t="s">
        <v>63</v>
      </c>
      <c r="B142" s="7" t="s">
        <v>278</v>
      </c>
      <c r="C142" s="507">
        <v>1868913</v>
      </c>
      <c r="D142" s="507">
        <v>1868913</v>
      </c>
    </row>
    <row r="143" spans="1:12" ht="12" customHeight="1" thickBot="1" x14ac:dyDescent="0.25">
      <c r="A143" s="221" t="s">
        <v>194</v>
      </c>
      <c r="B143" s="7" t="s">
        <v>421</v>
      </c>
      <c r="C143" s="508"/>
      <c r="D143" s="508"/>
    </row>
    <row r="144" spans="1:12" s="51" customFormat="1" ht="12" customHeight="1" thickBot="1" x14ac:dyDescent="0.25">
      <c r="A144" s="221" t="s">
        <v>195</v>
      </c>
      <c r="B144" s="7" t="s">
        <v>365</v>
      </c>
      <c r="C144" s="510"/>
      <c r="D144" s="510"/>
    </row>
    <row r="145" spans="1:4" s="51" customFormat="1" ht="12" customHeight="1" thickBot="1" x14ac:dyDescent="0.25">
      <c r="A145" s="230" t="s">
        <v>196</v>
      </c>
      <c r="B145" s="5" t="s">
        <v>296</v>
      </c>
      <c r="C145" s="511">
        <f>SUM(C146:C150)</f>
        <v>0</v>
      </c>
      <c r="D145" s="511">
        <f>SUM(D146:D150)</f>
        <v>0</v>
      </c>
    </row>
    <row r="146" spans="1:4" s="51" customFormat="1" ht="12" customHeight="1" thickBot="1" x14ac:dyDescent="0.25">
      <c r="A146" s="28" t="s">
        <v>14</v>
      </c>
      <c r="B146" s="55" t="s">
        <v>366</v>
      </c>
      <c r="C146" s="507"/>
      <c r="D146" s="507"/>
    </row>
    <row r="147" spans="1:4" s="51" customFormat="1" ht="12" customHeight="1" x14ac:dyDescent="0.2">
      <c r="A147" s="221" t="s">
        <v>64</v>
      </c>
      <c r="B147" s="7" t="s">
        <v>361</v>
      </c>
      <c r="C147" s="507"/>
      <c r="D147" s="507"/>
    </row>
    <row r="148" spans="1:4" s="51" customFormat="1" ht="12" customHeight="1" x14ac:dyDescent="0.2">
      <c r="A148" s="221" t="s">
        <v>65</v>
      </c>
      <c r="B148" s="7" t="s">
        <v>368</v>
      </c>
      <c r="C148" s="507"/>
      <c r="D148" s="507"/>
    </row>
    <row r="149" spans="1:4" s="51" customFormat="1" ht="12" customHeight="1" x14ac:dyDescent="0.2">
      <c r="A149" s="221" t="s">
        <v>206</v>
      </c>
      <c r="B149" s="7" t="s">
        <v>363</v>
      </c>
      <c r="C149" s="507"/>
      <c r="D149" s="507"/>
    </row>
    <row r="150" spans="1:4" s="51" customFormat="1" ht="12" customHeight="1" thickBot="1" x14ac:dyDescent="0.25">
      <c r="A150" s="221" t="s">
        <v>207</v>
      </c>
      <c r="B150" s="7" t="s">
        <v>413</v>
      </c>
      <c r="C150" s="507"/>
      <c r="D150" s="507"/>
    </row>
    <row r="151" spans="1:4" ht="12.75" customHeight="1" thickBot="1" x14ac:dyDescent="0.25">
      <c r="A151" s="230" t="s">
        <v>367</v>
      </c>
      <c r="B151" s="5" t="s">
        <v>369</v>
      </c>
      <c r="C151" s="257"/>
      <c r="D151" s="257"/>
    </row>
    <row r="152" spans="1:4" ht="12.75" customHeight="1" thickBot="1" x14ac:dyDescent="0.25">
      <c r="A152" s="260" t="s">
        <v>15</v>
      </c>
      <c r="B152" s="55" t="s">
        <v>370</v>
      </c>
      <c r="C152" s="257"/>
      <c r="D152" s="257"/>
    </row>
    <row r="153" spans="1:4" ht="12.75" customHeight="1" thickBot="1" x14ac:dyDescent="0.25">
      <c r="A153" s="260" t="s">
        <v>16</v>
      </c>
      <c r="B153" s="55" t="s">
        <v>371</v>
      </c>
      <c r="C153" s="512"/>
      <c r="D153" s="512"/>
    </row>
    <row r="154" spans="1:4" ht="12" customHeight="1" thickBot="1" x14ac:dyDescent="0.25">
      <c r="A154" s="28" t="s">
        <v>17</v>
      </c>
      <c r="B154" s="55" t="s">
        <v>373</v>
      </c>
      <c r="C154" s="512">
        <f>SUM(C141:C152)</f>
        <v>1868913</v>
      </c>
      <c r="D154" s="512">
        <f>SUM(D141:D152)</f>
        <v>1868913</v>
      </c>
    </row>
    <row r="155" spans="1:4" ht="15.2" customHeight="1" thickBot="1" x14ac:dyDescent="0.25">
      <c r="A155" s="232" t="s">
        <v>18</v>
      </c>
      <c r="B155" s="180" t="s">
        <v>372</v>
      </c>
      <c r="C155" s="522">
        <f>+C128+C154</f>
        <v>91537517</v>
      </c>
      <c r="D155" s="212">
        <f>+D128+D154</f>
        <v>110739517</v>
      </c>
    </row>
    <row r="156" spans="1:4" ht="11.25" customHeight="1" thickBot="1" x14ac:dyDescent="0.25">
      <c r="A156" s="186"/>
      <c r="B156" s="187"/>
      <c r="C156" s="187"/>
      <c r="D156" s="317">
        <f>D90-D155</f>
        <v>0</v>
      </c>
    </row>
    <row r="157" spans="1:4" ht="12" customHeight="1" thickBot="1" x14ac:dyDescent="0.25">
      <c r="A157" s="113" t="s">
        <v>414</v>
      </c>
      <c r="B157" s="114"/>
      <c r="C157" s="364">
        <v>7</v>
      </c>
      <c r="D157" s="53">
        <v>7</v>
      </c>
    </row>
    <row r="158" spans="1:4" ht="12" customHeight="1" thickBot="1" x14ac:dyDescent="0.25">
      <c r="A158" s="113" t="s">
        <v>136</v>
      </c>
      <c r="B158" s="114"/>
      <c r="C158" s="364">
        <v>9</v>
      </c>
      <c r="D158" s="53">
        <v>9</v>
      </c>
    </row>
    <row r="159" spans="1:4" x14ac:dyDescent="0.2">
      <c r="A159" s="314"/>
      <c r="B159" s="315"/>
      <c r="C159" s="315"/>
      <c r="D159" s="346"/>
    </row>
    <row r="160" spans="1:4" x14ac:dyDescent="0.2">
      <c r="A160" s="314"/>
      <c r="B160" s="315"/>
      <c r="C160" s="315"/>
    </row>
    <row r="161" spans="1:4" x14ac:dyDescent="0.2">
      <c r="A161" s="314"/>
      <c r="B161" s="315"/>
      <c r="C161" s="315"/>
      <c r="D161" s="316"/>
    </row>
    <row r="162" spans="1:4" x14ac:dyDescent="0.2">
      <c r="A162" s="314"/>
      <c r="B162" s="315"/>
      <c r="C162" s="315"/>
      <c r="D162" s="316"/>
    </row>
    <row r="163" spans="1:4" x14ac:dyDescent="0.2">
      <c r="A163" s="314"/>
      <c r="B163" s="315"/>
      <c r="C163" s="315"/>
      <c r="D163" s="316"/>
    </row>
    <row r="164" spans="1:4" x14ac:dyDescent="0.2">
      <c r="A164" s="314"/>
      <c r="B164" s="315"/>
      <c r="C164" s="315"/>
      <c r="D164" s="316"/>
    </row>
    <row r="165" spans="1:4" x14ac:dyDescent="0.2">
      <c r="A165" s="314"/>
      <c r="B165" s="315"/>
      <c r="C165" s="315"/>
      <c r="D165" s="316"/>
    </row>
    <row r="166" spans="1:4" x14ac:dyDescent="0.2">
      <c r="A166" s="314"/>
      <c r="B166" s="315"/>
      <c r="C166" s="315"/>
      <c r="D166" s="316"/>
    </row>
    <row r="167" spans="1:4" x14ac:dyDescent="0.2">
      <c r="A167" s="314"/>
      <c r="B167" s="315"/>
      <c r="C167" s="315"/>
      <c r="D167" s="316"/>
    </row>
    <row r="168" spans="1:4" x14ac:dyDescent="0.2">
      <c r="A168" s="314"/>
      <c r="B168" s="315"/>
      <c r="C168" s="315"/>
      <c r="D168" s="316"/>
    </row>
    <row r="169" spans="1:4" x14ac:dyDescent="0.2">
      <c r="A169" s="314"/>
      <c r="B169" s="315"/>
      <c r="C169" s="315"/>
      <c r="D169" s="316"/>
    </row>
    <row r="170" spans="1:4" x14ac:dyDescent="0.2">
      <c r="A170" s="314"/>
      <c r="B170" s="315"/>
      <c r="C170" s="315"/>
      <c r="D170" s="316"/>
    </row>
    <row r="171" spans="1:4" x14ac:dyDescent="0.2">
      <c r="A171" s="314"/>
      <c r="B171" s="315"/>
      <c r="C171" s="315"/>
      <c r="D171" s="316"/>
    </row>
    <row r="172" spans="1:4" x14ac:dyDescent="0.2">
      <c r="A172" s="314"/>
      <c r="B172" s="315"/>
      <c r="C172" s="315"/>
      <c r="D172" s="316"/>
    </row>
    <row r="173" spans="1:4" x14ac:dyDescent="0.2">
      <c r="A173" s="314"/>
      <c r="B173" s="315"/>
      <c r="C173" s="315"/>
      <c r="D173" s="316"/>
    </row>
    <row r="174" spans="1:4" x14ac:dyDescent="0.2">
      <c r="A174" s="314"/>
      <c r="B174" s="315"/>
      <c r="C174" s="315"/>
      <c r="D174" s="316"/>
    </row>
    <row r="175" spans="1:4" x14ac:dyDescent="0.2">
      <c r="A175" s="314"/>
      <c r="B175" s="315"/>
      <c r="C175" s="315"/>
      <c r="D175" s="316"/>
    </row>
    <row r="176" spans="1:4" x14ac:dyDescent="0.2">
      <c r="A176" s="314"/>
      <c r="B176" s="315"/>
      <c r="C176" s="315"/>
      <c r="D176" s="316"/>
    </row>
    <row r="177" spans="1:4" x14ac:dyDescent="0.2">
      <c r="A177" s="314"/>
      <c r="B177" s="315"/>
      <c r="C177" s="315"/>
      <c r="D177" s="316"/>
    </row>
    <row r="178" spans="1:4" x14ac:dyDescent="0.2">
      <c r="A178" s="314"/>
      <c r="B178" s="315"/>
      <c r="C178" s="315"/>
      <c r="D178" s="316"/>
    </row>
    <row r="179" spans="1:4" x14ac:dyDescent="0.2">
      <c r="A179" s="314"/>
      <c r="B179" s="315"/>
      <c r="C179" s="315"/>
      <c r="D179" s="316"/>
    </row>
  </sheetData>
  <sheetProtection formatCells="0"/>
  <mergeCells count="2">
    <mergeCell ref="B2:C2"/>
    <mergeCell ref="B3:C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8"/>
  <sheetViews>
    <sheetView topLeftCell="A22" zoomScale="120" zoomScaleNormal="120" zoomScaleSheetLayoutView="85" workbookViewId="0">
      <selection activeCell="F145" sqref="F145"/>
    </sheetView>
  </sheetViews>
  <sheetFormatPr defaultRowHeight="12.75" x14ac:dyDescent="0.2"/>
  <cols>
    <col min="1" max="1" width="19.5" style="188" customWidth="1"/>
    <col min="2" max="2" width="72" style="189" customWidth="1"/>
    <col min="3" max="3" width="13.6640625" style="189" customWidth="1"/>
    <col min="4" max="4" width="14" style="190" customWidth="1"/>
    <col min="5" max="16384" width="9.33203125" style="2"/>
  </cols>
  <sheetData>
    <row r="1" spans="1:4" s="1" customFormat="1" ht="16.5" customHeight="1" thickBot="1" x14ac:dyDescent="0.25">
      <c r="A1" s="298"/>
      <c r="B1" s="299"/>
      <c r="C1" s="299"/>
      <c r="D1" s="295" t="str">
        <f>CONCATENATE("8.1.1. melléklet ",ALAPADATOK!A7," ",ALAPADATOK!B7," ",ALAPADATOK!C7," ",ALAPADATOK!D7," ",ALAPADATOK!E7," ",ALAPADATOK!F7," ",ALAPADATOK!G7," ",ALAPADATOK!H7)</f>
        <v>8.1.1. melléklet a 6 / 2021 ( VI.30 ) önkormányzati rendelethez</v>
      </c>
    </row>
    <row r="2" spans="1:4" s="47" customFormat="1" ht="21.2" customHeight="1" x14ac:dyDescent="0.2">
      <c r="A2" s="300" t="s">
        <v>48</v>
      </c>
      <c r="B2" s="847" t="str">
        <f>CONCATENATE(ALAPADATOK!A3)</f>
        <v>ESZTEREGNYE KÖZSÉG ÖNKORMÁNYZATA</v>
      </c>
      <c r="C2" s="848"/>
      <c r="D2" s="301" t="s">
        <v>42</v>
      </c>
    </row>
    <row r="3" spans="1:4" s="47" customFormat="1" ht="16.5" thickBot="1" x14ac:dyDescent="0.25">
      <c r="A3" s="302" t="s">
        <v>133</v>
      </c>
      <c r="B3" s="849" t="s">
        <v>331</v>
      </c>
      <c r="C3" s="850"/>
      <c r="D3" s="365" t="s">
        <v>46</v>
      </c>
    </row>
    <row r="4" spans="1:4" s="48" customFormat="1" ht="22.5" customHeight="1" thickBot="1" x14ac:dyDescent="0.3">
      <c r="A4" s="303"/>
      <c r="B4" s="303"/>
      <c r="C4" s="303"/>
      <c r="D4" s="304" t="str">
        <f>KV_8.1.sz.mell!D4</f>
        <v>Forintban</v>
      </c>
    </row>
    <row r="5" spans="1:4" ht="48.75" thickBot="1" x14ac:dyDescent="0.25">
      <c r="A5" s="305" t="s">
        <v>135</v>
      </c>
      <c r="B5" s="306" t="s">
        <v>441</v>
      </c>
      <c r="C5" s="362" t="s">
        <v>591</v>
      </c>
      <c r="D5" s="366" t="s">
        <v>592</v>
      </c>
    </row>
    <row r="6" spans="1:4" s="42" customFormat="1" ht="12.95" customHeight="1" thickBot="1" x14ac:dyDescent="0.25">
      <c r="A6" s="308"/>
      <c r="B6" s="309" t="s">
        <v>393</v>
      </c>
      <c r="C6" s="363" t="s">
        <v>394</v>
      </c>
      <c r="D6" s="310" t="s">
        <v>395</v>
      </c>
    </row>
    <row r="7" spans="1:4" s="42" customFormat="1" ht="15.95" customHeight="1" thickBot="1" x14ac:dyDescent="0.25">
      <c r="A7" s="98"/>
      <c r="B7" s="99" t="s">
        <v>43</v>
      </c>
      <c r="C7" s="99"/>
      <c r="D7" s="169"/>
    </row>
    <row r="8" spans="1:4" s="42" customFormat="1" ht="12" customHeight="1" thickBot="1" x14ac:dyDescent="0.25">
      <c r="A8" s="28" t="s">
        <v>8</v>
      </c>
      <c r="B8" s="19" t="s">
        <v>161</v>
      </c>
      <c r="C8" s="491">
        <f>+C9+C10+C11+C12+C13+C14</f>
        <v>43068022</v>
      </c>
      <c r="D8" s="491">
        <f>+D9+D10+D11+D12+D13+D14</f>
        <v>43068022</v>
      </c>
    </row>
    <row r="9" spans="1:4" s="49" customFormat="1" ht="12" customHeight="1" x14ac:dyDescent="0.2">
      <c r="A9" s="221" t="s">
        <v>66</v>
      </c>
      <c r="B9" s="202" t="s">
        <v>162</v>
      </c>
      <c r="C9" s="492">
        <v>13403202</v>
      </c>
      <c r="D9" s="492">
        <v>13403202</v>
      </c>
    </row>
    <row r="10" spans="1:4" s="50" customFormat="1" ht="12" customHeight="1" x14ac:dyDescent="0.2">
      <c r="A10" s="222" t="s">
        <v>67</v>
      </c>
      <c r="B10" s="203" t="s">
        <v>163</v>
      </c>
      <c r="C10" s="493">
        <v>16563820</v>
      </c>
      <c r="D10" s="493">
        <v>16563820</v>
      </c>
    </row>
    <row r="11" spans="1:4" s="50" customFormat="1" ht="12" customHeight="1" x14ac:dyDescent="0.2">
      <c r="A11" s="222" t="s">
        <v>68</v>
      </c>
      <c r="B11" s="203" t="s">
        <v>429</v>
      </c>
      <c r="C11" s="493">
        <v>10831000</v>
      </c>
      <c r="D11" s="493">
        <v>10831000</v>
      </c>
    </row>
    <row r="12" spans="1:4" s="50" customFormat="1" ht="12" customHeight="1" x14ac:dyDescent="0.2">
      <c r="A12" s="222" t="s">
        <v>69</v>
      </c>
      <c r="B12" s="203" t="s">
        <v>164</v>
      </c>
      <c r="C12" s="493">
        <v>2270000</v>
      </c>
      <c r="D12" s="493">
        <v>2270000</v>
      </c>
    </row>
    <row r="13" spans="1:4" s="50" customFormat="1" ht="12" customHeight="1" x14ac:dyDescent="0.2">
      <c r="A13" s="222" t="s">
        <v>92</v>
      </c>
      <c r="B13" s="203" t="s">
        <v>401</v>
      </c>
      <c r="C13" s="493"/>
      <c r="D13" s="493"/>
    </row>
    <row r="14" spans="1:4" s="49" customFormat="1" ht="12" customHeight="1" thickBot="1" x14ac:dyDescent="0.25">
      <c r="A14" s="223" t="s">
        <v>70</v>
      </c>
      <c r="B14" s="204" t="s">
        <v>334</v>
      </c>
      <c r="C14" s="493"/>
      <c r="D14" s="493"/>
    </row>
    <row r="15" spans="1:4" s="49" customFormat="1" ht="12" customHeight="1" thickBot="1" x14ac:dyDescent="0.25">
      <c r="A15" s="28" t="s">
        <v>9</v>
      </c>
      <c r="B15" s="116" t="s">
        <v>165</v>
      </c>
      <c r="C15" s="491">
        <f>+C16+C17+C18+C19+C20</f>
        <v>13093107</v>
      </c>
      <c r="D15" s="491">
        <f>+D16+D17+D18+D19+D20</f>
        <v>13093107</v>
      </c>
    </row>
    <row r="16" spans="1:4" s="49" customFormat="1" ht="12" customHeight="1" x14ac:dyDescent="0.2">
      <c r="A16" s="221" t="s">
        <v>72</v>
      </c>
      <c r="B16" s="202" t="s">
        <v>166</v>
      </c>
      <c r="C16" s="492"/>
      <c r="D16" s="492"/>
    </row>
    <row r="17" spans="1:4" s="49" customFormat="1" ht="12" customHeight="1" x14ac:dyDescent="0.2">
      <c r="A17" s="222" t="s">
        <v>73</v>
      </c>
      <c r="B17" s="203" t="s">
        <v>167</v>
      </c>
      <c r="C17" s="493"/>
      <c r="D17" s="493"/>
    </row>
    <row r="18" spans="1:4" s="49" customFormat="1" ht="12" customHeight="1" x14ac:dyDescent="0.2">
      <c r="A18" s="222" t="s">
        <v>74</v>
      </c>
      <c r="B18" s="203" t="s">
        <v>324</v>
      </c>
      <c r="C18" s="493"/>
      <c r="D18" s="493"/>
    </row>
    <row r="19" spans="1:4" s="49" customFormat="1" ht="12" customHeight="1" x14ac:dyDescent="0.2">
      <c r="A19" s="222" t="s">
        <v>75</v>
      </c>
      <c r="B19" s="203" t="s">
        <v>325</v>
      </c>
      <c r="C19" s="493"/>
      <c r="D19" s="493"/>
    </row>
    <row r="20" spans="1:4" s="49" customFormat="1" ht="12" customHeight="1" x14ac:dyDescent="0.2">
      <c r="A20" s="222" t="s">
        <v>76</v>
      </c>
      <c r="B20" s="203" t="s">
        <v>168</v>
      </c>
      <c r="C20" s="493">
        <v>13093107</v>
      </c>
      <c r="D20" s="493">
        <v>13093107</v>
      </c>
    </row>
    <row r="21" spans="1:4" s="50" customFormat="1" ht="12" customHeight="1" thickBot="1" x14ac:dyDescent="0.25">
      <c r="A21" s="223" t="s">
        <v>82</v>
      </c>
      <c r="B21" s="204" t="s">
        <v>169</v>
      </c>
      <c r="C21" s="494"/>
      <c r="D21" s="494"/>
    </row>
    <row r="22" spans="1:4" s="50" customFormat="1" ht="12" customHeight="1" thickBot="1" x14ac:dyDescent="0.25">
      <c r="A22" s="28" t="s">
        <v>10</v>
      </c>
      <c r="B22" s="19" t="s">
        <v>170</v>
      </c>
      <c r="C22" s="491">
        <f>+C23+C24+C25+C26+C27</f>
        <v>0</v>
      </c>
      <c r="D22" s="491">
        <f>+D23+D24+D25+D26+D27</f>
        <v>18462000</v>
      </c>
    </row>
    <row r="23" spans="1:4" s="50" customFormat="1" ht="12" customHeight="1" x14ac:dyDescent="0.2">
      <c r="A23" s="221" t="s">
        <v>55</v>
      </c>
      <c r="B23" s="202" t="s">
        <v>171</v>
      </c>
      <c r="C23" s="492"/>
      <c r="D23" s="492">
        <v>18462000</v>
      </c>
    </row>
    <row r="24" spans="1:4" s="49" customFormat="1" ht="12" customHeight="1" x14ac:dyDescent="0.2">
      <c r="A24" s="222" t="s">
        <v>56</v>
      </c>
      <c r="B24" s="203" t="s">
        <v>172</v>
      </c>
      <c r="C24" s="493"/>
      <c r="D24" s="493"/>
    </row>
    <row r="25" spans="1:4" s="50" customFormat="1" ht="12" customHeight="1" x14ac:dyDescent="0.2">
      <c r="A25" s="222" t="s">
        <v>57</v>
      </c>
      <c r="B25" s="203" t="s">
        <v>326</v>
      </c>
      <c r="C25" s="493"/>
      <c r="D25" s="493"/>
    </row>
    <row r="26" spans="1:4" s="50" customFormat="1" ht="12" customHeight="1" x14ac:dyDescent="0.2">
      <c r="A26" s="222" t="s">
        <v>58</v>
      </c>
      <c r="B26" s="203" t="s">
        <v>327</v>
      </c>
      <c r="C26" s="493"/>
      <c r="D26" s="493"/>
    </row>
    <row r="27" spans="1:4" s="50" customFormat="1" ht="12" customHeight="1" x14ac:dyDescent="0.2">
      <c r="A27" s="222" t="s">
        <v>106</v>
      </c>
      <c r="B27" s="203" t="s">
        <v>173</v>
      </c>
      <c r="C27" s="493"/>
      <c r="D27" s="493"/>
    </row>
    <row r="28" spans="1:4" s="50" customFormat="1" ht="12" customHeight="1" thickBot="1" x14ac:dyDescent="0.25">
      <c r="A28" s="223" t="s">
        <v>107</v>
      </c>
      <c r="B28" s="204" t="s">
        <v>174</v>
      </c>
      <c r="C28" s="494"/>
      <c r="D28" s="495"/>
    </row>
    <row r="29" spans="1:4" s="50" customFormat="1" ht="12" customHeight="1" thickBot="1" x14ac:dyDescent="0.25">
      <c r="A29" s="28" t="s">
        <v>108</v>
      </c>
      <c r="B29" s="19" t="s">
        <v>438</v>
      </c>
      <c r="C29" s="496">
        <f>SUM(C30:C36)</f>
        <v>19853785</v>
      </c>
      <c r="D29" s="496">
        <f>SUM(D30:D36)</f>
        <v>19853785</v>
      </c>
    </row>
    <row r="30" spans="1:4" s="50" customFormat="1" ht="12" customHeight="1" x14ac:dyDescent="0.2">
      <c r="A30" s="221" t="s">
        <v>176</v>
      </c>
      <c r="B30" s="202" t="str">
        <f>KV_1.1.sz.mell.!B32</f>
        <v>Kommunális adó</v>
      </c>
      <c r="C30" s="492">
        <v>38000</v>
      </c>
      <c r="D30" s="492">
        <v>38000</v>
      </c>
    </row>
    <row r="31" spans="1:4" s="50" customFormat="1" ht="12" customHeight="1" x14ac:dyDescent="0.2">
      <c r="A31" s="222" t="s">
        <v>177</v>
      </c>
      <c r="B31" s="202" t="str">
        <f>KV_1.1.sz.mell.!B33</f>
        <v>Idegenforgalmi adó</v>
      </c>
      <c r="C31" s="493">
        <v>15000</v>
      </c>
      <c r="D31" s="493">
        <v>15000</v>
      </c>
    </row>
    <row r="32" spans="1:4" s="50" customFormat="1" ht="12" customHeight="1" x14ac:dyDescent="0.2">
      <c r="A32" s="222" t="s">
        <v>178</v>
      </c>
      <c r="B32" s="202" t="str">
        <f>KV_1.1.sz.mell.!B34</f>
        <v>Iparűzési adó</v>
      </c>
      <c r="C32" s="493">
        <v>14720785</v>
      </c>
      <c r="D32" s="493">
        <v>14720785</v>
      </c>
    </row>
    <row r="33" spans="1:4" s="50" customFormat="1" ht="12" customHeight="1" x14ac:dyDescent="0.2">
      <c r="A33" s="222" t="s">
        <v>179</v>
      </c>
      <c r="B33" s="202" t="str">
        <f>KV_1.1.sz.mell.!B35</f>
        <v>Talajterhelési díj</v>
      </c>
      <c r="C33" s="493">
        <v>280000</v>
      </c>
      <c r="D33" s="493">
        <v>280000</v>
      </c>
    </row>
    <row r="34" spans="1:4" s="50" customFormat="1" ht="12" customHeight="1" x14ac:dyDescent="0.2">
      <c r="A34" s="222" t="s">
        <v>431</v>
      </c>
      <c r="B34" s="202" t="str">
        <f>KV_1.1.sz.mell.!B36</f>
        <v>Gépjárműadó</v>
      </c>
      <c r="C34" s="493"/>
      <c r="D34" s="493"/>
    </row>
    <row r="35" spans="1:4" s="50" customFormat="1" ht="12" customHeight="1" x14ac:dyDescent="0.2">
      <c r="A35" s="222" t="s">
        <v>432</v>
      </c>
      <c r="B35" s="202" t="str">
        <f>KV_1.1.sz.mell.!B37</f>
        <v>Telekadó</v>
      </c>
      <c r="C35" s="493"/>
      <c r="D35" s="493"/>
    </row>
    <row r="36" spans="1:4" s="50" customFormat="1" ht="12" customHeight="1" thickBot="1" x14ac:dyDescent="0.25">
      <c r="A36" s="223" t="s">
        <v>433</v>
      </c>
      <c r="B36" s="202" t="str">
        <f>KV_1.1.sz.mell.!B38</f>
        <v>Egyéb közhatalmi bevételek</v>
      </c>
      <c r="C36" s="494">
        <v>4800000</v>
      </c>
      <c r="D36" s="494">
        <v>4800000</v>
      </c>
    </row>
    <row r="37" spans="1:4" s="50" customFormat="1" ht="12" customHeight="1" thickBot="1" x14ac:dyDescent="0.25">
      <c r="A37" s="28" t="s">
        <v>12</v>
      </c>
      <c r="B37" s="19" t="s">
        <v>335</v>
      </c>
      <c r="C37" s="491">
        <f>SUM(C38:C48)</f>
        <v>1490000</v>
      </c>
      <c r="D37" s="491">
        <f>SUM(D38:D48)</f>
        <v>2230000</v>
      </c>
    </row>
    <row r="38" spans="1:4" s="50" customFormat="1" ht="12" customHeight="1" x14ac:dyDescent="0.2">
      <c r="A38" s="221" t="s">
        <v>59</v>
      </c>
      <c r="B38" s="202" t="s">
        <v>183</v>
      </c>
      <c r="C38" s="492"/>
      <c r="D38" s="492"/>
    </row>
    <row r="39" spans="1:4" s="50" customFormat="1" ht="12" customHeight="1" x14ac:dyDescent="0.2">
      <c r="A39" s="222" t="s">
        <v>60</v>
      </c>
      <c r="B39" s="203" t="s">
        <v>184</v>
      </c>
      <c r="C39" s="493">
        <v>750000</v>
      </c>
      <c r="D39" s="493">
        <v>1490000</v>
      </c>
    </row>
    <row r="40" spans="1:4" s="50" customFormat="1" ht="12" customHeight="1" x14ac:dyDescent="0.2">
      <c r="A40" s="222" t="s">
        <v>61</v>
      </c>
      <c r="B40" s="203" t="s">
        <v>185</v>
      </c>
      <c r="C40" s="493"/>
      <c r="D40" s="493"/>
    </row>
    <row r="41" spans="1:4" s="50" customFormat="1" ht="12" customHeight="1" x14ac:dyDescent="0.2">
      <c r="A41" s="222" t="s">
        <v>110</v>
      </c>
      <c r="B41" s="203" t="s">
        <v>186</v>
      </c>
      <c r="C41" s="493">
        <v>600000</v>
      </c>
      <c r="D41" s="493">
        <v>600000</v>
      </c>
    </row>
    <row r="42" spans="1:4" s="50" customFormat="1" ht="12" customHeight="1" x14ac:dyDescent="0.2">
      <c r="A42" s="222" t="s">
        <v>111</v>
      </c>
      <c r="B42" s="203" t="s">
        <v>187</v>
      </c>
      <c r="C42" s="493"/>
      <c r="D42" s="493"/>
    </row>
    <row r="43" spans="1:4" s="50" customFormat="1" ht="12" customHeight="1" x14ac:dyDescent="0.2">
      <c r="A43" s="222" t="s">
        <v>112</v>
      </c>
      <c r="B43" s="203" t="s">
        <v>188</v>
      </c>
      <c r="C43" s="493"/>
      <c r="D43" s="493"/>
    </row>
    <row r="44" spans="1:4" s="50" customFormat="1" ht="12" customHeight="1" x14ac:dyDescent="0.2">
      <c r="A44" s="222" t="s">
        <v>113</v>
      </c>
      <c r="B44" s="203" t="s">
        <v>189</v>
      </c>
      <c r="C44" s="493"/>
      <c r="D44" s="493"/>
    </row>
    <row r="45" spans="1:4" s="50" customFormat="1" ht="12" customHeight="1" x14ac:dyDescent="0.2">
      <c r="A45" s="222" t="s">
        <v>114</v>
      </c>
      <c r="B45" s="203" t="s">
        <v>437</v>
      </c>
      <c r="C45" s="493"/>
      <c r="D45" s="493"/>
    </row>
    <row r="46" spans="1:4" s="50" customFormat="1" ht="12" customHeight="1" x14ac:dyDescent="0.2">
      <c r="A46" s="222" t="s">
        <v>181</v>
      </c>
      <c r="B46" s="203" t="s">
        <v>191</v>
      </c>
      <c r="C46" s="497"/>
      <c r="D46" s="497"/>
    </row>
    <row r="47" spans="1:4" s="50" customFormat="1" ht="12" customHeight="1" x14ac:dyDescent="0.2">
      <c r="A47" s="223" t="s">
        <v>182</v>
      </c>
      <c r="B47" s="204" t="s">
        <v>337</v>
      </c>
      <c r="C47" s="498"/>
      <c r="D47" s="498"/>
    </row>
    <row r="48" spans="1:4" s="50" customFormat="1" ht="12" customHeight="1" thickBot="1" x14ac:dyDescent="0.25">
      <c r="A48" s="223" t="s">
        <v>336</v>
      </c>
      <c r="B48" s="204" t="s">
        <v>192</v>
      </c>
      <c r="C48" s="498">
        <v>140000</v>
      </c>
      <c r="D48" s="498">
        <v>140000</v>
      </c>
    </row>
    <row r="49" spans="1:4" s="50" customFormat="1" ht="12" customHeight="1" thickBot="1" x14ac:dyDescent="0.25">
      <c r="A49" s="28" t="s">
        <v>13</v>
      </c>
      <c r="B49" s="19" t="s">
        <v>193</v>
      </c>
      <c r="C49" s="491">
        <f>SUM(C50:C54)</f>
        <v>510000</v>
      </c>
      <c r="D49" s="491">
        <f>SUM(D50:D54)</f>
        <v>510000</v>
      </c>
    </row>
    <row r="50" spans="1:4" s="50" customFormat="1" ht="12" customHeight="1" x14ac:dyDescent="0.2">
      <c r="A50" s="221" t="s">
        <v>62</v>
      </c>
      <c r="B50" s="202" t="s">
        <v>197</v>
      </c>
      <c r="C50" s="499"/>
      <c r="D50" s="499"/>
    </row>
    <row r="51" spans="1:4" s="50" customFormat="1" ht="12" customHeight="1" x14ac:dyDescent="0.2">
      <c r="A51" s="222" t="s">
        <v>63</v>
      </c>
      <c r="B51" s="203" t="s">
        <v>198</v>
      </c>
      <c r="C51" s="497">
        <v>510000</v>
      </c>
      <c r="D51" s="497">
        <v>510000</v>
      </c>
    </row>
    <row r="52" spans="1:4" s="50" customFormat="1" ht="12" customHeight="1" x14ac:dyDescent="0.2">
      <c r="A52" s="222" t="s">
        <v>194</v>
      </c>
      <c r="B52" s="203" t="s">
        <v>199</v>
      </c>
      <c r="C52" s="497"/>
      <c r="D52" s="497"/>
    </row>
    <row r="53" spans="1:4" s="50" customFormat="1" ht="12" customHeight="1" x14ac:dyDescent="0.2">
      <c r="A53" s="222" t="s">
        <v>195</v>
      </c>
      <c r="B53" s="203" t="s">
        <v>200</v>
      </c>
      <c r="C53" s="497"/>
      <c r="D53" s="497"/>
    </row>
    <row r="54" spans="1:4" s="50" customFormat="1" ht="12" customHeight="1" thickBot="1" x14ac:dyDescent="0.25">
      <c r="A54" s="223" t="s">
        <v>196</v>
      </c>
      <c r="B54" s="204" t="s">
        <v>201</v>
      </c>
      <c r="C54" s="498"/>
      <c r="D54" s="498"/>
    </row>
    <row r="55" spans="1:4" s="50" customFormat="1" ht="12" customHeight="1" thickBot="1" x14ac:dyDescent="0.25">
      <c r="A55" s="28" t="s">
        <v>115</v>
      </c>
      <c r="B55" s="19" t="s">
        <v>202</v>
      </c>
      <c r="C55" s="491">
        <f>SUM(C56:C58)</f>
        <v>0</v>
      </c>
      <c r="D55" s="491">
        <f>SUM(D56:D58)</f>
        <v>0</v>
      </c>
    </row>
    <row r="56" spans="1:4" s="50" customFormat="1" ht="12" customHeight="1" x14ac:dyDescent="0.2">
      <c r="A56" s="221" t="s">
        <v>64</v>
      </c>
      <c r="B56" s="202" t="s">
        <v>203</v>
      </c>
      <c r="C56" s="492"/>
      <c r="D56" s="492"/>
    </row>
    <row r="57" spans="1:4" s="50" customFormat="1" ht="12" customHeight="1" x14ac:dyDescent="0.2">
      <c r="A57" s="222" t="s">
        <v>65</v>
      </c>
      <c r="B57" s="203" t="s">
        <v>328</v>
      </c>
      <c r="C57" s="493"/>
      <c r="D57" s="493"/>
    </row>
    <row r="58" spans="1:4" s="50" customFormat="1" ht="12" customHeight="1" x14ac:dyDescent="0.2">
      <c r="A58" s="222" t="s">
        <v>206</v>
      </c>
      <c r="B58" s="203" t="s">
        <v>204</v>
      </c>
      <c r="C58" s="493"/>
      <c r="D58" s="493"/>
    </row>
    <row r="59" spans="1:4" s="50" customFormat="1" ht="12" customHeight="1" thickBot="1" x14ac:dyDescent="0.25">
      <c r="A59" s="223" t="s">
        <v>207</v>
      </c>
      <c r="B59" s="204" t="s">
        <v>205</v>
      </c>
      <c r="C59" s="494"/>
      <c r="D59" s="494"/>
    </row>
    <row r="60" spans="1:4" s="50" customFormat="1" ht="12" customHeight="1" thickBot="1" x14ac:dyDescent="0.25">
      <c r="A60" s="28" t="s">
        <v>15</v>
      </c>
      <c r="B60" s="116" t="s">
        <v>208</v>
      </c>
      <c r="C60" s="491">
        <f>SUM(C61:C63)</f>
        <v>0</v>
      </c>
      <c r="D60" s="491">
        <f>SUM(D61:D63)</f>
        <v>0</v>
      </c>
    </row>
    <row r="61" spans="1:4" s="50" customFormat="1" ht="12" customHeight="1" x14ac:dyDescent="0.2">
      <c r="A61" s="221" t="s">
        <v>116</v>
      </c>
      <c r="B61" s="202" t="s">
        <v>210</v>
      </c>
      <c r="C61" s="497"/>
      <c r="D61" s="497"/>
    </row>
    <row r="62" spans="1:4" s="50" customFormat="1" ht="12" customHeight="1" x14ac:dyDescent="0.2">
      <c r="A62" s="222" t="s">
        <v>117</v>
      </c>
      <c r="B62" s="203" t="s">
        <v>329</v>
      </c>
      <c r="C62" s="497"/>
      <c r="D62" s="497"/>
    </row>
    <row r="63" spans="1:4" s="50" customFormat="1" ht="12" customHeight="1" x14ac:dyDescent="0.2">
      <c r="A63" s="222" t="s">
        <v>141</v>
      </c>
      <c r="B63" s="203" t="s">
        <v>211</v>
      </c>
      <c r="C63" s="497"/>
      <c r="D63" s="497"/>
    </row>
    <row r="64" spans="1:4" s="50" customFormat="1" ht="12" customHeight="1" thickBot="1" x14ac:dyDescent="0.25">
      <c r="A64" s="223" t="s">
        <v>209</v>
      </c>
      <c r="B64" s="204" t="s">
        <v>212</v>
      </c>
      <c r="C64" s="497"/>
      <c r="D64" s="497"/>
    </row>
    <row r="65" spans="1:4" s="50" customFormat="1" ht="12" customHeight="1" thickBot="1" x14ac:dyDescent="0.25">
      <c r="A65" s="28" t="s">
        <v>16</v>
      </c>
      <c r="B65" s="19" t="s">
        <v>213</v>
      </c>
      <c r="C65" s="496">
        <f>+C8+C15+C22+C29+C37+C49+C55+C60</f>
        <v>78014914</v>
      </c>
      <c r="D65" s="496">
        <f>+D8+D15+D22+D29+D37+D49+D55+D60</f>
        <v>97216914</v>
      </c>
    </row>
    <row r="66" spans="1:4" s="50" customFormat="1" ht="12" customHeight="1" thickBot="1" x14ac:dyDescent="0.2">
      <c r="A66" s="224" t="s">
        <v>300</v>
      </c>
      <c r="B66" s="116" t="s">
        <v>215</v>
      </c>
      <c r="C66" s="491">
        <f>SUM(C67:C69)</f>
        <v>0</v>
      </c>
      <c r="D66" s="491">
        <f>SUM(D67:D69)</f>
        <v>0</v>
      </c>
    </row>
    <row r="67" spans="1:4" s="50" customFormat="1" ht="12" customHeight="1" x14ac:dyDescent="0.2">
      <c r="A67" s="221" t="s">
        <v>243</v>
      </c>
      <c r="B67" s="202" t="s">
        <v>216</v>
      </c>
      <c r="C67" s="497"/>
      <c r="D67" s="497"/>
    </row>
    <row r="68" spans="1:4" s="50" customFormat="1" ht="12" customHeight="1" x14ac:dyDescent="0.2">
      <c r="A68" s="222" t="s">
        <v>252</v>
      </c>
      <c r="B68" s="203" t="s">
        <v>217</v>
      </c>
      <c r="C68" s="497"/>
      <c r="D68" s="497"/>
    </row>
    <row r="69" spans="1:4" s="50" customFormat="1" ht="12" customHeight="1" thickBot="1" x14ac:dyDescent="0.25">
      <c r="A69" s="223" t="s">
        <v>253</v>
      </c>
      <c r="B69" s="205" t="s">
        <v>218</v>
      </c>
      <c r="C69" s="497"/>
      <c r="D69" s="497"/>
    </row>
    <row r="70" spans="1:4" s="50" customFormat="1" ht="12" customHeight="1" thickBot="1" x14ac:dyDescent="0.2">
      <c r="A70" s="224" t="s">
        <v>219</v>
      </c>
      <c r="B70" s="116" t="s">
        <v>220</v>
      </c>
      <c r="C70" s="491">
        <f>SUM(C71:C74)</f>
        <v>0</v>
      </c>
      <c r="D70" s="491">
        <f>SUM(D71:D74)</f>
        <v>0</v>
      </c>
    </row>
    <row r="71" spans="1:4" s="50" customFormat="1" ht="12" customHeight="1" x14ac:dyDescent="0.2">
      <c r="A71" s="221" t="s">
        <v>93</v>
      </c>
      <c r="B71" s="202" t="s">
        <v>221</v>
      </c>
      <c r="C71" s="497"/>
      <c r="D71" s="497"/>
    </row>
    <row r="72" spans="1:4" s="50" customFormat="1" ht="12" customHeight="1" x14ac:dyDescent="0.2">
      <c r="A72" s="222" t="s">
        <v>94</v>
      </c>
      <c r="B72" s="203" t="s">
        <v>446</v>
      </c>
      <c r="C72" s="497"/>
      <c r="D72" s="497"/>
    </row>
    <row r="73" spans="1:4" s="50" customFormat="1" ht="12" customHeight="1" thickBot="1" x14ac:dyDescent="0.25">
      <c r="A73" s="222" t="s">
        <v>244</v>
      </c>
      <c r="B73" s="203" t="s">
        <v>222</v>
      </c>
      <c r="C73" s="497"/>
      <c r="D73" s="498"/>
    </row>
    <row r="74" spans="1:4" s="50" customFormat="1" ht="12" customHeight="1" thickBot="1" x14ac:dyDescent="0.25">
      <c r="A74" s="222" t="s">
        <v>245</v>
      </c>
      <c r="B74" s="117" t="s">
        <v>447</v>
      </c>
      <c r="C74" s="497"/>
      <c r="D74" s="500"/>
    </row>
    <row r="75" spans="1:4" s="50" customFormat="1" ht="12" customHeight="1" thickBot="1" x14ac:dyDescent="0.2">
      <c r="A75" s="228" t="s">
        <v>223</v>
      </c>
      <c r="B75" s="283" t="s">
        <v>224</v>
      </c>
      <c r="C75" s="506">
        <f>SUM(C76:C77)</f>
        <v>13139593</v>
      </c>
      <c r="D75" s="491">
        <f>SUM(D76:D77)</f>
        <v>13243388</v>
      </c>
    </row>
    <row r="76" spans="1:4" s="50" customFormat="1" ht="12" customHeight="1" thickBot="1" x14ac:dyDescent="0.25">
      <c r="A76" s="221" t="s">
        <v>246</v>
      </c>
      <c r="B76" s="202" t="s">
        <v>225</v>
      </c>
      <c r="C76" s="497">
        <v>13139593</v>
      </c>
      <c r="D76" s="498">
        <v>13243388</v>
      </c>
    </row>
    <row r="77" spans="1:4" s="50" customFormat="1" ht="12" customHeight="1" thickBot="1" x14ac:dyDescent="0.25">
      <c r="A77" s="223" t="s">
        <v>247</v>
      </c>
      <c r="B77" s="204" t="s">
        <v>226</v>
      </c>
      <c r="C77" s="497"/>
      <c r="D77" s="500"/>
    </row>
    <row r="78" spans="1:4" s="49" customFormat="1" ht="12" customHeight="1" thickBot="1" x14ac:dyDescent="0.2">
      <c r="A78" s="224" t="s">
        <v>227</v>
      </c>
      <c r="B78" s="116" t="s">
        <v>228</v>
      </c>
      <c r="C78" s="491">
        <f>SUM(C79:C81)</f>
        <v>0</v>
      </c>
      <c r="D78" s="491">
        <f>SUM(D79:D81)</f>
        <v>0</v>
      </c>
    </row>
    <row r="79" spans="1:4" s="50" customFormat="1" ht="12" customHeight="1" x14ac:dyDescent="0.2">
      <c r="A79" s="221" t="s">
        <v>248</v>
      </c>
      <c r="B79" s="202" t="s">
        <v>229</v>
      </c>
      <c r="C79" s="497"/>
      <c r="D79" s="497"/>
    </row>
    <row r="80" spans="1:4" s="50" customFormat="1" ht="12" customHeight="1" x14ac:dyDescent="0.2">
      <c r="A80" s="222" t="s">
        <v>249</v>
      </c>
      <c r="B80" s="203" t="s">
        <v>230</v>
      </c>
      <c r="C80" s="497"/>
      <c r="D80" s="497"/>
    </row>
    <row r="81" spans="1:4" s="50" customFormat="1" ht="12" customHeight="1" thickBot="1" x14ac:dyDescent="0.25">
      <c r="A81" s="223" t="s">
        <v>250</v>
      </c>
      <c r="B81" s="204" t="s">
        <v>448</v>
      </c>
      <c r="C81" s="497"/>
      <c r="D81" s="501"/>
    </row>
    <row r="82" spans="1:4" s="50" customFormat="1" ht="12" customHeight="1" thickBot="1" x14ac:dyDescent="0.2">
      <c r="A82" s="224" t="s">
        <v>231</v>
      </c>
      <c r="B82" s="116" t="s">
        <v>251</v>
      </c>
      <c r="C82" s="491">
        <f>SUM(C83:C86)</f>
        <v>0</v>
      </c>
      <c r="D82" s="491">
        <f>SUM(D83:D86)</f>
        <v>0</v>
      </c>
    </row>
    <row r="83" spans="1:4" s="50" customFormat="1" ht="12" customHeight="1" x14ac:dyDescent="0.2">
      <c r="A83" s="225" t="s">
        <v>232</v>
      </c>
      <c r="B83" s="202" t="s">
        <v>233</v>
      </c>
      <c r="C83" s="497"/>
      <c r="D83" s="497"/>
    </row>
    <row r="84" spans="1:4" s="50" customFormat="1" ht="12" customHeight="1" x14ac:dyDescent="0.2">
      <c r="A84" s="226" t="s">
        <v>234</v>
      </c>
      <c r="B84" s="203" t="s">
        <v>235</v>
      </c>
      <c r="C84" s="497"/>
      <c r="D84" s="497"/>
    </row>
    <row r="85" spans="1:4" s="50" customFormat="1" ht="12" customHeight="1" x14ac:dyDescent="0.2">
      <c r="A85" s="226" t="s">
        <v>236</v>
      </c>
      <c r="B85" s="203" t="s">
        <v>237</v>
      </c>
      <c r="C85" s="497"/>
      <c r="D85" s="497"/>
    </row>
    <row r="86" spans="1:4" s="49" customFormat="1" ht="12" customHeight="1" thickBot="1" x14ac:dyDescent="0.25">
      <c r="A86" s="227" t="s">
        <v>238</v>
      </c>
      <c r="B86" s="204" t="s">
        <v>239</v>
      </c>
      <c r="C86" s="497"/>
      <c r="D86" s="497"/>
    </row>
    <row r="87" spans="1:4" s="49" customFormat="1" ht="12" customHeight="1" thickBot="1" x14ac:dyDescent="0.2">
      <c r="A87" s="224" t="s">
        <v>240</v>
      </c>
      <c r="B87" s="116" t="s">
        <v>375</v>
      </c>
      <c r="C87" s="502"/>
      <c r="D87" s="502"/>
    </row>
    <row r="88" spans="1:4" s="49" customFormat="1" ht="12" customHeight="1" thickBot="1" x14ac:dyDescent="0.2">
      <c r="A88" s="224" t="s">
        <v>402</v>
      </c>
      <c r="B88" s="116" t="s">
        <v>241</v>
      </c>
      <c r="C88" s="502"/>
      <c r="D88" s="502"/>
    </row>
    <row r="89" spans="1:4" s="49" customFormat="1" ht="12" customHeight="1" thickBot="1" x14ac:dyDescent="0.2">
      <c r="A89" s="224" t="s">
        <v>403</v>
      </c>
      <c r="B89" s="209" t="s">
        <v>378</v>
      </c>
      <c r="C89" s="496">
        <f>+C66+C70+C75+C78+C82+C88+C87</f>
        <v>13139593</v>
      </c>
      <c r="D89" s="496">
        <f>+D66+D70+D75+D78+D82+D88+D87</f>
        <v>13243388</v>
      </c>
    </row>
    <row r="90" spans="1:4" s="49" customFormat="1" ht="12" customHeight="1" thickBot="1" x14ac:dyDescent="0.2">
      <c r="A90" s="228" t="s">
        <v>404</v>
      </c>
      <c r="B90" s="210" t="s">
        <v>405</v>
      </c>
      <c r="C90" s="496">
        <f>+C65+C89</f>
        <v>91154507</v>
      </c>
      <c r="D90" s="496">
        <f>+D65+D89</f>
        <v>110460302</v>
      </c>
    </row>
    <row r="91" spans="1:4" s="50" customFormat="1" ht="6.75" customHeight="1" thickBot="1" x14ac:dyDescent="0.25">
      <c r="A91" s="104"/>
      <c r="B91" s="105"/>
      <c r="C91" s="105"/>
      <c r="D91" s="171"/>
    </row>
    <row r="92" spans="1:4" s="42" customFormat="1" ht="16.5" customHeight="1" thickBot="1" x14ac:dyDescent="0.25">
      <c r="A92" s="108"/>
      <c r="B92" s="109" t="s">
        <v>44</v>
      </c>
      <c r="C92" s="109"/>
      <c r="D92" s="173"/>
    </row>
    <row r="93" spans="1:4" s="51" customFormat="1" ht="12" customHeight="1" thickBot="1" x14ac:dyDescent="0.25">
      <c r="A93" s="197" t="s">
        <v>8</v>
      </c>
      <c r="B93" s="24" t="s">
        <v>409</v>
      </c>
      <c r="C93" s="503">
        <f>+C94+C95+C96+C97+C98+C111</f>
        <v>64076596</v>
      </c>
      <c r="D93" s="503">
        <f>D94+D95+D96+D97+D98+D111</f>
        <v>101074589</v>
      </c>
    </row>
    <row r="94" spans="1:4" ht="12" customHeight="1" x14ac:dyDescent="0.2">
      <c r="A94" s="229" t="s">
        <v>66</v>
      </c>
      <c r="B94" s="8" t="s">
        <v>39</v>
      </c>
      <c r="C94" s="504">
        <v>27517968</v>
      </c>
      <c r="D94" s="504">
        <v>40847832</v>
      </c>
    </row>
    <row r="95" spans="1:4" ht="12" customHeight="1" x14ac:dyDescent="0.2">
      <c r="A95" s="222" t="s">
        <v>67</v>
      </c>
      <c r="B95" s="6" t="s">
        <v>118</v>
      </c>
      <c r="C95" s="493">
        <v>4265285</v>
      </c>
      <c r="D95" s="493">
        <v>6331414</v>
      </c>
    </row>
    <row r="96" spans="1:4" ht="12" customHeight="1" x14ac:dyDescent="0.2">
      <c r="A96" s="222" t="s">
        <v>68</v>
      </c>
      <c r="B96" s="6" t="s">
        <v>91</v>
      </c>
      <c r="C96" s="494">
        <v>22880897</v>
      </c>
      <c r="D96" s="494">
        <v>44482897</v>
      </c>
    </row>
    <row r="97" spans="1:4" ht="12" customHeight="1" x14ac:dyDescent="0.2">
      <c r="A97" s="222" t="s">
        <v>69</v>
      </c>
      <c r="B97" s="9" t="s">
        <v>119</v>
      </c>
      <c r="C97" s="494">
        <v>6352000</v>
      </c>
      <c r="D97" s="494">
        <v>6352000</v>
      </c>
    </row>
    <row r="98" spans="1:4" ht="12" customHeight="1" x14ac:dyDescent="0.2">
      <c r="A98" s="222" t="s">
        <v>77</v>
      </c>
      <c r="B98" s="17" t="s">
        <v>120</v>
      </c>
      <c r="C98" s="494">
        <f>SUM(C99:C110)</f>
        <v>3060446</v>
      </c>
      <c r="D98" s="494">
        <f>SUM(D99:D110)</f>
        <v>3060446</v>
      </c>
    </row>
    <row r="99" spans="1:4" ht="12" customHeight="1" x14ac:dyDescent="0.2">
      <c r="A99" s="222" t="s">
        <v>70</v>
      </c>
      <c r="B99" s="6" t="s">
        <v>406</v>
      </c>
      <c r="C99" s="494">
        <v>510000</v>
      </c>
      <c r="D99" s="494">
        <v>510000</v>
      </c>
    </row>
    <row r="100" spans="1:4" ht="12" customHeight="1" x14ac:dyDescent="0.2">
      <c r="A100" s="222" t="s">
        <v>71</v>
      </c>
      <c r="B100" s="67" t="s">
        <v>342</v>
      </c>
      <c r="C100" s="494"/>
      <c r="D100" s="494"/>
    </row>
    <row r="101" spans="1:4" ht="12" customHeight="1" x14ac:dyDescent="0.2">
      <c r="A101" s="222" t="s">
        <v>78</v>
      </c>
      <c r="B101" s="67" t="s">
        <v>341</v>
      </c>
      <c r="C101" s="494"/>
      <c r="D101" s="494"/>
    </row>
    <row r="102" spans="1:4" ht="12" customHeight="1" x14ac:dyDescent="0.2">
      <c r="A102" s="222" t="s">
        <v>79</v>
      </c>
      <c r="B102" s="67" t="s">
        <v>257</v>
      </c>
      <c r="C102" s="494"/>
      <c r="D102" s="494"/>
    </row>
    <row r="103" spans="1:4" ht="12" customHeight="1" x14ac:dyDescent="0.2">
      <c r="A103" s="222" t="s">
        <v>80</v>
      </c>
      <c r="B103" s="68" t="s">
        <v>258</v>
      </c>
      <c r="C103" s="494"/>
      <c r="D103" s="494"/>
    </row>
    <row r="104" spans="1:4" ht="12" customHeight="1" x14ac:dyDescent="0.2">
      <c r="A104" s="222" t="s">
        <v>81</v>
      </c>
      <c r="B104" s="68" t="s">
        <v>259</v>
      </c>
      <c r="C104" s="494"/>
      <c r="D104" s="494"/>
    </row>
    <row r="105" spans="1:4" ht="12" customHeight="1" x14ac:dyDescent="0.2">
      <c r="A105" s="222" t="s">
        <v>83</v>
      </c>
      <c r="B105" s="67" t="s">
        <v>260</v>
      </c>
      <c r="C105" s="494">
        <v>2550446</v>
      </c>
      <c r="D105" s="494">
        <v>2550446</v>
      </c>
    </row>
    <row r="106" spans="1:4" ht="12" customHeight="1" x14ac:dyDescent="0.2">
      <c r="A106" s="222" t="s">
        <v>121</v>
      </c>
      <c r="B106" s="67" t="s">
        <v>261</v>
      </c>
      <c r="C106" s="494"/>
      <c r="D106" s="494"/>
    </row>
    <row r="107" spans="1:4" ht="12" customHeight="1" x14ac:dyDescent="0.2">
      <c r="A107" s="222" t="s">
        <v>255</v>
      </c>
      <c r="B107" s="68" t="s">
        <v>262</v>
      </c>
      <c r="C107" s="494"/>
      <c r="D107" s="494"/>
    </row>
    <row r="108" spans="1:4" ht="12" customHeight="1" x14ac:dyDescent="0.2">
      <c r="A108" s="230" t="s">
        <v>256</v>
      </c>
      <c r="B108" s="69" t="s">
        <v>263</v>
      </c>
      <c r="C108" s="494"/>
      <c r="D108" s="494"/>
    </row>
    <row r="109" spans="1:4" ht="12" customHeight="1" x14ac:dyDescent="0.2">
      <c r="A109" s="222" t="s">
        <v>339</v>
      </c>
      <c r="B109" s="69" t="s">
        <v>264</v>
      </c>
      <c r="C109" s="494"/>
      <c r="D109" s="494"/>
    </row>
    <row r="110" spans="1:4" ht="12" customHeight="1" x14ac:dyDescent="0.2">
      <c r="A110" s="222" t="s">
        <v>340</v>
      </c>
      <c r="B110" s="68" t="s">
        <v>265</v>
      </c>
      <c r="C110" s="493"/>
      <c r="D110" s="494"/>
    </row>
    <row r="111" spans="1:4" ht="12" customHeight="1" x14ac:dyDescent="0.2">
      <c r="A111" s="222" t="s">
        <v>344</v>
      </c>
      <c r="B111" s="9" t="s">
        <v>40</v>
      </c>
      <c r="C111" s="493"/>
      <c r="D111" s="493"/>
    </row>
    <row r="112" spans="1:4" ht="12" customHeight="1" x14ac:dyDescent="0.2">
      <c r="A112" s="223" t="s">
        <v>345</v>
      </c>
      <c r="B112" s="6" t="s">
        <v>407</v>
      </c>
      <c r="C112" s="494"/>
      <c r="D112" s="493"/>
    </row>
    <row r="113" spans="1:4" ht="12" customHeight="1" thickBot="1" x14ac:dyDescent="0.25">
      <c r="A113" s="231" t="s">
        <v>346</v>
      </c>
      <c r="B113" s="70" t="s">
        <v>408</v>
      </c>
      <c r="C113" s="505"/>
      <c r="D113" s="505"/>
    </row>
    <row r="114" spans="1:4" ht="12" customHeight="1" thickBot="1" x14ac:dyDescent="0.25">
      <c r="A114" s="28" t="s">
        <v>9</v>
      </c>
      <c r="B114" s="23" t="s">
        <v>266</v>
      </c>
      <c r="C114" s="491">
        <f>+C115+C117+C119</f>
        <v>7516800</v>
      </c>
      <c r="D114" s="506">
        <f>+D115+D117+D119</f>
        <v>7516800</v>
      </c>
    </row>
    <row r="115" spans="1:4" ht="12" customHeight="1" x14ac:dyDescent="0.2">
      <c r="A115" s="221" t="s">
        <v>72</v>
      </c>
      <c r="B115" s="6" t="s">
        <v>140</v>
      </c>
      <c r="C115" s="492">
        <v>6800000</v>
      </c>
      <c r="D115" s="492">
        <v>6800000</v>
      </c>
    </row>
    <row r="116" spans="1:4" ht="12" customHeight="1" x14ac:dyDescent="0.2">
      <c r="A116" s="221" t="s">
        <v>73</v>
      </c>
      <c r="B116" s="10" t="s">
        <v>270</v>
      </c>
      <c r="C116" s="492"/>
      <c r="D116" s="492"/>
    </row>
    <row r="117" spans="1:4" ht="12" customHeight="1" x14ac:dyDescent="0.2">
      <c r="A117" s="221" t="s">
        <v>74</v>
      </c>
      <c r="B117" s="10" t="s">
        <v>122</v>
      </c>
      <c r="C117" s="493"/>
      <c r="D117" s="493"/>
    </row>
    <row r="118" spans="1:4" ht="12" customHeight="1" x14ac:dyDescent="0.2">
      <c r="A118" s="221" t="s">
        <v>75</v>
      </c>
      <c r="B118" s="10" t="s">
        <v>271</v>
      </c>
      <c r="C118" s="507"/>
      <c r="D118" s="507"/>
    </row>
    <row r="119" spans="1:4" ht="12" customHeight="1" x14ac:dyDescent="0.2">
      <c r="A119" s="221" t="s">
        <v>76</v>
      </c>
      <c r="B119" s="118" t="s">
        <v>142</v>
      </c>
      <c r="C119" s="507">
        <v>716800</v>
      </c>
      <c r="D119" s="507">
        <v>716800</v>
      </c>
    </row>
    <row r="120" spans="1:4" ht="12" customHeight="1" x14ac:dyDescent="0.2">
      <c r="A120" s="221" t="s">
        <v>82</v>
      </c>
      <c r="B120" s="117" t="s">
        <v>330</v>
      </c>
      <c r="C120" s="507"/>
      <c r="D120" s="507"/>
    </row>
    <row r="121" spans="1:4" ht="12" customHeight="1" x14ac:dyDescent="0.2">
      <c r="A121" s="221" t="s">
        <v>84</v>
      </c>
      <c r="B121" s="198" t="s">
        <v>276</v>
      </c>
      <c r="C121" s="507"/>
      <c r="D121" s="507"/>
    </row>
    <row r="122" spans="1:4" ht="12" customHeight="1" x14ac:dyDescent="0.2">
      <c r="A122" s="221" t="s">
        <v>123</v>
      </c>
      <c r="B122" s="68" t="s">
        <v>259</v>
      </c>
      <c r="C122" s="507">
        <v>666800</v>
      </c>
      <c r="D122" s="507">
        <v>666800</v>
      </c>
    </row>
    <row r="123" spans="1:4" ht="12" customHeight="1" x14ac:dyDescent="0.2">
      <c r="A123" s="221" t="s">
        <v>124</v>
      </c>
      <c r="B123" s="68" t="s">
        <v>275</v>
      </c>
      <c r="C123" s="507">
        <v>50000</v>
      </c>
      <c r="D123" s="507">
        <v>50000</v>
      </c>
    </row>
    <row r="124" spans="1:4" ht="12" customHeight="1" x14ac:dyDescent="0.2">
      <c r="A124" s="221" t="s">
        <v>125</v>
      </c>
      <c r="B124" s="68" t="s">
        <v>274</v>
      </c>
      <c r="C124" s="507"/>
      <c r="D124" s="507"/>
    </row>
    <row r="125" spans="1:4" ht="12" customHeight="1" x14ac:dyDescent="0.2">
      <c r="A125" s="221" t="s">
        <v>267</v>
      </c>
      <c r="B125" s="68" t="s">
        <v>262</v>
      </c>
      <c r="C125" s="507"/>
      <c r="D125" s="507"/>
    </row>
    <row r="126" spans="1:4" ht="12" customHeight="1" x14ac:dyDescent="0.2">
      <c r="A126" s="221" t="s">
        <v>268</v>
      </c>
      <c r="B126" s="68" t="s">
        <v>273</v>
      </c>
      <c r="C126" s="507"/>
      <c r="D126" s="507"/>
    </row>
    <row r="127" spans="1:4" ht="12" customHeight="1" thickBot="1" x14ac:dyDescent="0.25">
      <c r="A127" s="230" t="s">
        <v>269</v>
      </c>
      <c r="B127" s="68" t="s">
        <v>272</v>
      </c>
      <c r="C127" s="508"/>
      <c r="D127" s="508"/>
    </row>
    <row r="128" spans="1:4" ht="12" customHeight="1" thickBot="1" x14ac:dyDescent="0.25">
      <c r="A128" s="28" t="s">
        <v>10</v>
      </c>
      <c r="B128" s="55" t="s">
        <v>349</v>
      </c>
      <c r="C128" s="491">
        <f>+C93+C114</f>
        <v>71593396</v>
      </c>
      <c r="D128" s="491">
        <f>+D93+D114</f>
        <v>108591389</v>
      </c>
    </row>
    <row r="129" spans="1:12" ht="12" customHeight="1" thickBot="1" x14ac:dyDescent="0.25">
      <c r="A129" s="28" t="s">
        <v>11</v>
      </c>
      <c r="B129" s="55" t="s">
        <v>350</v>
      </c>
      <c r="C129" s="491">
        <f>+C130+C131+C132</f>
        <v>0</v>
      </c>
      <c r="D129" s="120">
        <f>+D130+D131+D132</f>
        <v>0</v>
      </c>
    </row>
    <row r="130" spans="1:12" s="51" customFormat="1" ht="12" customHeight="1" x14ac:dyDescent="0.2">
      <c r="A130" s="221" t="s">
        <v>176</v>
      </c>
      <c r="B130" s="7" t="s">
        <v>412</v>
      </c>
      <c r="C130" s="507"/>
      <c r="D130" s="121"/>
    </row>
    <row r="131" spans="1:12" ht="12" customHeight="1" x14ac:dyDescent="0.2">
      <c r="A131" s="221" t="s">
        <v>177</v>
      </c>
      <c r="B131" s="7" t="s">
        <v>358</v>
      </c>
      <c r="C131" s="507"/>
      <c r="D131" s="121"/>
    </row>
    <row r="132" spans="1:12" ht="12" customHeight="1" thickBot="1" x14ac:dyDescent="0.25">
      <c r="A132" s="230" t="s">
        <v>178</v>
      </c>
      <c r="B132" s="5" t="s">
        <v>411</v>
      </c>
      <c r="C132" s="507"/>
      <c r="D132" s="121"/>
    </row>
    <row r="133" spans="1:12" ht="12" customHeight="1" thickBot="1" x14ac:dyDescent="0.25">
      <c r="A133" s="28" t="s">
        <v>12</v>
      </c>
      <c r="B133" s="55" t="s">
        <v>351</v>
      </c>
      <c r="C133" s="491">
        <f>+C134+C135+C136+C137+C138+C139</f>
        <v>0</v>
      </c>
      <c r="D133" s="120">
        <f>+D134+D135+D136+D137+D138+D139</f>
        <v>0</v>
      </c>
    </row>
    <row r="134" spans="1:12" ht="12" customHeight="1" x14ac:dyDescent="0.2">
      <c r="A134" s="221" t="s">
        <v>59</v>
      </c>
      <c r="B134" s="7" t="s">
        <v>360</v>
      </c>
      <c r="C134" s="507"/>
      <c r="D134" s="121"/>
    </row>
    <row r="135" spans="1:12" ht="12" customHeight="1" x14ac:dyDescent="0.2">
      <c r="A135" s="221" t="s">
        <v>60</v>
      </c>
      <c r="B135" s="7" t="s">
        <v>352</v>
      </c>
      <c r="C135" s="507"/>
      <c r="D135" s="121"/>
    </row>
    <row r="136" spans="1:12" ht="12" customHeight="1" x14ac:dyDescent="0.2">
      <c r="A136" s="221" t="s">
        <v>61</v>
      </c>
      <c r="B136" s="7" t="s">
        <v>353</v>
      </c>
      <c r="C136" s="507"/>
      <c r="D136" s="121"/>
    </row>
    <row r="137" spans="1:12" ht="12" customHeight="1" x14ac:dyDescent="0.2">
      <c r="A137" s="221" t="s">
        <v>110</v>
      </c>
      <c r="B137" s="7" t="s">
        <v>410</v>
      </c>
      <c r="C137" s="507"/>
      <c r="D137" s="121"/>
    </row>
    <row r="138" spans="1:12" ht="12" customHeight="1" x14ac:dyDescent="0.2">
      <c r="A138" s="221" t="s">
        <v>111</v>
      </c>
      <c r="B138" s="7" t="s">
        <v>355</v>
      </c>
      <c r="C138" s="507"/>
      <c r="D138" s="121"/>
    </row>
    <row r="139" spans="1:12" s="51" customFormat="1" ht="12" customHeight="1" thickBot="1" x14ac:dyDescent="0.25">
      <c r="A139" s="230" t="s">
        <v>112</v>
      </c>
      <c r="B139" s="5" t="s">
        <v>356</v>
      </c>
      <c r="C139" s="507"/>
      <c r="D139" s="121"/>
    </row>
    <row r="140" spans="1:12" ht="12" customHeight="1" thickBot="1" x14ac:dyDescent="0.25">
      <c r="A140" s="28" t="s">
        <v>13</v>
      </c>
      <c r="B140" s="55" t="s">
        <v>422</v>
      </c>
      <c r="C140" s="496">
        <f>+C141+C142+C144+C145+C143</f>
        <v>1868913</v>
      </c>
      <c r="D140" s="125">
        <f>+D141+D142+D144+D145+D143</f>
        <v>1868913</v>
      </c>
      <c r="L140" s="115"/>
    </row>
    <row r="141" spans="1:12" x14ac:dyDescent="0.2">
      <c r="A141" s="221" t="s">
        <v>62</v>
      </c>
      <c r="B141" s="7" t="s">
        <v>277</v>
      </c>
      <c r="C141" s="507"/>
      <c r="D141" s="121"/>
    </row>
    <row r="142" spans="1:12" ht="12" customHeight="1" x14ac:dyDescent="0.2">
      <c r="A142" s="221" t="s">
        <v>63</v>
      </c>
      <c r="B142" s="7" t="s">
        <v>278</v>
      </c>
      <c r="C142" s="507">
        <v>1868913</v>
      </c>
      <c r="D142" s="507">
        <v>1868913</v>
      </c>
    </row>
    <row r="143" spans="1:12" s="51" customFormat="1" ht="12" customHeight="1" x14ac:dyDescent="0.2">
      <c r="A143" s="221" t="s">
        <v>194</v>
      </c>
      <c r="B143" s="7" t="s">
        <v>421</v>
      </c>
      <c r="C143" s="507"/>
      <c r="D143" s="121"/>
    </row>
    <row r="144" spans="1:12" s="51" customFormat="1" ht="12" customHeight="1" x14ac:dyDescent="0.2">
      <c r="A144" s="221" t="s">
        <v>195</v>
      </c>
      <c r="B144" s="7" t="s">
        <v>365</v>
      </c>
      <c r="C144" s="507"/>
      <c r="D144" s="121"/>
    </row>
    <row r="145" spans="1:4" s="51" customFormat="1" ht="12" customHeight="1" thickBot="1" x14ac:dyDescent="0.25">
      <c r="A145" s="230" t="s">
        <v>196</v>
      </c>
      <c r="B145" s="5" t="s">
        <v>296</v>
      </c>
      <c r="C145" s="507"/>
      <c r="D145" s="121"/>
    </row>
    <row r="146" spans="1:4" s="51" customFormat="1" ht="12" customHeight="1" thickBot="1" x14ac:dyDescent="0.25">
      <c r="A146" s="28" t="s">
        <v>14</v>
      </c>
      <c r="B146" s="55" t="s">
        <v>366</v>
      </c>
      <c r="C146" s="511">
        <f>+C147+C148+C149+C150+C151</f>
        <v>0</v>
      </c>
      <c r="D146" s="127">
        <f>+D147+D148+D149+D150+D151</f>
        <v>0</v>
      </c>
    </row>
    <row r="147" spans="1:4" s="51" customFormat="1" ht="12" customHeight="1" x14ac:dyDescent="0.2">
      <c r="A147" s="221" t="s">
        <v>64</v>
      </c>
      <c r="B147" s="7" t="s">
        <v>361</v>
      </c>
      <c r="C147" s="507"/>
      <c r="D147" s="121"/>
    </row>
    <row r="148" spans="1:4" s="51" customFormat="1" ht="12" customHeight="1" x14ac:dyDescent="0.2">
      <c r="A148" s="221" t="s">
        <v>65</v>
      </c>
      <c r="B148" s="7" t="s">
        <v>368</v>
      </c>
      <c r="C148" s="507"/>
      <c r="D148" s="121"/>
    </row>
    <row r="149" spans="1:4" s="51" customFormat="1" ht="12" customHeight="1" x14ac:dyDescent="0.2">
      <c r="A149" s="221" t="s">
        <v>206</v>
      </c>
      <c r="B149" s="7" t="s">
        <v>363</v>
      </c>
      <c r="C149" s="507"/>
      <c r="D149" s="121"/>
    </row>
    <row r="150" spans="1:4" ht="12.75" customHeight="1" x14ac:dyDescent="0.2">
      <c r="A150" s="221" t="s">
        <v>207</v>
      </c>
      <c r="B150" s="7" t="s">
        <v>413</v>
      </c>
      <c r="C150" s="507"/>
      <c r="D150" s="121"/>
    </row>
    <row r="151" spans="1:4" ht="12.75" customHeight="1" thickBot="1" x14ac:dyDescent="0.25">
      <c r="A151" s="230" t="s">
        <v>367</v>
      </c>
      <c r="B151" s="5" t="s">
        <v>369</v>
      </c>
      <c r="C151" s="508"/>
      <c r="D151" s="123"/>
    </row>
    <row r="152" spans="1:4" ht="12.75" customHeight="1" thickBot="1" x14ac:dyDescent="0.25">
      <c r="A152" s="260" t="s">
        <v>15</v>
      </c>
      <c r="B152" s="55" t="s">
        <v>370</v>
      </c>
      <c r="C152" s="511"/>
      <c r="D152" s="127"/>
    </row>
    <row r="153" spans="1:4" ht="12" customHeight="1" thickBot="1" x14ac:dyDescent="0.25">
      <c r="A153" s="260" t="s">
        <v>16</v>
      </c>
      <c r="B153" s="55" t="s">
        <v>371</v>
      </c>
      <c r="C153" s="511"/>
      <c r="D153" s="127"/>
    </row>
    <row r="154" spans="1:4" ht="15.2" customHeight="1" thickBot="1" x14ac:dyDescent="0.25">
      <c r="A154" s="28" t="s">
        <v>17</v>
      </c>
      <c r="B154" s="55" t="s">
        <v>373</v>
      </c>
      <c r="C154" s="522">
        <f>+C129+C133+C140+C146+C152+C153</f>
        <v>1868913</v>
      </c>
      <c r="D154" s="212">
        <f>SUM(D141:D153)</f>
        <v>1868913</v>
      </c>
    </row>
    <row r="155" spans="1:4" ht="13.5" thickBot="1" x14ac:dyDescent="0.25">
      <c r="A155" s="232" t="s">
        <v>18</v>
      </c>
      <c r="B155" s="180" t="s">
        <v>372</v>
      </c>
      <c r="C155" s="522">
        <f>+C128+C154</f>
        <v>73462309</v>
      </c>
      <c r="D155" s="212">
        <f>+D128+D154</f>
        <v>110460302</v>
      </c>
    </row>
    <row r="156" spans="1:4" ht="9" customHeight="1" thickBot="1" x14ac:dyDescent="0.25">
      <c r="A156" s="186"/>
      <c r="B156" s="187"/>
      <c r="C156" s="187"/>
      <c r="D156" s="317">
        <f>D90-D155</f>
        <v>0</v>
      </c>
    </row>
    <row r="157" spans="1:4" ht="14.45" customHeight="1" thickBot="1" x14ac:dyDescent="0.25">
      <c r="A157" s="113" t="s">
        <v>414</v>
      </c>
      <c r="B157" s="114"/>
      <c r="C157" s="364">
        <v>7</v>
      </c>
      <c r="D157" s="53">
        <v>7</v>
      </c>
    </row>
    <row r="158" spans="1:4" ht="13.5" thickBot="1" x14ac:dyDescent="0.25">
      <c r="A158" s="113" t="s">
        <v>136</v>
      </c>
      <c r="B158" s="114"/>
      <c r="C158" s="364">
        <v>9</v>
      </c>
      <c r="D158" s="53">
        <v>9</v>
      </c>
    </row>
    <row r="159" spans="1:4" x14ac:dyDescent="0.2">
      <c r="A159" s="314"/>
      <c r="B159" s="315"/>
      <c r="C159" s="315"/>
      <c r="D159" s="316"/>
    </row>
    <row r="160" spans="1:4" x14ac:dyDescent="0.2">
      <c r="A160" s="314"/>
      <c r="B160" s="315"/>
      <c r="C160" s="315"/>
    </row>
    <row r="161" spans="1:4" x14ac:dyDescent="0.2">
      <c r="A161" s="314"/>
      <c r="B161" s="315"/>
      <c r="C161" s="315"/>
      <c r="D161" s="316"/>
    </row>
    <row r="162" spans="1:4" x14ac:dyDescent="0.2">
      <c r="A162" s="314"/>
      <c r="B162" s="315"/>
      <c r="C162" s="315"/>
      <c r="D162" s="316"/>
    </row>
    <row r="163" spans="1:4" x14ac:dyDescent="0.2">
      <c r="A163" s="314"/>
      <c r="B163" s="315"/>
      <c r="C163" s="315"/>
      <c r="D163" s="316"/>
    </row>
    <row r="164" spans="1:4" x14ac:dyDescent="0.2">
      <c r="A164" s="314"/>
      <c r="B164" s="315"/>
      <c r="C164" s="315"/>
      <c r="D164" s="316"/>
    </row>
    <row r="165" spans="1:4" x14ac:dyDescent="0.2">
      <c r="A165" s="314"/>
      <c r="B165" s="315"/>
      <c r="C165" s="315"/>
      <c r="D165" s="316"/>
    </row>
    <row r="166" spans="1:4" x14ac:dyDescent="0.2">
      <c r="A166" s="314"/>
      <c r="B166" s="315"/>
      <c r="C166" s="315"/>
      <c r="D166" s="316"/>
    </row>
    <row r="167" spans="1:4" x14ac:dyDescent="0.2">
      <c r="A167" s="314"/>
      <c r="B167" s="315"/>
      <c r="C167" s="315"/>
      <c r="D167" s="316"/>
    </row>
    <row r="168" spans="1:4" x14ac:dyDescent="0.2">
      <c r="A168" s="314"/>
      <c r="B168" s="315"/>
      <c r="C168" s="315"/>
      <c r="D168" s="316"/>
    </row>
    <row r="169" spans="1:4" x14ac:dyDescent="0.2">
      <c r="A169" s="314"/>
      <c r="B169" s="315"/>
      <c r="C169" s="315"/>
      <c r="D169" s="316"/>
    </row>
    <row r="170" spans="1:4" x14ac:dyDescent="0.2">
      <c r="A170" s="314"/>
      <c r="B170" s="315"/>
      <c r="C170" s="315"/>
      <c r="D170" s="316"/>
    </row>
    <row r="171" spans="1:4" x14ac:dyDescent="0.2">
      <c r="A171" s="314"/>
      <c r="B171" s="315"/>
      <c r="C171" s="315"/>
      <c r="D171" s="316"/>
    </row>
    <row r="172" spans="1:4" x14ac:dyDescent="0.2">
      <c r="A172" s="314"/>
      <c r="B172" s="315"/>
      <c r="C172" s="315"/>
      <c r="D172" s="316"/>
    </row>
    <row r="173" spans="1:4" x14ac:dyDescent="0.2">
      <c r="A173" s="314"/>
      <c r="B173" s="315"/>
      <c r="C173" s="315"/>
      <c r="D173" s="316"/>
    </row>
    <row r="174" spans="1:4" x14ac:dyDescent="0.2">
      <c r="A174" s="314"/>
      <c r="B174" s="315"/>
      <c r="C174" s="315"/>
      <c r="D174" s="316"/>
    </row>
    <row r="175" spans="1:4" x14ac:dyDescent="0.2">
      <c r="A175" s="314"/>
      <c r="B175" s="315"/>
      <c r="C175" s="315"/>
      <c r="D175" s="316"/>
    </row>
    <row r="176" spans="1:4" x14ac:dyDescent="0.2">
      <c r="A176" s="314"/>
      <c r="B176" s="315"/>
      <c r="C176" s="315"/>
      <c r="D176" s="316"/>
    </row>
    <row r="177" spans="1:4" x14ac:dyDescent="0.2">
      <c r="A177" s="314"/>
      <c r="B177" s="315"/>
      <c r="C177" s="315"/>
      <c r="D177" s="316"/>
    </row>
    <row r="178" spans="1:4" x14ac:dyDescent="0.2">
      <c r="A178" s="314"/>
      <c r="B178" s="315"/>
      <c r="C178" s="315"/>
      <c r="D178" s="316"/>
    </row>
  </sheetData>
  <sheetProtection formatCells="0"/>
  <mergeCells count="2"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8"/>
  <sheetViews>
    <sheetView topLeftCell="A88" zoomScale="120" zoomScaleNormal="120" zoomScaleSheetLayoutView="85" workbookViewId="0">
      <selection activeCell="G113" sqref="G113"/>
    </sheetView>
  </sheetViews>
  <sheetFormatPr defaultRowHeight="12.75" x14ac:dyDescent="0.2"/>
  <cols>
    <col min="1" max="1" width="19.5" style="188" customWidth="1"/>
    <col min="2" max="2" width="72" style="189" customWidth="1"/>
    <col min="3" max="3" width="13.83203125" style="189" customWidth="1"/>
    <col min="4" max="4" width="13.83203125" style="190" customWidth="1"/>
    <col min="5" max="16384" width="9.33203125" style="2"/>
  </cols>
  <sheetData>
    <row r="1" spans="1:4" s="1" customFormat="1" ht="16.5" customHeight="1" thickBot="1" x14ac:dyDescent="0.25">
      <c r="A1" s="298"/>
      <c r="B1" s="299"/>
      <c r="C1" s="299"/>
      <c r="D1" s="295" t="str">
        <f>CONCATENATE("8.1.2. melléklet ",ALAPADATOK!A7," ",ALAPADATOK!B7," ",ALAPADATOK!C7," ",ALAPADATOK!D7," ",ALAPADATOK!E7," ",ALAPADATOK!F7," ",ALAPADATOK!G7," ",ALAPADATOK!H7)</f>
        <v>8.1.2. melléklet a 6 / 2021 ( VI.30 ) önkormányzati rendelethez</v>
      </c>
    </row>
    <row r="2" spans="1:4" s="47" customFormat="1" ht="21.2" customHeight="1" x14ac:dyDescent="0.2">
      <c r="A2" s="300" t="s">
        <v>48</v>
      </c>
      <c r="B2" s="847" t="str">
        <f>CONCATENATE(ALAPADATOK!A3)</f>
        <v>ESZTEREGNYE KÖZSÉG ÖNKORMÁNYZATA</v>
      </c>
      <c r="C2" s="848"/>
      <c r="D2" s="301" t="s">
        <v>42</v>
      </c>
    </row>
    <row r="3" spans="1:4" s="47" customFormat="1" ht="16.5" thickBot="1" x14ac:dyDescent="0.25">
      <c r="A3" s="302" t="s">
        <v>133</v>
      </c>
      <c r="B3" s="849" t="s">
        <v>332</v>
      </c>
      <c r="C3" s="850"/>
      <c r="D3" s="365" t="s">
        <v>47</v>
      </c>
    </row>
    <row r="4" spans="1:4" s="48" customFormat="1" ht="22.5" customHeight="1" thickBot="1" x14ac:dyDescent="0.3">
      <c r="A4" s="303"/>
      <c r="B4" s="303"/>
      <c r="C4" s="303"/>
      <c r="D4" s="304" t="str">
        <f>KV_8.1.1.sz.mell!D4</f>
        <v>Forintban</v>
      </c>
    </row>
    <row r="5" spans="1:4" ht="48.75" thickBot="1" x14ac:dyDescent="0.25">
      <c r="A5" s="305" t="s">
        <v>135</v>
      </c>
      <c r="B5" s="306" t="s">
        <v>441</v>
      </c>
      <c r="C5" s="362" t="s">
        <v>591</v>
      </c>
      <c r="D5" s="307" t="s">
        <v>592</v>
      </c>
    </row>
    <row r="6" spans="1:4" s="42" customFormat="1" ht="12.95" customHeight="1" thickBot="1" x14ac:dyDescent="0.25">
      <c r="A6" s="308"/>
      <c r="B6" s="309" t="s">
        <v>393</v>
      </c>
      <c r="C6" s="363" t="s">
        <v>394</v>
      </c>
      <c r="D6" s="310" t="s">
        <v>395</v>
      </c>
    </row>
    <row r="7" spans="1:4" s="42" customFormat="1" ht="15.95" customHeight="1" thickBot="1" x14ac:dyDescent="0.25">
      <c r="A7" s="98"/>
      <c r="B7" s="99" t="s">
        <v>43</v>
      </c>
      <c r="C7" s="99"/>
      <c r="D7" s="169"/>
    </row>
    <row r="8" spans="1:4" s="42" customFormat="1" ht="12" customHeight="1" thickBot="1" x14ac:dyDescent="0.25">
      <c r="A8" s="28" t="s">
        <v>8</v>
      </c>
      <c r="B8" s="19" t="s">
        <v>161</v>
      </c>
      <c r="C8" s="491">
        <f>+C9+C10+C11+C12+C13+C14</f>
        <v>0</v>
      </c>
      <c r="D8" s="120">
        <f>+D9+D10+D11+D12+D13+D14</f>
        <v>0</v>
      </c>
    </row>
    <row r="9" spans="1:4" s="49" customFormat="1" ht="12" customHeight="1" x14ac:dyDescent="0.2">
      <c r="A9" s="221" t="s">
        <v>66</v>
      </c>
      <c r="B9" s="202" t="s">
        <v>162</v>
      </c>
      <c r="C9" s="492"/>
      <c r="D9" s="122"/>
    </row>
    <row r="10" spans="1:4" s="50" customFormat="1" ht="12" customHeight="1" x14ac:dyDescent="0.2">
      <c r="A10" s="222" t="s">
        <v>67</v>
      </c>
      <c r="B10" s="203" t="s">
        <v>163</v>
      </c>
      <c r="C10" s="493"/>
      <c r="D10" s="121"/>
    </row>
    <row r="11" spans="1:4" s="50" customFormat="1" ht="12" customHeight="1" x14ac:dyDescent="0.2">
      <c r="A11" s="222" t="s">
        <v>68</v>
      </c>
      <c r="B11" s="203" t="s">
        <v>429</v>
      </c>
      <c r="C11" s="493"/>
      <c r="D11" s="121"/>
    </row>
    <row r="12" spans="1:4" s="50" customFormat="1" ht="12" customHeight="1" x14ac:dyDescent="0.2">
      <c r="A12" s="222" t="s">
        <v>69</v>
      </c>
      <c r="B12" s="203" t="s">
        <v>164</v>
      </c>
      <c r="C12" s="493"/>
      <c r="D12" s="121"/>
    </row>
    <row r="13" spans="1:4" s="50" customFormat="1" ht="12" customHeight="1" x14ac:dyDescent="0.2">
      <c r="A13" s="222" t="s">
        <v>92</v>
      </c>
      <c r="B13" s="203" t="s">
        <v>401</v>
      </c>
      <c r="C13" s="493"/>
      <c r="D13" s="121"/>
    </row>
    <row r="14" spans="1:4" s="49" customFormat="1" ht="12" customHeight="1" thickBot="1" x14ac:dyDescent="0.25">
      <c r="A14" s="223" t="s">
        <v>70</v>
      </c>
      <c r="B14" s="204" t="s">
        <v>334</v>
      </c>
      <c r="C14" s="493"/>
      <c r="D14" s="121"/>
    </row>
    <row r="15" spans="1:4" s="49" customFormat="1" ht="12" customHeight="1" thickBot="1" x14ac:dyDescent="0.25">
      <c r="A15" s="28" t="s">
        <v>9</v>
      </c>
      <c r="B15" s="116" t="s">
        <v>165</v>
      </c>
      <c r="C15" s="491">
        <f>+C16+C17+C18+C19+C20</f>
        <v>0</v>
      </c>
      <c r="D15" s="120">
        <f>+D16+D17+D18+D19+D20</f>
        <v>0</v>
      </c>
    </row>
    <row r="16" spans="1:4" s="49" customFormat="1" ht="12" customHeight="1" x14ac:dyDescent="0.2">
      <c r="A16" s="221" t="s">
        <v>72</v>
      </c>
      <c r="B16" s="202" t="s">
        <v>166</v>
      </c>
      <c r="C16" s="492"/>
      <c r="D16" s="122"/>
    </row>
    <row r="17" spans="1:4" s="49" customFormat="1" ht="12" customHeight="1" x14ac:dyDescent="0.2">
      <c r="A17" s="222" t="s">
        <v>73</v>
      </c>
      <c r="B17" s="203" t="s">
        <v>167</v>
      </c>
      <c r="C17" s="493"/>
      <c r="D17" s="121"/>
    </row>
    <row r="18" spans="1:4" s="49" customFormat="1" ht="12" customHeight="1" x14ac:dyDescent="0.2">
      <c r="A18" s="222" t="s">
        <v>74</v>
      </c>
      <c r="B18" s="203" t="s">
        <v>324</v>
      </c>
      <c r="C18" s="493"/>
      <c r="D18" s="121"/>
    </row>
    <row r="19" spans="1:4" s="49" customFormat="1" ht="12" customHeight="1" x14ac:dyDescent="0.2">
      <c r="A19" s="222" t="s">
        <v>75</v>
      </c>
      <c r="B19" s="203" t="s">
        <v>325</v>
      </c>
      <c r="C19" s="493"/>
      <c r="D19" s="121"/>
    </row>
    <row r="20" spans="1:4" s="49" customFormat="1" ht="12" customHeight="1" x14ac:dyDescent="0.2">
      <c r="A20" s="222" t="s">
        <v>76</v>
      </c>
      <c r="B20" s="203" t="s">
        <v>168</v>
      </c>
      <c r="C20" s="493"/>
      <c r="D20" s="121"/>
    </row>
    <row r="21" spans="1:4" s="50" customFormat="1" ht="12" customHeight="1" thickBot="1" x14ac:dyDescent="0.25">
      <c r="A21" s="223" t="s">
        <v>82</v>
      </c>
      <c r="B21" s="204" t="s">
        <v>169</v>
      </c>
      <c r="C21" s="494"/>
      <c r="D21" s="123"/>
    </row>
    <row r="22" spans="1:4" s="50" customFormat="1" ht="12" customHeight="1" thickBot="1" x14ac:dyDescent="0.25">
      <c r="A22" s="28" t="s">
        <v>10</v>
      </c>
      <c r="B22" s="19" t="s">
        <v>170</v>
      </c>
      <c r="C22" s="491">
        <f>+C23+C24+C25+C26+C27</f>
        <v>0</v>
      </c>
      <c r="D22" s="120">
        <f>+D23+D24+D25+D26+D27</f>
        <v>0</v>
      </c>
    </row>
    <row r="23" spans="1:4" s="50" customFormat="1" ht="12" customHeight="1" x14ac:dyDescent="0.2">
      <c r="A23" s="221" t="s">
        <v>55</v>
      </c>
      <c r="B23" s="202" t="s">
        <v>171</v>
      </c>
      <c r="C23" s="492"/>
      <c r="D23" s="122"/>
    </row>
    <row r="24" spans="1:4" s="49" customFormat="1" ht="12" customHeight="1" x14ac:dyDescent="0.2">
      <c r="A24" s="222" t="s">
        <v>56</v>
      </c>
      <c r="B24" s="203" t="s">
        <v>172</v>
      </c>
      <c r="C24" s="493"/>
      <c r="D24" s="121"/>
    </row>
    <row r="25" spans="1:4" s="50" customFormat="1" ht="12" customHeight="1" x14ac:dyDescent="0.2">
      <c r="A25" s="222" t="s">
        <v>57</v>
      </c>
      <c r="B25" s="203" t="s">
        <v>326</v>
      </c>
      <c r="C25" s="493"/>
      <c r="D25" s="121"/>
    </row>
    <row r="26" spans="1:4" s="50" customFormat="1" ht="12" customHeight="1" x14ac:dyDescent="0.2">
      <c r="A26" s="222" t="s">
        <v>58</v>
      </c>
      <c r="B26" s="203" t="s">
        <v>327</v>
      </c>
      <c r="C26" s="493"/>
      <c r="D26" s="121"/>
    </row>
    <row r="27" spans="1:4" s="50" customFormat="1" ht="12" customHeight="1" x14ac:dyDescent="0.2">
      <c r="A27" s="222" t="s">
        <v>106</v>
      </c>
      <c r="B27" s="203" t="s">
        <v>173</v>
      </c>
      <c r="C27" s="493"/>
      <c r="D27" s="121"/>
    </row>
    <row r="28" spans="1:4" s="50" customFormat="1" ht="12" customHeight="1" thickBot="1" x14ac:dyDescent="0.25">
      <c r="A28" s="223" t="s">
        <v>107</v>
      </c>
      <c r="B28" s="204" t="s">
        <v>174</v>
      </c>
      <c r="C28" s="494"/>
      <c r="D28" s="123"/>
    </row>
    <row r="29" spans="1:4" s="50" customFormat="1" ht="12" customHeight="1" thickBot="1" x14ac:dyDescent="0.25">
      <c r="A29" s="28" t="s">
        <v>108</v>
      </c>
      <c r="B29" s="19" t="s">
        <v>175</v>
      </c>
      <c r="C29" s="496">
        <f>SUM(C30:C36)</f>
        <v>279215</v>
      </c>
      <c r="D29" s="125">
        <f>SUM(D30:D36)</f>
        <v>279215</v>
      </c>
    </row>
    <row r="30" spans="1:4" s="50" customFormat="1" ht="12" customHeight="1" x14ac:dyDescent="0.2">
      <c r="A30" s="221" t="s">
        <v>176</v>
      </c>
      <c r="B30" s="202" t="str">
        <f>KV_1.1.sz.mell.!B32</f>
        <v>Kommunális adó</v>
      </c>
      <c r="C30" s="492"/>
      <c r="D30" s="122"/>
    </row>
    <row r="31" spans="1:4" s="50" customFormat="1" ht="12" customHeight="1" x14ac:dyDescent="0.2">
      <c r="A31" s="222" t="s">
        <v>177</v>
      </c>
      <c r="B31" s="202" t="str">
        <f>KV_1.1.sz.mell.!B33</f>
        <v>Idegenforgalmi adó</v>
      </c>
      <c r="C31" s="493"/>
      <c r="D31" s="121"/>
    </row>
    <row r="32" spans="1:4" s="50" customFormat="1" ht="12" customHeight="1" x14ac:dyDescent="0.2">
      <c r="A32" s="222" t="s">
        <v>178</v>
      </c>
      <c r="B32" s="202" t="str">
        <f>KV_1.1.sz.mell.!B34</f>
        <v>Iparűzési adó</v>
      </c>
      <c r="C32" s="493">
        <v>279215</v>
      </c>
      <c r="D32" s="121">
        <v>279215</v>
      </c>
    </row>
    <row r="33" spans="1:4" s="50" customFormat="1" ht="12" customHeight="1" x14ac:dyDescent="0.2">
      <c r="A33" s="222" t="s">
        <v>179</v>
      </c>
      <c r="B33" s="202" t="str">
        <f>KV_1.1.sz.mell.!B35</f>
        <v>Talajterhelési díj</v>
      </c>
      <c r="C33" s="493"/>
      <c r="D33" s="121"/>
    </row>
    <row r="34" spans="1:4" s="50" customFormat="1" ht="12" customHeight="1" x14ac:dyDescent="0.2">
      <c r="A34" s="222" t="s">
        <v>431</v>
      </c>
      <c r="B34" s="202" t="str">
        <f>KV_1.1.sz.mell.!B36</f>
        <v>Gépjárműadó</v>
      </c>
      <c r="C34" s="493"/>
      <c r="D34" s="121"/>
    </row>
    <row r="35" spans="1:4" s="50" customFormat="1" ht="12" customHeight="1" x14ac:dyDescent="0.2">
      <c r="A35" s="222" t="s">
        <v>432</v>
      </c>
      <c r="B35" s="202" t="str">
        <f>KV_1.1.sz.mell.!B37</f>
        <v>Telekadó</v>
      </c>
      <c r="C35" s="493"/>
      <c r="D35" s="121"/>
    </row>
    <row r="36" spans="1:4" s="50" customFormat="1" ht="12" customHeight="1" thickBot="1" x14ac:dyDescent="0.25">
      <c r="A36" s="223" t="s">
        <v>433</v>
      </c>
      <c r="B36" s="202" t="str">
        <f>KV_1.1.sz.mell.!B38</f>
        <v>Egyéb közhatalmi bevételek</v>
      </c>
      <c r="C36" s="494"/>
      <c r="D36" s="123"/>
    </row>
    <row r="37" spans="1:4" s="50" customFormat="1" ht="12" customHeight="1" thickBot="1" x14ac:dyDescent="0.25">
      <c r="A37" s="28" t="s">
        <v>12</v>
      </c>
      <c r="B37" s="19" t="s">
        <v>335</v>
      </c>
      <c r="C37" s="491">
        <f>SUM(C38:C48)</f>
        <v>0</v>
      </c>
      <c r="D37" s="120">
        <f>SUM(D38:D48)</f>
        <v>0</v>
      </c>
    </row>
    <row r="38" spans="1:4" s="50" customFormat="1" ht="12" customHeight="1" x14ac:dyDescent="0.2">
      <c r="A38" s="221" t="s">
        <v>59</v>
      </c>
      <c r="B38" s="202" t="s">
        <v>183</v>
      </c>
      <c r="C38" s="492"/>
      <c r="D38" s="122"/>
    </row>
    <row r="39" spans="1:4" s="50" customFormat="1" ht="12" customHeight="1" x14ac:dyDescent="0.2">
      <c r="A39" s="222" t="s">
        <v>60</v>
      </c>
      <c r="B39" s="203" t="s">
        <v>184</v>
      </c>
      <c r="C39" s="493"/>
      <c r="D39" s="121"/>
    </row>
    <row r="40" spans="1:4" s="50" customFormat="1" ht="12" customHeight="1" x14ac:dyDescent="0.2">
      <c r="A40" s="222" t="s">
        <v>61</v>
      </c>
      <c r="B40" s="203" t="s">
        <v>185</v>
      </c>
      <c r="C40" s="493"/>
      <c r="D40" s="121"/>
    </row>
    <row r="41" spans="1:4" s="50" customFormat="1" ht="12" customHeight="1" x14ac:dyDescent="0.2">
      <c r="A41" s="222" t="s">
        <v>110</v>
      </c>
      <c r="B41" s="203" t="s">
        <v>186</v>
      </c>
      <c r="C41" s="493"/>
      <c r="D41" s="121"/>
    </row>
    <row r="42" spans="1:4" s="50" customFormat="1" ht="12" customHeight="1" x14ac:dyDescent="0.2">
      <c r="A42" s="222" t="s">
        <v>111</v>
      </c>
      <c r="B42" s="203" t="s">
        <v>187</v>
      </c>
      <c r="C42" s="493"/>
      <c r="D42" s="121"/>
    </row>
    <row r="43" spans="1:4" s="50" customFormat="1" ht="12" customHeight="1" x14ac:dyDescent="0.2">
      <c r="A43" s="222" t="s">
        <v>112</v>
      </c>
      <c r="B43" s="203" t="s">
        <v>188</v>
      </c>
      <c r="C43" s="493"/>
      <c r="D43" s="121"/>
    </row>
    <row r="44" spans="1:4" s="50" customFormat="1" ht="12" customHeight="1" x14ac:dyDescent="0.2">
      <c r="A44" s="222" t="s">
        <v>113</v>
      </c>
      <c r="B44" s="203" t="s">
        <v>189</v>
      </c>
      <c r="C44" s="493"/>
      <c r="D44" s="121"/>
    </row>
    <row r="45" spans="1:4" s="50" customFormat="1" ht="12" customHeight="1" x14ac:dyDescent="0.2">
      <c r="A45" s="222" t="s">
        <v>114</v>
      </c>
      <c r="B45" s="203" t="s">
        <v>439</v>
      </c>
      <c r="C45" s="493"/>
      <c r="D45" s="121"/>
    </row>
    <row r="46" spans="1:4" s="50" customFormat="1" ht="12" customHeight="1" x14ac:dyDescent="0.2">
      <c r="A46" s="222" t="s">
        <v>181</v>
      </c>
      <c r="B46" s="203" t="s">
        <v>191</v>
      </c>
      <c r="C46" s="497"/>
      <c r="D46" s="124"/>
    </row>
    <row r="47" spans="1:4" s="50" customFormat="1" ht="12" customHeight="1" x14ac:dyDescent="0.2">
      <c r="A47" s="223" t="s">
        <v>182</v>
      </c>
      <c r="B47" s="204" t="s">
        <v>337</v>
      </c>
      <c r="C47" s="498"/>
      <c r="D47" s="194"/>
    </row>
    <row r="48" spans="1:4" s="50" customFormat="1" ht="12" customHeight="1" thickBot="1" x14ac:dyDescent="0.25">
      <c r="A48" s="223" t="s">
        <v>336</v>
      </c>
      <c r="B48" s="204" t="s">
        <v>192</v>
      </c>
      <c r="C48" s="498"/>
      <c r="D48" s="194"/>
    </row>
    <row r="49" spans="1:4" s="50" customFormat="1" ht="12" customHeight="1" thickBot="1" x14ac:dyDescent="0.25">
      <c r="A49" s="28" t="s">
        <v>13</v>
      </c>
      <c r="B49" s="19" t="s">
        <v>193</v>
      </c>
      <c r="C49" s="491">
        <f>SUM(C50:C54)</f>
        <v>0</v>
      </c>
      <c r="D49" s="120">
        <f>SUM(D50:D54)</f>
        <v>0</v>
      </c>
    </row>
    <row r="50" spans="1:4" s="50" customFormat="1" ht="12" customHeight="1" x14ac:dyDescent="0.2">
      <c r="A50" s="221" t="s">
        <v>62</v>
      </c>
      <c r="B50" s="202" t="s">
        <v>197</v>
      </c>
      <c r="C50" s="499"/>
      <c r="D50" s="244"/>
    </row>
    <row r="51" spans="1:4" s="50" customFormat="1" ht="12" customHeight="1" x14ac:dyDescent="0.2">
      <c r="A51" s="222" t="s">
        <v>63</v>
      </c>
      <c r="B51" s="203" t="s">
        <v>198</v>
      </c>
      <c r="C51" s="497"/>
      <c r="D51" s="124"/>
    </row>
    <row r="52" spans="1:4" s="50" customFormat="1" ht="12" customHeight="1" x14ac:dyDescent="0.2">
      <c r="A52" s="222" t="s">
        <v>194</v>
      </c>
      <c r="B52" s="203" t="s">
        <v>199</v>
      </c>
      <c r="C52" s="497"/>
      <c r="D52" s="124"/>
    </row>
    <row r="53" spans="1:4" s="50" customFormat="1" ht="12" customHeight="1" x14ac:dyDescent="0.2">
      <c r="A53" s="222" t="s">
        <v>195</v>
      </c>
      <c r="B53" s="203" t="s">
        <v>200</v>
      </c>
      <c r="C53" s="497"/>
      <c r="D53" s="124"/>
    </row>
    <row r="54" spans="1:4" s="50" customFormat="1" ht="12" customHeight="1" thickBot="1" x14ac:dyDescent="0.25">
      <c r="A54" s="223" t="s">
        <v>196</v>
      </c>
      <c r="B54" s="204" t="s">
        <v>201</v>
      </c>
      <c r="C54" s="498"/>
      <c r="D54" s="194"/>
    </row>
    <row r="55" spans="1:4" s="50" customFormat="1" ht="12" customHeight="1" thickBot="1" x14ac:dyDescent="0.25">
      <c r="A55" s="28" t="s">
        <v>115</v>
      </c>
      <c r="B55" s="19" t="s">
        <v>202</v>
      </c>
      <c r="C55" s="491">
        <f>SUM(C56:C58)</f>
        <v>0</v>
      </c>
      <c r="D55" s="120">
        <f>SUM(D56:D58)</f>
        <v>0</v>
      </c>
    </row>
    <row r="56" spans="1:4" s="50" customFormat="1" ht="12" customHeight="1" x14ac:dyDescent="0.2">
      <c r="A56" s="221" t="s">
        <v>64</v>
      </c>
      <c r="B56" s="202" t="s">
        <v>203</v>
      </c>
      <c r="C56" s="492"/>
      <c r="D56" s="122"/>
    </row>
    <row r="57" spans="1:4" s="50" customFormat="1" ht="12" customHeight="1" x14ac:dyDescent="0.2">
      <c r="A57" s="222" t="s">
        <v>65</v>
      </c>
      <c r="B57" s="203" t="s">
        <v>328</v>
      </c>
      <c r="C57" s="493"/>
      <c r="D57" s="121"/>
    </row>
    <row r="58" spans="1:4" s="50" customFormat="1" ht="12" customHeight="1" x14ac:dyDescent="0.2">
      <c r="A58" s="222" t="s">
        <v>206</v>
      </c>
      <c r="B58" s="203" t="s">
        <v>204</v>
      </c>
      <c r="C58" s="493"/>
      <c r="D58" s="121"/>
    </row>
    <row r="59" spans="1:4" s="50" customFormat="1" ht="12" customHeight="1" thickBot="1" x14ac:dyDescent="0.25">
      <c r="A59" s="223" t="s">
        <v>207</v>
      </c>
      <c r="B59" s="204" t="s">
        <v>205</v>
      </c>
      <c r="C59" s="494"/>
      <c r="D59" s="123"/>
    </row>
    <row r="60" spans="1:4" s="50" customFormat="1" ht="12" customHeight="1" thickBot="1" x14ac:dyDescent="0.25">
      <c r="A60" s="28" t="s">
        <v>15</v>
      </c>
      <c r="B60" s="116" t="s">
        <v>208</v>
      </c>
      <c r="C60" s="491">
        <f>SUM(C61:C63)</f>
        <v>0</v>
      </c>
      <c r="D60" s="120">
        <f>SUM(D61:D63)</f>
        <v>0</v>
      </c>
    </row>
    <row r="61" spans="1:4" s="50" customFormat="1" ht="12" customHeight="1" x14ac:dyDescent="0.2">
      <c r="A61" s="221" t="s">
        <v>116</v>
      </c>
      <c r="B61" s="202" t="s">
        <v>210</v>
      </c>
      <c r="C61" s="497"/>
      <c r="D61" s="124"/>
    </row>
    <row r="62" spans="1:4" s="50" customFormat="1" ht="12" customHeight="1" x14ac:dyDescent="0.2">
      <c r="A62" s="222" t="s">
        <v>117</v>
      </c>
      <c r="B62" s="203" t="s">
        <v>329</v>
      </c>
      <c r="C62" s="497"/>
      <c r="D62" s="124"/>
    </row>
    <row r="63" spans="1:4" s="50" customFormat="1" ht="12" customHeight="1" x14ac:dyDescent="0.2">
      <c r="A63" s="222" t="s">
        <v>141</v>
      </c>
      <c r="B63" s="203" t="s">
        <v>211</v>
      </c>
      <c r="C63" s="497"/>
      <c r="D63" s="124"/>
    </row>
    <row r="64" spans="1:4" s="50" customFormat="1" ht="12" customHeight="1" thickBot="1" x14ac:dyDescent="0.25">
      <c r="A64" s="223" t="s">
        <v>209</v>
      </c>
      <c r="B64" s="204" t="s">
        <v>212</v>
      </c>
      <c r="C64" s="497"/>
      <c r="D64" s="124"/>
    </row>
    <row r="65" spans="1:4" s="50" customFormat="1" ht="12" customHeight="1" thickBot="1" x14ac:dyDescent="0.25">
      <c r="A65" s="28" t="s">
        <v>16</v>
      </c>
      <c r="B65" s="19" t="s">
        <v>213</v>
      </c>
      <c r="C65" s="496">
        <f>+C8+C15+C22+C29+C37+C49+C55+C60</f>
        <v>279215</v>
      </c>
      <c r="D65" s="125">
        <f>+D8+D15+D22+D29+D37+D49+D55+D60</f>
        <v>279215</v>
      </c>
    </row>
    <row r="66" spans="1:4" s="50" customFormat="1" ht="12" customHeight="1" thickBot="1" x14ac:dyDescent="0.2">
      <c r="A66" s="224" t="s">
        <v>300</v>
      </c>
      <c r="B66" s="116" t="s">
        <v>215</v>
      </c>
      <c r="C66" s="491">
        <f>SUM(C67:C69)</f>
        <v>0</v>
      </c>
      <c r="D66" s="120">
        <f>SUM(D67:D69)</f>
        <v>0</v>
      </c>
    </row>
    <row r="67" spans="1:4" s="50" customFormat="1" ht="12" customHeight="1" x14ac:dyDescent="0.2">
      <c r="A67" s="221" t="s">
        <v>243</v>
      </c>
      <c r="B67" s="202" t="s">
        <v>216</v>
      </c>
      <c r="C67" s="497"/>
      <c r="D67" s="124"/>
    </row>
    <row r="68" spans="1:4" s="50" customFormat="1" ht="12" customHeight="1" x14ac:dyDescent="0.2">
      <c r="A68" s="222" t="s">
        <v>252</v>
      </c>
      <c r="B68" s="203" t="s">
        <v>217</v>
      </c>
      <c r="C68" s="497"/>
      <c r="D68" s="124"/>
    </row>
    <row r="69" spans="1:4" s="50" customFormat="1" ht="12" customHeight="1" thickBot="1" x14ac:dyDescent="0.25">
      <c r="A69" s="223" t="s">
        <v>253</v>
      </c>
      <c r="B69" s="205" t="s">
        <v>218</v>
      </c>
      <c r="C69" s="497"/>
      <c r="D69" s="124"/>
    </row>
    <row r="70" spans="1:4" s="50" customFormat="1" ht="12" customHeight="1" thickBot="1" x14ac:dyDescent="0.2">
      <c r="A70" s="224" t="s">
        <v>219</v>
      </c>
      <c r="B70" s="116" t="s">
        <v>220</v>
      </c>
      <c r="C70" s="491">
        <f>SUM(C71:C74)</f>
        <v>0</v>
      </c>
      <c r="D70" s="120">
        <f>SUM(D71:D74)</f>
        <v>0</v>
      </c>
    </row>
    <row r="71" spans="1:4" s="50" customFormat="1" ht="12" customHeight="1" x14ac:dyDescent="0.2">
      <c r="A71" s="221" t="s">
        <v>93</v>
      </c>
      <c r="B71" s="202" t="s">
        <v>221</v>
      </c>
      <c r="C71" s="497"/>
      <c r="D71" s="124"/>
    </row>
    <row r="72" spans="1:4" s="50" customFormat="1" ht="12" customHeight="1" x14ac:dyDescent="0.2">
      <c r="A72" s="222" t="s">
        <v>94</v>
      </c>
      <c r="B72" s="203" t="s">
        <v>446</v>
      </c>
      <c r="C72" s="497"/>
      <c r="D72" s="124"/>
    </row>
    <row r="73" spans="1:4" s="50" customFormat="1" ht="12" customHeight="1" x14ac:dyDescent="0.2">
      <c r="A73" s="222" t="s">
        <v>244</v>
      </c>
      <c r="B73" s="203" t="s">
        <v>222</v>
      </c>
      <c r="C73" s="497"/>
      <c r="D73" s="124"/>
    </row>
    <row r="74" spans="1:4" s="50" customFormat="1" ht="12" customHeight="1" x14ac:dyDescent="0.2">
      <c r="A74" s="222" t="s">
        <v>245</v>
      </c>
      <c r="B74" s="117" t="s">
        <v>447</v>
      </c>
      <c r="C74" s="497"/>
      <c r="D74" s="124"/>
    </row>
    <row r="75" spans="1:4" s="50" customFormat="1" ht="12" customHeight="1" thickBot="1" x14ac:dyDescent="0.2">
      <c r="A75" s="228" t="s">
        <v>223</v>
      </c>
      <c r="B75" s="283" t="s">
        <v>224</v>
      </c>
      <c r="C75" s="506">
        <f>SUM(C76:C77)</f>
        <v>0</v>
      </c>
      <c r="D75" s="255">
        <f>SUM(D76:D77)</f>
        <v>0</v>
      </c>
    </row>
    <row r="76" spans="1:4" s="50" customFormat="1" ht="12" customHeight="1" x14ac:dyDescent="0.2">
      <c r="A76" s="221" t="s">
        <v>246</v>
      </c>
      <c r="B76" s="202" t="s">
        <v>225</v>
      </c>
      <c r="C76" s="497"/>
      <c r="D76" s="124"/>
    </row>
    <row r="77" spans="1:4" s="50" customFormat="1" ht="12" customHeight="1" thickBot="1" x14ac:dyDescent="0.25">
      <c r="A77" s="223" t="s">
        <v>247</v>
      </c>
      <c r="B77" s="204" t="s">
        <v>226</v>
      </c>
      <c r="C77" s="497"/>
      <c r="D77" s="124"/>
    </row>
    <row r="78" spans="1:4" s="49" customFormat="1" ht="12" customHeight="1" thickBot="1" x14ac:dyDescent="0.2">
      <c r="A78" s="224" t="s">
        <v>227</v>
      </c>
      <c r="B78" s="116" t="s">
        <v>228</v>
      </c>
      <c r="C78" s="491">
        <f>SUM(C79:C81)</f>
        <v>0</v>
      </c>
      <c r="D78" s="120">
        <f>SUM(D79:D81)</f>
        <v>0</v>
      </c>
    </row>
    <row r="79" spans="1:4" s="50" customFormat="1" ht="12" customHeight="1" x14ac:dyDescent="0.2">
      <c r="A79" s="221" t="s">
        <v>248</v>
      </c>
      <c r="B79" s="202" t="s">
        <v>229</v>
      </c>
      <c r="C79" s="497"/>
      <c r="D79" s="124"/>
    </row>
    <row r="80" spans="1:4" s="50" customFormat="1" ht="12" customHeight="1" x14ac:dyDescent="0.2">
      <c r="A80" s="222" t="s">
        <v>249</v>
      </c>
      <c r="B80" s="203" t="s">
        <v>230</v>
      </c>
      <c r="C80" s="497"/>
      <c r="D80" s="124"/>
    </row>
    <row r="81" spans="1:4" s="50" customFormat="1" ht="12" customHeight="1" thickBot="1" x14ac:dyDescent="0.25">
      <c r="A81" s="223" t="s">
        <v>250</v>
      </c>
      <c r="B81" s="204" t="s">
        <v>448</v>
      </c>
      <c r="C81" s="497"/>
      <c r="D81" s="124"/>
    </row>
    <row r="82" spans="1:4" s="50" customFormat="1" ht="12" customHeight="1" thickBot="1" x14ac:dyDescent="0.2">
      <c r="A82" s="224" t="s">
        <v>231</v>
      </c>
      <c r="B82" s="116" t="s">
        <v>251</v>
      </c>
      <c r="C82" s="491">
        <f>SUM(C83:C86)</f>
        <v>0</v>
      </c>
      <c r="D82" s="120">
        <f>SUM(D83:D86)</f>
        <v>0</v>
      </c>
    </row>
    <row r="83" spans="1:4" s="50" customFormat="1" ht="12" customHeight="1" x14ac:dyDescent="0.2">
      <c r="A83" s="225" t="s">
        <v>232</v>
      </c>
      <c r="B83" s="202" t="s">
        <v>233</v>
      </c>
      <c r="C83" s="497"/>
      <c r="D83" s="124"/>
    </row>
    <row r="84" spans="1:4" s="50" customFormat="1" ht="12" customHeight="1" x14ac:dyDescent="0.2">
      <c r="A84" s="226" t="s">
        <v>234</v>
      </c>
      <c r="B84" s="203" t="s">
        <v>235</v>
      </c>
      <c r="C84" s="497"/>
      <c r="D84" s="124"/>
    </row>
    <row r="85" spans="1:4" s="50" customFormat="1" ht="12" customHeight="1" x14ac:dyDescent="0.2">
      <c r="A85" s="226" t="s">
        <v>236</v>
      </c>
      <c r="B85" s="203" t="s">
        <v>237</v>
      </c>
      <c r="C85" s="497"/>
      <c r="D85" s="124"/>
    </row>
    <row r="86" spans="1:4" s="49" customFormat="1" ht="12" customHeight="1" thickBot="1" x14ac:dyDescent="0.25">
      <c r="A86" s="227" t="s">
        <v>238</v>
      </c>
      <c r="B86" s="204" t="s">
        <v>239</v>
      </c>
      <c r="C86" s="497"/>
      <c r="D86" s="124"/>
    </row>
    <row r="87" spans="1:4" s="49" customFormat="1" ht="12" customHeight="1" thickBot="1" x14ac:dyDescent="0.2">
      <c r="A87" s="224" t="s">
        <v>240</v>
      </c>
      <c r="B87" s="116" t="s">
        <v>375</v>
      </c>
      <c r="C87" s="502"/>
      <c r="D87" s="245"/>
    </row>
    <row r="88" spans="1:4" s="49" customFormat="1" ht="12" customHeight="1" thickBot="1" x14ac:dyDescent="0.2">
      <c r="A88" s="224" t="s">
        <v>402</v>
      </c>
      <c r="B88" s="116" t="s">
        <v>241</v>
      </c>
      <c r="C88" s="502"/>
      <c r="D88" s="245"/>
    </row>
    <row r="89" spans="1:4" s="49" customFormat="1" ht="12" customHeight="1" thickBot="1" x14ac:dyDescent="0.2">
      <c r="A89" s="224" t="s">
        <v>403</v>
      </c>
      <c r="B89" s="209" t="s">
        <v>378</v>
      </c>
      <c r="C89" s="496">
        <f>+C66+C70+C75+C78+C82+C88+C87</f>
        <v>0</v>
      </c>
      <c r="D89" s="125">
        <f>+D66+D70+D75+D78+D82+D88+D87</f>
        <v>0</v>
      </c>
    </row>
    <row r="90" spans="1:4" s="49" customFormat="1" ht="12" customHeight="1" thickBot="1" x14ac:dyDescent="0.2">
      <c r="A90" s="228" t="s">
        <v>404</v>
      </c>
      <c r="B90" s="210" t="s">
        <v>405</v>
      </c>
      <c r="C90" s="496">
        <f>+C65+C89</f>
        <v>279215</v>
      </c>
      <c r="D90" s="125">
        <f>+D65+D89</f>
        <v>279215</v>
      </c>
    </row>
    <row r="91" spans="1:4" s="50" customFormat="1" ht="6.75" customHeight="1" thickBot="1" x14ac:dyDescent="0.25">
      <c r="A91" s="104"/>
      <c r="B91" s="105"/>
      <c r="C91" s="105"/>
      <c r="D91" s="171"/>
    </row>
    <row r="92" spans="1:4" s="42" customFormat="1" ht="16.5" customHeight="1" thickBot="1" x14ac:dyDescent="0.25">
      <c r="A92" s="108"/>
      <c r="B92" s="109" t="s">
        <v>44</v>
      </c>
      <c r="C92" s="109"/>
      <c r="D92" s="173"/>
    </row>
    <row r="93" spans="1:4" s="51" customFormat="1" ht="12" customHeight="1" thickBot="1" x14ac:dyDescent="0.25">
      <c r="A93" s="197" t="s">
        <v>8</v>
      </c>
      <c r="B93" s="24" t="s">
        <v>409</v>
      </c>
      <c r="C93" s="503">
        <f>+C94+C95+C96+C97+C98+C111</f>
        <v>279215</v>
      </c>
      <c r="D93" s="503">
        <f>D94+D95+D96+D97+D98+D111</f>
        <v>279215</v>
      </c>
    </row>
    <row r="94" spans="1:4" ht="12" customHeight="1" x14ac:dyDescent="0.2">
      <c r="A94" s="229" t="s">
        <v>66</v>
      </c>
      <c r="B94" s="8" t="s">
        <v>39</v>
      </c>
      <c r="C94" s="504"/>
      <c r="D94" s="504"/>
    </row>
    <row r="95" spans="1:4" ht="12" customHeight="1" x14ac:dyDescent="0.2">
      <c r="A95" s="222" t="s">
        <v>67</v>
      </c>
      <c r="B95" s="6" t="s">
        <v>118</v>
      </c>
      <c r="C95" s="493"/>
      <c r="D95" s="493"/>
    </row>
    <row r="96" spans="1:4" ht="12" customHeight="1" x14ac:dyDescent="0.2">
      <c r="A96" s="222" t="s">
        <v>68</v>
      </c>
      <c r="B96" s="6" t="s">
        <v>91</v>
      </c>
      <c r="C96" s="494"/>
      <c r="D96" s="494"/>
    </row>
    <row r="97" spans="1:4" ht="12" customHeight="1" x14ac:dyDescent="0.2">
      <c r="A97" s="222" t="s">
        <v>69</v>
      </c>
      <c r="B97" s="9" t="s">
        <v>119</v>
      </c>
      <c r="C97" s="494"/>
      <c r="D97" s="494"/>
    </row>
    <row r="98" spans="1:4" ht="12" customHeight="1" x14ac:dyDescent="0.2">
      <c r="A98" s="222" t="s">
        <v>77</v>
      </c>
      <c r="B98" s="17" t="s">
        <v>120</v>
      </c>
      <c r="C98" s="494">
        <f>SUM(C99:C110)</f>
        <v>279215</v>
      </c>
      <c r="D98" s="494">
        <f>SUM(D99:D110)</f>
        <v>279215</v>
      </c>
    </row>
    <row r="99" spans="1:4" ht="12" customHeight="1" x14ac:dyDescent="0.2">
      <c r="A99" s="222" t="s">
        <v>70</v>
      </c>
      <c r="B99" s="6" t="s">
        <v>406</v>
      </c>
      <c r="C99" s="494"/>
      <c r="D99" s="494"/>
    </row>
    <row r="100" spans="1:4" ht="12" customHeight="1" x14ac:dyDescent="0.2">
      <c r="A100" s="222" t="s">
        <v>71</v>
      </c>
      <c r="B100" s="67" t="s">
        <v>342</v>
      </c>
      <c r="C100" s="494"/>
      <c r="D100" s="494"/>
    </row>
    <row r="101" spans="1:4" ht="12" customHeight="1" x14ac:dyDescent="0.2">
      <c r="A101" s="222" t="s">
        <v>78</v>
      </c>
      <c r="B101" s="67" t="s">
        <v>341</v>
      </c>
      <c r="C101" s="494"/>
      <c r="D101" s="494"/>
    </row>
    <row r="102" spans="1:4" ht="12" customHeight="1" x14ac:dyDescent="0.2">
      <c r="A102" s="222" t="s">
        <v>79</v>
      </c>
      <c r="B102" s="67" t="s">
        <v>257</v>
      </c>
      <c r="C102" s="494"/>
      <c r="D102" s="494"/>
    </row>
    <row r="103" spans="1:4" ht="12" customHeight="1" x14ac:dyDescent="0.2">
      <c r="A103" s="222" t="s">
        <v>80</v>
      </c>
      <c r="B103" s="68" t="s">
        <v>258</v>
      </c>
      <c r="C103" s="494"/>
      <c r="D103" s="494"/>
    </row>
    <row r="104" spans="1:4" ht="12" customHeight="1" x14ac:dyDescent="0.2">
      <c r="A104" s="222" t="s">
        <v>81</v>
      </c>
      <c r="B104" s="68" t="s">
        <v>259</v>
      </c>
      <c r="C104" s="494"/>
      <c r="D104" s="494"/>
    </row>
    <row r="105" spans="1:4" ht="12" customHeight="1" x14ac:dyDescent="0.2">
      <c r="A105" s="222" t="s">
        <v>83</v>
      </c>
      <c r="B105" s="67" t="s">
        <v>260</v>
      </c>
      <c r="C105" s="494">
        <v>179215</v>
      </c>
      <c r="D105" s="494">
        <v>179215</v>
      </c>
    </row>
    <row r="106" spans="1:4" ht="12" customHeight="1" x14ac:dyDescent="0.2">
      <c r="A106" s="222" t="s">
        <v>121</v>
      </c>
      <c r="B106" s="67" t="s">
        <v>261</v>
      </c>
      <c r="C106" s="494"/>
      <c r="D106" s="494"/>
    </row>
    <row r="107" spans="1:4" ht="12" customHeight="1" x14ac:dyDescent="0.2">
      <c r="A107" s="222" t="s">
        <v>255</v>
      </c>
      <c r="B107" s="68" t="s">
        <v>262</v>
      </c>
      <c r="C107" s="494"/>
      <c r="D107" s="494"/>
    </row>
    <row r="108" spans="1:4" ht="12" customHeight="1" x14ac:dyDescent="0.2">
      <c r="A108" s="230" t="s">
        <v>256</v>
      </c>
      <c r="B108" s="69" t="s">
        <v>263</v>
      </c>
      <c r="C108" s="494"/>
      <c r="D108" s="494"/>
    </row>
    <row r="109" spans="1:4" ht="12" customHeight="1" x14ac:dyDescent="0.2">
      <c r="A109" s="222" t="s">
        <v>339</v>
      </c>
      <c r="B109" s="69" t="s">
        <v>264</v>
      </c>
      <c r="C109" s="494"/>
      <c r="D109" s="494"/>
    </row>
    <row r="110" spans="1:4" ht="12" customHeight="1" x14ac:dyDescent="0.2">
      <c r="A110" s="222" t="s">
        <v>340</v>
      </c>
      <c r="B110" s="68" t="s">
        <v>265</v>
      </c>
      <c r="C110" s="493">
        <v>100000</v>
      </c>
      <c r="D110" s="494">
        <v>100000</v>
      </c>
    </row>
    <row r="111" spans="1:4" ht="12" customHeight="1" x14ac:dyDescent="0.2">
      <c r="A111" s="222" t="s">
        <v>344</v>
      </c>
      <c r="B111" s="9" t="s">
        <v>40</v>
      </c>
      <c r="C111" s="493"/>
      <c r="D111" s="493"/>
    </row>
    <row r="112" spans="1:4" ht="12" customHeight="1" x14ac:dyDescent="0.2">
      <c r="A112" s="223" t="s">
        <v>345</v>
      </c>
      <c r="B112" s="6" t="s">
        <v>407</v>
      </c>
      <c r="C112" s="494"/>
      <c r="D112" s="493"/>
    </row>
    <row r="113" spans="1:4" ht="12" customHeight="1" thickBot="1" x14ac:dyDescent="0.25">
      <c r="A113" s="231" t="s">
        <v>346</v>
      </c>
      <c r="B113" s="70" t="s">
        <v>408</v>
      </c>
      <c r="C113" s="505"/>
      <c r="D113" s="505"/>
    </row>
    <row r="114" spans="1:4" ht="12" customHeight="1" thickBot="1" x14ac:dyDescent="0.25">
      <c r="A114" s="28" t="s">
        <v>9</v>
      </c>
      <c r="B114" s="23" t="s">
        <v>266</v>
      </c>
      <c r="C114" s="491">
        <f>+C115+C117+C119</f>
        <v>0</v>
      </c>
      <c r="D114" s="120">
        <f>+D115+D117+D119</f>
        <v>0</v>
      </c>
    </row>
    <row r="115" spans="1:4" ht="12" customHeight="1" x14ac:dyDescent="0.2">
      <c r="A115" s="221" t="s">
        <v>72</v>
      </c>
      <c r="B115" s="6" t="s">
        <v>140</v>
      </c>
      <c r="C115" s="492"/>
      <c r="D115" s="122"/>
    </row>
    <row r="116" spans="1:4" ht="12" customHeight="1" x14ac:dyDescent="0.2">
      <c r="A116" s="221" t="s">
        <v>73</v>
      </c>
      <c r="B116" s="10" t="s">
        <v>270</v>
      </c>
      <c r="C116" s="492"/>
      <c r="D116" s="122"/>
    </row>
    <row r="117" spans="1:4" ht="12" customHeight="1" x14ac:dyDescent="0.2">
      <c r="A117" s="221" t="s">
        <v>74</v>
      </c>
      <c r="B117" s="10" t="s">
        <v>122</v>
      </c>
      <c r="C117" s="493"/>
      <c r="D117" s="121"/>
    </row>
    <row r="118" spans="1:4" ht="12" customHeight="1" x14ac:dyDescent="0.2">
      <c r="A118" s="221" t="s">
        <v>75</v>
      </c>
      <c r="B118" s="10" t="s">
        <v>271</v>
      </c>
      <c r="C118" s="507"/>
      <c r="D118" s="121"/>
    </row>
    <row r="119" spans="1:4" ht="12" customHeight="1" x14ac:dyDescent="0.2">
      <c r="A119" s="221" t="s">
        <v>76</v>
      </c>
      <c r="B119" s="118" t="s">
        <v>142</v>
      </c>
      <c r="C119" s="507"/>
      <c r="D119" s="121"/>
    </row>
    <row r="120" spans="1:4" ht="12" customHeight="1" x14ac:dyDescent="0.2">
      <c r="A120" s="221" t="s">
        <v>82</v>
      </c>
      <c r="B120" s="117" t="s">
        <v>330</v>
      </c>
      <c r="C120" s="507"/>
      <c r="D120" s="121"/>
    </row>
    <row r="121" spans="1:4" ht="12" customHeight="1" x14ac:dyDescent="0.2">
      <c r="A121" s="221" t="s">
        <v>84</v>
      </c>
      <c r="B121" s="198" t="s">
        <v>276</v>
      </c>
      <c r="C121" s="507"/>
      <c r="D121" s="121"/>
    </row>
    <row r="122" spans="1:4" ht="12" customHeight="1" x14ac:dyDescent="0.2">
      <c r="A122" s="221" t="s">
        <v>123</v>
      </c>
      <c r="B122" s="68" t="s">
        <v>259</v>
      </c>
      <c r="C122" s="507"/>
      <c r="D122" s="121"/>
    </row>
    <row r="123" spans="1:4" ht="12" customHeight="1" x14ac:dyDescent="0.2">
      <c r="A123" s="221" t="s">
        <v>124</v>
      </c>
      <c r="B123" s="68" t="s">
        <v>275</v>
      </c>
      <c r="C123" s="507"/>
      <c r="D123" s="121"/>
    </row>
    <row r="124" spans="1:4" ht="12" customHeight="1" x14ac:dyDescent="0.2">
      <c r="A124" s="221" t="s">
        <v>125</v>
      </c>
      <c r="B124" s="68" t="s">
        <v>274</v>
      </c>
      <c r="C124" s="507"/>
      <c r="D124" s="121"/>
    </row>
    <row r="125" spans="1:4" ht="12" customHeight="1" x14ac:dyDescent="0.2">
      <c r="A125" s="221" t="s">
        <v>267</v>
      </c>
      <c r="B125" s="68" t="s">
        <v>262</v>
      </c>
      <c r="C125" s="507"/>
      <c r="D125" s="121"/>
    </row>
    <row r="126" spans="1:4" ht="12" customHeight="1" x14ac:dyDescent="0.2">
      <c r="A126" s="221" t="s">
        <v>268</v>
      </c>
      <c r="B126" s="68" t="s">
        <v>273</v>
      </c>
      <c r="C126" s="507"/>
      <c r="D126" s="121"/>
    </row>
    <row r="127" spans="1:4" ht="12" customHeight="1" thickBot="1" x14ac:dyDescent="0.25">
      <c r="A127" s="230" t="s">
        <v>269</v>
      </c>
      <c r="B127" s="68" t="s">
        <v>272</v>
      </c>
      <c r="C127" s="508"/>
      <c r="D127" s="123"/>
    </row>
    <row r="128" spans="1:4" ht="12" customHeight="1" thickBot="1" x14ac:dyDescent="0.25">
      <c r="A128" s="28" t="s">
        <v>10</v>
      </c>
      <c r="B128" s="55" t="s">
        <v>349</v>
      </c>
      <c r="C128" s="491">
        <f>+C93+C114</f>
        <v>279215</v>
      </c>
      <c r="D128" s="120">
        <f>+D93+D114</f>
        <v>279215</v>
      </c>
    </row>
    <row r="129" spans="1:12" ht="12" customHeight="1" thickBot="1" x14ac:dyDescent="0.25">
      <c r="A129" s="28" t="s">
        <v>11</v>
      </c>
      <c r="B129" s="55" t="s">
        <v>350</v>
      </c>
      <c r="C129" s="491">
        <f>+C130+C131+C132</f>
        <v>0</v>
      </c>
      <c r="D129" s="120">
        <f>+D130+D131+D132</f>
        <v>0</v>
      </c>
    </row>
    <row r="130" spans="1:12" s="51" customFormat="1" ht="12" customHeight="1" x14ac:dyDescent="0.2">
      <c r="A130" s="221" t="s">
        <v>176</v>
      </c>
      <c r="B130" s="7" t="s">
        <v>412</v>
      </c>
      <c r="C130" s="507"/>
      <c r="D130" s="121"/>
    </row>
    <row r="131" spans="1:12" ht="12" customHeight="1" x14ac:dyDescent="0.2">
      <c r="A131" s="221" t="s">
        <v>177</v>
      </c>
      <c r="B131" s="7" t="s">
        <v>358</v>
      </c>
      <c r="C131" s="507"/>
      <c r="D131" s="121"/>
    </row>
    <row r="132" spans="1:12" ht="12" customHeight="1" thickBot="1" x14ac:dyDescent="0.25">
      <c r="A132" s="230" t="s">
        <v>178</v>
      </c>
      <c r="B132" s="5" t="s">
        <v>411</v>
      </c>
      <c r="C132" s="507"/>
      <c r="D132" s="121"/>
    </row>
    <row r="133" spans="1:12" ht="12" customHeight="1" thickBot="1" x14ac:dyDescent="0.25">
      <c r="A133" s="28" t="s">
        <v>12</v>
      </c>
      <c r="B133" s="55" t="s">
        <v>351</v>
      </c>
      <c r="C133" s="491">
        <f>+C134+C135+C136+C137+C138+C139</f>
        <v>0</v>
      </c>
      <c r="D133" s="120">
        <f>+D134+D135+D136+D137+D138+D139</f>
        <v>0</v>
      </c>
    </row>
    <row r="134" spans="1:12" ht="12" customHeight="1" x14ac:dyDescent="0.2">
      <c r="A134" s="221" t="s">
        <v>59</v>
      </c>
      <c r="B134" s="7" t="s">
        <v>360</v>
      </c>
      <c r="C134" s="507"/>
      <c r="D134" s="121"/>
    </row>
    <row r="135" spans="1:12" ht="12" customHeight="1" x14ac:dyDescent="0.2">
      <c r="A135" s="221" t="s">
        <v>60</v>
      </c>
      <c r="B135" s="7" t="s">
        <v>352</v>
      </c>
      <c r="C135" s="507"/>
      <c r="D135" s="121"/>
    </row>
    <row r="136" spans="1:12" ht="12" customHeight="1" x14ac:dyDescent="0.2">
      <c r="A136" s="221" t="s">
        <v>61</v>
      </c>
      <c r="B136" s="7" t="s">
        <v>353</v>
      </c>
      <c r="C136" s="507"/>
      <c r="D136" s="121"/>
    </row>
    <row r="137" spans="1:12" ht="12" customHeight="1" x14ac:dyDescent="0.2">
      <c r="A137" s="221" t="s">
        <v>110</v>
      </c>
      <c r="B137" s="7" t="s">
        <v>410</v>
      </c>
      <c r="C137" s="507"/>
      <c r="D137" s="121"/>
    </row>
    <row r="138" spans="1:12" ht="12" customHeight="1" x14ac:dyDescent="0.2">
      <c r="A138" s="221" t="s">
        <v>111</v>
      </c>
      <c r="B138" s="7" t="s">
        <v>355</v>
      </c>
      <c r="C138" s="507"/>
      <c r="D138" s="121"/>
    </row>
    <row r="139" spans="1:12" s="51" customFormat="1" ht="12" customHeight="1" thickBot="1" x14ac:dyDescent="0.25">
      <c r="A139" s="230" t="s">
        <v>112</v>
      </c>
      <c r="B139" s="5" t="s">
        <v>356</v>
      </c>
      <c r="C139" s="507"/>
      <c r="D139" s="121"/>
    </row>
    <row r="140" spans="1:12" ht="12" customHeight="1" thickBot="1" x14ac:dyDescent="0.25">
      <c r="A140" s="28" t="s">
        <v>13</v>
      </c>
      <c r="B140" s="55" t="s">
        <v>422</v>
      </c>
      <c r="C140" s="496">
        <f>+C141+C142+C144+C145+C143</f>
        <v>0</v>
      </c>
      <c r="D140" s="125">
        <f>+D141+D142+D144+D145+D143</f>
        <v>0</v>
      </c>
      <c r="L140" s="115"/>
    </row>
    <row r="141" spans="1:12" x14ac:dyDescent="0.2">
      <c r="A141" s="221" t="s">
        <v>62</v>
      </c>
      <c r="B141" s="7" t="s">
        <v>277</v>
      </c>
      <c r="C141" s="507"/>
      <c r="D141" s="121"/>
    </row>
    <row r="142" spans="1:12" ht="12" customHeight="1" x14ac:dyDescent="0.2">
      <c r="A142" s="221" t="s">
        <v>63</v>
      </c>
      <c r="B142" s="7" t="s">
        <v>278</v>
      </c>
      <c r="C142" s="507"/>
      <c r="D142" s="121"/>
    </row>
    <row r="143" spans="1:12" s="51" customFormat="1" ht="12" customHeight="1" x14ac:dyDescent="0.2">
      <c r="A143" s="221" t="s">
        <v>194</v>
      </c>
      <c r="B143" s="7" t="s">
        <v>421</v>
      </c>
      <c r="C143" s="507"/>
      <c r="D143" s="121"/>
    </row>
    <row r="144" spans="1:12" s="51" customFormat="1" ht="12" customHeight="1" x14ac:dyDescent="0.2">
      <c r="A144" s="221" t="s">
        <v>195</v>
      </c>
      <c r="B144" s="7" t="s">
        <v>365</v>
      </c>
      <c r="C144" s="507"/>
      <c r="D144" s="121"/>
    </row>
    <row r="145" spans="1:4" s="51" customFormat="1" ht="12" customHeight="1" thickBot="1" x14ac:dyDescent="0.25">
      <c r="A145" s="230" t="s">
        <v>196</v>
      </c>
      <c r="B145" s="5" t="s">
        <v>296</v>
      </c>
      <c r="C145" s="507"/>
      <c r="D145" s="121"/>
    </row>
    <row r="146" spans="1:4" s="51" customFormat="1" ht="12" customHeight="1" thickBot="1" x14ac:dyDescent="0.25">
      <c r="A146" s="28" t="s">
        <v>14</v>
      </c>
      <c r="B146" s="55" t="s">
        <v>366</v>
      </c>
      <c r="C146" s="511">
        <f>+C147+C148+C149+C150+C151</f>
        <v>0</v>
      </c>
      <c r="D146" s="127">
        <f>+D147+D148+D149+D150+D151</f>
        <v>0</v>
      </c>
    </row>
    <row r="147" spans="1:4" s="51" customFormat="1" ht="12" customHeight="1" x14ac:dyDescent="0.2">
      <c r="A147" s="221" t="s">
        <v>64</v>
      </c>
      <c r="B147" s="7" t="s">
        <v>361</v>
      </c>
      <c r="C147" s="507"/>
      <c r="D147" s="121"/>
    </row>
    <row r="148" spans="1:4" s="51" customFormat="1" ht="12" customHeight="1" x14ac:dyDescent="0.2">
      <c r="A148" s="221" t="s">
        <v>65</v>
      </c>
      <c r="B148" s="7" t="s">
        <v>368</v>
      </c>
      <c r="C148" s="507"/>
      <c r="D148" s="121"/>
    </row>
    <row r="149" spans="1:4" s="51" customFormat="1" ht="12" customHeight="1" x14ac:dyDescent="0.2">
      <c r="A149" s="221" t="s">
        <v>206</v>
      </c>
      <c r="B149" s="7" t="s">
        <v>363</v>
      </c>
      <c r="C149" s="507"/>
      <c r="D149" s="121"/>
    </row>
    <row r="150" spans="1:4" ht="12.75" customHeight="1" x14ac:dyDescent="0.2">
      <c r="A150" s="221" t="s">
        <v>207</v>
      </c>
      <c r="B150" s="7" t="s">
        <v>413</v>
      </c>
      <c r="C150" s="507"/>
      <c r="D150" s="121"/>
    </row>
    <row r="151" spans="1:4" ht="12.75" customHeight="1" thickBot="1" x14ac:dyDescent="0.25">
      <c r="A151" s="230" t="s">
        <v>367</v>
      </c>
      <c r="B151" s="5" t="s">
        <v>369</v>
      </c>
      <c r="C151" s="508"/>
      <c r="D151" s="123"/>
    </row>
    <row r="152" spans="1:4" ht="12.75" customHeight="1" thickBot="1" x14ac:dyDescent="0.25">
      <c r="A152" s="260" t="s">
        <v>15</v>
      </c>
      <c r="B152" s="55" t="s">
        <v>370</v>
      </c>
      <c r="C152" s="511"/>
      <c r="D152" s="127"/>
    </row>
    <row r="153" spans="1:4" ht="12" customHeight="1" thickBot="1" x14ac:dyDescent="0.25">
      <c r="A153" s="260" t="s">
        <v>16</v>
      </c>
      <c r="B153" s="55" t="s">
        <v>371</v>
      </c>
      <c r="C153" s="511"/>
      <c r="D153" s="127"/>
    </row>
    <row r="154" spans="1:4" ht="15.2" customHeight="1" thickBot="1" x14ac:dyDescent="0.25">
      <c r="A154" s="28" t="s">
        <v>17</v>
      </c>
      <c r="B154" s="55" t="s">
        <v>373</v>
      </c>
      <c r="C154" s="522">
        <f>+C129+C133+C140+C146+C152+C153</f>
        <v>0</v>
      </c>
      <c r="D154" s="212">
        <f>+D129+D133+D140+D146+D152+D153</f>
        <v>0</v>
      </c>
    </row>
    <row r="155" spans="1:4" ht="13.5" thickBot="1" x14ac:dyDescent="0.25">
      <c r="A155" s="232" t="s">
        <v>18</v>
      </c>
      <c r="B155" s="180" t="s">
        <v>372</v>
      </c>
      <c r="C155" s="522">
        <f>+C128+C154</f>
        <v>279215</v>
      </c>
      <c r="D155" s="212">
        <f>+D128+D154</f>
        <v>279215</v>
      </c>
    </row>
    <row r="156" spans="1:4" ht="7.5" customHeight="1" thickBot="1" x14ac:dyDescent="0.25">
      <c r="A156" s="186"/>
      <c r="B156" s="187"/>
      <c r="C156" s="187"/>
      <c r="D156" s="317">
        <f>D90-D155</f>
        <v>0</v>
      </c>
    </row>
    <row r="157" spans="1:4" ht="14.45" customHeight="1" thickBot="1" x14ac:dyDescent="0.25">
      <c r="A157" s="113" t="s">
        <v>414</v>
      </c>
      <c r="B157" s="114"/>
      <c r="C157" s="364"/>
      <c r="D157" s="53"/>
    </row>
    <row r="158" spans="1:4" ht="13.5" thickBot="1" x14ac:dyDescent="0.25">
      <c r="A158" s="113" t="s">
        <v>136</v>
      </c>
      <c r="B158" s="114"/>
      <c r="C158" s="364"/>
      <c r="D158" s="53"/>
    </row>
    <row r="159" spans="1:4" x14ac:dyDescent="0.2">
      <c r="A159" s="314"/>
      <c r="B159" s="315"/>
      <c r="C159" s="315"/>
      <c r="D159" s="316"/>
    </row>
    <row r="160" spans="1:4" x14ac:dyDescent="0.2">
      <c r="A160" s="314"/>
      <c r="B160" s="315"/>
      <c r="C160" s="315"/>
    </row>
    <row r="161" spans="1:4" x14ac:dyDescent="0.2">
      <c r="A161" s="314"/>
      <c r="B161" s="315"/>
      <c r="C161" s="315"/>
      <c r="D161" s="316"/>
    </row>
    <row r="162" spans="1:4" x14ac:dyDescent="0.2">
      <c r="A162" s="314"/>
      <c r="B162" s="315"/>
      <c r="C162" s="315"/>
      <c r="D162" s="316"/>
    </row>
    <row r="163" spans="1:4" x14ac:dyDescent="0.2">
      <c r="A163" s="314"/>
      <c r="B163" s="315"/>
      <c r="C163" s="315"/>
      <c r="D163" s="316"/>
    </row>
    <row r="164" spans="1:4" x14ac:dyDescent="0.2">
      <c r="A164" s="314"/>
      <c r="B164" s="315"/>
      <c r="C164" s="315"/>
      <c r="D164" s="316"/>
    </row>
    <row r="165" spans="1:4" x14ac:dyDescent="0.2">
      <c r="A165" s="314"/>
      <c r="B165" s="315"/>
      <c r="C165" s="315"/>
      <c r="D165" s="316"/>
    </row>
    <row r="166" spans="1:4" x14ac:dyDescent="0.2">
      <c r="A166" s="314"/>
      <c r="B166" s="315"/>
      <c r="C166" s="315"/>
      <c r="D166" s="316"/>
    </row>
    <row r="167" spans="1:4" x14ac:dyDescent="0.2">
      <c r="A167" s="314"/>
      <c r="B167" s="315"/>
      <c r="C167" s="315"/>
      <c r="D167" s="316"/>
    </row>
    <row r="168" spans="1:4" x14ac:dyDescent="0.2">
      <c r="A168" s="314"/>
      <c r="B168" s="315"/>
      <c r="C168" s="315"/>
      <c r="D168" s="316"/>
    </row>
    <row r="169" spans="1:4" x14ac:dyDescent="0.2">
      <c r="A169" s="314"/>
      <c r="B169" s="315"/>
      <c r="C169" s="315"/>
      <c r="D169" s="316"/>
    </row>
    <row r="170" spans="1:4" x14ac:dyDescent="0.2">
      <c r="A170" s="314"/>
      <c r="B170" s="315"/>
      <c r="C170" s="315"/>
      <c r="D170" s="316"/>
    </row>
    <row r="171" spans="1:4" x14ac:dyDescent="0.2">
      <c r="A171" s="314"/>
      <c r="B171" s="315"/>
      <c r="C171" s="315"/>
      <c r="D171" s="316"/>
    </row>
    <row r="172" spans="1:4" x14ac:dyDescent="0.2">
      <c r="A172" s="314"/>
      <c r="B172" s="315"/>
      <c r="C172" s="315"/>
      <c r="D172" s="316"/>
    </row>
    <row r="173" spans="1:4" x14ac:dyDescent="0.2">
      <c r="A173" s="314"/>
      <c r="B173" s="315"/>
      <c r="C173" s="315"/>
      <c r="D173" s="316"/>
    </row>
    <row r="174" spans="1:4" x14ac:dyDescent="0.2">
      <c r="A174" s="314"/>
      <c r="B174" s="315"/>
      <c r="C174" s="315"/>
      <c r="D174" s="316"/>
    </row>
    <row r="175" spans="1:4" x14ac:dyDescent="0.2">
      <c r="A175" s="314"/>
      <c r="B175" s="315"/>
      <c r="C175" s="315"/>
      <c r="D175" s="316"/>
    </row>
    <row r="176" spans="1:4" x14ac:dyDescent="0.2">
      <c r="A176" s="314"/>
      <c r="B176" s="315"/>
      <c r="C176" s="315"/>
      <c r="D176" s="316"/>
    </row>
    <row r="177" spans="1:4" x14ac:dyDescent="0.2">
      <c r="A177" s="314"/>
      <c r="B177" s="315"/>
      <c r="C177" s="315"/>
      <c r="D177" s="316"/>
    </row>
    <row r="178" spans="1:4" x14ac:dyDescent="0.2">
      <c r="A178" s="314"/>
      <c r="B178" s="315"/>
      <c r="C178" s="315"/>
      <c r="D178" s="316"/>
    </row>
  </sheetData>
  <sheetProtection formatCells="0"/>
  <mergeCells count="2"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="120" zoomScaleNormal="120" workbookViewId="0">
      <selection activeCell="B2" sqref="B2:C2"/>
    </sheetView>
  </sheetViews>
  <sheetFormatPr defaultRowHeight="12.75" x14ac:dyDescent="0.2"/>
  <cols>
    <col min="1" max="1" width="13.83203125" style="111" customWidth="1"/>
    <col min="2" max="2" width="79.1640625" style="112" customWidth="1"/>
    <col min="3" max="3" width="13.83203125" style="112" customWidth="1"/>
    <col min="4" max="4" width="14" style="112" customWidth="1"/>
    <col min="5" max="16384" width="9.33203125" style="112"/>
  </cols>
  <sheetData>
    <row r="1" spans="1:4" s="92" customFormat="1" ht="21.2" customHeight="1" thickBot="1" x14ac:dyDescent="0.25">
      <c r="A1" s="91"/>
      <c r="B1" s="93"/>
      <c r="C1" s="93"/>
      <c r="D1" s="295" t="s">
        <v>616</v>
      </c>
    </row>
    <row r="2" spans="1:4" s="239" customFormat="1" ht="36" x14ac:dyDescent="0.2">
      <c r="A2" s="195" t="s">
        <v>134</v>
      </c>
      <c r="B2" s="851" t="s">
        <v>590</v>
      </c>
      <c r="C2" s="852"/>
      <c r="D2" s="174" t="s">
        <v>46</v>
      </c>
    </row>
    <row r="3" spans="1:4" s="239" customFormat="1" ht="24.75" thickBot="1" x14ac:dyDescent="0.25">
      <c r="A3" s="233" t="s">
        <v>133</v>
      </c>
      <c r="B3" s="853" t="s">
        <v>304</v>
      </c>
      <c r="C3" s="850"/>
      <c r="D3" s="369" t="s">
        <v>42</v>
      </c>
    </row>
    <row r="4" spans="1:4" s="240" customFormat="1" ht="15.95" customHeight="1" thickBot="1" x14ac:dyDescent="0.3">
      <c r="A4" s="94"/>
      <c r="B4" s="94"/>
      <c r="C4" s="94"/>
      <c r="D4" s="95" t="s">
        <v>612</v>
      </c>
    </row>
    <row r="5" spans="1:4" ht="48.75" thickBot="1" x14ac:dyDescent="0.25">
      <c r="A5" s="196" t="s">
        <v>135</v>
      </c>
      <c r="B5" s="96" t="s">
        <v>441</v>
      </c>
      <c r="C5" s="367" t="s">
        <v>591</v>
      </c>
      <c r="D5" s="97" t="s">
        <v>592</v>
      </c>
    </row>
    <row r="6" spans="1:4" s="241" customFormat="1" ht="12.95" customHeight="1" thickBot="1" x14ac:dyDescent="0.25">
      <c r="A6" s="82"/>
      <c r="B6" s="83" t="s">
        <v>393</v>
      </c>
      <c r="C6" s="368" t="s">
        <v>394</v>
      </c>
      <c r="D6" s="84" t="s">
        <v>395</v>
      </c>
    </row>
    <row r="7" spans="1:4" s="241" customFormat="1" ht="15.95" customHeight="1" thickBot="1" x14ac:dyDescent="0.25">
      <c r="A7" s="98"/>
      <c r="B7" s="99" t="s">
        <v>43</v>
      </c>
      <c r="C7" s="99"/>
      <c r="D7" s="100"/>
    </row>
    <row r="8" spans="1:4" s="175" customFormat="1" ht="12" customHeight="1" thickBot="1" x14ac:dyDescent="0.25">
      <c r="A8" s="82" t="s">
        <v>8</v>
      </c>
      <c r="B8" s="101" t="s">
        <v>415</v>
      </c>
      <c r="C8" s="523">
        <f>SUM(C9:C19)</f>
        <v>0</v>
      </c>
      <c r="D8" s="523">
        <f>SUM(D9:D19)</f>
        <v>0</v>
      </c>
    </row>
    <row r="9" spans="1:4" s="175" customFormat="1" ht="12" customHeight="1" x14ac:dyDescent="0.2">
      <c r="A9" s="234" t="s">
        <v>66</v>
      </c>
      <c r="B9" s="8" t="s">
        <v>183</v>
      </c>
      <c r="C9" s="524"/>
      <c r="D9" s="524"/>
    </row>
    <row r="10" spans="1:4" s="175" customFormat="1" ht="12" customHeight="1" x14ac:dyDescent="0.2">
      <c r="A10" s="235" t="s">
        <v>67</v>
      </c>
      <c r="B10" s="6" t="s">
        <v>184</v>
      </c>
      <c r="C10" s="517"/>
      <c r="D10" s="517"/>
    </row>
    <row r="11" spans="1:4" s="175" customFormat="1" ht="12" customHeight="1" x14ac:dyDescent="0.2">
      <c r="A11" s="235" t="s">
        <v>68</v>
      </c>
      <c r="B11" s="6" t="s">
        <v>185</v>
      </c>
      <c r="C11" s="517"/>
      <c r="D11" s="517"/>
    </row>
    <row r="12" spans="1:4" s="175" customFormat="1" ht="12" customHeight="1" x14ac:dyDescent="0.2">
      <c r="A12" s="235" t="s">
        <v>69</v>
      </c>
      <c r="B12" s="6" t="s">
        <v>186</v>
      </c>
      <c r="C12" s="517"/>
      <c r="D12" s="517"/>
    </row>
    <row r="13" spans="1:4" s="175" customFormat="1" ht="12" customHeight="1" x14ac:dyDescent="0.2">
      <c r="A13" s="235" t="s">
        <v>92</v>
      </c>
      <c r="B13" s="6" t="s">
        <v>187</v>
      </c>
      <c r="C13" s="517"/>
      <c r="D13" s="517"/>
    </row>
    <row r="14" spans="1:4" s="175" customFormat="1" ht="12" customHeight="1" x14ac:dyDescent="0.2">
      <c r="A14" s="235" t="s">
        <v>70</v>
      </c>
      <c r="B14" s="6" t="s">
        <v>305</v>
      </c>
      <c r="C14" s="517"/>
      <c r="D14" s="517"/>
    </row>
    <row r="15" spans="1:4" s="175" customFormat="1" ht="12" customHeight="1" x14ac:dyDescent="0.2">
      <c r="A15" s="235" t="s">
        <v>71</v>
      </c>
      <c r="B15" s="5" t="s">
        <v>306</v>
      </c>
      <c r="C15" s="517"/>
      <c r="D15" s="517"/>
    </row>
    <row r="16" spans="1:4" s="175" customFormat="1" ht="12" customHeight="1" x14ac:dyDescent="0.2">
      <c r="A16" s="235" t="s">
        <v>78</v>
      </c>
      <c r="B16" s="6" t="s">
        <v>190</v>
      </c>
      <c r="C16" s="525"/>
      <c r="D16" s="525"/>
    </row>
    <row r="17" spans="1:4" s="242" customFormat="1" ht="12" customHeight="1" x14ac:dyDescent="0.2">
      <c r="A17" s="235" t="s">
        <v>79</v>
      </c>
      <c r="B17" s="6" t="s">
        <v>191</v>
      </c>
      <c r="C17" s="517"/>
      <c r="D17" s="517"/>
    </row>
    <row r="18" spans="1:4" s="242" customFormat="1" ht="12" customHeight="1" x14ac:dyDescent="0.2">
      <c r="A18" s="235" t="s">
        <v>80</v>
      </c>
      <c r="B18" s="6" t="s">
        <v>337</v>
      </c>
      <c r="C18" s="526"/>
      <c r="D18" s="526"/>
    </row>
    <row r="19" spans="1:4" s="242" customFormat="1" ht="12" customHeight="1" thickBot="1" x14ac:dyDescent="0.25">
      <c r="A19" s="235" t="s">
        <v>81</v>
      </c>
      <c r="B19" s="5" t="s">
        <v>192</v>
      </c>
      <c r="C19" s="526"/>
      <c r="D19" s="526"/>
    </row>
    <row r="20" spans="1:4" s="175" customFormat="1" ht="12" customHeight="1" thickBot="1" x14ac:dyDescent="0.25">
      <c r="A20" s="82" t="s">
        <v>9</v>
      </c>
      <c r="B20" s="101" t="s">
        <v>307</v>
      </c>
      <c r="C20" s="523">
        <f>SUM(C21:C23)</f>
        <v>0</v>
      </c>
      <c r="D20" s="523">
        <f>SUM(D21:D23)</f>
        <v>0</v>
      </c>
    </row>
    <row r="21" spans="1:4" s="242" customFormat="1" ht="12" customHeight="1" x14ac:dyDescent="0.2">
      <c r="A21" s="235" t="s">
        <v>72</v>
      </c>
      <c r="B21" s="7" t="s">
        <v>166</v>
      </c>
      <c r="C21" s="517"/>
      <c r="D21" s="517"/>
    </row>
    <row r="22" spans="1:4" s="242" customFormat="1" ht="12" customHeight="1" x14ac:dyDescent="0.2">
      <c r="A22" s="235" t="s">
        <v>73</v>
      </c>
      <c r="B22" s="6" t="s">
        <v>308</v>
      </c>
      <c r="C22" s="517"/>
      <c r="D22" s="517"/>
    </row>
    <row r="23" spans="1:4" s="242" customFormat="1" ht="12" customHeight="1" x14ac:dyDescent="0.2">
      <c r="A23" s="235" t="s">
        <v>74</v>
      </c>
      <c r="B23" s="6" t="s">
        <v>309</v>
      </c>
      <c r="C23" s="517"/>
      <c r="D23" s="517"/>
    </row>
    <row r="24" spans="1:4" s="242" customFormat="1" ht="12" customHeight="1" thickBot="1" x14ac:dyDescent="0.25">
      <c r="A24" s="235" t="s">
        <v>75</v>
      </c>
      <c r="B24" s="6" t="s">
        <v>417</v>
      </c>
      <c r="C24" s="517"/>
      <c r="D24" s="517"/>
    </row>
    <row r="25" spans="1:4" s="242" customFormat="1" ht="12" customHeight="1" thickBot="1" x14ac:dyDescent="0.25">
      <c r="A25" s="85" t="s">
        <v>10</v>
      </c>
      <c r="B25" s="55" t="s">
        <v>109</v>
      </c>
      <c r="C25" s="527"/>
      <c r="D25" s="527"/>
    </row>
    <row r="26" spans="1:4" s="242" customFormat="1" ht="12" customHeight="1" thickBot="1" x14ac:dyDescent="0.25">
      <c r="A26" s="85" t="s">
        <v>11</v>
      </c>
      <c r="B26" s="55" t="s">
        <v>310</v>
      </c>
      <c r="C26" s="523">
        <f>+C27+C28</f>
        <v>0</v>
      </c>
      <c r="D26" s="523">
        <f>+D27+D28</f>
        <v>0</v>
      </c>
    </row>
    <row r="27" spans="1:4" s="242" customFormat="1" ht="12" customHeight="1" x14ac:dyDescent="0.2">
      <c r="A27" s="236" t="s">
        <v>176</v>
      </c>
      <c r="B27" s="237" t="s">
        <v>308</v>
      </c>
      <c r="C27" s="528"/>
      <c r="D27" s="528"/>
    </row>
    <row r="28" spans="1:4" s="242" customFormat="1" ht="12" customHeight="1" x14ac:dyDescent="0.2">
      <c r="A28" s="236" t="s">
        <v>177</v>
      </c>
      <c r="B28" s="238" t="s">
        <v>311</v>
      </c>
      <c r="C28" s="520"/>
      <c r="D28" s="520"/>
    </row>
    <row r="29" spans="1:4" s="242" customFormat="1" ht="12" customHeight="1" thickBot="1" x14ac:dyDescent="0.25">
      <c r="A29" s="235" t="s">
        <v>178</v>
      </c>
      <c r="B29" s="66" t="s">
        <v>418</v>
      </c>
      <c r="C29" s="529"/>
      <c r="D29" s="529"/>
    </row>
    <row r="30" spans="1:4" s="242" customFormat="1" ht="12" customHeight="1" thickBot="1" x14ac:dyDescent="0.25">
      <c r="A30" s="85" t="s">
        <v>12</v>
      </c>
      <c r="B30" s="55" t="s">
        <v>312</v>
      </c>
      <c r="C30" s="523">
        <f>+C31+C32+C33</f>
        <v>0</v>
      </c>
      <c r="D30" s="523">
        <f>+D31+D32+D33</f>
        <v>0</v>
      </c>
    </row>
    <row r="31" spans="1:4" s="242" customFormat="1" ht="12" customHeight="1" x14ac:dyDescent="0.2">
      <c r="A31" s="236" t="s">
        <v>59</v>
      </c>
      <c r="B31" s="237" t="s">
        <v>197</v>
      </c>
      <c r="C31" s="528"/>
      <c r="D31" s="528"/>
    </row>
    <row r="32" spans="1:4" s="242" customFormat="1" ht="12" customHeight="1" x14ac:dyDescent="0.2">
      <c r="A32" s="236" t="s">
        <v>60</v>
      </c>
      <c r="B32" s="238" t="s">
        <v>198</v>
      </c>
      <c r="C32" s="520"/>
      <c r="D32" s="520"/>
    </row>
    <row r="33" spans="1:4" s="242" customFormat="1" ht="12" customHeight="1" thickBot="1" x14ac:dyDescent="0.25">
      <c r="A33" s="235" t="s">
        <v>61</v>
      </c>
      <c r="B33" s="66" t="s">
        <v>199</v>
      </c>
      <c r="C33" s="529"/>
      <c r="D33" s="529"/>
    </row>
    <row r="34" spans="1:4" s="175" customFormat="1" ht="12" customHeight="1" thickBot="1" x14ac:dyDescent="0.25">
      <c r="A34" s="85" t="s">
        <v>13</v>
      </c>
      <c r="B34" s="55" t="s">
        <v>282</v>
      </c>
      <c r="C34" s="527"/>
      <c r="D34" s="527"/>
    </row>
    <row r="35" spans="1:4" s="175" customFormat="1" ht="12" customHeight="1" thickBot="1" x14ac:dyDescent="0.25">
      <c r="A35" s="85" t="s">
        <v>14</v>
      </c>
      <c r="B35" s="55" t="s">
        <v>313</v>
      </c>
      <c r="C35" s="530"/>
      <c r="D35" s="530"/>
    </row>
    <row r="36" spans="1:4" s="175" customFormat="1" ht="12" customHeight="1" thickBot="1" x14ac:dyDescent="0.25">
      <c r="A36" s="82" t="s">
        <v>15</v>
      </c>
      <c r="B36" s="55" t="s">
        <v>419</v>
      </c>
      <c r="C36" s="531">
        <f>+C8+C20+C25+C26+C30+C34+C35</f>
        <v>0</v>
      </c>
      <c r="D36" s="531">
        <f>+D8+D20+D25+D26+D30+D34+D35</f>
        <v>0</v>
      </c>
    </row>
    <row r="37" spans="1:4" s="175" customFormat="1" ht="12" customHeight="1" thickBot="1" x14ac:dyDescent="0.25">
      <c r="A37" s="102" t="s">
        <v>16</v>
      </c>
      <c r="B37" s="55" t="s">
        <v>314</v>
      </c>
      <c r="C37" s="531">
        <f>+C38+C39+C40</f>
        <v>17795993</v>
      </c>
      <c r="D37" s="531">
        <f>+D38+D39+D40</f>
        <v>17795993</v>
      </c>
    </row>
    <row r="38" spans="1:4" s="175" customFormat="1" ht="12" customHeight="1" x14ac:dyDescent="0.2">
      <c r="A38" s="236" t="s">
        <v>315</v>
      </c>
      <c r="B38" s="237" t="s">
        <v>146</v>
      </c>
      <c r="C38" s="528">
        <v>103795</v>
      </c>
      <c r="D38" s="528">
        <v>103795</v>
      </c>
    </row>
    <row r="39" spans="1:4" s="175" customFormat="1" ht="12" customHeight="1" x14ac:dyDescent="0.2">
      <c r="A39" s="236" t="s">
        <v>316</v>
      </c>
      <c r="B39" s="238" t="s">
        <v>1</v>
      </c>
      <c r="C39" s="520"/>
      <c r="D39" s="520"/>
    </row>
    <row r="40" spans="1:4" s="242" customFormat="1" ht="12" customHeight="1" thickBot="1" x14ac:dyDescent="0.25">
      <c r="A40" s="235" t="s">
        <v>317</v>
      </c>
      <c r="B40" s="66" t="s">
        <v>318</v>
      </c>
      <c r="C40" s="529">
        <v>17692198</v>
      </c>
      <c r="D40" s="529">
        <v>17692198</v>
      </c>
    </row>
    <row r="41" spans="1:4" s="242" customFormat="1" ht="15.2" customHeight="1" thickBot="1" x14ac:dyDescent="0.25">
      <c r="A41" s="102" t="s">
        <v>17</v>
      </c>
      <c r="B41" s="103" t="s">
        <v>319</v>
      </c>
      <c r="C41" s="532">
        <f>+C36+C37</f>
        <v>17795993</v>
      </c>
      <c r="D41" s="532">
        <f>+D36+D37</f>
        <v>17795993</v>
      </c>
    </row>
    <row r="42" spans="1:4" s="242" customFormat="1" ht="15.2" customHeight="1" x14ac:dyDescent="0.2">
      <c r="A42" s="104"/>
      <c r="B42" s="105"/>
      <c r="C42" s="105"/>
      <c r="D42" s="171"/>
    </row>
    <row r="43" spans="1:4" ht="13.5" thickBot="1" x14ac:dyDescent="0.25">
      <c r="A43" s="106"/>
      <c r="B43" s="107"/>
      <c r="C43" s="107"/>
      <c r="D43" s="172"/>
    </row>
    <row r="44" spans="1:4" s="241" customFormat="1" ht="16.5" customHeight="1" thickBot="1" x14ac:dyDescent="0.25">
      <c r="A44" s="108"/>
      <c r="B44" s="109" t="s">
        <v>44</v>
      </c>
      <c r="C44" s="109"/>
      <c r="D44" s="173"/>
    </row>
    <row r="45" spans="1:4" s="243" customFormat="1" ht="12" customHeight="1" thickBot="1" x14ac:dyDescent="0.25">
      <c r="A45" s="85" t="s">
        <v>8</v>
      </c>
      <c r="B45" s="55" t="s">
        <v>320</v>
      </c>
      <c r="C45" s="523">
        <f>SUM(C46:C50)</f>
        <v>17795993</v>
      </c>
      <c r="D45" s="523">
        <f>SUM(D46:D50)</f>
        <v>17795993</v>
      </c>
    </row>
    <row r="46" spans="1:4" ht="12" customHeight="1" x14ac:dyDescent="0.2">
      <c r="A46" s="235" t="s">
        <v>66</v>
      </c>
      <c r="B46" s="7" t="s">
        <v>39</v>
      </c>
      <c r="C46" s="528">
        <v>13329864</v>
      </c>
      <c r="D46" s="528">
        <v>13329864</v>
      </c>
    </row>
    <row r="47" spans="1:4" ht="12" customHeight="1" x14ac:dyDescent="0.2">
      <c r="A47" s="235" t="s">
        <v>67</v>
      </c>
      <c r="B47" s="6" t="s">
        <v>118</v>
      </c>
      <c r="C47" s="533">
        <v>2066129</v>
      </c>
      <c r="D47" s="533">
        <v>2066129</v>
      </c>
    </row>
    <row r="48" spans="1:4" ht="12" customHeight="1" x14ac:dyDescent="0.2">
      <c r="A48" s="235" t="s">
        <v>68</v>
      </c>
      <c r="B48" s="6" t="s">
        <v>91</v>
      </c>
      <c r="C48" s="533">
        <v>2400000</v>
      </c>
      <c r="D48" s="533">
        <v>2400000</v>
      </c>
    </row>
    <row r="49" spans="1:4" ht="12" customHeight="1" x14ac:dyDescent="0.2">
      <c r="A49" s="235" t="s">
        <v>69</v>
      </c>
      <c r="B49" s="6" t="s">
        <v>119</v>
      </c>
      <c r="C49" s="533"/>
      <c r="D49" s="533"/>
    </row>
    <row r="50" spans="1:4" ht="12" customHeight="1" thickBot="1" x14ac:dyDescent="0.25">
      <c r="A50" s="235" t="s">
        <v>92</v>
      </c>
      <c r="B50" s="6" t="s">
        <v>120</v>
      </c>
      <c r="C50" s="533"/>
      <c r="D50" s="533"/>
    </row>
    <row r="51" spans="1:4" ht="12" customHeight="1" thickBot="1" x14ac:dyDescent="0.25">
      <c r="A51" s="85" t="s">
        <v>9</v>
      </c>
      <c r="B51" s="55" t="s">
        <v>321</v>
      </c>
      <c r="C51" s="523">
        <f>SUM(C52:C54)</f>
        <v>0</v>
      </c>
      <c r="D51" s="523">
        <f>SUM(D52:D54)</f>
        <v>0</v>
      </c>
    </row>
    <row r="52" spans="1:4" s="243" customFormat="1" ht="12" customHeight="1" x14ac:dyDescent="0.2">
      <c r="A52" s="235" t="s">
        <v>72</v>
      </c>
      <c r="B52" s="7" t="s">
        <v>140</v>
      </c>
      <c r="C52" s="528"/>
      <c r="D52" s="528"/>
    </row>
    <row r="53" spans="1:4" ht="12" customHeight="1" x14ac:dyDescent="0.2">
      <c r="A53" s="235" t="s">
        <v>73</v>
      </c>
      <c r="B53" s="6" t="s">
        <v>122</v>
      </c>
      <c r="C53" s="533"/>
      <c r="D53" s="533"/>
    </row>
    <row r="54" spans="1:4" ht="12" customHeight="1" x14ac:dyDescent="0.2">
      <c r="A54" s="235" t="s">
        <v>74</v>
      </c>
      <c r="B54" s="6" t="s">
        <v>45</v>
      </c>
      <c r="C54" s="533"/>
      <c r="D54" s="533"/>
    </row>
    <row r="55" spans="1:4" ht="12" customHeight="1" thickBot="1" x14ac:dyDescent="0.25">
      <c r="A55" s="235" t="s">
        <v>75</v>
      </c>
      <c r="B55" s="6" t="s">
        <v>416</v>
      </c>
      <c r="C55" s="533"/>
      <c r="D55" s="533"/>
    </row>
    <row r="56" spans="1:4" ht="15.2" customHeight="1" thickBot="1" x14ac:dyDescent="0.25">
      <c r="A56" s="85" t="s">
        <v>10</v>
      </c>
      <c r="B56" s="55" t="s">
        <v>4</v>
      </c>
      <c r="C56" s="527"/>
      <c r="D56" s="527"/>
    </row>
    <row r="57" spans="1:4" ht="13.5" thickBot="1" x14ac:dyDescent="0.25">
      <c r="A57" s="85" t="s">
        <v>11</v>
      </c>
      <c r="B57" s="110" t="s">
        <v>420</v>
      </c>
      <c r="C57" s="534">
        <f>+C45+C51+C56</f>
        <v>17795993</v>
      </c>
      <c r="D57" s="534">
        <f>+D45+D51+D56</f>
        <v>17795993</v>
      </c>
    </row>
    <row r="58" spans="1:4" ht="15.2" customHeight="1" thickBot="1" x14ac:dyDescent="0.25">
      <c r="D58" s="319">
        <f>D41-D57</f>
        <v>0</v>
      </c>
    </row>
    <row r="59" spans="1:4" ht="14.45" customHeight="1" thickBot="1" x14ac:dyDescent="0.25">
      <c r="A59" s="113" t="s">
        <v>414</v>
      </c>
      <c r="B59" s="114"/>
      <c r="C59" s="364">
        <v>4</v>
      </c>
      <c r="D59" s="53">
        <v>4</v>
      </c>
    </row>
    <row r="60" spans="1:4" ht="13.5" thickBot="1" x14ac:dyDescent="0.25">
      <c r="A60" s="113" t="s">
        <v>136</v>
      </c>
      <c r="B60" s="114"/>
      <c r="C60" s="364"/>
      <c r="D60" s="53"/>
    </row>
  </sheetData>
  <sheetProtection formatCells="0"/>
  <mergeCells count="2"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="120" zoomScaleNormal="120" workbookViewId="0">
      <selection activeCell="M10" sqref="M10"/>
    </sheetView>
  </sheetViews>
  <sheetFormatPr defaultRowHeight="12.75" x14ac:dyDescent="0.2"/>
  <cols>
    <col min="1" max="1" width="13.83203125" style="111" customWidth="1"/>
    <col min="2" max="2" width="79.1640625" style="112" customWidth="1"/>
    <col min="3" max="4" width="13.83203125" style="112" customWidth="1"/>
    <col min="5" max="16384" width="9.33203125" style="112"/>
  </cols>
  <sheetData>
    <row r="1" spans="1:4" s="92" customFormat="1" ht="21.2" customHeight="1" thickBot="1" x14ac:dyDescent="0.25">
      <c r="A1" s="91"/>
      <c r="B1" s="93"/>
      <c r="C1" s="93"/>
      <c r="D1" s="295" t="s">
        <v>617</v>
      </c>
    </row>
    <row r="2" spans="1:4" s="239" customFormat="1" ht="36" x14ac:dyDescent="0.2">
      <c r="A2" s="195" t="s">
        <v>134</v>
      </c>
      <c r="B2" s="854" t="str">
        <f>CONCATENATE(KV_8.2.sz.mell!B2)</f>
        <v>Eszteregnyei Kerekvár Óvoda</v>
      </c>
      <c r="C2" s="848"/>
      <c r="D2" s="174" t="s">
        <v>46</v>
      </c>
    </row>
    <row r="3" spans="1:4" s="239" customFormat="1" ht="24.75" thickBot="1" x14ac:dyDescent="0.25">
      <c r="A3" s="233" t="s">
        <v>133</v>
      </c>
      <c r="B3" s="853" t="s">
        <v>322</v>
      </c>
      <c r="C3" s="850"/>
      <c r="D3" s="369" t="s">
        <v>46</v>
      </c>
    </row>
    <row r="4" spans="1:4" s="240" customFormat="1" ht="15.95" customHeight="1" thickBot="1" x14ac:dyDescent="0.3">
      <c r="A4" s="94"/>
      <c r="B4" s="94"/>
      <c r="C4" s="94"/>
      <c r="D4" s="95" t="str">
        <f>KV_8.2.sz.mell!D4</f>
        <v>Forintban</v>
      </c>
    </row>
    <row r="5" spans="1:4" ht="48.75" thickBot="1" x14ac:dyDescent="0.25">
      <c r="A5" s="196" t="s">
        <v>135</v>
      </c>
      <c r="B5" s="96" t="s">
        <v>441</v>
      </c>
      <c r="C5" s="367" t="s">
        <v>591</v>
      </c>
      <c r="D5" s="97" t="s">
        <v>592</v>
      </c>
    </row>
    <row r="6" spans="1:4" s="241" customFormat="1" ht="12.95" customHeight="1" thickBot="1" x14ac:dyDescent="0.25">
      <c r="A6" s="82"/>
      <c r="B6" s="83" t="s">
        <v>393</v>
      </c>
      <c r="C6" s="368" t="s">
        <v>394</v>
      </c>
      <c r="D6" s="84" t="s">
        <v>395</v>
      </c>
    </row>
    <row r="7" spans="1:4" s="241" customFormat="1" ht="15.95" customHeight="1" thickBot="1" x14ac:dyDescent="0.25">
      <c r="A7" s="98"/>
      <c r="B7" s="99" t="s">
        <v>43</v>
      </c>
      <c r="C7" s="99"/>
      <c r="D7" s="100"/>
    </row>
    <row r="8" spans="1:4" s="175" customFormat="1" ht="12" customHeight="1" thickBot="1" x14ac:dyDescent="0.25">
      <c r="A8" s="82" t="s">
        <v>8</v>
      </c>
      <c r="B8" s="101" t="s">
        <v>415</v>
      </c>
      <c r="C8" s="523">
        <f>SUM(C9:C19)</f>
        <v>0</v>
      </c>
      <c r="D8" s="523">
        <f>SUM(D9:D19)</f>
        <v>0</v>
      </c>
    </row>
    <row r="9" spans="1:4" s="175" customFormat="1" ht="12" customHeight="1" x14ac:dyDescent="0.2">
      <c r="A9" s="234" t="s">
        <v>66</v>
      </c>
      <c r="B9" s="8" t="s">
        <v>183</v>
      </c>
      <c r="C9" s="524"/>
      <c r="D9" s="524"/>
    </row>
    <row r="10" spans="1:4" s="175" customFormat="1" ht="12" customHeight="1" x14ac:dyDescent="0.2">
      <c r="A10" s="235" t="s">
        <v>67</v>
      </c>
      <c r="B10" s="6" t="s">
        <v>184</v>
      </c>
      <c r="C10" s="517"/>
      <c r="D10" s="517"/>
    </row>
    <row r="11" spans="1:4" s="175" customFormat="1" ht="12" customHeight="1" x14ac:dyDescent="0.2">
      <c r="A11" s="235" t="s">
        <v>68</v>
      </c>
      <c r="B11" s="6" t="s">
        <v>185</v>
      </c>
      <c r="C11" s="517"/>
      <c r="D11" s="517"/>
    </row>
    <row r="12" spans="1:4" s="175" customFormat="1" ht="12" customHeight="1" x14ac:dyDescent="0.2">
      <c r="A12" s="235" t="s">
        <v>69</v>
      </c>
      <c r="B12" s="6" t="s">
        <v>186</v>
      </c>
      <c r="C12" s="517"/>
      <c r="D12" s="517"/>
    </row>
    <row r="13" spans="1:4" s="175" customFormat="1" ht="12" customHeight="1" x14ac:dyDescent="0.2">
      <c r="A13" s="235" t="s">
        <v>92</v>
      </c>
      <c r="B13" s="6" t="s">
        <v>187</v>
      </c>
      <c r="C13" s="517"/>
      <c r="D13" s="517"/>
    </row>
    <row r="14" spans="1:4" s="175" customFormat="1" ht="12" customHeight="1" x14ac:dyDescent="0.2">
      <c r="A14" s="235" t="s">
        <v>70</v>
      </c>
      <c r="B14" s="6" t="s">
        <v>305</v>
      </c>
      <c r="C14" s="517"/>
      <c r="D14" s="517"/>
    </row>
    <row r="15" spans="1:4" s="175" customFormat="1" ht="12" customHeight="1" x14ac:dyDescent="0.2">
      <c r="A15" s="235" t="s">
        <v>71</v>
      </c>
      <c r="B15" s="5" t="s">
        <v>306</v>
      </c>
      <c r="C15" s="517"/>
      <c r="D15" s="517"/>
    </row>
    <row r="16" spans="1:4" s="175" customFormat="1" ht="12" customHeight="1" x14ac:dyDescent="0.2">
      <c r="A16" s="235" t="s">
        <v>78</v>
      </c>
      <c r="B16" s="6" t="s">
        <v>190</v>
      </c>
      <c r="C16" s="525"/>
      <c r="D16" s="525"/>
    </row>
    <row r="17" spans="1:4" s="242" customFormat="1" ht="12" customHeight="1" x14ac:dyDescent="0.2">
      <c r="A17" s="235" t="s">
        <v>79</v>
      </c>
      <c r="B17" s="6" t="s">
        <v>191</v>
      </c>
      <c r="C17" s="517"/>
      <c r="D17" s="517"/>
    </row>
    <row r="18" spans="1:4" s="242" customFormat="1" ht="12" customHeight="1" x14ac:dyDescent="0.2">
      <c r="A18" s="235" t="s">
        <v>80</v>
      </c>
      <c r="B18" s="6" t="s">
        <v>337</v>
      </c>
      <c r="C18" s="526"/>
      <c r="D18" s="526"/>
    </row>
    <row r="19" spans="1:4" s="242" customFormat="1" ht="12" customHeight="1" thickBot="1" x14ac:dyDescent="0.25">
      <c r="A19" s="235" t="s">
        <v>81</v>
      </c>
      <c r="B19" s="5" t="s">
        <v>192</v>
      </c>
      <c r="C19" s="526"/>
      <c r="D19" s="526"/>
    </row>
    <row r="20" spans="1:4" s="175" customFormat="1" ht="12" customHeight="1" thickBot="1" x14ac:dyDescent="0.25">
      <c r="A20" s="82" t="s">
        <v>9</v>
      </c>
      <c r="B20" s="101" t="s">
        <v>307</v>
      </c>
      <c r="C20" s="523">
        <f>SUM(C21:C23)</f>
        <v>0</v>
      </c>
      <c r="D20" s="523">
        <f>SUM(D21:D23)</f>
        <v>0</v>
      </c>
    </row>
    <row r="21" spans="1:4" s="242" customFormat="1" ht="12" customHeight="1" x14ac:dyDescent="0.2">
      <c r="A21" s="235" t="s">
        <v>72</v>
      </c>
      <c r="B21" s="7" t="s">
        <v>166</v>
      </c>
      <c r="C21" s="517"/>
      <c r="D21" s="517"/>
    </row>
    <row r="22" spans="1:4" s="242" customFormat="1" ht="12" customHeight="1" x14ac:dyDescent="0.2">
      <c r="A22" s="235" t="s">
        <v>73</v>
      </c>
      <c r="B22" s="6" t="s">
        <v>308</v>
      </c>
      <c r="C22" s="517"/>
      <c r="D22" s="517"/>
    </row>
    <row r="23" spans="1:4" s="242" customFormat="1" ht="12" customHeight="1" x14ac:dyDescent="0.2">
      <c r="A23" s="235" t="s">
        <v>74</v>
      </c>
      <c r="B23" s="6" t="s">
        <v>309</v>
      </c>
      <c r="C23" s="517"/>
      <c r="D23" s="517"/>
    </row>
    <row r="24" spans="1:4" s="242" customFormat="1" ht="12" customHeight="1" thickBot="1" x14ac:dyDescent="0.25">
      <c r="A24" s="235" t="s">
        <v>75</v>
      </c>
      <c r="B24" s="6" t="s">
        <v>417</v>
      </c>
      <c r="C24" s="517"/>
      <c r="D24" s="517"/>
    </row>
    <row r="25" spans="1:4" s="242" customFormat="1" ht="12" customHeight="1" thickBot="1" x14ac:dyDescent="0.25">
      <c r="A25" s="85" t="s">
        <v>10</v>
      </c>
      <c r="B25" s="55" t="s">
        <v>109</v>
      </c>
      <c r="C25" s="527"/>
      <c r="D25" s="527"/>
    </row>
    <row r="26" spans="1:4" s="242" customFormat="1" ht="12" customHeight="1" thickBot="1" x14ac:dyDescent="0.25">
      <c r="A26" s="85" t="s">
        <v>11</v>
      </c>
      <c r="B26" s="55" t="s">
        <v>310</v>
      </c>
      <c r="C26" s="523">
        <f>+C27+C28</f>
        <v>0</v>
      </c>
      <c r="D26" s="523">
        <f>+D27+D28</f>
        <v>0</v>
      </c>
    </row>
    <row r="27" spans="1:4" s="242" customFormat="1" ht="12" customHeight="1" x14ac:dyDescent="0.2">
      <c r="A27" s="236" t="s">
        <v>176</v>
      </c>
      <c r="B27" s="237" t="s">
        <v>308</v>
      </c>
      <c r="C27" s="528"/>
      <c r="D27" s="528"/>
    </row>
    <row r="28" spans="1:4" s="242" customFormat="1" ht="12" customHeight="1" x14ac:dyDescent="0.2">
      <c r="A28" s="236" t="s">
        <v>177</v>
      </c>
      <c r="B28" s="238" t="s">
        <v>311</v>
      </c>
      <c r="C28" s="520"/>
      <c r="D28" s="520"/>
    </row>
    <row r="29" spans="1:4" s="242" customFormat="1" ht="12" customHeight="1" thickBot="1" x14ac:dyDescent="0.25">
      <c r="A29" s="235" t="s">
        <v>178</v>
      </c>
      <c r="B29" s="66" t="s">
        <v>418</v>
      </c>
      <c r="C29" s="529"/>
      <c r="D29" s="529"/>
    </row>
    <row r="30" spans="1:4" s="242" customFormat="1" ht="12" customHeight="1" thickBot="1" x14ac:dyDescent="0.25">
      <c r="A30" s="85" t="s">
        <v>12</v>
      </c>
      <c r="B30" s="55" t="s">
        <v>312</v>
      </c>
      <c r="C30" s="523">
        <f>+C31+C32+C33</f>
        <v>0</v>
      </c>
      <c r="D30" s="523">
        <f>+D31+D32+D33</f>
        <v>0</v>
      </c>
    </row>
    <row r="31" spans="1:4" s="242" customFormat="1" ht="12" customHeight="1" x14ac:dyDescent="0.2">
      <c r="A31" s="236" t="s">
        <v>59</v>
      </c>
      <c r="B31" s="237" t="s">
        <v>197</v>
      </c>
      <c r="C31" s="528"/>
      <c r="D31" s="528"/>
    </row>
    <row r="32" spans="1:4" s="242" customFormat="1" ht="12" customHeight="1" x14ac:dyDescent="0.2">
      <c r="A32" s="236" t="s">
        <v>60</v>
      </c>
      <c r="B32" s="238" t="s">
        <v>198</v>
      </c>
      <c r="C32" s="520"/>
      <c r="D32" s="520"/>
    </row>
    <row r="33" spans="1:4" s="242" customFormat="1" ht="12" customHeight="1" thickBot="1" x14ac:dyDescent="0.25">
      <c r="A33" s="235" t="s">
        <v>61</v>
      </c>
      <c r="B33" s="66" t="s">
        <v>199</v>
      </c>
      <c r="C33" s="529"/>
      <c r="D33" s="529"/>
    </row>
    <row r="34" spans="1:4" s="175" customFormat="1" ht="12" customHeight="1" thickBot="1" x14ac:dyDescent="0.25">
      <c r="A34" s="85" t="s">
        <v>13</v>
      </c>
      <c r="B34" s="55" t="s">
        <v>282</v>
      </c>
      <c r="C34" s="527"/>
      <c r="D34" s="527"/>
    </row>
    <row r="35" spans="1:4" s="175" customFormat="1" ht="12" customHeight="1" thickBot="1" x14ac:dyDescent="0.25">
      <c r="A35" s="85" t="s">
        <v>14</v>
      </c>
      <c r="B35" s="55" t="s">
        <v>313</v>
      </c>
      <c r="C35" s="530"/>
      <c r="D35" s="530"/>
    </row>
    <row r="36" spans="1:4" s="175" customFormat="1" ht="12" customHeight="1" thickBot="1" x14ac:dyDescent="0.25">
      <c r="A36" s="82" t="s">
        <v>15</v>
      </c>
      <c r="B36" s="55" t="s">
        <v>419</v>
      </c>
      <c r="C36" s="531">
        <f>+C8+C20+C25+C26+C30+C34+C35</f>
        <v>0</v>
      </c>
      <c r="D36" s="531">
        <f>+D8+D20+D25+D26+D30+D34+D35</f>
        <v>0</v>
      </c>
    </row>
    <row r="37" spans="1:4" s="175" customFormat="1" ht="12" customHeight="1" thickBot="1" x14ac:dyDescent="0.25">
      <c r="A37" s="102" t="s">
        <v>16</v>
      </c>
      <c r="B37" s="55" t="s">
        <v>314</v>
      </c>
      <c r="C37" s="531">
        <f>+C38+C39+C40</f>
        <v>17795993</v>
      </c>
      <c r="D37" s="531">
        <f>+D38+D39+D40</f>
        <v>17795993</v>
      </c>
    </row>
    <row r="38" spans="1:4" s="175" customFormat="1" ht="12" customHeight="1" x14ac:dyDescent="0.2">
      <c r="A38" s="236" t="s">
        <v>315</v>
      </c>
      <c r="B38" s="237" t="s">
        <v>146</v>
      </c>
      <c r="C38" s="528">
        <v>103795</v>
      </c>
      <c r="D38" s="528">
        <v>103795</v>
      </c>
    </row>
    <row r="39" spans="1:4" s="175" customFormat="1" ht="12" customHeight="1" x14ac:dyDescent="0.2">
      <c r="A39" s="236" t="s">
        <v>316</v>
      </c>
      <c r="B39" s="238" t="s">
        <v>1</v>
      </c>
      <c r="C39" s="520"/>
      <c r="D39" s="520"/>
    </row>
    <row r="40" spans="1:4" s="242" customFormat="1" ht="12" customHeight="1" thickBot="1" x14ac:dyDescent="0.25">
      <c r="A40" s="235" t="s">
        <v>317</v>
      </c>
      <c r="B40" s="66" t="s">
        <v>318</v>
      </c>
      <c r="C40" s="529">
        <v>17692198</v>
      </c>
      <c r="D40" s="529">
        <v>17692198</v>
      </c>
    </row>
    <row r="41" spans="1:4" s="242" customFormat="1" ht="15.2" customHeight="1" thickBot="1" x14ac:dyDescent="0.25">
      <c r="A41" s="102" t="s">
        <v>17</v>
      </c>
      <c r="B41" s="103" t="s">
        <v>319</v>
      </c>
      <c r="C41" s="532">
        <f>+C36+C37</f>
        <v>17795993</v>
      </c>
      <c r="D41" s="532">
        <f>+D36+D37</f>
        <v>17795993</v>
      </c>
    </row>
    <row r="42" spans="1:4" s="242" customFormat="1" ht="15.2" customHeight="1" x14ac:dyDescent="0.2">
      <c r="A42" s="104"/>
      <c r="B42" s="105"/>
      <c r="C42" s="105"/>
      <c r="D42" s="171"/>
    </row>
    <row r="43" spans="1:4" ht="13.5" thickBot="1" x14ac:dyDescent="0.25">
      <c r="A43" s="106"/>
      <c r="B43" s="107"/>
      <c r="C43" s="107"/>
      <c r="D43" s="172"/>
    </row>
    <row r="44" spans="1:4" s="241" customFormat="1" ht="16.5" customHeight="1" thickBot="1" x14ac:dyDescent="0.25">
      <c r="A44" s="108"/>
      <c r="B44" s="109" t="s">
        <v>44</v>
      </c>
      <c r="C44" s="109"/>
      <c r="D44" s="173"/>
    </row>
    <row r="45" spans="1:4" s="243" customFormat="1" ht="12" customHeight="1" thickBot="1" x14ac:dyDescent="0.25">
      <c r="A45" s="85" t="s">
        <v>8</v>
      </c>
      <c r="B45" s="55" t="s">
        <v>320</v>
      </c>
      <c r="C45" s="523">
        <f>SUM(C46:C50)</f>
        <v>17795993</v>
      </c>
      <c r="D45" s="523">
        <f>SUM(D46:D50)</f>
        <v>17795993</v>
      </c>
    </row>
    <row r="46" spans="1:4" ht="12" customHeight="1" x14ac:dyDescent="0.2">
      <c r="A46" s="235" t="s">
        <v>66</v>
      </c>
      <c r="B46" s="7" t="s">
        <v>39</v>
      </c>
      <c r="C46" s="528">
        <v>13329864</v>
      </c>
      <c r="D46" s="528">
        <v>13329864</v>
      </c>
    </row>
    <row r="47" spans="1:4" ht="12" customHeight="1" x14ac:dyDescent="0.2">
      <c r="A47" s="235" t="s">
        <v>67</v>
      </c>
      <c r="B47" s="6" t="s">
        <v>118</v>
      </c>
      <c r="C47" s="533">
        <v>2066129</v>
      </c>
      <c r="D47" s="533">
        <v>2066129</v>
      </c>
    </row>
    <row r="48" spans="1:4" ht="12" customHeight="1" x14ac:dyDescent="0.2">
      <c r="A48" s="235" t="s">
        <v>68</v>
      </c>
      <c r="B48" s="6" t="s">
        <v>91</v>
      </c>
      <c r="C48" s="533">
        <v>2400000</v>
      </c>
      <c r="D48" s="533">
        <v>2400000</v>
      </c>
    </row>
    <row r="49" spans="1:4" ht="12" customHeight="1" x14ac:dyDescent="0.2">
      <c r="A49" s="235" t="s">
        <v>69</v>
      </c>
      <c r="B49" s="6" t="s">
        <v>119</v>
      </c>
      <c r="C49" s="533"/>
      <c r="D49" s="533"/>
    </row>
    <row r="50" spans="1:4" ht="12" customHeight="1" thickBot="1" x14ac:dyDescent="0.25">
      <c r="A50" s="235" t="s">
        <v>92</v>
      </c>
      <c r="B50" s="6" t="s">
        <v>120</v>
      </c>
      <c r="C50" s="533"/>
      <c r="D50" s="533"/>
    </row>
    <row r="51" spans="1:4" ht="12" customHeight="1" thickBot="1" x14ac:dyDescent="0.25">
      <c r="A51" s="85" t="s">
        <v>9</v>
      </c>
      <c r="B51" s="55" t="s">
        <v>321</v>
      </c>
      <c r="C51" s="523">
        <f>SUM(C52:C54)</f>
        <v>0</v>
      </c>
      <c r="D51" s="523">
        <f>SUM(D52:D54)</f>
        <v>0</v>
      </c>
    </row>
    <row r="52" spans="1:4" s="243" customFormat="1" ht="12" customHeight="1" x14ac:dyDescent="0.2">
      <c r="A52" s="235" t="s">
        <v>72</v>
      </c>
      <c r="B52" s="7" t="s">
        <v>140</v>
      </c>
      <c r="C52" s="528"/>
      <c r="D52" s="528"/>
    </row>
    <row r="53" spans="1:4" ht="12" customHeight="1" x14ac:dyDescent="0.2">
      <c r="A53" s="235" t="s">
        <v>73</v>
      </c>
      <c r="B53" s="6" t="s">
        <v>122</v>
      </c>
      <c r="C53" s="533"/>
      <c r="D53" s="533"/>
    </row>
    <row r="54" spans="1:4" ht="12" customHeight="1" x14ac:dyDescent="0.2">
      <c r="A54" s="235" t="s">
        <v>74</v>
      </c>
      <c r="B54" s="6" t="s">
        <v>45</v>
      </c>
      <c r="C54" s="533"/>
      <c r="D54" s="533"/>
    </row>
    <row r="55" spans="1:4" ht="12" customHeight="1" thickBot="1" x14ac:dyDescent="0.25">
      <c r="A55" s="235" t="s">
        <v>75</v>
      </c>
      <c r="B55" s="6" t="s">
        <v>416</v>
      </c>
      <c r="C55" s="533"/>
      <c r="D55" s="533"/>
    </row>
    <row r="56" spans="1:4" ht="15.2" customHeight="1" thickBot="1" x14ac:dyDescent="0.25">
      <c r="A56" s="85" t="s">
        <v>10</v>
      </c>
      <c r="B56" s="55" t="s">
        <v>4</v>
      </c>
      <c r="C56" s="527"/>
      <c r="D56" s="527"/>
    </row>
    <row r="57" spans="1:4" ht="13.5" thickBot="1" x14ac:dyDescent="0.25">
      <c r="A57" s="85" t="s">
        <v>11</v>
      </c>
      <c r="B57" s="110" t="s">
        <v>420</v>
      </c>
      <c r="C57" s="534">
        <f>+C45+C51+C56</f>
        <v>17795993</v>
      </c>
      <c r="D57" s="534">
        <f>+D45+D51+D56</f>
        <v>17795993</v>
      </c>
    </row>
    <row r="58" spans="1:4" ht="15.2" customHeight="1" thickBot="1" x14ac:dyDescent="0.25">
      <c r="D58" s="319">
        <f>D41-D57</f>
        <v>0</v>
      </c>
    </row>
    <row r="59" spans="1:4" ht="14.45" customHeight="1" thickBot="1" x14ac:dyDescent="0.25">
      <c r="A59" s="113" t="s">
        <v>414</v>
      </c>
      <c r="B59" s="114"/>
      <c r="C59" s="364">
        <v>4</v>
      </c>
      <c r="D59" s="53">
        <v>4</v>
      </c>
    </row>
    <row r="60" spans="1:4" ht="13.5" thickBot="1" x14ac:dyDescent="0.25">
      <c r="A60" s="113" t="s">
        <v>136</v>
      </c>
      <c r="B60" s="114"/>
      <c r="C60" s="364"/>
      <c r="D60" s="53"/>
    </row>
  </sheetData>
  <sheetProtection formatCells="0"/>
  <mergeCells count="2">
    <mergeCell ref="B2:C2"/>
    <mergeCell ref="B3:C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27" sqref="L27"/>
    </sheetView>
  </sheetViews>
  <sheetFormatPr defaultRowHeight="12.75" x14ac:dyDescent="0.2"/>
  <cols>
    <col min="1" max="1" width="33.5" customWidth="1"/>
    <col min="2" max="2" width="18.83203125" customWidth="1"/>
    <col min="3" max="3" width="1.83203125" bestFit="1" customWidth="1"/>
    <col min="4" max="4" width="6" bestFit="1" customWidth="1"/>
    <col min="5" max="5" width="1.83203125" bestFit="1" customWidth="1"/>
    <col min="6" max="6" width="11" customWidth="1"/>
    <col min="11" max="11" width="12.33203125" customWidth="1"/>
    <col min="13" max="16" width="0" hidden="1" customWidth="1"/>
  </cols>
  <sheetData>
    <row r="1" spans="1:16" ht="18.75" x14ac:dyDescent="0.3">
      <c r="A1" s="803" t="s">
        <v>459</v>
      </c>
      <c r="B1" s="803"/>
      <c r="C1" s="803"/>
      <c r="D1" s="803"/>
      <c r="E1" s="803"/>
      <c r="F1" s="803"/>
      <c r="G1" s="803"/>
      <c r="H1" s="803"/>
      <c r="I1" s="803"/>
      <c r="J1" s="803"/>
      <c r="K1" s="337"/>
      <c r="L1" s="337"/>
    </row>
    <row r="2" spans="1:16" x14ac:dyDescent="0.2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6" ht="15.75" x14ac:dyDescent="0.25">
      <c r="A3" s="802" t="s">
        <v>587</v>
      </c>
      <c r="B3" s="802"/>
      <c r="C3" s="802"/>
      <c r="D3" s="802"/>
      <c r="E3" s="802"/>
      <c r="F3" s="802"/>
      <c r="G3" s="802"/>
      <c r="H3" s="802"/>
      <c r="I3" s="802"/>
      <c r="J3" s="802"/>
      <c r="K3" s="337"/>
      <c r="L3" s="337"/>
    </row>
    <row r="4" spans="1:16" x14ac:dyDescent="0.2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16" x14ac:dyDescent="0.2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1:16" ht="15" x14ac:dyDescent="0.25">
      <c r="A6" s="355" t="s">
        <v>544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6" x14ac:dyDescent="0.2">
      <c r="A7" s="350" t="s">
        <v>524</v>
      </c>
      <c r="B7" s="353">
        <v>6</v>
      </c>
      <c r="C7" s="75" t="s">
        <v>521</v>
      </c>
      <c r="D7" s="75">
        <f>TARTALOMJEGYZÉK!A1</f>
        <v>2021</v>
      </c>
      <c r="E7" s="75" t="s">
        <v>522</v>
      </c>
      <c r="F7" s="353" t="s">
        <v>588</v>
      </c>
      <c r="G7" s="75" t="s">
        <v>523</v>
      </c>
      <c r="H7" s="75" t="s">
        <v>525</v>
      </c>
      <c r="I7" s="75"/>
      <c r="J7" s="75"/>
      <c r="K7" s="75"/>
      <c r="L7" s="337"/>
    </row>
    <row r="8" spans="1:16" x14ac:dyDescent="0.2">
      <c r="A8" s="356"/>
      <c r="B8" s="354"/>
      <c r="C8" s="337"/>
      <c r="D8" s="337"/>
      <c r="E8" s="337"/>
      <c r="F8" s="354"/>
      <c r="G8" s="337"/>
      <c r="H8" s="337"/>
      <c r="I8" s="337"/>
      <c r="J8" s="337"/>
      <c r="K8" s="337"/>
      <c r="L8" s="337"/>
    </row>
    <row r="9" spans="1:16" x14ac:dyDescent="0.2">
      <c r="A9" s="356"/>
      <c r="B9" s="354"/>
      <c r="C9" s="337"/>
      <c r="D9" s="337"/>
      <c r="E9" s="337"/>
      <c r="F9" s="354"/>
      <c r="G9" s="337"/>
      <c r="H9" s="337"/>
      <c r="I9" s="337"/>
      <c r="J9" s="337"/>
      <c r="K9" s="337"/>
      <c r="L9" s="337"/>
    </row>
    <row r="10" spans="1:16" ht="13.5" thickBot="1" x14ac:dyDescent="0.25">
      <c r="A10" s="337"/>
      <c r="B10" s="337"/>
      <c r="C10" s="337"/>
      <c r="D10" s="337"/>
      <c r="E10" s="337"/>
      <c r="F10" s="337"/>
      <c r="G10" s="337"/>
      <c r="H10" s="337"/>
      <c r="I10" s="337"/>
      <c r="J10" s="337"/>
      <c r="K10" s="348" t="s">
        <v>549</v>
      </c>
      <c r="L10" s="337"/>
    </row>
    <row r="11" spans="1:16" ht="17.25" thickTop="1" thickBot="1" x14ac:dyDescent="0.3">
      <c r="A11" s="802" t="s">
        <v>546</v>
      </c>
      <c r="B11" s="806"/>
      <c r="C11" s="806"/>
      <c r="D11" s="806"/>
      <c r="E11" s="806"/>
      <c r="F11" s="806"/>
      <c r="G11" s="806"/>
      <c r="H11" s="807"/>
      <c r="I11" s="807"/>
      <c r="J11" s="807"/>
      <c r="K11" s="357" t="s">
        <v>553</v>
      </c>
      <c r="L11" s="337"/>
      <c r="M11" s="349" t="s">
        <v>16</v>
      </c>
      <c r="N11" t="str">
        <f>IF($K$11="Nem","",2)</f>
        <v/>
      </c>
      <c r="O11" t="s">
        <v>550</v>
      </c>
      <c r="P11" t="str">
        <f>CONCATENATE(M11,N11,O11)</f>
        <v>9..</v>
      </c>
    </row>
    <row r="12" spans="1:16" ht="13.5" thickTop="1" x14ac:dyDescent="0.2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</row>
    <row r="13" spans="1:16" ht="14.25" x14ac:dyDescent="0.2">
      <c r="A13" s="358" t="s">
        <v>461</v>
      </c>
      <c r="B13" s="804" t="s">
        <v>470</v>
      </c>
      <c r="C13" s="805"/>
      <c r="D13" s="805"/>
      <c r="E13" s="805"/>
      <c r="F13" s="805"/>
      <c r="G13" s="805"/>
      <c r="H13" s="805"/>
      <c r="I13" s="805"/>
      <c r="J13" s="805"/>
      <c r="K13" s="337"/>
      <c r="L13" s="337"/>
      <c r="M13" s="349" t="s">
        <v>16</v>
      </c>
      <c r="N13">
        <f>IF(K11="Nem",2,3)</f>
        <v>2</v>
      </c>
      <c r="O13" t="s">
        <v>550</v>
      </c>
      <c r="P13" t="str">
        <f>CONCATENATE(M13,N13,O13)</f>
        <v>9.2.</v>
      </c>
    </row>
    <row r="14" spans="1:16" ht="14.25" x14ac:dyDescent="0.2">
      <c r="A14" s="337"/>
      <c r="B14" s="338"/>
      <c r="C14" s="337"/>
      <c r="D14" s="337"/>
      <c r="E14" s="337"/>
      <c r="F14" s="337"/>
      <c r="G14" s="337"/>
      <c r="H14" s="337"/>
      <c r="I14" s="337"/>
      <c r="J14" s="337"/>
      <c r="K14" s="337"/>
      <c r="L14" s="337"/>
    </row>
    <row r="15" spans="1:16" ht="14.25" x14ac:dyDescent="0.2">
      <c r="A15" s="358" t="s">
        <v>462</v>
      </c>
      <c r="B15" s="804" t="s">
        <v>471</v>
      </c>
      <c r="C15" s="805"/>
      <c r="D15" s="805"/>
      <c r="E15" s="805"/>
      <c r="F15" s="805"/>
      <c r="G15" s="805"/>
      <c r="H15" s="805"/>
      <c r="I15" s="805"/>
      <c r="J15" s="805"/>
      <c r="K15" s="337"/>
      <c r="L15" s="337"/>
      <c r="M15" s="349" t="s">
        <v>16</v>
      </c>
      <c r="N15">
        <f>N13+1</f>
        <v>3</v>
      </c>
      <c r="O15" t="s">
        <v>550</v>
      </c>
      <c r="P15" t="str">
        <f>CONCATENATE(M15,N15,O15)</f>
        <v>9.3.</v>
      </c>
    </row>
    <row r="16" spans="1:16" ht="14.25" x14ac:dyDescent="0.2">
      <c r="A16" s="337"/>
      <c r="B16" s="338"/>
      <c r="C16" s="337"/>
      <c r="D16" s="337"/>
      <c r="E16" s="337"/>
      <c r="F16" s="337"/>
      <c r="G16" s="337"/>
      <c r="H16" s="337"/>
      <c r="I16" s="337"/>
      <c r="J16" s="337"/>
      <c r="K16" s="337"/>
      <c r="L16" s="337"/>
    </row>
    <row r="17" spans="1:16" ht="14.25" x14ac:dyDescent="0.2">
      <c r="A17" s="358" t="s">
        <v>463</v>
      </c>
      <c r="B17" s="804" t="s">
        <v>545</v>
      </c>
      <c r="C17" s="805"/>
      <c r="D17" s="805"/>
      <c r="E17" s="805"/>
      <c r="F17" s="805"/>
      <c r="G17" s="805"/>
      <c r="H17" s="805"/>
      <c r="I17" s="805"/>
      <c r="J17" s="805"/>
      <c r="K17" s="337"/>
      <c r="L17" s="337"/>
      <c r="M17" s="349" t="s">
        <v>16</v>
      </c>
      <c r="N17">
        <f>N15+1</f>
        <v>4</v>
      </c>
      <c r="O17" t="s">
        <v>550</v>
      </c>
      <c r="P17" t="str">
        <f>CONCATENATE(M17,N17,O17)</f>
        <v>9.4.</v>
      </c>
    </row>
    <row r="18" spans="1:16" ht="14.25" x14ac:dyDescent="0.2">
      <c r="A18" s="337"/>
      <c r="B18" s="338"/>
      <c r="C18" s="337"/>
      <c r="D18" s="337"/>
      <c r="E18" s="337"/>
      <c r="F18" s="337"/>
      <c r="G18" s="337"/>
      <c r="H18" s="337"/>
      <c r="I18" s="337"/>
      <c r="J18" s="337"/>
      <c r="K18" s="337"/>
      <c r="L18" s="337"/>
    </row>
    <row r="19" spans="1:16" ht="14.25" x14ac:dyDescent="0.2">
      <c r="A19" s="358" t="s">
        <v>464</v>
      </c>
      <c r="B19" s="804" t="s">
        <v>472</v>
      </c>
      <c r="C19" s="805"/>
      <c r="D19" s="805"/>
      <c r="E19" s="805"/>
      <c r="F19" s="805"/>
      <c r="G19" s="805"/>
      <c r="H19" s="805"/>
      <c r="I19" s="805"/>
      <c r="J19" s="805"/>
      <c r="K19" s="337"/>
      <c r="L19" s="337"/>
      <c r="M19" s="349" t="s">
        <v>16</v>
      </c>
      <c r="N19">
        <f>N17+1</f>
        <v>5</v>
      </c>
      <c r="O19" t="s">
        <v>550</v>
      </c>
      <c r="P19" t="str">
        <f>CONCATENATE(M19,N19,O19)</f>
        <v>9.5.</v>
      </c>
    </row>
    <row r="20" spans="1:16" ht="14.25" x14ac:dyDescent="0.2">
      <c r="A20" s="337"/>
      <c r="B20" s="338"/>
      <c r="C20" s="337"/>
      <c r="D20" s="337"/>
      <c r="E20" s="337"/>
      <c r="F20" s="337"/>
      <c r="G20" s="337"/>
      <c r="H20" s="337"/>
      <c r="I20" s="337"/>
      <c r="J20" s="337"/>
      <c r="K20" s="337"/>
      <c r="L20" s="337"/>
    </row>
    <row r="21" spans="1:16" ht="14.25" x14ac:dyDescent="0.2">
      <c r="A21" s="358" t="s">
        <v>465</v>
      </c>
      <c r="B21" s="804" t="s">
        <v>473</v>
      </c>
      <c r="C21" s="805"/>
      <c r="D21" s="805"/>
      <c r="E21" s="805"/>
      <c r="F21" s="805"/>
      <c r="G21" s="805"/>
      <c r="H21" s="805"/>
      <c r="I21" s="805"/>
      <c r="J21" s="805"/>
      <c r="K21" s="337"/>
      <c r="L21" s="337"/>
      <c r="M21" s="349" t="s">
        <v>16</v>
      </c>
      <c r="N21">
        <f>N19+1</f>
        <v>6</v>
      </c>
      <c r="O21" t="s">
        <v>550</v>
      </c>
      <c r="P21" t="str">
        <f>CONCATENATE(M21,N21,O21)</f>
        <v>9.6.</v>
      </c>
    </row>
    <row r="22" spans="1:16" ht="14.25" x14ac:dyDescent="0.2">
      <c r="A22" s="337"/>
      <c r="B22" s="338"/>
      <c r="C22" s="337"/>
      <c r="D22" s="337"/>
      <c r="E22" s="337"/>
      <c r="F22" s="337"/>
      <c r="G22" s="337"/>
      <c r="H22" s="337"/>
      <c r="I22" s="337"/>
      <c r="J22" s="337"/>
      <c r="K22" s="337"/>
      <c r="L22" s="337"/>
    </row>
    <row r="23" spans="1:16" ht="14.25" x14ac:dyDescent="0.2">
      <c r="A23" s="358" t="s">
        <v>466</v>
      </c>
      <c r="B23" s="804" t="s">
        <v>474</v>
      </c>
      <c r="C23" s="805"/>
      <c r="D23" s="805"/>
      <c r="E23" s="805"/>
      <c r="F23" s="805"/>
      <c r="G23" s="805"/>
      <c r="H23" s="805"/>
      <c r="I23" s="805"/>
      <c r="J23" s="805"/>
      <c r="K23" s="337"/>
      <c r="L23" s="337"/>
      <c r="M23" s="349" t="s">
        <v>16</v>
      </c>
      <c r="N23">
        <f>N21+1</f>
        <v>7</v>
      </c>
      <c r="O23" t="s">
        <v>550</v>
      </c>
      <c r="P23" t="str">
        <f>CONCATENATE(M23,N23,O23)</f>
        <v>9.7.</v>
      </c>
    </row>
    <row r="24" spans="1:16" ht="14.25" x14ac:dyDescent="0.2">
      <c r="A24" s="337"/>
      <c r="B24" s="338"/>
      <c r="C24" s="337"/>
      <c r="D24" s="337"/>
      <c r="E24" s="337"/>
      <c r="F24" s="337"/>
      <c r="G24" s="337"/>
      <c r="H24" s="337"/>
      <c r="I24" s="337"/>
      <c r="J24" s="337"/>
      <c r="K24" s="337"/>
      <c r="L24" s="337"/>
    </row>
    <row r="25" spans="1:16" ht="14.25" x14ac:dyDescent="0.2">
      <c r="A25" s="358" t="s">
        <v>467</v>
      </c>
      <c r="B25" s="804" t="s">
        <v>475</v>
      </c>
      <c r="C25" s="805"/>
      <c r="D25" s="805"/>
      <c r="E25" s="805"/>
      <c r="F25" s="805"/>
      <c r="G25" s="805"/>
      <c r="H25" s="805"/>
      <c r="I25" s="805"/>
      <c r="J25" s="805"/>
      <c r="K25" s="337"/>
      <c r="L25" s="337"/>
      <c r="M25" s="349" t="s">
        <v>16</v>
      </c>
      <c r="N25">
        <f>N23+1</f>
        <v>8</v>
      </c>
      <c r="O25" t="s">
        <v>550</v>
      </c>
      <c r="P25" t="str">
        <f>CONCATENATE(M25,N25,O25)</f>
        <v>9.8.</v>
      </c>
    </row>
    <row r="26" spans="1:16" ht="14.25" x14ac:dyDescent="0.2">
      <c r="A26" s="337"/>
      <c r="B26" s="338"/>
      <c r="C26" s="337"/>
      <c r="D26" s="337"/>
      <c r="E26" s="337"/>
      <c r="F26" s="337"/>
      <c r="G26" s="337"/>
      <c r="H26" s="337"/>
      <c r="I26" s="337"/>
      <c r="J26" s="337"/>
      <c r="K26" s="337"/>
      <c r="L26" s="337"/>
    </row>
    <row r="27" spans="1:16" ht="14.25" x14ac:dyDescent="0.2">
      <c r="A27" s="358" t="s">
        <v>468</v>
      </c>
      <c r="B27" s="804" t="s">
        <v>476</v>
      </c>
      <c r="C27" s="805"/>
      <c r="D27" s="805"/>
      <c r="E27" s="805"/>
      <c r="F27" s="805"/>
      <c r="G27" s="805"/>
      <c r="H27" s="805"/>
      <c r="I27" s="805"/>
      <c r="J27" s="805"/>
      <c r="K27" s="337"/>
      <c r="L27" s="337"/>
      <c r="M27" s="349" t="s">
        <v>16</v>
      </c>
      <c r="N27">
        <f>N25+1</f>
        <v>9</v>
      </c>
      <c r="O27" t="s">
        <v>550</v>
      </c>
      <c r="P27" t="str">
        <f>CONCATENATE(M27,N27,O27)</f>
        <v>9.9.</v>
      </c>
    </row>
    <row r="28" spans="1:16" ht="14.25" x14ac:dyDescent="0.2">
      <c r="A28" s="337"/>
      <c r="B28" s="338"/>
      <c r="C28" s="337"/>
      <c r="D28" s="337"/>
      <c r="E28" s="337"/>
      <c r="F28" s="337"/>
      <c r="G28" s="337"/>
      <c r="H28" s="337"/>
      <c r="I28" s="337"/>
      <c r="J28" s="337"/>
      <c r="K28" s="337"/>
      <c r="L28" s="337"/>
    </row>
    <row r="29" spans="1:16" ht="14.25" x14ac:dyDescent="0.2">
      <c r="A29" s="358" t="s">
        <v>468</v>
      </c>
      <c r="B29" s="804" t="s">
        <v>477</v>
      </c>
      <c r="C29" s="805"/>
      <c r="D29" s="805"/>
      <c r="E29" s="805"/>
      <c r="F29" s="805"/>
      <c r="G29" s="805"/>
      <c r="H29" s="805"/>
      <c r="I29" s="805"/>
      <c r="J29" s="805"/>
      <c r="K29" s="337"/>
      <c r="L29" s="337"/>
      <c r="M29" s="349" t="s">
        <v>16</v>
      </c>
      <c r="N29">
        <f>N27+1</f>
        <v>10</v>
      </c>
      <c r="O29" t="s">
        <v>550</v>
      </c>
      <c r="P29" t="str">
        <f>CONCATENATE(M29,N29,O29)</f>
        <v>9.10.</v>
      </c>
    </row>
    <row r="30" spans="1:16" ht="14.25" x14ac:dyDescent="0.2">
      <c r="A30" s="337"/>
      <c r="B30" s="338"/>
      <c r="C30" s="337"/>
      <c r="D30" s="337"/>
      <c r="E30" s="337"/>
      <c r="F30" s="337"/>
      <c r="G30" s="337"/>
      <c r="H30" s="337"/>
      <c r="I30" s="337"/>
      <c r="J30" s="337"/>
      <c r="K30" s="337"/>
      <c r="L30" s="337"/>
    </row>
    <row r="31" spans="1:16" ht="14.25" x14ac:dyDescent="0.2">
      <c r="A31" s="358" t="s">
        <v>469</v>
      </c>
      <c r="B31" s="804" t="s">
        <v>478</v>
      </c>
      <c r="C31" s="805"/>
      <c r="D31" s="805"/>
      <c r="E31" s="805"/>
      <c r="F31" s="805"/>
      <c r="G31" s="805"/>
      <c r="H31" s="805"/>
      <c r="I31" s="805"/>
      <c r="J31" s="805"/>
      <c r="K31" s="337"/>
      <c r="L31" s="337"/>
      <c r="M31" s="349" t="s">
        <v>16</v>
      </c>
      <c r="N31">
        <f>N29+1</f>
        <v>11</v>
      </c>
      <c r="O31" t="s">
        <v>550</v>
      </c>
      <c r="P31" t="str">
        <f>CONCATENATE(M31,N31,O31)</f>
        <v>9.11.</v>
      </c>
    </row>
    <row r="32" spans="1:16" x14ac:dyDescent="0.2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spans="1:12" ht="14.25" x14ac:dyDescent="0.2">
      <c r="A33" s="358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</row>
    <row r="34" spans="1:12" x14ac:dyDescent="0.2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phoneticPr fontId="27" type="noConversion"/>
  <conditionalFormatting sqref="A11:J11">
    <cfRule type="expression" dxfId="5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O31" sqref="O31"/>
    </sheetView>
  </sheetViews>
  <sheetFormatPr defaultRowHeight="12.75" x14ac:dyDescent="0.2"/>
  <cols>
    <col min="1" max="1" width="13.83203125" style="593" customWidth="1"/>
    <col min="2" max="2" width="79.1640625" style="558" customWidth="1"/>
    <col min="3" max="3" width="25" style="558" customWidth="1"/>
    <col min="4" max="16384" width="9.33203125" style="558"/>
  </cols>
  <sheetData>
    <row r="1" spans="1:3" s="544" customFormat="1" ht="21.2" customHeight="1" thickBot="1" x14ac:dyDescent="0.25">
      <c r="A1" s="542"/>
      <c r="B1" s="543"/>
      <c r="C1" s="295" t="s">
        <v>621</v>
      </c>
    </row>
    <row r="2" spans="1:3" s="548" customFormat="1" ht="36" x14ac:dyDescent="0.2">
      <c r="A2" s="545" t="s">
        <v>134</v>
      </c>
      <c r="B2" s="546" t="str">
        <f>CONCATENATE([3]KV_8.2.1.sz.mell!B2)</f>
        <v>Eszteregnyei Kerekvár Óvoda</v>
      </c>
      <c r="C2" s="547" t="s">
        <v>47</v>
      </c>
    </row>
    <row r="3" spans="1:3" s="548" customFormat="1" ht="24.75" thickBot="1" x14ac:dyDescent="0.25">
      <c r="A3" s="549" t="s">
        <v>133</v>
      </c>
      <c r="B3" s="550" t="s">
        <v>619</v>
      </c>
      <c r="C3" s="551" t="s">
        <v>47</v>
      </c>
    </row>
    <row r="4" spans="1:3" s="554" customFormat="1" ht="15.95" customHeight="1" thickBot="1" x14ac:dyDescent="0.3">
      <c r="A4" s="552"/>
      <c r="B4" s="552"/>
      <c r="C4" s="553" t="s">
        <v>612</v>
      </c>
    </row>
    <row r="5" spans="1:3" ht="13.5" thickBot="1" x14ac:dyDescent="0.25">
      <c r="A5" s="555" t="s">
        <v>135</v>
      </c>
      <c r="B5" s="556" t="s">
        <v>441</v>
      </c>
      <c r="C5" s="557" t="s">
        <v>620</v>
      </c>
    </row>
    <row r="6" spans="1:3" s="562" customFormat="1" ht="12.95" customHeight="1" thickBot="1" x14ac:dyDescent="0.25">
      <c r="A6" s="559"/>
      <c r="B6" s="560" t="s">
        <v>393</v>
      </c>
      <c r="C6" s="561" t="s">
        <v>394</v>
      </c>
    </row>
    <row r="7" spans="1:3" s="562" customFormat="1" ht="15.95" customHeight="1" thickBot="1" x14ac:dyDescent="0.25">
      <c r="A7" s="563"/>
      <c r="B7" s="564" t="s">
        <v>43</v>
      </c>
      <c r="C7" s="565"/>
    </row>
    <row r="8" spans="1:3" s="567" customFormat="1" ht="12" customHeight="1" thickBot="1" x14ac:dyDescent="0.25">
      <c r="A8" s="559" t="s">
        <v>8</v>
      </c>
      <c r="B8" s="566" t="s">
        <v>415</v>
      </c>
      <c r="C8" s="523">
        <f>SUM(C9:C19)</f>
        <v>0</v>
      </c>
    </row>
    <row r="9" spans="1:3" s="567" customFormat="1" ht="12" customHeight="1" x14ac:dyDescent="0.2">
      <c r="A9" s="568" t="s">
        <v>66</v>
      </c>
      <c r="B9" s="569" t="s">
        <v>183</v>
      </c>
      <c r="C9" s="524"/>
    </row>
    <row r="10" spans="1:3" s="567" customFormat="1" ht="12" customHeight="1" x14ac:dyDescent="0.2">
      <c r="A10" s="570" t="s">
        <v>67</v>
      </c>
      <c r="B10" s="571" t="s">
        <v>184</v>
      </c>
      <c r="C10" s="517"/>
    </row>
    <row r="11" spans="1:3" s="567" customFormat="1" ht="12" customHeight="1" x14ac:dyDescent="0.2">
      <c r="A11" s="570" t="s">
        <v>68</v>
      </c>
      <c r="B11" s="571" t="s">
        <v>185</v>
      </c>
      <c r="C11" s="517"/>
    </row>
    <row r="12" spans="1:3" s="567" customFormat="1" ht="12" customHeight="1" x14ac:dyDescent="0.2">
      <c r="A12" s="570" t="s">
        <v>69</v>
      </c>
      <c r="B12" s="571" t="s">
        <v>186</v>
      </c>
      <c r="C12" s="517"/>
    </row>
    <row r="13" spans="1:3" s="567" customFormat="1" ht="12" customHeight="1" x14ac:dyDescent="0.2">
      <c r="A13" s="570" t="s">
        <v>92</v>
      </c>
      <c r="B13" s="571" t="s">
        <v>187</v>
      </c>
      <c r="C13" s="517"/>
    </row>
    <row r="14" spans="1:3" s="567" customFormat="1" ht="12" customHeight="1" x14ac:dyDescent="0.2">
      <c r="A14" s="570" t="s">
        <v>70</v>
      </c>
      <c r="B14" s="571" t="s">
        <v>305</v>
      </c>
      <c r="C14" s="517"/>
    </row>
    <row r="15" spans="1:3" s="567" customFormat="1" ht="12" customHeight="1" x14ac:dyDescent="0.2">
      <c r="A15" s="570" t="s">
        <v>71</v>
      </c>
      <c r="B15" s="572" t="s">
        <v>306</v>
      </c>
      <c r="C15" s="517"/>
    </row>
    <row r="16" spans="1:3" s="567" customFormat="1" ht="12" customHeight="1" x14ac:dyDescent="0.2">
      <c r="A16" s="570" t="s">
        <v>78</v>
      </c>
      <c r="B16" s="571" t="s">
        <v>190</v>
      </c>
      <c r="C16" s="525"/>
    </row>
    <row r="17" spans="1:3" s="573" customFormat="1" ht="12" customHeight="1" x14ac:dyDescent="0.2">
      <c r="A17" s="570" t="s">
        <v>79</v>
      </c>
      <c r="B17" s="571" t="s">
        <v>191</v>
      </c>
      <c r="C17" s="517"/>
    </row>
    <row r="18" spans="1:3" s="573" customFormat="1" ht="12" customHeight="1" x14ac:dyDescent="0.2">
      <c r="A18" s="570" t="s">
        <v>80</v>
      </c>
      <c r="B18" s="571" t="s">
        <v>337</v>
      </c>
      <c r="C18" s="526"/>
    </row>
    <row r="19" spans="1:3" s="573" customFormat="1" ht="12" customHeight="1" thickBot="1" x14ac:dyDescent="0.25">
      <c r="A19" s="570" t="s">
        <v>81</v>
      </c>
      <c r="B19" s="572" t="s">
        <v>192</v>
      </c>
      <c r="C19" s="526"/>
    </row>
    <row r="20" spans="1:3" s="567" customFormat="1" ht="12" customHeight="1" thickBot="1" x14ac:dyDescent="0.25">
      <c r="A20" s="559" t="s">
        <v>9</v>
      </c>
      <c r="B20" s="566" t="s">
        <v>307</v>
      </c>
      <c r="C20" s="523">
        <f>SUM(C21:C23)</f>
        <v>0</v>
      </c>
    </row>
    <row r="21" spans="1:3" s="573" customFormat="1" ht="12" customHeight="1" x14ac:dyDescent="0.2">
      <c r="A21" s="570" t="s">
        <v>72</v>
      </c>
      <c r="B21" s="574" t="s">
        <v>166</v>
      </c>
      <c r="C21" s="517"/>
    </row>
    <row r="22" spans="1:3" s="573" customFormat="1" ht="12" customHeight="1" x14ac:dyDescent="0.2">
      <c r="A22" s="570" t="s">
        <v>73</v>
      </c>
      <c r="B22" s="571" t="s">
        <v>308</v>
      </c>
      <c r="C22" s="517"/>
    </row>
    <row r="23" spans="1:3" s="573" customFormat="1" ht="12" customHeight="1" x14ac:dyDescent="0.2">
      <c r="A23" s="570" t="s">
        <v>74</v>
      </c>
      <c r="B23" s="571" t="s">
        <v>309</v>
      </c>
      <c r="C23" s="517"/>
    </row>
    <row r="24" spans="1:3" s="573" customFormat="1" ht="12" customHeight="1" thickBot="1" x14ac:dyDescent="0.25">
      <c r="A24" s="570" t="s">
        <v>75</v>
      </c>
      <c r="B24" s="571" t="s">
        <v>417</v>
      </c>
      <c r="C24" s="517"/>
    </row>
    <row r="25" spans="1:3" s="573" customFormat="1" ht="12" customHeight="1" thickBot="1" x14ac:dyDescent="0.25">
      <c r="A25" s="575" t="s">
        <v>10</v>
      </c>
      <c r="B25" s="576" t="s">
        <v>109</v>
      </c>
      <c r="C25" s="527"/>
    </row>
    <row r="26" spans="1:3" s="573" customFormat="1" ht="12" customHeight="1" thickBot="1" x14ac:dyDescent="0.25">
      <c r="A26" s="575" t="s">
        <v>11</v>
      </c>
      <c r="B26" s="576" t="s">
        <v>310</v>
      </c>
      <c r="C26" s="523">
        <f>+C27+C28</f>
        <v>0</v>
      </c>
    </row>
    <row r="27" spans="1:3" s="573" customFormat="1" ht="12" customHeight="1" x14ac:dyDescent="0.2">
      <c r="A27" s="577" t="s">
        <v>176</v>
      </c>
      <c r="B27" s="578" t="s">
        <v>308</v>
      </c>
      <c r="C27" s="528"/>
    </row>
    <row r="28" spans="1:3" s="573" customFormat="1" ht="12" customHeight="1" x14ac:dyDescent="0.2">
      <c r="A28" s="577" t="s">
        <v>177</v>
      </c>
      <c r="B28" s="579" t="s">
        <v>311</v>
      </c>
      <c r="C28" s="520"/>
    </row>
    <row r="29" spans="1:3" s="573" customFormat="1" ht="12" customHeight="1" thickBot="1" x14ac:dyDescent="0.25">
      <c r="A29" s="570" t="s">
        <v>178</v>
      </c>
      <c r="B29" s="580" t="s">
        <v>418</v>
      </c>
      <c r="C29" s="529"/>
    </row>
    <row r="30" spans="1:3" s="573" customFormat="1" ht="12" customHeight="1" thickBot="1" x14ac:dyDescent="0.25">
      <c r="A30" s="575" t="s">
        <v>12</v>
      </c>
      <c r="B30" s="576" t="s">
        <v>312</v>
      </c>
      <c r="C30" s="523">
        <f>+C31+C32+C33</f>
        <v>0</v>
      </c>
    </row>
    <row r="31" spans="1:3" s="573" customFormat="1" ht="12" customHeight="1" x14ac:dyDescent="0.2">
      <c r="A31" s="577" t="s">
        <v>59</v>
      </c>
      <c r="B31" s="578" t="s">
        <v>197</v>
      </c>
      <c r="C31" s="528"/>
    </row>
    <row r="32" spans="1:3" s="573" customFormat="1" ht="12" customHeight="1" x14ac:dyDescent="0.2">
      <c r="A32" s="577" t="s">
        <v>60</v>
      </c>
      <c r="B32" s="579" t="s">
        <v>198</v>
      </c>
      <c r="C32" s="520"/>
    </row>
    <row r="33" spans="1:3" s="573" customFormat="1" ht="12" customHeight="1" thickBot="1" x14ac:dyDescent="0.25">
      <c r="A33" s="570" t="s">
        <v>61</v>
      </c>
      <c r="B33" s="580" t="s">
        <v>199</v>
      </c>
      <c r="C33" s="529"/>
    </row>
    <row r="34" spans="1:3" s="567" customFormat="1" ht="12" customHeight="1" thickBot="1" x14ac:dyDescent="0.25">
      <c r="A34" s="575" t="s">
        <v>13</v>
      </c>
      <c r="B34" s="576" t="s">
        <v>282</v>
      </c>
      <c r="C34" s="527"/>
    </row>
    <row r="35" spans="1:3" s="567" customFormat="1" ht="12" customHeight="1" thickBot="1" x14ac:dyDescent="0.25">
      <c r="A35" s="575" t="s">
        <v>14</v>
      </c>
      <c r="B35" s="576" t="s">
        <v>313</v>
      </c>
      <c r="C35" s="530"/>
    </row>
    <row r="36" spans="1:3" s="567" customFormat="1" ht="12" customHeight="1" thickBot="1" x14ac:dyDescent="0.25">
      <c r="A36" s="559" t="s">
        <v>15</v>
      </c>
      <c r="B36" s="576" t="s">
        <v>419</v>
      </c>
      <c r="C36" s="531">
        <f>+C8+C20+C25+C26+C30+C34+C35</f>
        <v>0</v>
      </c>
    </row>
    <row r="37" spans="1:3" s="567" customFormat="1" ht="12" customHeight="1" thickBot="1" x14ac:dyDescent="0.25">
      <c r="A37" s="581" t="s">
        <v>16</v>
      </c>
      <c r="B37" s="576" t="s">
        <v>314</v>
      </c>
      <c r="C37" s="531">
        <f>+C38+C39+C40</f>
        <v>0</v>
      </c>
    </row>
    <row r="38" spans="1:3" s="567" customFormat="1" ht="12" customHeight="1" x14ac:dyDescent="0.2">
      <c r="A38" s="577" t="s">
        <v>315</v>
      </c>
      <c r="B38" s="578" t="s">
        <v>146</v>
      </c>
      <c r="C38" s="528"/>
    </row>
    <row r="39" spans="1:3" s="567" customFormat="1" ht="12" customHeight="1" x14ac:dyDescent="0.2">
      <c r="A39" s="577" t="s">
        <v>316</v>
      </c>
      <c r="B39" s="579" t="s">
        <v>1</v>
      </c>
      <c r="C39" s="520"/>
    </row>
    <row r="40" spans="1:3" s="573" customFormat="1" ht="12" customHeight="1" thickBot="1" x14ac:dyDescent="0.25">
      <c r="A40" s="570" t="s">
        <v>317</v>
      </c>
      <c r="B40" s="580" t="s">
        <v>318</v>
      </c>
      <c r="C40" s="529"/>
    </row>
    <row r="41" spans="1:3" s="573" customFormat="1" ht="15.2" customHeight="1" thickBot="1" x14ac:dyDescent="0.25">
      <c r="A41" s="581" t="s">
        <v>17</v>
      </c>
      <c r="B41" s="582" t="s">
        <v>319</v>
      </c>
      <c r="C41" s="532">
        <f>+C36+C37</f>
        <v>0</v>
      </c>
    </row>
    <row r="42" spans="1:3" s="573" customFormat="1" ht="15.2" customHeight="1" x14ac:dyDescent="0.2">
      <c r="A42" s="583"/>
      <c r="B42" s="584"/>
      <c r="C42" s="585"/>
    </row>
    <row r="43" spans="1:3" ht="13.5" thickBot="1" x14ac:dyDescent="0.25">
      <c r="A43" s="586"/>
      <c r="B43" s="587"/>
      <c r="C43" s="588"/>
    </row>
    <row r="44" spans="1:3" s="562" customFormat="1" ht="16.5" customHeight="1" thickBot="1" x14ac:dyDescent="0.25">
      <c r="A44" s="589"/>
      <c r="B44" s="590" t="s">
        <v>44</v>
      </c>
      <c r="C44" s="532"/>
    </row>
    <row r="45" spans="1:3" s="591" customFormat="1" ht="12" customHeight="1" thickBot="1" x14ac:dyDescent="0.25">
      <c r="A45" s="575" t="s">
        <v>8</v>
      </c>
      <c r="B45" s="576" t="s">
        <v>320</v>
      </c>
      <c r="C45" s="523">
        <f>SUM(C46:C50)</f>
        <v>0</v>
      </c>
    </row>
    <row r="46" spans="1:3" ht="12" customHeight="1" x14ac:dyDescent="0.2">
      <c r="A46" s="570" t="s">
        <v>66</v>
      </c>
      <c r="B46" s="574" t="s">
        <v>39</v>
      </c>
      <c r="C46" s="528"/>
    </row>
    <row r="47" spans="1:3" ht="12" customHeight="1" x14ac:dyDescent="0.2">
      <c r="A47" s="570" t="s">
        <v>67</v>
      </c>
      <c r="B47" s="571" t="s">
        <v>118</v>
      </c>
      <c r="C47" s="533"/>
    </row>
    <row r="48" spans="1:3" ht="12" customHeight="1" x14ac:dyDescent="0.2">
      <c r="A48" s="570" t="s">
        <v>68</v>
      </c>
      <c r="B48" s="571" t="s">
        <v>91</v>
      </c>
      <c r="C48" s="533"/>
    </row>
    <row r="49" spans="1:3" ht="12" customHeight="1" x14ac:dyDescent="0.2">
      <c r="A49" s="570" t="s">
        <v>69</v>
      </c>
      <c r="B49" s="571" t="s">
        <v>119</v>
      </c>
      <c r="C49" s="533"/>
    </row>
    <row r="50" spans="1:3" ht="12" customHeight="1" thickBot="1" x14ac:dyDescent="0.25">
      <c r="A50" s="570" t="s">
        <v>92</v>
      </c>
      <c r="B50" s="571" t="s">
        <v>120</v>
      </c>
      <c r="C50" s="533"/>
    </row>
    <row r="51" spans="1:3" ht="12" customHeight="1" thickBot="1" x14ac:dyDescent="0.25">
      <c r="A51" s="575" t="s">
        <v>9</v>
      </c>
      <c r="B51" s="576" t="s">
        <v>321</v>
      </c>
      <c r="C51" s="523">
        <f>SUM(C52:C54)</f>
        <v>0</v>
      </c>
    </row>
    <row r="52" spans="1:3" s="591" customFormat="1" ht="12" customHeight="1" x14ac:dyDescent="0.2">
      <c r="A52" s="570" t="s">
        <v>72</v>
      </c>
      <c r="B52" s="574" t="s">
        <v>140</v>
      </c>
      <c r="C52" s="528"/>
    </row>
    <row r="53" spans="1:3" ht="12" customHeight="1" x14ac:dyDescent="0.2">
      <c r="A53" s="570" t="s">
        <v>73</v>
      </c>
      <c r="B53" s="571" t="s">
        <v>122</v>
      </c>
      <c r="C53" s="533"/>
    </row>
    <row r="54" spans="1:3" ht="12" customHeight="1" x14ac:dyDescent="0.2">
      <c r="A54" s="570" t="s">
        <v>74</v>
      </c>
      <c r="B54" s="571" t="s">
        <v>45</v>
      </c>
      <c r="C54" s="533"/>
    </row>
    <row r="55" spans="1:3" ht="12" customHeight="1" thickBot="1" x14ac:dyDescent="0.25">
      <c r="A55" s="570" t="s">
        <v>75</v>
      </c>
      <c r="B55" s="571" t="s">
        <v>416</v>
      </c>
      <c r="C55" s="533"/>
    </row>
    <row r="56" spans="1:3" ht="15.2" customHeight="1" thickBot="1" x14ac:dyDescent="0.25">
      <c r="A56" s="575" t="s">
        <v>10</v>
      </c>
      <c r="B56" s="576" t="s">
        <v>4</v>
      </c>
      <c r="C56" s="527"/>
    </row>
    <row r="57" spans="1:3" ht="13.5" thickBot="1" x14ac:dyDescent="0.25">
      <c r="A57" s="575" t="s">
        <v>11</v>
      </c>
      <c r="B57" s="592" t="s">
        <v>420</v>
      </c>
      <c r="C57" s="534">
        <f>+C45+C51+C56</f>
        <v>0</v>
      </c>
    </row>
    <row r="58" spans="1:3" ht="15.2" customHeight="1" thickBot="1" x14ac:dyDescent="0.25">
      <c r="C58" s="594">
        <f>C41-C57</f>
        <v>0</v>
      </c>
    </row>
    <row r="59" spans="1:3" ht="14.45" customHeight="1" thickBot="1" x14ac:dyDescent="0.25">
      <c r="A59" s="595" t="s">
        <v>414</v>
      </c>
      <c r="B59" s="596"/>
      <c r="C59" s="597"/>
    </row>
    <row r="60" spans="1:3" ht="13.5" thickBot="1" x14ac:dyDescent="0.25">
      <c r="A60" s="595" t="s">
        <v>136</v>
      </c>
      <c r="B60" s="596"/>
      <c r="C60" s="59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9"/>
  <sheetViews>
    <sheetView zoomScale="120" zoomScaleNormal="120" workbookViewId="0">
      <selection activeCell="H5" sqref="H5"/>
    </sheetView>
  </sheetViews>
  <sheetFormatPr defaultRowHeight="12.75" x14ac:dyDescent="0.2"/>
  <cols>
    <col min="1" max="1" width="5.5" customWidth="1"/>
    <col min="2" max="2" width="33.1640625" customWidth="1"/>
    <col min="3" max="3" width="12.33203125" customWidth="1"/>
    <col min="4" max="4" width="11.5" customWidth="1"/>
    <col min="5" max="5" width="11.33203125" customWidth="1"/>
    <col min="6" max="6" width="11" customWidth="1"/>
    <col min="7" max="7" width="14.33203125" customWidth="1"/>
  </cols>
  <sheetData>
    <row r="2" spans="1:7" ht="15" x14ac:dyDescent="0.25">
      <c r="B2" s="855" t="s">
        <v>618</v>
      </c>
      <c r="C2" s="855"/>
      <c r="D2" s="855"/>
      <c r="E2" s="855"/>
      <c r="F2" s="855"/>
      <c r="G2" s="855"/>
    </row>
    <row r="4" spans="1:7" ht="43.5" customHeight="1" x14ac:dyDescent="0.25">
      <c r="A4" s="856" t="s">
        <v>569</v>
      </c>
      <c r="B4" s="856"/>
      <c r="C4" s="856"/>
      <c r="D4" s="856"/>
      <c r="E4" s="856"/>
      <c r="F4" s="856"/>
      <c r="G4" s="856"/>
    </row>
    <row r="6" spans="1:7" s="463" customFormat="1" ht="27.2" customHeight="1" x14ac:dyDescent="0.25">
      <c r="A6" s="462" t="s">
        <v>570</v>
      </c>
      <c r="C6" s="857" t="s">
        <v>571</v>
      </c>
      <c r="D6" s="857"/>
      <c r="E6" s="857"/>
      <c r="F6" s="857"/>
      <c r="G6" s="857"/>
    </row>
    <row r="7" spans="1:7" s="463" customFormat="1" ht="15.75" x14ac:dyDescent="0.25"/>
    <row r="8" spans="1:7" s="463" customFormat="1" ht="24.75" customHeight="1" x14ac:dyDescent="0.25">
      <c r="A8" s="462" t="s">
        <v>572</v>
      </c>
      <c r="C8" s="857" t="s">
        <v>571</v>
      </c>
      <c r="D8" s="857"/>
      <c r="E8" s="857"/>
      <c r="F8" s="857"/>
    </row>
    <row r="9" spans="1:7" s="337" customFormat="1" x14ac:dyDescent="0.2"/>
    <row r="10" spans="1:7" s="465" customFormat="1" ht="15.2" customHeight="1" x14ac:dyDescent="0.25">
      <c r="A10" s="358" t="s">
        <v>573</v>
      </c>
      <c r="B10" s="464"/>
      <c r="C10" s="464"/>
      <c r="D10" s="464"/>
      <c r="E10" s="464"/>
      <c r="F10" s="464"/>
      <c r="G10" s="464"/>
    </row>
    <row r="11" spans="1:7" s="465" customFormat="1" ht="15.2" customHeight="1" thickBot="1" x14ac:dyDescent="0.3">
      <c r="A11" s="358" t="s">
        <v>574</v>
      </c>
      <c r="B11" s="464"/>
      <c r="C11" s="464"/>
      <c r="D11" s="464"/>
      <c r="E11" s="464"/>
      <c r="F11" s="464"/>
      <c r="G11" s="466" t="s">
        <v>612</v>
      </c>
    </row>
    <row r="12" spans="1:7" s="470" customFormat="1" ht="42" customHeight="1" thickBot="1" x14ac:dyDescent="0.25">
      <c r="A12" s="467" t="s">
        <v>6</v>
      </c>
      <c r="B12" s="468" t="s">
        <v>575</v>
      </c>
      <c r="C12" s="468" t="s">
        <v>576</v>
      </c>
      <c r="D12" s="468" t="s">
        <v>577</v>
      </c>
      <c r="E12" s="468" t="s">
        <v>578</v>
      </c>
      <c r="F12" s="468" t="s">
        <v>579</v>
      </c>
      <c r="G12" s="469" t="s">
        <v>41</v>
      </c>
    </row>
    <row r="13" spans="1:7" ht="24" customHeight="1" x14ac:dyDescent="0.2">
      <c r="A13" s="471" t="s">
        <v>8</v>
      </c>
      <c r="B13" s="472" t="s">
        <v>580</v>
      </c>
      <c r="C13" s="473"/>
      <c r="D13" s="473"/>
      <c r="E13" s="473"/>
      <c r="F13" s="473"/>
      <c r="G13" s="474">
        <f>SUM(C13:F13)</f>
        <v>0</v>
      </c>
    </row>
    <row r="14" spans="1:7" ht="24" customHeight="1" x14ac:dyDescent="0.2">
      <c r="A14" s="475" t="s">
        <v>9</v>
      </c>
      <c r="B14" s="476" t="s">
        <v>581</v>
      </c>
      <c r="C14" s="477"/>
      <c r="D14" s="477"/>
      <c r="E14" s="477"/>
      <c r="F14" s="477"/>
      <c r="G14" s="478">
        <f t="shared" ref="G14:G19" si="0">SUM(C14:F14)</f>
        <v>0</v>
      </c>
    </row>
    <row r="15" spans="1:7" ht="24" customHeight="1" x14ac:dyDescent="0.2">
      <c r="A15" s="475" t="s">
        <v>10</v>
      </c>
      <c r="B15" s="476" t="s">
        <v>582</v>
      </c>
      <c r="C15" s="477"/>
      <c r="D15" s="477"/>
      <c r="E15" s="477"/>
      <c r="F15" s="477"/>
      <c r="G15" s="478">
        <f t="shared" si="0"/>
        <v>0</v>
      </c>
    </row>
    <row r="16" spans="1:7" ht="24" customHeight="1" x14ac:dyDescent="0.2">
      <c r="A16" s="475" t="s">
        <v>11</v>
      </c>
      <c r="B16" s="476" t="s">
        <v>583</v>
      </c>
      <c r="C16" s="477"/>
      <c r="D16" s="477"/>
      <c r="E16" s="477"/>
      <c r="F16" s="477"/>
      <c r="G16" s="478">
        <f t="shared" si="0"/>
        <v>0</v>
      </c>
    </row>
    <row r="17" spans="1:7" ht="24" customHeight="1" x14ac:dyDescent="0.2">
      <c r="A17" s="475" t="s">
        <v>12</v>
      </c>
      <c r="B17" s="476" t="s">
        <v>584</v>
      </c>
      <c r="C17" s="477"/>
      <c r="D17" s="477"/>
      <c r="E17" s="477"/>
      <c r="F17" s="477"/>
      <c r="G17" s="478">
        <f t="shared" si="0"/>
        <v>0</v>
      </c>
    </row>
    <row r="18" spans="1:7" ht="24" customHeight="1" thickBot="1" x14ac:dyDescent="0.25">
      <c r="A18" s="479" t="s">
        <v>13</v>
      </c>
      <c r="B18" s="480" t="s">
        <v>585</v>
      </c>
      <c r="C18" s="481"/>
      <c r="D18" s="481"/>
      <c r="E18" s="481"/>
      <c r="F18" s="481"/>
      <c r="G18" s="482">
        <f t="shared" si="0"/>
        <v>0</v>
      </c>
    </row>
    <row r="19" spans="1:7" s="487" customFormat="1" ht="24" customHeight="1" thickBot="1" x14ac:dyDescent="0.25">
      <c r="A19" s="483" t="s">
        <v>14</v>
      </c>
      <c r="B19" s="484" t="s">
        <v>41</v>
      </c>
      <c r="C19" s="485">
        <f>SUM(C13:C18)</f>
        <v>0</v>
      </c>
      <c r="D19" s="485">
        <f>SUM(D13:D18)</f>
        <v>0</v>
      </c>
      <c r="E19" s="485">
        <f>SUM(E13:E18)</f>
        <v>0</v>
      </c>
      <c r="F19" s="485">
        <f>SUM(F13:F18)</f>
        <v>0</v>
      </c>
      <c r="G19" s="486">
        <f t="shared" si="0"/>
        <v>0</v>
      </c>
    </row>
    <row r="20" spans="1:7" s="337" customFormat="1" x14ac:dyDescent="0.2">
      <c r="A20"/>
      <c r="B20"/>
      <c r="C20"/>
      <c r="D20"/>
      <c r="E20"/>
      <c r="F20"/>
      <c r="G20"/>
    </row>
    <row r="21" spans="1:7" s="337" customFormat="1" x14ac:dyDescent="0.2">
      <c r="A21"/>
      <c r="B21"/>
      <c r="C21"/>
      <c r="D21"/>
      <c r="E21"/>
      <c r="F21"/>
      <c r="G21"/>
    </row>
    <row r="22" spans="1:7" s="337" customFormat="1" x14ac:dyDescent="0.2">
      <c r="A22"/>
      <c r="B22"/>
      <c r="C22"/>
      <c r="D22"/>
      <c r="E22"/>
      <c r="F22"/>
      <c r="G22"/>
    </row>
    <row r="23" spans="1:7" s="337" customFormat="1" ht="15.75" x14ac:dyDescent="0.25">
      <c r="A23" s="463" t="str">
        <f>+CONCATENATE("......................, ",LEFT([2]KV_ÖSSZEFÜGGÉSEK!A5,4),". .......................... hó ..... nap")</f>
        <v>......................, 2020. .......................... hó ..... nap</v>
      </c>
      <c r="F23"/>
      <c r="G23"/>
    </row>
    <row r="24" spans="1:7" s="337" customFormat="1" x14ac:dyDescent="0.2">
      <c r="F24"/>
      <c r="G24"/>
    </row>
    <row r="26" spans="1:7" x14ac:dyDescent="0.2">
      <c r="C26" s="337"/>
      <c r="D26" s="337"/>
      <c r="E26" s="337"/>
      <c r="F26" s="337"/>
    </row>
    <row r="27" spans="1:7" ht="13.5" x14ac:dyDescent="0.25">
      <c r="C27" s="488"/>
      <c r="D27" s="489" t="s">
        <v>586</v>
      </c>
      <c r="E27" s="489"/>
      <c r="F27" s="488"/>
    </row>
    <row r="28" spans="1:7" ht="13.5" x14ac:dyDescent="0.25">
      <c r="D28" s="490"/>
      <c r="E28" s="490"/>
    </row>
    <row r="29" spans="1:7" ht="13.5" x14ac:dyDescent="0.25">
      <c r="D29" s="490"/>
      <c r="E29" s="490"/>
    </row>
  </sheetData>
  <mergeCells count="4">
    <mergeCell ref="B2:G2"/>
    <mergeCell ref="A4:G4"/>
    <mergeCell ref="C6:G6"/>
    <mergeCell ref="C8:F8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Q24" sqref="Q2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9"/>
  <sheetViews>
    <sheetView zoomScale="120" zoomScaleNormal="120" workbookViewId="0">
      <selection activeCell="D1" sqref="D1"/>
    </sheetView>
  </sheetViews>
  <sheetFormatPr defaultRowHeight="12.75" x14ac:dyDescent="0.2"/>
  <cols>
    <col min="1" max="1" width="5.83203125" customWidth="1"/>
    <col min="2" max="2" width="50.1640625" bestFit="1" customWidth="1"/>
    <col min="3" max="3" width="31.1640625" customWidth="1"/>
    <col min="4" max="4" width="12.83203125" customWidth="1"/>
  </cols>
  <sheetData>
    <row r="1" spans="1:4" ht="15" x14ac:dyDescent="0.25">
      <c r="C1" s="333"/>
      <c r="D1" s="336" t="str">
        <f>CONCATENATE("1. tájékoztató tábla ",ALAPADATOK!A7," ",ALAPADATOK!B7," ",ALAPADATOK!C7," ",ALAPADATOK!D7," ",ALAPADATOK!E7," ",ALAPADATOK!F7," ",ALAPADATOK!G7," ",ALAPADATOK!H7)</f>
        <v>1. tájékoztató tábla a 6 / 2021 ( VI.30 ) önkormányzati rendelethez</v>
      </c>
    </row>
    <row r="2" spans="1:4" ht="45.2" customHeight="1" x14ac:dyDescent="0.25">
      <c r="A2" s="861" t="str">
        <f>+CONCATENATE("K I M U T A T Á S",CHAR(10),"a ",LEFT(KV_ÖSSZEFÜGGÉSEK!A5,4),". évben céljelleggel juttatott támogatásokról")</f>
        <v>K I M U T A T Á S
a 2021. évben céljelleggel juttatott támogatásokról</v>
      </c>
      <c r="B2" s="861"/>
      <c r="C2" s="861"/>
      <c r="D2" s="861"/>
    </row>
    <row r="3" spans="1:4" ht="17.25" customHeight="1" x14ac:dyDescent="0.25">
      <c r="A3" s="176"/>
      <c r="B3" s="176"/>
      <c r="C3" s="176"/>
      <c r="D3" s="176"/>
    </row>
    <row r="4" spans="1:4" ht="13.5" thickBot="1" x14ac:dyDescent="0.25">
      <c r="A4" s="86"/>
      <c r="B4" s="86"/>
      <c r="C4" s="858" t="s">
        <v>612</v>
      </c>
      <c r="D4" s="858"/>
    </row>
    <row r="5" spans="1:4" ht="42.75" customHeight="1" thickBot="1" x14ac:dyDescent="0.25">
      <c r="A5" s="177" t="s">
        <v>54</v>
      </c>
      <c r="B5" s="178" t="s">
        <v>85</v>
      </c>
      <c r="C5" s="178" t="s">
        <v>86</v>
      </c>
      <c r="D5" s="179" t="s">
        <v>558</v>
      </c>
    </row>
    <row r="6" spans="1:4" ht="15.95" customHeight="1" x14ac:dyDescent="0.2">
      <c r="A6" s="87" t="s">
        <v>8</v>
      </c>
      <c r="B6" s="25" t="s">
        <v>597</v>
      </c>
      <c r="C6" s="25" t="s">
        <v>598</v>
      </c>
      <c r="D6" s="264">
        <v>400000</v>
      </c>
    </row>
    <row r="7" spans="1:4" ht="15.95" customHeight="1" x14ac:dyDescent="0.2">
      <c r="A7" s="88" t="s">
        <v>9</v>
      </c>
      <c r="B7" s="26" t="s">
        <v>599</v>
      </c>
      <c r="C7" s="26" t="s">
        <v>600</v>
      </c>
      <c r="D7" s="265">
        <v>345000</v>
      </c>
    </row>
    <row r="8" spans="1:4" ht="15.95" customHeight="1" x14ac:dyDescent="0.2">
      <c r="A8" s="88" t="s">
        <v>10</v>
      </c>
      <c r="B8" s="26" t="s">
        <v>601</v>
      </c>
      <c r="C8" s="26" t="s">
        <v>555</v>
      </c>
      <c r="D8" s="265">
        <v>110715</v>
      </c>
    </row>
    <row r="9" spans="1:4" ht="15.95" customHeight="1" x14ac:dyDescent="0.2">
      <c r="A9" s="88" t="s">
        <v>11</v>
      </c>
      <c r="B9" s="26" t="s">
        <v>602</v>
      </c>
      <c r="C9" s="26" t="s">
        <v>555</v>
      </c>
      <c r="D9" s="265">
        <v>134600</v>
      </c>
    </row>
    <row r="10" spans="1:4" ht="15.95" customHeight="1" x14ac:dyDescent="0.2">
      <c r="A10" s="88" t="s">
        <v>12</v>
      </c>
      <c r="B10" s="26" t="s">
        <v>602</v>
      </c>
      <c r="C10" s="26" t="s">
        <v>603</v>
      </c>
      <c r="D10" s="265">
        <v>50000</v>
      </c>
    </row>
    <row r="11" spans="1:4" ht="15.95" customHeight="1" x14ac:dyDescent="0.2">
      <c r="A11" s="88" t="s">
        <v>13</v>
      </c>
      <c r="B11" s="26" t="s">
        <v>602</v>
      </c>
      <c r="C11" s="26" t="s">
        <v>604</v>
      </c>
      <c r="D11" s="265">
        <v>666800</v>
      </c>
    </row>
    <row r="12" spans="1:4" ht="15.95" customHeight="1" x14ac:dyDescent="0.2">
      <c r="A12" s="88" t="s">
        <v>14</v>
      </c>
      <c r="B12" s="26" t="s">
        <v>605</v>
      </c>
      <c r="C12" s="26" t="s">
        <v>555</v>
      </c>
      <c r="D12" s="265">
        <v>68500</v>
      </c>
    </row>
    <row r="13" spans="1:4" ht="15.95" customHeight="1" x14ac:dyDescent="0.2">
      <c r="A13" s="88" t="s">
        <v>15</v>
      </c>
      <c r="B13" s="26" t="s">
        <v>606</v>
      </c>
      <c r="C13" s="26" t="s">
        <v>555</v>
      </c>
      <c r="D13" s="265">
        <v>100000</v>
      </c>
    </row>
    <row r="14" spans="1:4" ht="15.95" customHeight="1" x14ac:dyDescent="0.2">
      <c r="A14" s="88" t="s">
        <v>16</v>
      </c>
      <c r="B14" s="26" t="s">
        <v>556</v>
      </c>
      <c r="C14" s="26" t="s">
        <v>607</v>
      </c>
      <c r="D14" s="265">
        <v>670846</v>
      </c>
    </row>
    <row r="15" spans="1:4" ht="15.95" customHeight="1" x14ac:dyDescent="0.2">
      <c r="A15" s="88" t="s">
        <v>17</v>
      </c>
      <c r="B15" s="26" t="s">
        <v>608</v>
      </c>
      <c r="C15" s="26" t="s">
        <v>609</v>
      </c>
      <c r="D15" s="265">
        <v>1000000</v>
      </c>
    </row>
    <row r="16" spans="1:4" ht="15.95" customHeight="1" x14ac:dyDescent="0.2">
      <c r="A16" s="88" t="s">
        <v>18</v>
      </c>
      <c r="B16" s="26"/>
      <c r="C16" s="26"/>
      <c r="D16" s="265"/>
    </row>
    <row r="17" spans="1:4" ht="15.95" customHeight="1" x14ac:dyDescent="0.2">
      <c r="A17" s="88" t="s">
        <v>19</v>
      </c>
      <c r="B17" s="359"/>
      <c r="C17" s="26"/>
      <c r="D17" s="360"/>
    </row>
    <row r="18" spans="1:4" ht="15.95" customHeight="1" x14ac:dyDescent="0.2">
      <c r="A18" s="88" t="s">
        <v>20</v>
      </c>
      <c r="B18" s="26"/>
      <c r="C18" s="26"/>
      <c r="D18" s="265"/>
    </row>
    <row r="19" spans="1:4" ht="15.95" customHeight="1" x14ac:dyDescent="0.2">
      <c r="A19" s="88" t="s">
        <v>21</v>
      </c>
      <c r="B19" s="359"/>
      <c r="C19" s="26"/>
      <c r="D19" s="265"/>
    </row>
    <row r="20" spans="1:4" ht="15.95" customHeight="1" x14ac:dyDescent="0.2">
      <c r="A20" s="88" t="s">
        <v>22</v>
      </c>
      <c r="B20" s="26"/>
      <c r="C20" s="26"/>
      <c r="D20" s="265"/>
    </row>
    <row r="21" spans="1:4" ht="15.95" customHeight="1" x14ac:dyDescent="0.2">
      <c r="A21" s="88" t="s">
        <v>23</v>
      </c>
      <c r="B21" s="359"/>
      <c r="C21" s="26"/>
      <c r="D21" s="360"/>
    </row>
    <row r="22" spans="1:4" ht="15.95" customHeight="1" x14ac:dyDescent="0.2">
      <c r="A22" s="88" t="s">
        <v>24</v>
      </c>
      <c r="B22" s="26"/>
      <c r="C22" s="26"/>
      <c r="D22" s="265"/>
    </row>
    <row r="23" spans="1:4" ht="15.95" customHeight="1" x14ac:dyDescent="0.2">
      <c r="A23" s="88" t="s">
        <v>25</v>
      </c>
      <c r="B23" s="26"/>
      <c r="C23" s="26"/>
      <c r="D23" s="265"/>
    </row>
    <row r="24" spans="1:4" ht="15.95" customHeight="1" x14ac:dyDescent="0.2">
      <c r="A24" s="88" t="s">
        <v>26</v>
      </c>
      <c r="B24" s="26"/>
      <c r="C24" s="26"/>
      <c r="D24" s="265"/>
    </row>
    <row r="25" spans="1:4" ht="15.95" customHeight="1" x14ac:dyDescent="0.2">
      <c r="A25" s="88" t="s">
        <v>27</v>
      </c>
      <c r="B25" s="26"/>
      <c r="C25" s="26"/>
      <c r="D25" s="265"/>
    </row>
    <row r="26" spans="1:4" ht="15.95" customHeight="1" x14ac:dyDescent="0.2">
      <c r="A26" s="88" t="s">
        <v>28</v>
      </c>
      <c r="B26" s="26"/>
      <c r="C26" s="26"/>
      <c r="D26" s="265"/>
    </row>
    <row r="27" spans="1:4" ht="15.95" customHeight="1" x14ac:dyDescent="0.2">
      <c r="A27" s="88" t="s">
        <v>29</v>
      </c>
      <c r="B27" s="26"/>
      <c r="C27" s="26"/>
      <c r="D27" s="265"/>
    </row>
    <row r="28" spans="1:4" ht="15.95" customHeight="1" x14ac:dyDescent="0.2">
      <c r="A28" s="88" t="s">
        <v>30</v>
      </c>
      <c r="B28" s="26"/>
      <c r="C28" s="26"/>
      <c r="D28" s="265"/>
    </row>
    <row r="29" spans="1:4" ht="15.95" customHeight="1" x14ac:dyDescent="0.2">
      <c r="A29" s="88" t="s">
        <v>31</v>
      </c>
      <c r="B29" s="26"/>
      <c r="C29" s="26"/>
      <c r="D29" s="265"/>
    </row>
    <row r="30" spans="1:4" ht="15.95" customHeight="1" x14ac:dyDescent="0.2">
      <c r="A30" s="88" t="s">
        <v>32</v>
      </c>
      <c r="B30" s="26"/>
      <c r="C30" s="26"/>
      <c r="D30" s="265"/>
    </row>
    <row r="31" spans="1:4" ht="15.95" customHeight="1" x14ac:dyDescent="0.2">
      <c r="A31" s="88" t="s">
        <v>33</v>
      </c>
      <c r="B31" s="26"/>
      <c r="C31" s="26"/>
      <c r="D31" s="265"/>
    </row>
    <row r="32" spans="1:4" ht="15.95" customHeight="1" x14ac:dyDescent="0.2">
      <c r="A32" s="88" t="s">
        <v>34</v>
      </c>
      <c r="B32" s="26"/>
      <c r="C32" s="26"/>
      <c r="D32" s="265"/>
    </row>
    <row r="33" spans="1:4" ht="15.95" customHeight="1" x14ac:dyDescent="0.2">
      <c r="A33" s="88" t="s">
        <v>35</v>
      </c>
      <c r="B33" s="26"/>
      <c r="C33" s="26"/>
      <c r="D33" s="265"/>
    </row>
    <row r="34" spans="1:4" ht="15.95" customHeight="1" x14ac:dyDescent="0.2">
      <c r="A34" s="88" t="s">
        <v>36</v>
      </c>
      <c r="B34" s="26"/>
      <c r="C34" s="26"/>
      <c r="D34" s="265"/>
    </row>
    <row r="35" spans="1:4" ht="15.95" customHeight="1" x14ac:dyDescent="0.2">
      <c r="A35" s="88" t="s">
        <v>87</v>
      </c>
      <c r="B35" s="26"/>
      <c r="C35" s="26"/>
      <c r="D35" s="266"/>
    </row>
    <row r="36" spans="1:4" ht="15.95" customHeight="1" x14ac:dyDescent="0.2">
      <c r="A36" s="88" t="s">
        <v>88</v>
      </c>
      <c r="B36" s="26"/>
      <c r="C36" s="26"/>
      <c r="D36" s="266"/>
    </row>
    <row r="37" spans="1:4" ht="15.95" customHeight="1" x14ac:dyDescent="0.2">
      <c r="A37" s="88" t="s">
        <v>89</v>
      </c>
      <c r="B37" s="26"/>
      <c r="C37" s="26"/>
      <c r="D37" s="266"/>
    </row>
    <row r="38" spans="1:4" ht="15.95" customHeight="1" thickBot="1" x14ac:dyDescent="0.25">
      <c r="A38" s="89" t="s">
        <v>90</v>
      </c>
      <c r="B38" s="27"/>
      <c r="C38" s="27"/>
      <c r="D38" s="267"/>
    </row>
    <row r="39" spans="1:4" ht="15.95" customHeight="1" thickBot="1" x14ac:dyDescent="0.25">
      <c r="A39" s="859" t="s">
        <v>41</v>
      </c>
      <c r="B39" s="860"/>
      <c r="C39" s="90"/>
      <c r="D39" s="268">
        <f>D12+D17+D21</f>
        <v>68500</v>
      </c>
    </row>
  </sheetData>
  <mergeCells count="3">
    <mergeCell ref="C4:D4"/>
    <mergeCell ref="A39:B39"/>
    <mergeCell ref="A2:D2"/>
  </mergeCells>
  <phoneticPr fontId="27" type="noConversion"/>
  <conditionalFormatting sqref="D39">
    <cfRule type="cellIs" dxfId="1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120" zoomScaleNormal="120" workbookViewId="0">
      <selection activeCell="J1" sqref="J1:J19"/>
    </sheetView>
  </sheetViews>
  <sheetFormatPr defaultRowHeight="12.75" x14ac:dyDescent="0.2"/>
  <cols>
    <col min="1" max="1" width="6.83203125" style="417" customWidth="1"/>
    <col min="2" max="2" width="42.83203125" style="394" customWidth="1"/>
    <col min="3" max="8" width="12.83203125" style="394" customWidth="1"/>
    <col min="9" max="9" width="14.33203125" style="394" customWidth="1"/>
    <col min="10" max="10" width="4.33203125" style="394" customWidth="1"/>
    <col min="11" max="16384" width="9.33203125" style="394"/>
  </cols>
  <sheetData>
    <row r="1" spans="1:10" ht="27.75" customHeight="1" x14ac:dyDescent="0.2">
      <c r="A1" s="846" t="s">
        <v>2</v>
      </c>
      <c r="B1" s="846"/>
      <c r="C1" s="846"/>
      <c r="D1" s="846"/>
      <c r="E1" s="846"/>
      <c r="F1" s="846"/>
      <c r="G1" s="846"/>
      <c r="H1" s="846"/>
      <c r="I1" s="846"/>
      <c r="J1" s="862" t="s">
        <v>726</v>
      </c>
    </row>
    <row r="2" spans="1:10" ht="20.45" customHeight="1" thickBot="1" x14ac:dyDescent="0.3">
      <c r="I2" s="648" t="s">
        <v>612</v>
      </c>
      <c r="J2" s="862"/>
    </row>
    <row r="3" spans="1:10" s="647" customFormat="1" ht="26.45" customHeight="1" x14ac:dyDescent="0.2">
      <c r="A3" s="870" t="s">
        <v>54</v>
      </c>
      <c r="B3" s="865" t="s">
        <v>638</v>
      </c>
      <c r="C3" s="870" t="s">
        <v>637</v>
      </c>
      <c r="D3" s="870" t="str">
        <f>+CONCATENATE(LEFT([3]KV_ÖSSZEFÜGGÉSEK!A5,4)," előtti kifizetés")</f>
        <v>2021 előtti kifizetés</v>
      </c>
      <c r="E3" s="867" t="s">
        <v>636</v>
      </c>
      <c r="F3" s="868"/>
      <c r="G3" s="868"/>
      <c r="H3" s="869"/>
      <c r="I3" s="865" t="s">
        <v>635</v>
      </c>
      <c r="J3" s="862"/>
    </row>
    <row r="4" spans="1:10" s="644" customFormat="1" ht="32.450000000000003" customHeight="1" thickBot="1" x14ac:dyDescent="0.25">
      <c r="A4" s="871"/>
      <c r="B4" s="866"/>
      <c r="C4" s="866"/>
      <c r="D4" s="871"/>
      <c r="E4" s="646" t="str">
        <f>+CONCATENATE(LEFT([3]KV_ÖSSZEFÜGGÉSEK!A5,4),".")</f>
        <v>2021.</v>
      </c>
      <c r="F4" s="646" t="str">
        <f>+CONCATENATE(LEFT([3]KV_ÖSSZEFÜGGÉSEK!A5,4)+1,".")</f>
        <v>2022.</v>
      </c>
      <c r="G4" s="646" t="str">
        <f>+CONCATENATE(LEFT([3]KV_ÖSSZEFÜGGÉSEK!A5,4)+2,".")</f>
        <v>2023.</v>
      </c>
      <c r="H4" s="645" t="str">
        <f>+CONCATENATE(LEFT([3]KV_ÖSSZEFÜGGÉSEK!A5,4)+2,".",CHAR(10)," után")</f>
        <v>2023.
 után</v>
      </c>
      <c r="I4" s="866"/>
      <c r="J4" s="862"/>
    </row>
    <row r="5" spans="1:10" s="638" customFormat="1" ht="12.95" customHeight="1" thickBot="1" x14ac:dyDescent="0.25">
      <c r="A5" s="642" t="s">
        <v>393</v>
      </c>
      <c r="B5" s="643" t="s">
        <v>394</v>
      </c>
      <c r="C5" s="641" t="s">
        <v>395</v>
      </c>
      <c r="D5" s="643" t="s">
        <v>397</v>
      </c>
      <c r="E5" s="642" t="s">
        <v>396</v>
      </c>
      <c r="F5" s="641" t="s">
        <v>557</v>
      </c>
      <c r="G5" s="641" t="s">
        <v>634</v>
      </c>
      <c r="H5" s="640" t="s">
        <v>633</v>
      </c>
      <c r="I5" s="639" t="s">
        <v>632</v>
      </c>
      <c r="J5" s="862"/>
    </row>
    <row r="6" spans="1:10" ht="24.75" customHeight="1" thickBot="1" x14ac:dyDescent="0.25">
      <c r="A6" s="620" t="s">
        <v>8</v>
      </c>
      <c r="B6" s="629" t="s">
        <v>631</v>
      </c>
      <c r="C6" s="618"/>
      <c r="D6" s="602">
        <f>+D7+D8</f>
        <v>0</v>
      </c>
      <c r="E6" s="601">
        <f>+E7+E8</f>
        <v>0</v>
      </c>
      <c r="F6" s="600">
        <f>+F7+F8</f>
        <v>0</v>
      </c>
      <c r="G6" s="600">
        <f>+G7+G8</f>
        <v>0</v>
      </c>
      <c r="H6" s="599">
        <f>+H7+H8</f>
        <v>0</v>
      </c>
      <c r="I6" s="598">
        <f t="shared" ref="I6:I18" si="0">SUM(D6:H6)</f>
        <v>0</v>
      </c>
      <c r="J6" s="862"/>
    </row>
    <row r="7" spans="1:10" ht="20.100000000000001" customHeight="1" x14ac:dyDescent="0.2">
      <c r="A7" s="637" t="s">
        <v>9</v>
      </c>
      <c r="B7" s="636" t="s">
        <v>627</v>
      </c>
      <c r="C7" s="635"/>
      <c r="D7" s="634"/>
      <c r="E7" s="633"/>
      <c r="F7" s="632"/>
      <c r="G7" s="632"/>
      <c r="H7" s="631"/>
      <c r="I7" s="630">
        <f t="shared" si="0"/>
        <v>0</v>
      </c>
      <c r="J7" s="862"/>
    </row>
    <row r="8" spans="1:10" ht="20.100000000000001" customHeight="1" thickBot="1" x14ac:dyDescent="0.25">
      <c r="A8" s="637" t="s">
        <v>10</v>
      </c>
      <c r="B8" s="636" t="s">
        <v>627</v>
      </c>
      <c r="C8" s="635"/>
      <c r="D8" s="634"/>
      <c r="E8" s="633"/>
      <c r="F8" s="632"/>
      <c r="G8" s="632"/>
      <c r="H8" s="631"/>
      <c r="I8" s="630">
        <f t="shared" si="0"/>
        <v>0</v>
      </c>
      <c r="J8" s="862"/>
    </row>
    <row r="9" spans="1:10" ht="26.1" customHeight="1" thickBot="1" x14ac:dyDescent="0.25">
      <c r="A9" s="620" t="s">
        <v>11</v>
      </c>
      <c r="B9" s="629" t="s">
        <v>630</v>
      </c>
      <c r="C9" s="618"/>
      <c r="D9" s="602">
        <f>+D10+D11</f>
        <v>0</v>
      </c>
      <c r="E9" s="601">
        <f>+E10+E11</f>
        <v>0</v>
      </c>
      <c r="F9" s="600">
        <f>+F10+F11</f>
        <v>0</v>
      </c>
      <c r="G9" s="600">
        <f>+G10+G11</f>
        <v>0</v>
      </c>
      <c r="H9" s="599">
        <f>+H10+H11</f>
        <v>0</v>
      </c>
      <c r="I9" s="598">
        <f t="shared" si="0"/>
        <v>0</v>
      </c>
      <c r="J9" s="862"/>
    </row>
    <row r="10" spans="1:10" ht="20.100000000000001" customHeight="1" x14ac:dyDescent="0.2">
      <c r="A10" s="637" t="s">
        <v>12</v>
      </c>
      <c r="B10" s="636" t="s">
        <v>627</v>
      </c>
      <c r="C10" s="635"/>
      <c r="D10" s="634"/>
      <c r="E10" s="633"/>
      <c r="F10" s="632"/>
      <c r="G10" s="632"/>
      <c r="H10" s="631"/>
      <c r="I10" s="630">
        <f t="shared" si="0"/>
        <v>0</v>
      </c>
      <c r="J10" s="862"/>
    </row>
    <row r="11" spans="1:10" ht="20.100000000000001" customHeight="1" thickBot="1" x14ac:dyDescent="0.25">
      <c r="A11" s="637" t="s">
        <v>13</v>
      </c>
      <c r="B11" s="636" t="s">
        <v>627</v>
      </c>
      <c r="C11" s="635"/>
      <c r="D11" s="634"/>
      <c r="E11" s="633"/>
      <c r="F11" s="632"/>
      <c r="G11" s="632"/>
      <c r="H11" s="631"/>
      <c r="I11" s="630">
        <f t="shared" si="0"/>
        <v>0</v>
      </c>
      <c r="J11" s="862"/>
    </row>
    <row r="12" spans="1:10" ht="20.100000000000001" customHeight="1" thickBot="1" x14ac:dyDescent="0.25">
      <c r="A12" s="620" t="s">
        <v>14</v>
      </c>
      <c r="B12" s="629" t="s">
        <v>629</v>
      </c>
      <c r="C12" s="618"/>
      <c r="D12" s="602">
        <f>+D13</f>
        <v>0</v>
      </c>
      <c r="E12" s="601">
        <f>+E13</f>
        <v>0</v>
      </c>
      <c r="F12" s="600">
        <f>+F13</f>
        <v>0</v>
      </c>
      <c r="G12" s="600">
        <f>+G13</f>
        <v>0</v>
      </c>
      <c r="H12" s="599">
        <f>+H13</f>
        <v>0</v>
      </c>
      <c r="I12" s="598">
        <f t="shared" si="0"/>
        <v>0</v>
      </c>
      <c r="J12" s="862"/>
    </row>
    <row r="13" spans="1:10" ht="20.100000000000001" customHeight="1" thickBot="1" x14ac:dyDescent="0.25">
      <c r="A13" s="637" t="s">
        <v>15</v>
      </c>
      <c r="B13" s="636" t="s">
        <v>627</v>
      </c>
      <c r="C13" s="635"/>
      <c r="D13" s="634"/>
      <c r="E13" s="633"/>
      <c r="F13" s="632"/>
      <c r="G13" s="632"/>
      <c r="H13" s="631"/>
      <c r="I13" s="630">
        <f t="shared" si="0"/>
        <v>0</v>
      </c>
      <c r="J13" s="862"/>
    </row>
    <row r="14" spans="1:10" ht="20.100000000000001" customHeight="1" thickBot="1" x14ac:dyDescent="0.25">
      <c r="A14" s="620" t="s">
        <v>16</v>
      </c>
      <c r="B14" s="629" t="s">
        <v>628</v>
      </c>
      <c r="C14" s="618"/>
      <c r="D14" s="602">
        <f>+D15</f>
        <v>0</v>
      </c>
      <c r="E14" s="601">
        <f>+E15</f>
        <v>0</v>
      </c>
      <c r="F14" s="600">
        <f>+F15</f>
        <v>0</v>
      </c>
      <c r="G14" s="600">
        <f>+G15</f>
        <v>0</v>
      </c>
      <c r="H14" s="599">
        <f>+H15</f>
        <v>0</v>
      </c>
      <c r="I14" s="598">
        <f t="shared" si="0"/>
        <v>0</v>
      </c>
      <c r="J14" s="862"/>
    </row>
    <row r="15" spans="1:10" ht="20.100000000000001" customHeight="1" thickBot="1" x14ac:dyDescent="0.25">
      <c r="A15" s="628" t="s">
        <v>17</v>
      </c>
      <c r="B15" s="627" t="s">
        <v>627</v>
      </c>
      <c r="C15" s="626"/>
      <c r="D15" s="625"/>
      <c r="E15" s="624"/>
      <c r="F15" s="623"/>
      <c r="G15" s="623"/>
      <c r="H15" s="622"/>
      <c r="I15" s="621">
        <f t="shared" si="0"/>
        <v>0</v>
      </c>
      <c r="J15" s="862"/>
    </row>
    <row r="16" spans="1:10" ht="20.100000000000001" customHeight="1" thickBot="1" x14ac:dyDescent="0.25">
      <c r="A16" s="620" t="s">
        <v>18</v>
      </c>
      <c r="B16" s="619" t="s">
        <v>626</v>
      </c>
      <c r="C16" s="618"/>
      <c r="D16" s="600">
        <f>D17+D18</f>
        <v>833500</v>
      </c>
      <c r="E16" s="600">
        <f>E17+E18</f>
        <v>666800</v>
      </c>
      <c r="F16" s="600">
        <f>F17+F18</f>
        <v>1396700</v>
      </c>
      <c r="G16" s="600">
        <f>G17+G18</f>
        <v>897000</v>
      </c>
      <c r="H16" s="600">
        <f>H17+H18</f>
        <v>897000</v>
      </c>
      <c r="I16" s="598">
        <f t="shared" si="0"/>
        <v>4691000</v>
      </c>
      <c r="J16" s="862"/>
    </row>
    <row r="17" spans="1:10" ht="20.100000000000001" customHeight="1" x14ac:dyDescent="0.2">
      <c r="A17" s="611" t="s">
        <v>19</v>
      </c>
      <c r="B17" s="617" t="s">
        <v>624</v>
      </c>
      <c r="C17" s="616" t="s">
        <v>625</v>
      </c>
      <c r="D17" s="615">
        <v>833500</v>
      </c>
      <c r="E17" s="614">
        <v>666800</v>
      </c>
      <c r="F17" s="613">
        <v>499700</v>
      </c>
      <c r="G17" s="613"/>
      <c r="H17" s="612"/>
      <c r="I17" s="604">
        <f t="shared" si="0"/>
        <v>2000000</v>
      </c>
      <c r="J17" s="862"/>
    </row>
    <row r="18" spans="1:10" ht="20.100000000000001" customHeight="1" thickBot="1" x14ac:dyDescent="0.25">
      <c r="A18" s="611" t="s">
        <v>20</v>
      </c>
      <c r="B18" s="610" t="s">
        <v>624</v>
      </c>
      <c r="C18" s="609" t="s">
        <v>623</v>
      </c>
      <c r="D18" s="608">
        <v>0</v>
      </c>
      <c r="E18" s="607"/>
      <c r="F18" s="606">
        <v>897000</v>
      </c>
      <c r="G18" s="606">
        <v>897000</v>
      </c>
      <c r="H18" s="605">
        <v>897000</v>
      </c>
      <c r="I18" s="604">
        <f t="shared" si="0"/>
        <v>2691000</v>
      </c>
      <c r="J18" s="862"/>
    </row>
    <row r="19" spans="1:10" ht="20.100000000000001" customHeight="1" thickBot="1" x14ac:dyDescent="0.25">
      <c r="A19" s="863" t="s">
        <v>622</v>
      </c>
      <c r="B19" s="864"/>
      <c r="C19" s="603"/>
      <c r="D19" s="602">
        <f t="shared" ref="D19:I19" si="1">+D6+D9+D12+D14+D16</f>
        <v>833500</v>
      </c>
      <c r="E19" s="601">
        <f t="shared" si="1"/>
        <v>666800</v>
      </c>
      <c r="F19" s="600">
        <f t="shared" si="1"/>
        <v>1396700</v>
      </c>
      <c r="G19" s="600">
        <f t="shared" si="1"/>
        <v>897000</v>
      </c>
      <c r="H19" s="599">
        <f t="shared" si="1"/>
        <v>897000</v>
      </c>
      <c r="I19" s="598">
        <f t="shared" si="1"/>
        <v>4691000</v>
      </c>
      <c r="J19" s="862"/>
    </row>
  </sheetData>
  <mergeCells count="9">
    <mergeCell ref="J1:J19"/>
    <mergeCell ref="A1:I1"/>
    <mergeCell ref="A19:B19"/>
    <mergeCell ref="I3:I4"/>
    <mergeCell ref="E3:H3"/>
    <mergeCell ref="A3:A4"/>
    <mergeCell ref="B3:B4"/>
    <mergeCell ref="C3:C4"/>
    <mergeCell ref="D3:D4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zoomScale="120" zoomScaleNormal="120" workbookViewId="0">
      <selection activeCell="D1" sqref="D1"/>
    </sheetView>
  </sheetViews>
  <sheetFormatPr defaultRowHeight="12.75" x14ac:dyDescent="0.2"/>
  <cols>
    <col min="1" max="1" width="5.83203125" style="649" customWidth="1"/>
    <col min="2" max="2" width="54.83203125" style="558" customWidth="1"/>
    <col min="3" max="4" width="17.6640625" style="558" customWidth="1"/>
    <col min="5" max="16384" width="9.33203125" style="558"/>
  </cols>
  <sheetData>
    <row r="1" spans="1:4" ht="14.85" customHeight="1" x14ac:dyDescent="0.2">
      <c r="D1" s="670" t="s">
        <v>725</v>
      </c>
    </row>
    <row r="3" spans="1:4" ht="31.5" customHeight="1" x14ac:dyDescent="0.25">
      <c r="B3" s="873" t="s">
        <v>657</v>
      </c>
      <c r="C3" s="873"/>
      <c r="D3" s="873"/>
    </row>
    <row r="4" spans="1:4" s="666" customFormat="1" ht="16.5" thickBot="1" x14ac:dyDescent="0.3">
      <c r="A4" s="669"/>
      <c r="B4" s="668"/>
      <c r="D4" s="667" t="str">
        <f>KV_2.sz.tájékoztató_t.!I2</f>
        <v>Forintban</v>
      </c>
    </row>
    <row r="5" spans="1:4" s="470" customFormat="1" ht="48" customHeight="1" thickBot="1" x14ac:dyDescent="0.25">
      <c r="A5" s="467" t="s">
        <v>6</v>
      </c>
      <c r="B5" s="468" t="s">
        <v>7</v>
      </c>
      <c r="C5" s="468" t="s">
        <v>656</v>
      </c>
      <c r="D5" s="469" t="s">
        <v>655</v>
      </c>
    </row>
    <row r="6" spans="1:4" s="470" customFormat="1" ht="14.1" customHeight="1" thickBot="1" x14ac:dyDescent="0.25">
      <c r="A6" s="559" t="s">
        <v>393</v>
      </c>
      <c r="B6" s="560" t="s">
        <v>394</v>
      </c>
      <c r="C6" s="560" t="s">
        <v>395</v>
      </c>
      <c r="D6" s="561" t="s">
        <v>397</v>
      </c>
    </row>
    <row r="7" spans="1:4" ht="18" customHeight="1" x14ac:dyDescent="0.2">
      <c r="A7" s="665" t="s">
        <v>8</v>
      </c>
      <c r="B7" s="664" t="s">
        <v>654</v>
      </c>
      <c r="C7" s="663"/>
      <c r="D7" s="528"/>
    </row>
    <row r="8" spans="1:4" ht="18" customHeight="1" x14ac:dyDescent="0.2">
      <c r="A8" s="658" t="s">
        <v>9</v>
      </c>
      <c r="B8" s="661" t="s">
        <v>653</v>
      </c>
      <c r="C8" s="660"/>
      <c r="D8" s="533"/>
    </row>
    <row r="9" spans="1:4" ht="18" customHeight="1" x14ac:dyDescent="0.2">
      <c r="A9" s="658" t="s">
        <v>10</v>
      </c>
      <c r="B9" s="661" t="s">
        <v>652</v>
      </c>
      <c r="C9" s="660"/>
      <c r="D9" s="533"/>
    </row>
    <row r="10" spans="1:4" ht="18" customHeight="1" x14ac:dyDescent="0.2">
      <c r="A10" s="658" t="s">
        <v>11</v>
      </c>
      <c r="B10" s="661" t="s">
        <v>651</v>
      </c>
      <c r="C10" s="660"/>
      <c r="D10" s="533"/>
    </row>
    <row r="11" spans="1:4" ht="18" customHeight="1" x14ac:dyDescent="0.2">
      <c r="A11" s="658" t="s">
        <v>12</v>
      </c>
      <c r="B11" s="661" t="s">
        <v>650</v>
      </c>
      <c r="C11" s="660"/>
      <c r="D11" s="533"/>
    </row>
    <row r="12" spans="1:4" ht="18" customHeight="1" x14ac:dyDescent="0.2">
      <c r="A12" s="658" t="s">
        <v>13</v>
      </c>
      <c r="B12" s="661" t="s">
        <v>649</v>
      </c>
      <c r="C12" s="660"/>
      <c r="D12" s="533"/>
    </row>
    <row r="13" spans="1:4" ht="18" customHeight="1" x14ac:dyDescent="0.2">
      <c r="A13" s="658" t="s">
        <v>14</v>
      </c>
      <c r="B13" s="662" t="s">
        <v>648</v>
      </c>
      <c r="C13" s="660"/>
      <c r="D13" s="533"/>
    </row>
    <row r="14" spans="1:4" ht="18" customHeight="1" x14ac:dyDescent="0.2">
      <c r="A14" s="658" t="s">
        <v>16</v>
      </c>
      <c r="B14" s="662" t="s">
        <v>647</v>
      </c>
      <c r="C14" s="660"/>
      <c r="D14" s="533"/>
    </row>
    <row r="15" spans="1:4" ht="18" customHeight="1" x14ac:dyDescent="0.2">
      <c r="A15" s="658" t="s">
        <v>17</v>
      </c>
      <c r="B15" s="662" t="s">
        <v>646</v>
      </c>
      <c r="C15" s="660"/>
      <c r="D15" s="533"/>
    </row>
    <row r="16" spans="1:4" ht="18" customHeight="1" x14ac:dyDescent="0.2">
      <c r="A16" s="658" t="s">
        <v>18</v>
      </c>
      <c r="B16" s="662" t="s">
        <v>645</v>
      </c>
      <c r="C16" s="660"/>
      <c r="D16" s="533"/>
    </row>
    <row r="17" spans="1:4" ht="22.5" customHeight="1" x14ac:dyDescent="0.2">
      <c r="A17" s="658" t="s">
        <v>19</v>
      </c>
      <c r="B17" s="662" t="s">
        <v>644</v>
      </c>
      <c r="C17" s="660"/>
      <c r="D17" s="533"/>
    </row>
    <row r="18" spans="1:4" ht="18" customHeight="1" x14ac:dyDescent="0.2">
      <c r="A18" s="658" t="s">
        <v>20</v>
      </c>
      <c r="B18" s="661" t="s">
        <v>643</v>
      </c>
      <c r="C18" s="660"/>
      <c r="D18" s="533"/>
    </row>
    <row r="19" spans="1:4" ht="18" customHeight="1" x14ac:dyDescent="0.2">
      <c r="A19" s="658" t="s">
        <v>21</v>
      </c>
      <c r="B19" s="661" t="s">
        <v>642</v>
      </c>
      <c r="C19" s="660"/>
      <c r="D19" s="533"/>
    </row>
    <row r="20" spans="1:4" ht="18" customHeight="1" x14ac:dyDescent="0.2">
      <c r="A20" s="658" t="s">
        <v>22</v>
      </c>
      <c r="B20" s="661" t="s">
        <v>641</v>
      </c>
      <c r="C20" s="660"/>
      <c r="D20" s="533"/>
    </row>
    <row r="21" spans="1:4" ht="18" customHeight="1" x14ac:dyDescent="0.2">
      <c r="A21" s="658" t="s">
        <v>23</v>
      </c>
      <c r="B21" s="661" t="s">
        <v>640</v>
      </c>
      <c r="C21" s="660"/>
      <c r="D21" s="533"/>
    </row>
    <row r="22" spans="1:4" ht="18" customHeight="1" x14ac:dyDescent="0.2">
      <c r="A22" s="658" t="s">
        <v>24</v>
      </c>
      <c r="B22" s="661" t="s">
        <v>639</v>
      </c>
      <c r="C22" s="660"/>
      <c r="D22" s="533"/>
    </row>
    <row r="23" spans="1:4" ht="18" customHeight="1" x14ac:dyDescent="0.2">
      <c r="A23" s="658" t="s">
        <v>25</v>
      </c>
      <c r="B23" s="659"/>
      <c r="C23" s="519"/>
      <c r="D23" s="533"/>
    </row>
    <row r="24" spans="1:4" ht="18" customHeight="1" x14ac:dyDescent="0.2">
      <c r="A24" s="658" t="s">
        <v>26</v>
      </c>
      <c r="B24" s="657"/>
      <c r="C24" s="519"/>
      <c r="D24" s="533"/>
    </row>
    <row r="25" spans="1:4" ht="18" customHeight="1" x14ac:dyDescent="0.2">
      <c r="A25" s="658" t="s">
        <v>27</v>
      </c>
      <c r="B25" s="657"/>
      <c r="C25" s="519"/>
      <c r="D25" s="533"/>
    </row>
    <row r="26" spans="1:4" ht="18" customHeight="1" x14ac:dyDescent="0.2">
      <c r="A26" s="658" t="s">
        <v>28</v>
      </c>
      <c r="B26" s="657"/>
      <c r="C26" s="519"/>
      <c r="D26" s="533"/>
    </row>
    <row r="27" spans="1:4" ht="18" customHeight="1" x14ac:dyDescent="0.2">
      <c r="A27" s="658" t="s">
        <v>29</v>
      </c>
      <c r="B27" s="657"/>
      <c r="C27" s="519"/>
      <c r="D27" s="533"/>
    </row>
    <row r="28" spans="1:4" ht="18" customHeight="1" x14ac:dyDescent="0.2">
      <c r="A28" s="658" t="s">
        <v>30</v>
      </c>
      <c r="B28" s="657"/>
      <c r="C28" s="519"/>
      <c r="D28" s="533"/>
    </row>
    <row r="29" spans="1:4" ht="18" customHeight="1" x14ac:dyDescent="0.2">
      <c r="A29" s="658" t="s">
        <v>31</v>
      </c>
      <c r="B29" s="657"/>
      <c r="C29" s="519"/>
      <c r="D29" s="533"/>
    </row>
    <row r="30" spans="1:4" ht="18" customHeight="1" x14ac:dyDescent="0.2">
      <c r="A30" s="658" t="s">
        <v>32</v>
      </c>
      <c r="B30" s="657"/>
      <c r="C30" s="519"/>
      <c r="D30" s="533"/>
    </row>
    <row r="31" spans="1:4" ht="18" customHeight="1" thickBot="1" x14ac:dyDescent="0.25">
      <c r="A31" s="656" t="s">
        <v>33</v>
      </c>
      <c r="B31" s="655"/>
      <c r="C31" s="654"/>
      <c r="D31" s="529"/>
    </row>
    <row r="32" spans="1:4" ht="18" customHeight="1" thickBot="1" x14ac:dyDescent="0.25">
      <c r="A32" s="575" t="s">
        <v>34</v>
      </c>
      <c r="B32" s="653" t="s">
        <v>41</v>
      </c>
      <c r="C32" s="652">
        <f>+C7+C8+C9+C10+C11+C18+C19+C20+C21+C22+C23+C24+C25+C26+C27+C28+C29+C30+C31</f>
        <v>0</v>
      </c>
      <c r="D32" s="651">
        <f>+D7+D8+D9+D10+D11+D18+D19+D20+D21+D22+D23+D24+D25+D26+D27+D28+D29+D30+D31</f>
        <v>0</v>
      </c>
    </row>
    <row r="33" spans="1:4" ht="8.4499999999999993" customHeight="1" x14ac:dyDescent="0.2">
      <c r="A33" s="650"/>
      <c r="B33" s="872"/>
      <c r="C33" s="872"/>
      <c r="D33" s="872"/>
    </row>
  </sheetData>
  <mergeCells count="2">
    <mergeCell ref="B33:D33"/>
    <mergeCell ref="B3:D3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zoomScale="120" zoomScaleNormal="120" workbookViewId="0">
      <selection activeCell="O1" sqref="O1"/>
    </sheetView>
  </sheetViews>
  <sheetFormatPr defaultRowHeight="15.75" x14ac:dyDescent="0.25"/>
  <cols>
    <col min="1" max="1" width="4.83203125" style="673" customWidth="1"/>
    <col min="2" max="2" width="31.1640625" style="671" customWidth="1"/>
    <col min="3" max="4" width="9" style="671" customWidth="1"/>
    <col min="5" max="5" width="9.5" style="671" customWidth="1"/>
    <col min="6" max="6" width="8.83203125" style="671" customWidth="1"/>
    <col min="7" max="7" width="8.6640625" style="671" customWidth="1"/>
    <col min="8" max="8" width="8.83203125" style="671" customWidth="1"/>
    <col min="9" max="9" width="8.1640625" style="671" customWidth="1"/>
    <col min="10" max="14" width="9.5" style="671" customWidth="1"/>
    <col min="15" max="15" width="12.6640625" style="673" customWidth="1"/>
    <col min="16" max="16" width="11.83203125" style="672" bestFit="1" customWidth="1"/>
    <col min="17" max="16384" width="9.33203125" style="671"/>
  </cols>
  <sheetData>
    <row r="1" spans="1:17" x14ac:dyDescent="0.25">
      <c r="M1" s="708"/>
      <c r="N1"/>
      <c r="O1" s="670" t="s">
        <v>724</v>
      </c>
    </row>
    <row r="2" spans="1:17" ht="31.5" customHeight="1" x14ac:dyDescent="0.25">
      <c r="A2" s="877" t="str">
        <f>+CONCATENATE("Előirányzat-felhasználási terv",CHAR(10),LEFT([3]KV_ÖSSZEFÜGGÉSEK!A5,4),". évre")</f>
        <v>Előirányzat-felhasználási terv
2021. évre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1:17" ht="16.5" thickBot="1" x14ac:dyDescent="0.3">
      <c r="O3" s="553" t="str">
        <f>KV_3.sz.tájékoztató_t.!D4</f>
        <v>Forintban</v>
      </c>
    </row>
    <row r="4" spans="1:17" s="673" customFormat="1" ht="26.1" customHeight="1" thickBot="1" x14ac:dyDescent="0.3">
      <c r="A4" s="707" t="s">
        <v>6</v>
      </c>
      <c r="B4" s="706" t="s">
        <v>48</v>
      </c>
      <c r="C4" s="706" t="s">
        <v>676</v>
      </c>
      <c r="D4" s="706" t="s">
        <v>675</v>
      </c>
      <c r="E4" s="706" t="s">
        <v>674</v>
      </c>
      <c r="F4" s="706" t="s">
        <v>673</v>
      </c>
      <c r="G4" s="706" t="s">
        <v>672</v>
      </c>
      <c r="H4" s="706" t="s">
        <v>671</v>
      </c>
      <c r="I4" s="706" t="s">
        <v>670</v>
      </c>
      <c r="J4" s="706" t="s">
        <v>669</v>
      </c>
      <c r="K4" s="706" t="s">
        <v>668</v>
      </c>
      <c r="L4" s="706" t="s">
        <v>667</v>
      </c>
      <c r="M4" s="706" t="s">
        <v>666</v>
      </c>
      <c r="N4" s="706" t="s">
        <v>665</v>
      </c>
      <c r="O4" s="705" t="s">
        <v>41</v>
      </c>
      <c r="P4" s="704"/>
    </row>
    <row r="5" spans="1:17" s="681" customFormat="1" ht="15.2" customHeight="1" thickBot="1" x14ac:dyDescent="0.25">
      <c r="A5" s="697" t="s">
        <v>8</v>
      </c>
      <c r="B5" s="874" t="s">
        <v>43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6"/>
      <c r="P5" s="682"/>
    </row>
    <row r="6" spans="1:17" s="681" customFormat="1" ht="22.5" x14ac:dyDescent="0.2">
      <c r="A6" s="703" t="s">
        <v>9</v>
      </c>
      <c r="B6" s="702" t="s">
        <v>280</v>
      </c>
      <c r="C6" s="701">
        <v>3589002</v>
      </c>
      <c r="D6" s="701">
        <v>3589002</v>
      </c>
      <c r="E6" s="701">
        <v>3589002</v>
      </c>
      <c r="F6" s="701">
        <v>3589002</v>
      </c>
      <c r="G6" s="701">
        <v>3589002</v>
      </c>
      <c r="H6" s="701">
        <v>3589002</v>
      </c>
      <c r="I6" s="701">
        <v>3589002</v>
      </c>
      <c r="J6" s="701">
        <v>3589002</v>
      </c>
      <c r="K6" s="701">
        <v>3589002</v>
      </c>
      <c r="L6" s="701">
        <v>3589002</v>
      </c>
      <c r="M6" s="701">
        <v>3589002</v>
      </c>
      <c r="N6" s="701">
        <v>3589000</v>
      </c>
      <c r="O6" s="700">
        <f t="shared" ref="O6:O15" si="0">SUM(C6:N6)</f>
        <v>43068022</v>
      </c>
      <c r="P6" s="682"/>
      <c r="Q6" s="699"/>
    </row>
    <row r="7" spans="1:17" s="686" customFormat="1" ht="22.5" x14ac:dyDescent="0.2">
      <c r="A7" s="691" t="s">
        <v>10</v>
      </c>
      <c r="B7" s="692" t="s">
        <v>664</v>
      </c>
      <c r="C7" s="689">
        <v>1091092</v>
      </c>
      <c r="D7" s="689">
        <v>1091092</v>
      </c>
      <c r="E7" s="689">
        <v>1091092</v>
      </c>
      <c r="F7" s="689">
        <v>1091092</v>
      </c>
      <c r="G7" s="689">
        <v>1091092</v>
      </c>
      <c r="H7" s="689">
        <v>1091092</v>
      </c>
      <c r="I7" s="689">
        <v>1091092</v>
      </c>
      <c r="J7" s="689">
        <v>1091092</v>
      </c>
      <c r="K7" s="689">
        <v>1091092</v>
      </c>
      <c r="L7" s="689">
        <v>1091092</v>
      </c>
      <c r="M7" s="689">
        <v>1091092</v>
      </c>
      <c r="N7" s="689">
        <v>1091095</v>
      </c>
      <c r="O7" s="688">
        <f t="shared" si="0"/>
        <v>13093107</v>
      </c>
      <c r="P7" s="687"/>
    </row>
    <row r="8" spans="1:17" s="686" customFormat="1" ht="22.5" x14ac:dyDescent="0.2">
      <c r="A8" s="691" t="s">
        <v>11</v>
      </c>
      <c r="B8" s="698" t="s">
        <v>663</v>
      </c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3">
        <f t="shared" si="0"/>
        <v>0</v>
      </c>
      <c r="P8" s="687"/>
    </row>
    <row r="9" spans="1:17" s="686" customFormat="1" ht="14.1" customHeight="1" x14ac:dyDescent="0.2">
      <c r="A9" s="691" t="s">
        <v>12</v>
      </c>
      <c r="B9" s="690" t="s">
        <v>109</v>
      </c>
      <c r="C9" s="689">
        <v>500000</v>
      </c>
      <c r="D9" s="689">
        <v>800000</v>
      </c>
      <c r="E9" s="689">
        <v>8000000</v>
      </c>
      <c r="F9" s="689">
        <v>800000</v>
      </c>
      <c r="G9" s="689">
        <v>500000</v>
      </c>
      <c r="H9" s="689">
        <v>200000</v>
      </c>
      <c r="I9" s="689">
        <v>100000</v>
      </c>
      <c r="J9" s="689">
        <v>500000</v>
      </c>
      <c r="K9" s="689">
        <v>8000000</v>
      </c>
      <c r="L9" s="689">
        <v>500000</v>
      </c>
      <c r="M9" s="689">
        <v>200000</v>
      </c>
      <c r="N9" s="689">
        <v>33000</v>
      </c>
      <c r="O9" s="688">
        <f t="shared" si="0"/>
        <v>20133000</v>
      </c>
      <c r="P9" s="687"/>
    </row>
    <row r="10" spans="1:17" s="686" customFormat="1" ht="14.1" customHeight="1" x14ac:dyDescent="0.2">
      <c r="A10" s="691" t="s">
        <v>13</v>
      </c>
      <c r="B10" s="690" t="s">
        <v>323</v>
      </c>
      <c r="C10" s="689">
        <v>50000</v>
      </c>
      <c r="D10" s="689">
        <v>50000</v>
      </c>
      <c r="E10" s="689">
        <v>50000</v>
      </c>
      <c r="F10" s="689">
        <v>50000</v>
      </c>
      <c r="G10" s="689">
        <v>50000</v>
      </c>
      <c r="H10" s="689">
        <v>50000</v>
      </c>
      <c r="I10" s="689">
        <v>50000</v>
      </c>
      <c r="J10" s="689">
        <v>50000</v>
      </c>
      <c r="K10" s="689">
        <v>50000</v>
      </c>
      <c r="L10" s="689">
        <v>600000</v>
      </c>
      <c r="M10" s="689">
        <v>200000</v>
      </c>
      <c r="N10" s="689">
        <v>240000</v>
      </c>
      <c r="O10" s="688">
        <f t="shared" si="0"/>
        <v>1490000</v>
      </c>
      <c r="P10" s="687"/>
    </row>
    <row r="11" spans="1:17" s="686" customFormat="1" ht="14.1" customHeight="1" x14ac:dyDescent="0.2">
      <c r="A11" s="691" t="s">
        <v>14</v>
      </c>
      <c r="B11" s="690" t="s">
        <v>3</v>
      </c>
      <c r="C11" s="689"/>
      <c r="D11" s="689">
        <v>510000</v>
      </c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8">
        <f t="shared" si="0"/>
        <v>510000</v>
      </c>
      <c r="P11" s="687"/>
    </row>
    <row r="12" spans="1:17" s="686" customFormat="1" ht="14.1" customHeight="1" x14ac:dyDescent="0.2">
      <c r="A12" s="691" t="s">
        <v>15</v>
      </c>
      <c r="B12" s="690" t="s">
        <v>282</v>
      </c>
      <c r="D12" s="689"/>
      <c r="E12" s="689"/>
      <c r="F12" s="689"/>
      <c r="G12" s="689"/>
      <c r="H12" s="689"/>
      <c r="I12" s="689"/>
      <c r="J12" s="689"/>
      <c r="K12" s="689"/>
      <c r="L12" s="689"/>
      <c r="M12" s="689"/>
      <c r="N12" s="689"/>
      <c r="O12" s="688">
        <f t="shared" si="0"/>
        <v>0</v>
      </c>
      <c r="P12" s="687"/>
    </row>
    <row r="13" spans="1:17" s="686" customFormat="1" ht="22.5" x14ac:dyDescent="0.2">
      <c r="A13" s="691" t="s">
        <v>16</v>
      </c>
      <c r="B13" s="692" t="s">
        <v>313</v>
      </c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8">
        <f t="shared" si="0"/>
        <v>0</v>
      </c>
      <c r="P13" s="687"/>
    </row>
    <row r="14" spans="1:17" s="686" customFormat="1" ht="14.1" customHeight="1" thickBot="1" x14ac:dyDescent="0.25">
      <c r="A14" s="691" t="s">
        <v>17</v>
      </c>
      <c r="B14" s="690" t="s">
        <v>662</v>
      </c>
      <c r="C14" s="689">
        <v>13243388</v>
      </c>
      <c r="D14" s="689"/>
      <c r="E14" s="689"/>
      <c r="F14" s="689"/>
      <c r="G14" s="689"/>
      <c r="H14" s="689"/>
      <c r="I14" s="689"/>
      <c r="J14" s="689"/>
      <c r="K14" s="689"/>
      <c r="L14" s="689"/>
      <c r="M14" s="689"/>
      <c r="N14" s="689"/>
      <c r="O14" s="688">
        <f t="shared" si="0"/>
        <v>13243388</v>
      </c>
      <c r="P14" s="687"/>
    </row>
    <row r="15" spans="1:17" s="681" customFormat="1" ht="15.95" customHeight="1" thickBot="1" x14ac:dyDescent="0.25">
      <c r="A15" s="697" t="s">
        <v>18</v>
      </c>
      <c r="B15" s="685" t="s">
        <v>661</v>
      </c>
      <c r="C15" s="684">
        <f t="shared" ref="C15:N15" si="1">SUM(C6:C14)</f>
        <v>18473482</v>
      </c>
      <c r="D15" s="684">
        <f t="shared" si="1"/>
        <v>6040094</v>
      </c>
      <c r="E15" s="684">
        <f t="shared" si="1"/>
        <v>12730094</v>
      </c>
      <c r="F15" s="684">
        <f t="shared" si="1"/>
        <v>5530094</v>
      </c>
      <c r="G15" s="684">
        <f t="shared" si="1"/>
        <v>5230094</v>
      </c>
      <c r="H15" s="684">
        <f t="shared" si="1"/>
        <v>4930094</v>
      </c>
      <c r="I15" s="684">
        <f t="shared" si="1"/>
        <v>4830094</v>
      </c>
      <c r="J15" s="684">
        <f t="shared" si="1"/>
        <v>5230094</v>
      </c>
      <c r="K15" s="684">
        <f t="shared" si="1"/>
        <v>12730094</v>
      </c>
      <c r="L15" s="684">
        <f t="shared" si="1"/>
        <v>5780094</v>
      </c>
      <c r="M15" s="684">
        <f t="shared" si="1"/>
        <v>5080094</v>
      </c>
      <c r="N15" s="684">
        <f t="shared" si="1"/>
        <v>4953095</v>
      </c>
      <c r="O15" s="683">
        <f t="shared" si="0"/>
        <v>91537517</v>
      </c>
      <c r="P15" s="682"/>
    </row>
    <row r="16" spans="1:17" s="681" customFormat="1" ht="15.2" customHeight="1" thickBot="1" x14ac:dyDescent="0.25">
      <c r="A16" s="697" t="s">
        <v>19</v>
      </c>
      <c r="B16" s="874" t="s">
        <v>44</v>
      </c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5"/>
      <c r="O16" s="876"/>
      <c r="P16" s="682"/>
    </row>
    <row r="17" spans="1:16" s="686" customFormat="1" ht="14.1" customHeight="1" x14ac:dyDescent="0.2">
      <c r="A17" s="696" t="s">
        <v>20</v>
      </c>
      <c r="B17" s="695" t="s">
        <v>49</v>
      </c>
      <c r="C17" s="694">
        <v>3285412</v>
      </c>
      <c r="D17" s="694">
        <v>3285412</v>
      </c>
      <c r="E17" s="694">
        <v>3427701</v>
      </c>
      <c r="F17" s="694">
        <v>3427701</v>
      </c>
      <c r="G17" s="694">
        <v>3427701</v>
      </c>
      <c r="H17" s="694">
        <v>3427701</v>
      </c>
      <c r="I17" s="694">
        <v>3427701</v>
      </c>
      <c r="J17" s="694">
        <v>3427701</v>
      </c>
      <c r="K17" s="694">
        <v>3427701</v>
      </c>
      <c r="L17" s="694">
        <v>3427701</v>
      </c>
      <c r="M17" s="694">
        <v>3427699</v>
      </c>
      <c r="N17" s="694">
        <v>3427701</v>
      </c>
      <c r="O17" s="693">
        <f t="shared" ref="O17:O26" si="2">SUM(C17:N17)</f>
        <v>40847832</v>
      </c>
      <c r="P17" s="687"/>
    </row>
    <row r="18" spans="1:16" s="686" customFormat="1" ht="27.2" customHeight="1" x14ac:dyDescent="0.2">
      <c r="A18" s="691" t="s">
        <v>21</v>
      </c>
      <c r="B18" s="692" t="s">
        <v>118</v>
      </c>
      <c r="C18" s="689">
        <v>518432</v>
      </c>
      <c r="D18" s="689">
        <v>518432</v>
      </c>
      <c r="E18" s="689">
        <v>529455</v>
      </c>
      <c r="F18" s="689">
        <v>529455</v>
      </c>
      <c r="G18" s="689">
        <v>529455</v>
      </c>
      <c r="H18" s="689">
        <v>529455</v>
      </c>
      <c r="I18" s="689">
        <v>529455</v>
      </c>
      <c r="J18" s="689">
        <v>529455</v>
      </c>
      <c r="K18" s="689">
        <v>529455</v>
      </c>
      <c r="L18" s="689">
        <v>529455</v>
      </c>
      <c r="M18" s="689">
        <v>529455</v>
      </c>
      <c r="N18" s="689">
        <v>529455</v>
      </c>
      <c r="O18" s="688">
        <f t="shared" si="2"/>
        <v>6331414</v>
      </c>
      <c r="P18" s="687"/>
    </row>
    <row r="19" spans="1:16" s="686" customFormat="1" ht="14.1" customHeight="1" x14ac:dyDescent="0.2">
      <c r="A19" s="691" t="s">
        <v>22</v>
      </c>
      <c r="B19" s="690" t="s">
        <v>91</v>
      </c>
      <c r="C19" s="689">
        <v>2251235</v>
      </c>
      <c r="D19" s="689">
        <v>1954843</v>
      </c>
      <c r="E19" s="689">
        <v>1952213</v>
      </c>
      <c r="F19" s="689">
        <v>1911232</v>
      </c>
      <c r="G19" s="689">
        <v>1835473</v>
      </c>
      <c r="H19" s="689">
        <v>2058415</v>
      </c>
      <c r="I19" s="689">
        <v>1981232</v>
      </c>
      <c r="J19" s="689">
        <v>2041061</v>
      </c>
      <c r="K19" s="689">
        <v>2204213</v>
      </c>
      <c r="L19" s="689">
        <v>2181523</v>
      </c>
      <c r="M19" s="689">
        <v>2482701</v>
      </c>
      <c r="N19" s="689">
        <v>2426756</v>
      </c>
      <c r="O19" s="688">
        <f t="shared" si="2"/>
        <v>25280897</v>
      </c>
      <c r="P19" s="687"/>
    </row>
    <row r="20" spans="1:16" s="686" customFormat="1" ht="14.1" customHeight="1" x14ac:dyDescent="0.2">
      <c r="A20" s="691" t="s">
        <v>23</v>
      </c>
      <c r="B20" s="690" t="s">
        <v>119</v>
      </c>
      <c r="C20" s="689">
        <v>580000</v>
      </c>
      <c r="D20" s="689">
        <v>480000</v>
      </c>
      <c r="E20" s="689">
        <v>650000</v>
      </c>
      <c r="F20" s="689">
        <v>490000</v>
      </c>
      <c r="G20" s="689">
        <v>780000</v>
      </c>
      <c r="H20" s="689">
        <v>510000</v>
      </c>
      <c r="I20" s="689">
        <v>450000</v>
      </c>
      <c r="J20" s="689">
        <v>500000</v>
      </c>
      <c r="K20" s="689">
        <v>400000</v>
      </c>
      <c r="L20" s="689">
        <v>350000</v>
      </c>
      <c r="M20" s="689">
        <v>900000</v>
      </c>
      <c r="N20" s="689">
        <v>262000</v>
      </c>
      <c r="O20" s="688">
        <f t="shared" si="2"/>
        <v>6352000</v>
      </c>
      <c r="P20" s="687"/>
    </row>
    <row r="21" spans="1:16" s="686" customFormat="1" ht="14.1" customHeight="1" x14ac:dyDescent="0.2">
      <c r="A21" s="691" t="s">
        <v>24</v>
      </c>
      <c r="B21" s="690" t="s">
        <v>660</v>
      </c>
      <c r="C21" s="689"/>
      <c r="D21" s="689">
        <v>100000</v>
      </c>
      <c r="E21" s="689">
        <v>515455</v>
      </c>
      <c r="F21" s="689">
        <v>200000</v>
      </c>
      <c r="G21" s="689">
        <v>455121</v>
      </c>
      <c r="H21" s="689">
        <v>420155</v>
      </c>
      <c r="I21" s="689">
        <v>100000</v>
      </c>
      <c r="J21" s="689">
        <v>250000</v>
      </c>
      <c r="K21" s="689">
        <v>501275</v>
      </c>
      <c r="L21" s="689">
        <v>250000</v>
      </c>
      <c r="M21" s="689">
        <v>62500</v>
      </c>
      <c r="N21" s="689">
        <v>485155</v>
      </c>
      <c r="O21" s="688">
        <f t="shared" si="2"/>
        <v>3339661</v>
      </c>
      <c r="P21" s="687"/>
    </row>
    <row r="22" spans="1:16" s="686" customFormat="1" ht="14.1" customHeight="1" x14ac:dyDescent="0.2">
      <c r="A22" s="691" t="s">
        <v>25</v>
      </c>
      <c r="B22" s="690" t="s">
        <v>140</v>
      </c>
      <c r="C22" s="689"/>
      <c r="D22" s="689"/>
      <c r="E22" s="689">
        <v>4800000</v>
      </c>
      <c r="F22" s="689"/>
      <c r="G22" s="689">
        <v>2000000</v>
      </c>
      <c r="H22" s="689"/>
      <c r="I22" s="689"/>
      <c r="J22" s="689"/>
      <c r="K22" s="689"/>
      <c r="L22" s="689"/>
      <c r="M22" s="689"/>
      <c r="N22" s="689"/>
      <c r="O22" s="688">
        <f t="shared" si="2"/>
        <v>6800000</v>
      </c>
      <c r="P22" s="687"/>
    </row>
    <row r="23" spans="1:16" s="686" customFormat="1" x14ac:dyDescent="0.2">
      <c r="A23" s="691" t="s">
        <v>26</v>
      </c>
      <c r="B23" s="692" t="s">
        <v>122</v>
      </c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88">
        <f t="shared" si="2"/>
        <v>0</v>
      </c>
      <c r="P23" s="687"/>
    </row>
    <row r="24" spans="1:16" s="686" customFormat="1" ht="14.1" customHeight="1" x14ac:dyDescent="0.2">
      <c r="A24" s="691" t="s">
        <v>27</v>
      </c>
      <c r="B24" s="690" t="s">
        <v>142</v>
      </c>
      <c r="C24" s="689"/>
      <c r="D24" s="689"/>
      <c r="E24" s="689">
        <v>166700</v>
      </c>
      <c r="F24" s="689">
        <v>50000</v>
      </c>
      <c r="G24" s="689"/>
      <c r="H24" s="689">
        <v>166700</v>
      </c>
      <c r="I24" s="689"/>
      <c r="J24" s="689"/>
      <c r="K24" s="689">
        <v>166700</v>
      </c>
      <c r="L24" s="689"/>
      <c r="M24" s="689"/>
      <c r="N24" s="689">
        <v>166700</v>
      </c>
      <c r="O24" s="688">
        <f t="shared" si="2"/>
        <v>716800</v>
      </c>
      <c r="P24" s="687"/>
    </row>
    <row r="25" spans="1:16" s="686" customFormat="1" ht="14.1" customHeight="1" thickBot="1" x14ac:dyDescent="0.25">
      <c r="A25" s="691" t="s">
        <v>28</v>
      </c>
      <c r="B25" s="690" t="s">
        <v>4</v>
      </c>
      <c r="C25" s="689">
        <v>1868913</v>
      </c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8">
        <f t="shared" si="2"/>
        <v>1868913</v>
      </c>
      <c r="P25" s="687"/>
    </row>
    <row r="26" spans="1:16" s="681" customFormat="1" ht="15.95" customHeight="1" thickBot="1" x14ac:dyDescent="0.25">
      <c r="A26" s="680" t="s">
        <v>29</v>
      </c>
      <c r="B26" s="685" t="s">
        <v>659</v>
      </c>
      <c r="C26" s="684">
        <f t="shared" ref="C26:N26" si="3">SUM(C17:C25)</f>
        <v>8503992</v>
      </c>
      <c r="D26" s="684">
        <f t="shared" si="3"/>
        <v>6338687</v>
      </c>
      <c r="E26" s="684">
        <f t="shared" si="3"/>
        <v>12041524</v>
      </c>
      <c r="F26" s="684">
        <f t="shared" si="3"/>
        <v>6608388</v>
      </c>
      <c r="G26" s="684">
        <f t="shared" si="3"/>
        <v>9027750</v>
      </c>
      <c r="H26" s="684">
        <f t="shared" si="3"/>
        <v>7112426</v>
      </c>
      <c r="I26" s="684">
        <f t="shared" si="3"/>
        <v>6488388</v>
      </c>
      <c r="J26" s="684">
        <f t="shared" si="3"/>
        <v>6748217</v>
      </c>
      <c r="K26" s="684">
        <f t="shared" si="3"/>
        <v>7229344</v>
      </c>
      <c r="L26" s="684">
        <f t="shared" si="3"/>
        <v>6738679</v>
      </c>
      <c r="M26" s="684">
        <f t="shared" si="3"/>
        <v>7402355</v>
      </c>
      <c r="N26" s="684">
        <f t="shared" si="3"/>
        <v>7297767</v>
      </c>
      <c r="O26" s="683">
        <f t="shared" si="2"/>
        <v>91537517</v>
      </c>
      <c r="P26" s="682"/>
    </row>
    <row r="27" spans="1:16" ht="16.5" thickBot="1" x14ac:dyDescent="0.3">
      <c r="A27" s="680" t="s">
        <v>30</v>
      </c>
      <c r="B27" s="679" t="s">
        <v>658</v>
      </c>
      <c r="C27" s="678">
        <f t="shared" ref="C27:O27" si="4">C15-C26</f>
        <v>9969490</v>
      </c>
      <c r="D27" s="678">
        <f t="shared" si="4"/>
        <v>-298593</v>
      </c>
      <c r="E27" s="678">
        <f t="shared" si="4"/>
        <v>688570</v>
      </c>
      <c r="F27" s="678">
        <f t="shared" si="4"/>
        <v>-1078294</v>
      </c>
      <c r="G27" s="678">
        <f t="shared" si="4"/>
        <v>-3797656</v>
      </c>
      <c r="H27" s="678">
        <f t="shared" si="4"/>
        <v>-2182332</v>
      </c>
      <c r="I27" s="678">
        <f t="shared" si="4"/>
        <v>-1658294</v>
      </c>
      <c r="J27" s="678">
        <f t="shared" si="4"/>
        <v>-1518123</v>
      </c>
      <c r="K27" s="678">
        <f t="shared" si="4"/>
        <v>5500750</v>
      </c>
      <c r="L27" s="678">
        <f t="shared" si="4"/>
        <v>-958585</v>
      </c>
      <c r="M27" s="678">
        <f t="shared" si="4"/>
        <v>-2322261</v>
      </c>
      <c r="N27" s="678">
        <f t="shared" si="4"/>
        <v>-2344672</v>
      </c>
      <c r="O27" s="677">
        <f t="shared" si="4"/>
        <v>0</v>
      </c>
    </row>
    <row r="28" spans="1:16" x14ac:dyDescent="0.25">
      <c r="A28" s="676"/>
    </row>
    <row r="29" spans="1:16" x14ac:dyDescent="0.25">
      <c r="B29" s="675"/>
      <c r="C29" s="674"/>
      <c r="D29" s="674"/>
      <c r="O29" s="671"/>
    </row>
    <row r="30" spans="1:16" x14ac:dyDescent="0.25">
      <c r="O30" s="671"/>
    </row>
    <row r="31" spans="1:16" x14ac:dyDescent="0.25">
      <c r="O31" s="671"/>
    </row>
    <row r="32" spans="1:16" x14ac:dyDescent="0.25">
      <c r="O32" s="671"/>
    </row>
    <row r="33" spans="15:15" x14ac:dyDescent="0.25">
      <c r="O33" s="671"/>
    </row>
    <row r="34" spans="15:15" x14ac:dyDescent="0.25">
      <c r="O34" s="671"/>
    </row>
    <row r="35" spans="15:15" x14ac:dyDescent="0.25">
      <c r="O35" s="671"/>
    </row>
    <row r="36" spans="15:15" x14ac:dyDescent="0.25">
      <c r="O36" s="671"/>
    </row>
    <row r="37" spans="15:15" x14ac:dyDescent="0.25">
      <c r="O37" s="671"/>
    </row>
    <row r="38" spans="15:15" x14ac:dyDescent="0.25">
      <c r="O38" s="671"/>
    </row>
    <row r="39" spans="15:15" x14ac:dyDescent="0.25">
      <c r="O39" s="671"/>
    </row>
    <row r="40" spans="15:15" x14ac:dyDescent="0.25">
      <c r="O40" s="671"/>
    </row>
    <row r="41" spans="15:15" x14ac:dyDescent="0.25">
      <c r="O41" s="671"/>
    </row>
    <row r="42" spans="15:15" x14ac:dyDescent="0.25">
      <c r="O42" s="671"/>
    </row>
    <row r="43" spans="15:15" x14ac:dyDescent="0.25">
      <c r="O43" s="671"/>
    </row>
    <row r="44" spans="15:15" x14ac:dyDescent="0.25">
      <c r="O44" s="671"/>
    </row>
    <row r="45" spans="15:15" x14ac:dyDescent="0.25">
      <c r="O45" s="671"/>
    </row>
    <row r="46" spans="15:15" x14ac:dyDescent="0.25">
      <c r="O46" s="671"/>
    </row>
    <row r="47" spans="15:15" x14ac:dyDescent="0.25">
      <c r="O47" s="671"/>
    </row>
    <row r="48" spans="15:15" x14ac:dyDescent="0.25">
      <c r="O48" s="671"/>
    </row>
    <row r="49" spans="15:15" x14ac:dyDescent="0.25">
      <c r="O49" s="671"/>
    </row>
    <row r="50" spans="15:15" x14ac:dyDescent="0.25">
      <c r="O50" s="671"/>
    </row>
    <row r="51" spans="15:15" x14ac:dyDescent="0.25">
      <c r="O51" s="671"/>
    </row>
    <row r="52" spans="15:15" x14ac:dyDescent="0.25">
      <c r="O52" s="671"/>
    </row>
    <row r="53" spans="15:15" x14ac:dyDescent="0.25">
      <c r="O53" s="671"/>
    </row>
    <row r="54" spans="15:15" x14ac:dyDescent="0.25">
      <c r="O54" s="671"/>
    </row>
    <row r="55" spans="15:15" x14ac:dyDescent="0.25">
      <c r="O55" s="671"/>
    </row>
    <row r="56" spans="15:15" x14ac:dyDescent="0.25">
      <c r="O56" s="671"/>
    </row>
    <row r="57" spans="15:15" x14ac:dyDescent="0.25">
      <c r="O57" s="671"/>
    </row>
    <row r="58" spans="15:15" x14ac:dyDescent="0.25">
      <c r="O58" s="671"/>
    </row>
    <row r="59" spans="15:15" x14ac:dyDescent="0.25">
      <c r="O59" s="671"/>
    </row>
    <row r="60" spans="15:15" x14ac:dyDescent="0.25">
      <c r="O60" s="671"/>
    </row>
    <row r="61" spans="15:15" x14ac:dyDescent="0.25">
      <c r="O61" s="671"/>
    </row>
    <row r="62" spans="15:15" x14ac:dyDescent="0.25">
      <c r="O62" s="671"/>
    </row>
    <row r="63" spans="15:15" x14ac:dyDescent="0.25">
      <c r="O63" s="671"/>
    </row>
    <row r="64" spans="15:15" x14ac:dyDescent="0.25">
      <c r="O64" s="671"/>
    </row>
    <row r="65" spans="15:15" x14ac:dyDescent="0.25">
      <c r="O65" s="671"/>
    </row>
    <row r="66" spans="15:15" x14ac:dyDescent="0.25">
      <c r="O66" s="671"/>
    </row>
    <row r="67" spans="15:15" x14ac:dyDescent="0.25">
      <c r="O67" s="671"/>
    </row>
    <row r="68" spans="15:15" x14ac:dyDescent="0.25">
      <c r="O68" s="671"/>
    </row>
    <row r="69" spans="15:15" x14ac:dyDescent="0.25">
      <c r="O69" s="671"/>
    </row>
    <row r="70" spans="15:15" x14ac:dyDescent="0.25">
      <c r="O70" s="671"/>
    </row>
    <row r="71" spans="15:15" x14ac:dyDescent="0.25">
      <c r="O71" s="671"/>
    </row>
    <row r="72" spans="15:15" x14ac:dyDescent="0.25">
      <c r="O72" s="671"/>
    </row>
    <row r="73" spans="15:15" x14ac:dyDescent="0.25">
      <c r="O73" s="671"/>
    </row>
    <row r="74" spans="15:15" x14ac:dyDescent="0.25">
      <c r="O74" s="671"/>
    </row>
    <row r="75" spans="15:15" x14ac:dyDescent="0.25">
      <c r="O75" s="671"/>
    </row>
    <row r="76" spans="15:15" x14ac:dyDescent="0.25">
      <c r="O76" s="671"/>
    </row>
    <row r="77" spans="15:15" x14ac:dyDescent="0.25">
      <c r="O77" s="671"/>
    </row>
    <row r="78" spans="15:15" x14ac:dyDescent="0.25">
      <c r="O78" s="671"/>
    </row>
    <row r="79" spans="15:15" x14ac:dyDescent="0.25">
      <c r="O79" s="671"/>
    </row>
    <row r="80" spans="15:15" x14ac:dyDescent="0.25">
      <c r="O80" s="671"/>
    </row>
    <row r="81" spans="15:15" x14ac:dyDescent="0.25">
      <c r="O81" s="671"/>
    </row>
    <row r="82" spans="15:15" x14ac:dyDescent="0.25">
      <c r="O82" s="671"/>
    </row>
  </sheetData>
  <mergeCells count="3">
    <mergeCell ref="B5:O5"/>
    <mergeCell ref="B16:O16"/>
    <mergeCell ref="A2:O2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"/>
  <sheetViews>
    <sheetView zoomScale="120" zoomScaleNormal="120" zoomScalePageLayoutView="120" workbookViewId="0">
      <selection activeCell="E26" sqref="E26"/>
    </sheetView>
  </sheetViews>
  <sheetFormatPr defaultRowHeight="12.75" x14ac:dyDescent="0.2"/>
  <cols>
    <col min="1" max="1" width="13.83203125" customWidth="1"/>
    <col min="2" max="2" width="88.6640625" customWidth="1"/>
    <col min="3" max="3" width="16.83203125" customWidth="1"/>
    <col min="4" max="4" width="4.83203125" style="709" customWidth="1"/>
  </cols>
  <sheetData>
    <row r="1" spans="1:8" ht="47.25" customHeight="1" x14ac:dyDescent="0.2">
      <c r="B1" s="879" t="str">
        <f>+CONCATENATE("A ",LEFT([4]KV_ÖSSZEFÜGGÉSEK!A5,4),". évi általános működés és ágazati feladatok támogatásának alakulása jogcímenként")</f>
        <v>A 2021. évi általános működés és ágazati feladatok támogatásának alakulása jogcímenként</v>
      </c>
      <c r="C1" s="879"/>
      <c r="D1" s="880" t="s">
        <v>721</v>
      </c>
    </row>
    <row r="2" spans="1:8" ht="22.5" customHeight="1" thickBot="1" x14ac:dyDescent="0.3">
      <c r="B2" s="729"/>
      <c r="C2" s="728" t="s">
        <v>612</v>
      </c>
      <c r="D2" s="880"/>
    </row>
    <row r="3" spans="1:8" ht="62.25" customHeight="1" thickBot="1" x14ac:dyDescent="0.25">
      <c r="A3" s="727" t="s">
        <v>707</v>
      </c>
      <c r="B3" s="726" t="s">
        <v>706</v>
      </c>
      <c r="C3" s="725" t="str">
        <f>+CONCATENATE(LEFT([4]KV_ÖSSZEFÜGGÉSEK!A5,4),". évi tervezett támogatás összesen")</f>
        <v>2021. évi tervezett támogatás összesen</v>
      </c>
      <c r="D3" s="880"/>
      <c r="H3" s="670"/>
    </row>
    <row r="4" spans="1:8" s="721" customFormat="1" ht="13.5" thickBot="1" x14ac:dyDescent="0.25">
      <c r="A4" s="724" t="s">
        <v>393</v>
      </c>
      <c r="B4" s="723" t="s">
        <v>394</v>
      </c>
      <c r="C4" s="722" t="s">
        <v>395</v>
      </c>
      <c r="D4" s="880"/>
    </row>
    <row r="5" spans="1:8" x14ac:dyDescent="0.2">
      <c r="A5" s="720" t="s">
        <v>66</v>
      </c>
      <c r="B5" s="719" t="s">
        <v>705</v>
      </c>
      <c r="C5" s="713"/>
      <c r="D5" s="880"/>
    </row>
    <row r="6" spans="1:8" ht="12.75" customHeight="1" x14ac:dyDescent="0.2">
      <c r="A6" s="718" t="s">
        <v>704</v>
      </c>
      <c r="B6" s="717" t="s">
        <v>703</v>
      </c>
      <c r="C6" s="713">
        <v>3543120</v>
      </c>
      <c r="D6" s="880"/>
    </row>
    <row r="7" spans="1:8" x14ac:dyDescent="0.2">
      <c r="A7" s="718" t="s">
        <v>702</v>
      </c>
      <c r="B7" s="717" t="s">
        <v>701</v>
      </c>
      <c r="C7" s="713">
        <v>2880000</v>
      </c>
      <c r="D7" s="880"/>
    </row>
    <row r="8" spans="1:8" x14ac:dyDescent="0.2">
      <c r="A8" s="718" t="s">
        <v>700</v>
      </c>
      <c r="B8" s="717" t="s">
        <v>699</v>
      </c>
      <c r="C8" s="713">
        <v>100000</v>
      </c>
      <c r="D8" s="880"/>
    </row>
    <row r="9" spans="1:8" x14ac:dyDescent="0.2">
      <c r="A9" s="718" t="s">
        <v>698</v>
      </c>
      <c r="B9" s="717" t="s">
        <v>697</v>
      </c>
      <c r="C9" s="713">
        <v>877582</v>
      </c>
      <c r="D9" s="880"/>
    </row>
    <row r="10" spans="1:8" x14ac:dyDescent="0.2">
      <c r="A10" s="718" t="s">
        <v>696</v>
      </c>
      <c r="B10" s="717" t="s">
        <v>695</v>
      </c>
      <c r="C10" s="713">
        <v>6000000</v>
      </c>
      <c r="D10" s="880"/>
    </row>
    <row r="11" spans="1:8" x14ac:dyDescent="0.2">
      <c r="A11" s="718" t="s">
        <v>694</v>
      </c>
      <c r="B11" s="717" t="s">
        <v>693</v>
      </c>
      <c r="C11" s="713">
        <v>2500</v>
      </c>
      <c r="D11" s="880"/>
    </row>
    <row r="12" spans="1:8" x14ac:dyDescent="0.2">
      <c r="A12" s="718"/>
      <c r="B12" s="717"/>
      <c r="C12" s="713"/>
      <c r="D12" s="880"/>
    </row>
    <row r="13" spans="1:8" ht="12.95" customHeight="1" x14ac:dyDescent="0.2">
      <c r="A13" s="718" t="s">
        <v>67</v>
      </c>
      <c r="B13" s="717" t="s">
        <v>692</v>
      </c>
      <c r="C13" s="713"/>
      <c r="D13" s="880"/>
    </row>
    <row r="14" spans="1:8" x14ac:dyDescent="0.2">
      <c r="A14" s="718" t="s">
        <v>691</v>
      </c>
      <c r="B14" s="717" t="s">
        <v>690</v>
      </c>
      <c r="C14" s="713">
        <v>1977220</v>
      </c>
      <c r="D14" s="880"/>
    </row>
    <row r="15" spans="1:8" ht="22.5" x14ac:dyDescent="0.2">
      <c r="A15" s="718" t="s">
        <v>689</v>
      </c>
      <c r="B15" s="717" t="s">
        <v>688</v>
      </c>
      <c r="C15" s="713">
        <v>11667600</v>
      </c>
      <c r="D15" s="880"/>
    </row>
    <row r="16" spans="1:8" x14ac:dyDescent="0.2">
      <c r="A16" s="718" t="s">
        <v>687</v>
      </c>
      <c r="B16" s="717" t="s">
        <v>686</v>
      </c>
      <c r="C16" s="713">
        <v>2919000</v>
      </c>
      <c r="D16" s="880"/>
    </row>
    <row r="17" spans="1:4" x14ac:dyDescent="0.2">
      <c r="A17" s="718"/>
      <c r="B17" s="717"/>
      <c r="C17" s="713"/>
      <c r="D17" s="880"/>
    </row>
    <row r="18" spans="1:4" x14ac:dyDescent="0.2">
      <c r="A18" s="718" t="s">
        <v>68</v>
      </c>
      <c r="B18" s="717" t="s">
        <v>685</v>
      </c>
      <c r="C18" s="713"/>
      <c r="D18" s="880"/>
    </row>
    <row r="19" spans="1:4" x14ac:dyDescent="0.2">
      <c r="A19" s="718" t="s">
        <v>684</v>
      </c>
      <c r="B19" s="717" t="s">
        <v>683</v>
      </c>
      <c r="C19" s="713">
        <v>6352000</v>
      </c>
      <c r="D19" s="880"/>
    </row>
    <row r="20" spans="1:4" x14ac:dyDescent="0.2">
      <c r="A20" s="718" t="s">
        <v>682</v>
      </c>
      <c r="B20" s="717" t="s">
        <v>681</v>
      </c>
      <c r="C20" s="713">
        <v>4479000</v>
      </c>
      <c r="D20" s="880"/>
    </row>
    <row r="21" spans="1:4" x14ac:dyDescent="0.2">
      <c r="A21" s="716"/>
      <c r="B21" s="714"/>
      <c r="C21" s="713"/>
      <c r="D21" s="880"/>
    </row>
    <row r="22" spans="1:4" x14ac:dyDescent="0.2">
      <c r="A22" s="716" t="s">
        <v>92</v>
      </c>
      <c r="B22" s="714" t="s">
        <v>680</v>
      </c>
      <c r="C22" s="713"/>
      <c r="D22" s="880"/>
    </row>
    <row r="23" spans="1:4" ht="13.5" thickBot="1" x14ac:dyDescent="0.25">
      <c r="A23" s="715" t="s">
        <v>679</v>
      </c>
      <c r="B23" s="714" t="s">
        <v>678</v>
      </c>
      <c r="C23" s="713">
        <v>2270000</v>
      </c>
      <c r="D23" s="880"/>
    </row>
    <row r="24" spans="1:4" ht="13.5" thickBot="1" x14ac:dyDescent="0.25">
      <c r="A24" s="712"/>
      <c r="B24" s="711" t="s">
        <v>41</v>
      </c>
      <c r="C24" s="710">
        <f>SUM(C5:C23)</f>
        <v>43068022</v>
      </c>
      <c r="D24" s="880"/>
    </row>
    <row r="25" spans="1:4" x14ac:dyDescent="0.2">
      <c r="A25" s="881" t="s">
        <v>677</v>
      </c>
      <c r="B25" s="881"/>
    </row>
  </sheetData>
  <mergeCells count="3">
    <mergeCell ref="B1:C1"/>
    <mergeCell ref="D1:D24"/>
    <mergeCell ref="A25:B25"/>
  </mergeCells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" sqref="D1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15" x14ac:dyDescent="0.25">
      <c r="C1" s="739"/>
      <c r="D1" s="670" t="s">
        <v>723</v>
      </c>
    </row>
    <row r="2" spans="1:4" ht="45.2" customHeight="1" x14ac:dyDescent="0.25">
      <c r="A2" s="861" t="str">
        <f>+CONCATENATE("K I M U T A T Á S",CHAR(10),"a ",LEFT([3]KV_ÖSSZEFÜGGÉSEK!A5,4),". évben céljelleggel juttatott támogatásokról")</f>
        <v>K I M U T A T Á S
a 2021. évben céljelleggel juttatott támogatásokról</v>
      </c>
      <c r="B2" s="861"/>
      <c r="C2" s="861"/>
      <c r="D2" s="861"/>
    </row>
    <row r="3" spans="1:4" ht="17.25" customHeight="1" x14ac:dyDescent="0.25">
      <c r="A3" s="176"/>
      <c r="B3" s="176"/>
      <c r="C3" s="176"/>
      <c r="D3" s="176"/>
    </row>
    <row r="4" spans="1:4" ht="13.5" thickBot="1" x14ac:dyDescent="0.25">
      <c r="C4" s="882" t="str">
        <f>KV_4.sz.tájékoztató_t.!O3</f>
        <v>Forintban</v>
      </c>
      <c r="D4" s="882"/>
    </row>
    <row r="5" spans="1:4" ht="42.75" customHeight="1" thickBot="1" x14ac:dyDescent="0.25">
      <c r="A5" s="738" t="s">
        <v>54</v>
      </c>
      <c r="B5" s="737" t="s">
        <v>85</v>
      </c>
      <c r="C5" s="737" t="s">
        <v>86</v>
      </c>
      <c r="D5" s="736" t="s">
        <v>709</v>
      </c>
    </row>
    <row r="6" spans="1:4" ht="15.95" customHeight="1" x14ac:dyDescent="0.2">
      <c r="A6" s="735" t="s">
        <v>8</v>
      </c>
      <c r="B6" s="25" t="s">
        <v>597</v>
      </c>
      <c r="C6" s="25" t="s">
        <v>598</v>
      </c>
      <c r="D6" s="264">
        <v>400000</v>
      </c>
    </row>
    <row r="7" spans="1:4" ht="15.95" customHeight="1" x14ac:dyDescent="0.2">
      <c r="A7" s="734" t="s">
        <v>9</v>
      </c>
      <c r="B7" s="26" t="s">
        <v>599</v>
      </c>
      <c r="C7" s="26" t="s">
        <v>600</v>
      </c>
      <c r="D7" s="265">
        <v>345000</v>
      </c>
    </row>
    <row r="8" spans="1:4" ht="15.95" customHeight="1" x14ac:dyDescent="0.2">
      <c r="A8" s="734" t="s">
        <v>10</v>
      </c>
      <c r="B8" s="26" t="s">
        <v>601</v>
      </c>
      <c r="C8" s="26" t="s">
        <v>555</v>
      </c>
      <c r="D8" s="265">
        <v>110715</v>
      </c>
    </row>
    <row r="9" spans="1:4" ht="15.95" customHeight="1" x14ac:dyDescent="0.2">
      <c r="A9" s="734" t="s">
        <v>11</v>
      </c>
      <c r="B9" s="26" t="s">
        <v>602</v>
      </c>
      <c r="C9" s="26" t="s">
        <v>555</v>
      </c>
      <c r="D9" s="265">
        <v>134600</v>
      </c>
    </row>
    <row r="10" spans="1:4" ht="15.95" customHeight="1" x14ac:dyDescent="0.2">
      <c r="A10" s="734" t="s">
        <v>12</v>
      </c>
      <c r="B10" s="26" t="s">
        <v>602</v>
      </c>
      <c r="C10" s="26" t="s">
        <v>603</v>
      </c>
      <c r="D10" s="265">
        <v>50000</v>
      </c>
    </row>
    <row r="11" spans="1:4" ht="15.95" customHeight="1" x14ac:dyDescent="0.2">
      <c r="A11" s="734" t="s">
        <v>13</v>
      </c>
      <c r="B11" s="26" t="s">
        <v>602</v>
      </c>
      <c r="C11" s="26" t="s">
        <v>604</v>
      </c>
      <c r="D11" s="265">
        <v>666800</v>
      </c>
    </row>
    <row r="12" spans="1:4" ht="15.95" customHeight="1" x14ac:dyDescent="0.2">
      <c r="A12" s="734" t="s">
        <v>14</v>
      </c>
      <c r="B12" s="26" t="s">
        <v>605</v>
      </c>
      <c r="C12" s="26" t="s">
        <v>555</v>
      </c>
      <c r="D12" s="265">
        <v>68500</v>
      </c>
    </row>
    <row r="13" spans="1:4" ht="15.95" customHeight="1" x14ac:dyDescent="0.2">
      <c r="A13" s="734" t="s">
        <v>15</v>
      </c>
      <c r="B13" s="26" t="s">
        <v>606</v>
      </c>
      <c r="C13" s="26" t="s">
        <v>555</v>
      </c>
      <c r="D13" s="265">
        <v>100000</v>
      </c>
    </row>
    <row r="14" spans="1:4" ht="15.95" customHeight="1" x14ac:dyDescent="0.2">
      <c r="A14" s="734" t="s">
        <v>16</v>
      </c>
      <c r="B14" s="26" t="s">
        <v>556</v>
      </c>
      <c r="C14" s="26" t="s">
        <v>607</v>
      </c>
      <c r="D14" s="265">
        <v>670846</v>
      </c>
    </row>
    <row r="15" spans="1:4" ht="15.95" customHeight="1" x14ac:dyDescent="0.2">
      <c r="A15" s="734" t="s">
        <v>17</v>
      </c>
      <c r="B15" s="26" t="s">
        <v>608</v>
      </c>
      <c r="C15" s="26" t="s">
        <v>609</v>
      </c>
      <c r="D15" s="265">
        <v>1000000</v>
      </c>
    </row>
    <row r="16" spans="1:4" ht="15.95" customHeight="1" x14ac:dyDescent="0.2">
      <c r="A16" s="734" t="s">
        <v>18</v>
      </c>
      <c r="B16" s="26"/>
      <c r="C16" s="26"/>
      <c r="D16" s="265"/>
    </row>
    <row r="17" spans="1:4" ht="15.95" customHeight="1" x14ac:dyDescent="0.2">
      <c r="A17" s="734" t="s">
        <v>19</v>
      </c>
      <c r="B17" s="26"/>
      <c r="C17" s="26"/>
      <c r="D17" s="265"/>
    </row>
    <row r="18" spans="1:4" ht="15.95" customHeight="1" x14ac:dyDescent="0.2">
      <c r="A18" s="734" t="s">
        <v>20</v>
      </c>
      <c r="B18" s="26"/>
      <c r="C18" s="26"/>
      <c r="D18" s="265"/>
    </row>
    <row r="19" spans="1:4" ht="15.95" customHeight="1" x14ac:dyDescent="0.2">
      <c r="A19" s="734" t="s">
        <v>21</v>
      </c>
      <c r="B19" s="26"/>
      <c r="C19" s="26"/>
      <c r="D19" s="265"/>
    </row>
    <row r="20" spans="1:4" ht="15.95" customHeight="1" x14ac:dyDescent="0.2">
      <c r="A20" s="734" t="s">
        <v>22</v>
      </c>
      <c r="B20" s="26"/>
      <c r="C20" s="26"/>
      <c r="D20" s="265"/>
    </row>
    <row r="21" spans="1:4" ht="15.95" customHeight="1" x14ac:dyDescent="0.2">
      <c r="A21" s="734" t="s">
        <v>23</v>
      </c>
      <c r="B21" s="26"/>
      <c r="C21" s="26"/>
      <c r="D21" s="265"/>
    </row>
    <row r="22" spans="1:4" ht="15.95" customHeight="1" x14ac:dyDescent="0.2">
      <c r="A22" s="734" t="s">
        <v>24</v>
      </c>
      <c r="B22" s="26"/>
      <c r="C22" s="26"/>
      <c r="D22" s="265"/>
    </row>
    <row r="23" spans="1:4" ht="15.95" customHeight="1" x14ac:dyDescent="0.2">
      <c r="A23" s="734" t="s">
        <v>25</v>
      </c>
      <c r="B23" s="26"/>
      <c r="C23" s="26"/>
      <c r="D23" s="265"/>
    </row>
    <row r="24" spans="1:4" ht="15.95" customHeight="1" x14ac:dyDescent="0.2">
      <c r="A24" s="734" t="s">
        <v>26</v>
      </c>
      <c r="B24" s="26"/>
      <c r="C24" s="26"/>
      <c r="D24" s="265"/>
    </row>
    <row r="25" spans="1:4" ht="15.95" customHeight="1" x14ac:dyDescent="0.2">
      <c r="A25" s="734" t="s">
        <v>27</v>
      </c>
      <c r="B25" s="26"/>
      <c r="C25" s="26"/>
      <c r="D25" s="265"/>
    </row>
    <row r="26" spans="1:4" ht="15.95" customHeight="1" x14ac:dyDescent="0.2">
      <c r="A26" s="734" t="s">
        <v>28</v>
      </c>
      <c r="B26" s="26"/>
      <c r="C26" s="26"/>
      <c r="D26" s="265"/>
    </row>
    <row r="27" spans="1:4" ht="15.95" customHeight="1" x14ac:dyDescent="0.2">
      <c r="A27" s="734" t="s">
        <v>29</v>
      </c>
      <c r="B27" s="26"/>
      <c r="C27" s="26"/>
      <c r="D27" s="265"/>
    </row>
    <row r="28" spans="1:4" ht="15.95" customHeight="1" x14ac:dyDescent="0.2">
      <c r="A28" s="734" t="s">
        <v>30</v>
      </c>
      <c r="B28" s="26"/>
      <c r="C28" s="26"/>
      <c r="D28" s="265"/>
    </row>
    <row r="29" spans="1:4" ht="15.95" customHeight="1" x14ac:dyDescent="0.2">
      <c r="A29" s="734" t="s">
        <v>31</v>
      </c>
      <c r="B29" s="26"/>
      <c r="C29" s="26"/>
      <c r="D29" s="265"/>
    </row>
    <row r="30" spans="1:4" ht="15.95" customHeight="1" x14ac:dyDescent="0.2">
      <c r="A30" s="734" t="s">
        <v>32</v>
      </c>
      <c r="B30" s="26"/>
      <c r="C30" s="26"/>
      <c r="D30" s="265"/>
    </row>
    <row r="31" spans="1:4" ht="15.95" customHeight="1" x14ac:dyDescent="0.2">
      <c r="A31" s="734" t="s">
        <v>33</v>
      </c>
      <c r="B31" s="26"/>
      <c r="C31" s="26"/>
      <c r="D31" s="265"/>
    </row>
    <row r="32" spans="1:4" ht="15.95" customHeight="1" x14ac:dyDescent="0.2">
      <c r="A32" s="734" t="s">
        <v>34</v>
      </c>
      <c r="B32" s="26"/>
      <c r="C32" s="26"/>
      <c r="D32" s="265"/>
    </row>
    <row r="33" spans="1:4" ht="15.95" customHeight="1" x14ac:dyDescent="0.2">
      <c r="A33" s="734" t="s">
        <v>35</v>
      </c>
      <c r="B33" s="26"/>
      <c r="C33" s="26"/>
      <c r="D33" s="265"/>
    </row>
    <row r="34" spans="1:4" ht="15.95" customHeight="1" x14ac:dyDescent="0.2">
      <c r="A34" s="734" t="s">
        <v>36</v>
      </c>
      <c r="B34" s="26"/>
      <c r="C34" s="26"/>
      <c r="D34" s="265"/>
    </row>
    <row r="35" spans="1:4" ht="15.95" customHeight="1" x14ac:dyDescent="0.2">
      <c r="A35" s="734" t="s">
        <v>87</v>
      </c>
      <c r="B35" s="26"/>
      <c r="C35" s="26"/>
      <c r="D35" s="265"/>
    </row>
    <row r="36" spans="1:4" ht="15.95" customHeight="1" x14ac:dyDescent="0.2">
      <c r="A36" s="734" t="s">
        <v>88</v>
      </c>
      <c r="B36" s="26"/>
      <c r="C36" s="26"/>
      <c r="D36" s="265"/>
    </row>
    <row r="37" spans="1:4" ht="15.95" customHeight="1" x14ac:dyDescent="0.2">
      <c r="A37" s="734" t="s">
        <v>89</v>
      </c>
      <c r="B37" s="26"/>
      <c r="C37" s="26"/>
      <c r="D37" s="265"/>
    </row>
    <row r="38" spans="1:4" ht="15.95" customHeight="1" thickBot="1" x14ac:dyDescent="0.25">
      <c r="A38" s="733" t="s">
        <v>90</v>
      </c>
      <c r="B38" s="27"/>
      <c r="C38" s="27"/>
      <c r="D38" s="732"/>
    </row>
    <row r="39" spans="1:4" ht="15.95" customHeight="1" thickBot="1" x14ac:dyDescent="0.25">
      <c r="A39" s="883" t="s">
        <v>41</v>
      </c>
      <c r="B39" s="884"/>
      <c r="C39" s="731"/>
      <c r="D39" s="730">
        <f>SUM(D6:D38)</f>
        <v>3546461</v>
      </c>
    </row>
    <row r="40" spans="1:4" x14ac:dyDescent="0.2">
      <c r="A40" t="s">
        <v>708</v>
      </c>
    </row>
  </sheetData>
  <mergeCells count="3">
    <mergeCell ref="C4:D4"/>
    <mergeCell ref="A39:B39"/>
    <mergeCell ref="A2:D2"/>
  </mergeCells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zoomScale="120" zoomScaleNormal="120" zoomScaleSheetLayoutView="100" workbookViewId="0">
      <selection activeCell="E1" sqref="E1"/>
    </sheetView>
  </sheetViews>
  <sheetFormatPr defaultRowHeight="15.75" x14ac:dyDescent="0.25"/>
  <cols>
    <col min="1" max="1" width="9" style="740" customWidth="1"/>
    <col min="2" max="2" width="66.33203125" style="740" bestFit="1" customWidth="1"/>
    <col min="3" max="3" width="15.5" style="741" customWidth="1"/>
    <col min="4" max="5" width="15.5" style="740" customWidth="1"/>
    <col min="6" max="6" width="16.83203125" style="740" bestFit="1" customWidth="1"/>
    <col min="7" max="7" width="9.83203125" style="740" bestFit="1" customWidth="1"/>
    <col min="8" max="16384" width="9.33203125" style="740"/>
  </cols>
  <sheetData>
    <row r="1" spans="1:6" x14ac:dyDescent="0.25">
      <c r="C1" s="797"/>
      <c r="D1" s="739"/>
      <c r="E1" s="670" t="s">
        <v>722</v>
      </c>
    </row>
    <row r="2" spans="1:6" x14ac:dyDescent="0.25">
      <c r="A2" s="888" t="str">
        <f>CONCATENATE([3]ALAPADATOK!A3)</f>
        <v>ESZTEREGNYE KÖZSÉG ÖNKORMÁNYZATA</v>
      </c>
      <c r="B2" s="889"/>
      <c r="C2" s="889"/>
      <c r="D2" s="889"/>
      <c r="E2" s="889"/>
    </row>
    <row r="3" spans="1:6" x14ac:dyDescent="0.25">
      <c r="A3" s="890" t="str">
        <f>CONCATENATE([3]ALAPADATOK!D7,". ÉVI KÖLTSÉGVETÉSI ÉVET KÖVETŐ 3 ÉV TERVEZETT")</f>
        <v>2021. ÉVI KÖLTSÉGVETÉSI ÉVET KÖVETŐ 3 ÉV TERVEZETT</v>
      </c>
      <c r="B3" s="891"/>
      <c r="C3" s="891"/>
      <c r="D3" s="891"/>
      <c r="E3" s="891"/>
    </row>
    <row r="4" spans="1:6" ht="15.95" customHeight="1" x14ac:dyDescent="0.25">
      <c r="A4" s="885" t="s">
        <v>720</v>
      </c>
      <c r="B4" s="885"/>
      <c r="C4" s="885"/>
      <c r="D4" s="885"/>
      <c r="E4" s="885"/>
    </row>
    <row r="5" spans="1:6" ht="15.95" customHeight="1" thickBot="1" x14ac:dyDescent="0.3">
      <c r="A5" s="886" t="s">
        <v>96</v>
      </c>
      <c r="B5" s="886"/>
      <c r="D5" s="772"/>
      <c r="E5" s="771" t="s">
        <v>612</v>
      </c>
    </row>
    <row r="6" spans="1:6" ht="38.1" customHeight="1" thickBot="1" x14ac:dyDescent="0.3">
      <c r="A6" s="770" t="s">
        <v>54</v>
      </c>
      <c r="B6" s="769" t="s">
        <v>7</v>
      </c>
      <c r="C6" s="769" t="str">
        <f>+CONCATENATE(LEFT([3]KV_ÖSSZEFÜGGÉSEK!A5,4)+1,". évi")</f>
        <v>2022. évi</v>
      </c>
      <c r="D6" s="796" t="str">
        <f>+CONCATENATE(LEFT([3]KV_ÖSSZEFÜGGÉSEK!A5,4)+2,". évi")</f>
        <v>2023. évi</v>
      </c>
      <c r="E6" s="768" t="str">
        <f>+CONCATENATE(LEFT([3]KV_ÖSSZEFÜGGÉSEK!A5,4)+3,". évi")</f>
        <v>2024. évi</v>
      </c>
    </row>
    <row r="7" spans="1:6" s="792" customFormat="1" ht="12" customHeight="1" thickBot="1" x14ac:dyDescent="0.25">
      <c r="A7" s="795" t="s">
        <v>393</v>
      </c>
      <c r="B7" s="794" t="s">
        <v>394</v>
      </c>
      <c r="C7" s="794" t="s">
        <v>395</v>
      </c>
      <c r="D7" s="794" t="s">
        <v>397</v>
      </c>
      <c r="E7" s="793" t="s">
        <v>396</v>
      </c>
    </row>
    <row r="8" spans="1:6" s="743" customFormat="1" ht="12" customHeight="1" thickBot="1" x14ac:dyDescent="0.25">
      <c r="A8" s="750" t="s">
        <v>8</v>
      </c>
      <c r="B8" s="780" t="s">
        <v>719</v>
      </c>
      <c r="C8" s="763">
        <v>44284155</v>
      </c>
      <c r="D8" s="763">
        <v>45855111</v>
      </c>
      <c r="E8" s="783">
        <v>47212112</v>
      </c>
      <c r="F8" s="792"/>
    </row>
    <row r="9" spans="1:6" s="743" customFormat="1" ht="12" customHeight="1" thickBot="1" x14ac:dyDescent="0.25">
      <c r="A9" s="750" t="s">
        <v>9</v>
      </c>
      <c r="B9" s="784" t="s">
        <v>281</v>
      </c>
      <c r="C9" s="763">
        <v>13000000</v>
      </c>
      <c r="D9" s="763">
        <v>14000000</v>
      </c>
      <c r="E9" s="783">
        <v>14000000</v>
      </c>
    </row>
    <row r="10" spans="1:6" s="743" customFormat="1" ht="12" customHeight="1" thickBot="1" x14ac:dyDescent="0.25">
      <c r="A10" s="750" t="s">
        <v>10</v>
      </c>
      <c r="B10" s="780" t="s">
        <v>288</v>
      </c>
      <c r="C10" s="763">
        <f>F10*1.02</f>
        <v>0</v>
      </c>
      <c r="D10" s="763"/>
      <c r="E10" s="783"/>
    </row>
    <row r="11" spans="1:6" s="743" customFormat="1" ht="12" customHeight="1" thickBot="1" x14ac:dyDescent="0.25">
      <c r="A11" s="750" t="s">
        <v>108</v>
      </c>
      <c r="B11" s="780" t="s">
        <v>175</v>
      </c>
      <c r="C11" s="763">
        <f>SUM(C12:C18)</f>
        <v>18850000</v>
      </c>
      <c r="D11" s="763">
        <f>SUM(D12:D18)</f>
        <v>19427000</v>
      </c>
      <c r="E11" s="778">
        <f>SUM(E12:E18)</f>
        <v>19963000</v>
      </c>
    </row>
    <row r="12" spans="1:6" s="743" customFormat="1" ht="12" customHeight="1" thickBot="1" x14ac:dyDescent="0.25">
      <c r="A12" s="755" t="s">
        <v>176</v>
      </c>
      <c r="B12" s="791" t="str">
        <f>[3]KV_1.1.sz.mell.!B32</f>
        <v>Építményadó</v>
      </c>
      <c r="C12" s="786">
        <v>40000</v>
      </c>
      <c r="D12" s="758">
        <v>42000</v>
      </c>
      <c r="E12" s="757">
        <v>45000</v>
      </c>
    </row>
    <row r="13" spans="1:6" s="743" customFormat="1" ht="12" customHeight="1" thickBot="1" x14ac:dyDescent="0.25">
      <c r="A13" s="790" t="s">
        <v>177</v>
      </c>
      <c r="B13" s="789" t="str">
        <f>[3]KV_1.1.sz.mell.!B33</f>
        <v>Egyéb közhatalmi</v>
      </c>
      <c r="C13" s="786">
        <v>20000</v>
      </c>
      <c r="D13" s="753">
        <v>25000</v>
      </c>
      <c r="E13" s="507">
        <v>28000</v>
      </c>
    </row>
    <row r="14" spans="1:6" s="743" customFormat="1" ht="12" customHeight="1" thickBot="1" x14ac:dyDescent="0.25">
      <c r="A14" s="790" t="s">
        <v>178</v>
      </c>
      <c r="B14" s="789" t="str">
        <f>[3]KV_1.1.sz.mell.!B34</f>
        <v>Iparűzési adó</v>
      </c>
      <c r="C14" s="786">
        <v>18000000</v>
      </c>
      <c r="D14" s="753">
        <v>18500000</v>
      </c>
      <c r="E14" s="507">
        <v>19000000</v>
      </c>
    </row>
    <row r="15" spans="1:6" s="743" customFormat="1" ht="12" customHeight="1" thickBot="1" x14ac:dyDescent="0.25">
      <c r="A15" s="790" t="s">
        <v>179</v>
      </c>
      <c r="B15" s="789" t="str">
        <f>[3]KV_1.1.sz.mell.!B35</f>
        <v>Talajterhelési díj</v>
      </c>
      <c r="C15" s="786">
        <v>290000</v>
      </c>
      <c r="D15" s="753">
        <v>300000</v>
      </c>
      <c r="E15" s="507">
        <v>310000</v>
      </c>
    </row>
    <row r="16" spans="1:6" s="743" customFormat="1" ht="12" customHeight="1" thickBot="1" x14ac:dyDescent="0.25">
      <c r="A16" s="790" t="s">
        <v>431</v>
      </c>
      <c r="B16" s="789" t="str">
        <f>[3]KV_1.1.sz.mell.!B36</f>
        <v>Gépjárműadó</v>
      </c>
      <c r="C16" s="786">
        <v>0</v>
      </c>
      <c r="D16" s="753"/>
      <c r="E16" s="507"/>
    </row>
    <row r="17" spans="1:5" s="743" customFormat="1" ht="12" customHeight="1" thickBot="1" x14ac:dyDescent="0.25">
      <c r="A17" s="790" t="s">
        <v>432</v>
      </c>
      <c r="B17" s="789" t="str">
        <f>[3]KV_1.1.sz.mell.!B37</f>
        <v>Telekadó</v>
      </c>
      <c r="C17" s="786">
        <v>0</v>
      </c>
      <c r="D17" s="753"/>
      <c r="E17" s="507"/>
    </row>
    <row r="18" spans="1:5" s="743" customFormat="1" ht="12" customHeight="1" thickBot="1" x14ac:dyDescent="0.25">
      <c r="A18" s="788" t="s">
        <v>433</v>
      </c>
      <c r="B18" s="787" t="str">
        <f>[3]KV_1.1.sz.mell.!B38</f>
        <v>Kommunális adó</v>
      </c>
      <c r="C18" s="786">
        <v>500000</v>
      </c>
      <c r="D18" s="785">
        <v>560000</v>
      </c>
      <c r="E18" s="508">
        <v>580000</v>
      </c>
    </row>
    <row r="19" spans="1:5" s="743" customFormat="1" ht="12" customHeight="1" thickBot="1" x14ac:dyDescent="0.25">
      <c r="A19" s="750" t="s">
        <v>12</v>
      </c>
      <c r="B19" s="780" t="s">
        <v>718</v>
      </c>
      <c r="C19" s="763">
        <v>1800000</v>
      </c>
      <c r="D19" s="763">
        <v>1900000</v>
      </c>
      <c r="E19" s="783">
        <v>1900000</v>
      </c>
    </row>
    <row r="20" spans="1:5" s="743" customFormat="1" ht="12" customHeight="1" thickBot="1" x14ac:dyDescent="0.25">
      <c r="A20" s="750" t="s">
        <v>13</v>
      </c>
      <c r="B20" s="780" t="s">
        <v>3</v>
      </c>
      <c r="C20" s="763">
        <v>1000000</v>
      </c>
      <c r="D20" s="763">
        <v>1100000</v>
      </c>
      <c r="E20" s="783">
        <v>1200000</v>
      </c>
    </row>
    <row r="21" spans="1:5" s="743" customFormat="1" ht="12" customHeight="1" thickBot="1" x14ac:dyDescent="0.25">
      <c r="A21" s="750" t="s">
        <v>115</v>
      </c>
      <c r="B21" s="780" t="s">
        <v>717</v>
      </c>
      <c r="C21" s="763"/>
      <c r="D21" s="763"/>
      <c r="E21" s="783"/>
    </row>
    <row r="22" spans="1:5" s="743" customFormat="1" ht="12" customHeight="1" thickBot="1" x14ac:dyDescent="0.25">
      <c r="A22" s="750" t="s">
        <v>15</v>
      </c>
      <c r="B22" s="784" t="s">
        <v>716</v>
      </c>
      <c r="C22" s="763">
        <v>13544465</v>
      </c>
      <c r="D22" s="763">
        <v>14515146</v>
      </c>
      <c r="E22" s="783">
        <v>16546844</v>
      </c>
    </row>
    <row r="23" spans="1:5" s="743" customFormat="1" ht="12" customHeight="1" thickBot="1" x14ac:dyDescent="0.25">
      <c r="A23" s="750" t="s">
        <v>16</v>
      </c>
      <c r="B23" s="780" t="s">
        <v>213</v>
      </c>
      <c r="C23" s="779">
        <f>+C8+C9+C10+C11+C19+C20+C21+C22</f>
        <v>92478620</v>
      </c>
      <c r="D23" s="779">
        <f>+D8+D9+D10+D11+D19+D20+D21+D22</f>
        <v>96797257</v>
      </c>
      <c r="E23" s="496">
        <f>+E8+E9+E10+E11+E19+E20+E21+E22</f>
        <v>100821956</v>
      </c>
    </row>
    <row r="24" spans="1:5" s="743" customFormat="1" ht="12" customHeight="1" thickBot="1" x14ac:dyDescent="0.25">
      <c r="A24" s="750" t="s">
        <v>17</v>
      </c>
      <c r="B24" s="780" t="s">
        <v>715</v>
      </c>
      <c r="C24" s="782"/>
      <c r="D24" s="782"/>
      <c r="E24" s="781"/>
    </row>
    <row r="25" spans="1:5" s="743" customFormat="1" ht="12" customHeight="1" thickBot="1" x14ac:dyDescent="0.25">
      <c r="A25" s="750" t="s">
        <v>18</v>
      </c>
      <c r="B25" s="780" t="s">
        <v>714</v>
      </c>
      <c r="C25" s="779">
        <f>+C23+C24</f>
        <v>92478620</v>
      </c>
      <c r="D25" s="779">
        <f>+D23+D24</f>
        <v>96797257</v>
      </c>
      <c r="E25" s="778">
        <f>+E23+E24</f>
        <v>100821956</v>
      </c>
    </row>
    <row r="26" spans="1:5" s="743" customFormat="1" ht="12" customHeight="1" x14ac:dyDescent="0.2">
      <c r="A26" s="777"/>
      <c r="B26" s="776"/>
      <c r="C26" s="775"/>
      <c r="D26" s="774"/>
      <c r="E26" s="773"/>
    </row>
    <row r="27" spans="1:5" s="743" customFormat="1" ht="12" customHeight="1" x14ac:dyDescent="0.2">
      <c r="A27" s="885" t="s">
        <v>37</v>
      </c>
      <c r="B27" s="885"/>
      <c r="C27" s="885"/>
      <c r="D27" s="885"/>
      <c r="E27" s="885"/>
    </row>
    <row r="28" spans="1:5" s="743" customFormat="1" ht="12" customHeight="1" thickBot="1" x14ac:dyDescent="0.25">
      <c r="A28" s="887" t="s">
        <v>97</v>
      </c>
      <c r="B28" s="887"/>
      <c r="C28" s="741"/>
      <c r="D28" s="772"/>
      <c r="E28" s="771" t="str">
        <f>E5</f>
        <v>Forintban</v>
      </c>
    </row>
    <row r="29" spans="1:5" s="743" customFormat="1" ht="24" customHeight="1" thickBot="1" x14ac:dyDescent="0.25">
      <c r="A29" s="770" t="s">
        <v>6</v>
      </c>
      <c r="B29" s="769" t="s">
        <v>38</v>
      </c>
      <c r="C29" s="769" t="str">
        <f>+C6</f>
        <v>2022. évi</v>
      </c>
      <c r="D29" s="769" t="str">
        <f>+D6</f>
        <v>2023. évi</v>
      </c>
      <c r="E29" s="768" t="str">
        <f>+E6</f>
        <v>2024. évi</v>
      </c>
    </row>
    <row r="30" spans="1:5" s="743" customFormat="1" ht="12" customHeight="1" thickBot="1" x14ac:dyDescent="0.25">
      <c r="A30" s="767" t="s">
        <v>393</v>
      </c>
      <c r="B30" s="766" t="s">
        <v>394</v>
      </c>
      <c r="C30" s="766" t="s">
        <v>395</v>
      </c>
      <c r="D30" s="766" t="s">
        <v>397</v>
      </c>
      <c r="E30" s="765" t="s">
        <v>396</v>
      </c>
    </row>
    <row r="31" spans="1:5" s="743" customFormat="1" ht="15.2" customHeight="1" thickBot="1" x14ac:dyDescent="0.25">
      <c r="A31" s="750" t="s">
        <v>8</v>
      </c>
      <c r="B31" s="764" t="s">
        <v>713</v>
      </c>
      <c r="C31" s="763">
        <v>66512551</v>
      </c>
      <c r="D31" s="763">
        <v>68055112</v>
      </c>
      <c r="E31" s="502">
        <v>70051154</v>
      </c>
    </row>
    <row r="32" spans="1:5" ht="12" customHeight="1" thickBot="1" x14ac:dyDescent="0.3">
      <c r="A32" s="762" t="s">
        <v>9</v>
      </c>
      <c r="B32" s="761" t="s">
        <v>712</v>
      </c>
      <c r="C32" s="760">
        <f>+C33+C34+C35</f>
        <v>7111000</v>
      </c>
      <c r="D32" s="760">
        <f>+D33+D34+D35</f>
        <v>9641645</v>
      </c>
      <c r="E32" s="759">
        <f>+E33+E34+E35</f>
        <v>10270391</v>
      </c>
    </row>
    <row r="33" spans="1:6" ht="12" customHeight="1" x14ac:dyDescent="0.25">
      <c r="A33" s="755" t="s">
        <v>72</v>
      </c>
      <c r="B33" s="571" t="s">
        <v>140</v>
      </c>
      <c r="C33" s="758">
        <v>4500000</v>
      </c>
      <c r="D33" s="758">
        <v>8641645</v>
      </c>
      <c r="E33" s="757">
        <v>9270391</v>
      </c>
    </row>
    <row r="34" spans="1:6" ht="12" customHeight="1" x14ac:dyDescent="0.25">
      <c r="A34" s="755" t="s">
        <v>73</v>
      </c>
      <c r="B34" s="756" t="s">
        <v>122</v>
      </c>
      <c r="C34" s="753">
        <v>2611000</v>
      </c>
      <c r="D34" s="753">
        <v>1000000</v>
      </c>
      <c r="E34" s="507">
        <v>1000000</v>
      </c>
    </row>
    <row r="35" spans="1:6" ht="12" customHeight="1" thickBot="1" x14ac:dyDescent="0.3">
      <c r="A35" s="755" t="s">
        <v>74</v>
      </c>
      <c r="B35" s="754" t="s">
        <v>142</v>
      </c>
      <c r="C35" s="753"/>
      <c r="D35" s="753"/>
      <c r="E35" s="507"/>
    </row>
    <row r="36" spans="1:6" ht="12" customHeight="1" thickBot="1" x14ac:dyDescent="0.3">
      <c r="A36" s="750" t="s">
        <v>10</v>
      </c>
      <c r="B36" s="576" t="s">
        <v>349</v>
      </c>
      <c r="C36" s="752">
        <f>+C31+C32</f>
        <v>73623551</v>
      </c>
      <c r="D36" s="752">
        <f>+D31+D32</f>
        <v>77696757</v>
      </c>
      <c r="E36" s="751">
        <f>+E31+E32</f>
        <v>80321545</v>
      </c>
    </row>
    <row r="37" spans="1:6" ht="15.2" customHeight="1" thickBot="1" x14ac:dyDescent="0.3">
      <c r="A37" s="750" t="s">
        <v>11</v>
      </c>
      <c r="B37" s="576" t="s">
        <v>711</v>
      </c>
      <c r="C37" s="749">
        <v>18855069</v>
      </c>
      <c r="D37" s="749">
        <v>19100500</v>
      </c>
      <c r="E37" s="748">
        <v>20500411</v>
      </c>
      <c r="F37" s="461"/>
    </row>
    <row r="38" spans="1:6" s="743" customFormat="1" ht="12.95" customHeight="1" thickBot="1" x14ac:dyDescent="0.25">
      <c r="A38" s="747" t="s">
        <v>12</v>
      </c>
      <c r="B38" s="746" t="s">
        <v>710</v>
      </c>
      <c r="C38" s="745">
        <f>+C36+C37</f>
        <v>92478620</v>
      </c>
      <c r="D38" s="745">
        <f>+D36+D37</f>
        <v>96797257</v>
      </c>
      <c r="E38" s="744">
        <f>+E36+E37</f>
        <v>100821956</v>
      </c>
    </row>
    <row r="39" spans="1:6" x14ac:dyDescent="0.25">
      <c r="C39" s="742">
        <f>C25-C38</f>
        <v>0</v>
      </c>
      <c r="D39" s="742">
        <f>D25-D38</f>
        <v>0</v>
      </c>
      <c r="E39" s="742">
        <f>E25-E38</f>
        <v>0</v>
      </c>
    </row>
    <row r="40" spans="1:6" x14ac:dyDescent="0.25">
      <c r="C40" s="740"/>
    </row>
    <row r="41" spans="1:6" x14ac:dyDescent="0.25">
      <c r="C41" s="740"/>
    </row>
    <row r="42" spans="1:6" ht="16.5" customHeight="1" x14ac:dyDescent="0.25">
      <c r="C42" s="740"/>
    </row>
    <row r="43" spans="1:6" x14ac:dyDescent="0.25">
      <c r="C43" s="740"/>
    </row>
    <row r="44" spans="1:6" x14ac:dyDescent="0.25">
      <c r="C44" s="740"/>
    </row>
    <row r="45" spans="1:6" x14ac:dyDescent="0.25">
      <c r="C45" s="740"/>
    </row>
    <row r="46" spans="1:6" x14ac:dyDescent="0.25">
      <c r="C46" s="740"/>
    </row>
    <row r="47" spans="1:6" x14ac:dyDescent="0.25">
      <c r="C47" s="740"/>
    </row>
    <row r="48" spans="1:6" x14ac:dyDescent="0.25">
      <c r="C48" s="740"/>
    </row>
    <row r="49" spans="3:3" x14ac:dyDescent="0.25">
      <c r="C49" s="740"/>
    </row>
    <row r="50" spans="3:3" x14ac:dyDescent="0.25">
      <c r="C50" s="740"/>
    </row>
    <row r="51" spans="3:3" x14ac:dyDescent="0.25">
      <c r="C51" s="740"/>
    </row>
  </sheetData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5.75" x14ac:dyDescent="0.25">
      <c r="A2" s="320" t="s">
        <v>95</v>
      </c>
    </row>
    <row r="4" spans="1:2" x14ac:dyDescent="0.2">
      <c r="A4" s="61"/>
      <c r="B4" s="61"/>
    </row>
    <row r="5" spans="1:2" s="72" customFormat="1" ht="15.75" x14ac:dyDescent="0.25">
      <c r="A5" s="46" t="str">
        <f>CONCATENATE(ALAPADATOK!D7,". évi előirányzat BEVÉTELEK")</f>
        <v>2021. évi előirányzat BEVÉTELEK</v>
      </c>
      <c r="B5" s="71"/>
    </row>
    <row r="6" spans="1:2" x14ac:dyDescent="0.2">
      <c r="A6" s="61"/>
      <c r="B6" s="61"/>
    </row>
    <row r="7" spans="1:2" x14ac:dyDescent="0.2">
      <c r="A7" s="61" t="s">
        <v>423</v>
      </c>
      <c r="B7" s="61" t="s">
        <v>387</v>
      </c>
    </row>
    <row r="8" spans="1:2" x14ac:dyDescent="0.2">
      <c r="A8" s="61" t="s">
        <v>424</v>
      </c>
      <c r="B8" s="61" t="s">
        <v>388</v>
      </c>
    </row>
    <row r="9" spans="1:2" x14ac:dyDescent="0.2">
      <c r="A9" s="61" t="s">
        <v>425</v>
      </c>
      <c r="B9" s="61" t="s">
        <v>389</v>
      </c>
    </row>
    <row r="10" spans="1:2" x14ac:dyDescent="0.2">
      <c r="A10" s="61"/>
      <c r="B10" s="61"/>
    </row>
    <row r="11" spans="1:2" x14ac:dyDescent="0.2">
      <c r="A11" s="61"/>
      <c r="B11" s="61"/>
    </row>
    <row r="12" spans="1:2" s="72" customFormat="1" ht="15.75" x14ac:dyDescent="0.25">
      <c r="A12" s="46" t="str">
        <f>+CONCATENATE(LEFT(A5,4),". évi előirányzat KIADÁSOK")</f>
        <v>2021. évi előirányzat KIADÁSOK</v>
      </c>
      <c r="B12" s="71"/>
    </row>
    <row r="13" spans="1:2" x14ac:dyDescent="0.2">
      <c r="A13" s="61"/>
      <c r="B13" s="61"/>
    </row>
    <row r="14" spans="1:2" x14ac:dyDescent="0.2">
      <c r="A14" s="61" t="s">
        <v>426</v>
      </c>
      <c r="B14" s="61" t="s">
        <v>390</v>
      </c>
    </row>
    <row r="15" spans="1:2" x14ac:dyDescent="0.2">
      <c r="A15" s="61" t="s">
        <v>427</v>
      </c>
      <c r="B15" s="61" t="s">
        <v>391</v>
      </c>
    </row>
    <row r="16" spans="1:2" x14ac:dyDescent="0.2">
      <c r="A16" s="61" t="s">
        <v>428</v>
      </c>
      <c r="B16" s="61" t="s">
        <v>392</v>
      </c>
    </row>
  </sheetData>
  <sheetProtection sheet="1"/>
  <phoneticPr fontId="27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J164"/>
  <sheetViews>
    <sheetView topLeftCell="A160" zoomScale="120" zoomScaleNormal="120" zoomScaleSheetLayoutView="100" workbookViewId="0">
      <selection activeCell="B1" sqref="B1:D1"/>
    </sheetView>
  </sheetViews>
  <sheetFormatPr defaultRowHeight="15.75" x14ac:dyDescent="0.25"/>
  <cols>
    <col min="1" max="1" width="9.5" style="181" customWidth="1"/>
    <col min="2" max="2" width="80.83203125" style="181" customWidth="1"/>
    <col min="3" max="3" width="13.83203125" style="181" customWidth="1"/>
    <col min="4" max="4" width="13.83203125" style="182" customWidth="1"/>
    <col min="5" max="5" width="11" style="199" bestFit="1" customWidth="1"/>
    <col min="6" max="16384" width="9.33203125" style="199"/>
  </cols>
  <sheetData>
    <row r="1" spans="1:5" ht="18.75" customHeight="1" x14ac:dyDescent="0.25">
      <c r="A1" s="321"/>
      <c r="B1" s="808" t="str">
        <f>CONCATENATE("1.1. melléklet ",ALAPADATOK!A7," ",ALAPADATOK!B7," ",ALAPADATOK!C7," ",ALAPADATOK!D7," ",ALAPADATOK!E7," ",ALAPADATOK!F7," ",ALAPADATOK!G7," ",ALAPADATOK!H7)</f>
        <v>1.1. melléklet a 6 / 2021 ( VI.30 ) önkormányzati rendelethez</v>
      </c>
      <c r="C1" s="808"/>
      <c r="D1" s="809"/>
    </row>
    <row r="2" spans="1:5" ht="21.95" customHeight="1" x14ac:dyDescent="0.25">
      <c r="A2" s="816" t="str">
        <f>CONCATENATE(ALAPADATOK!A3)</f>
        <v>ESZTEREGNYE KÖZSÉG ÖNKORMÁNYZATA</v>
      </c>
      <c r="B2" s="817"/>
      <c r="C2" s="817"/>
      <c r="D2" s="817"/>
    </row>
    <row r="3" spans="1:5" ht="21.95" customHeight="1" x14ac:dyDescent="0.25">
      <c r="A3" s="818" t="str">
        <f>CONCATENATE(ALAPADATOK!D7,". ÉVI KÖLTSÉGVETÉS")</f>
        <v>2021. ÉVI KÖLTSÉGVETÉS</v>
      </c>
      <c r="B3" s="819"/>
      <c r="C3" s="819"/>
      <c r="D3" s="819"/>
    </row>
    <row r="4" spans="1:5" ht="21.95" customHeight="1" x14ac:dyDescent="0.25">
      <c r="A4" s="818" t="s">
        <v>454</v>
      </c>
      <c r="B4" s="819"/>
      <c r="C4" s="819"/>
      <c r="D4" s="819"/>
    </row>
    <row r="5" spans="1:5" ht="21.95" customHeight="1" x14ac:dyDescent="0.25">
      <c r="A5" s="321"/>
      <c r="B5" s="321"/>
      <c r="C5" s="321"/>
      <c r="D5" s="322"/>
    </row>
    <row r="6" spans="1:5" ht="15.2" customHeight="1" x14ac:dyDescent="0.25">
      <c r="A6" s="810" t="s">
        <v>5</v>
      </c>
      <c r="B6" s="810"/>
      <c r="C6" s="810"/>
      <c r="D6" s="810"/>
    </row>
    <row r="7" spans="1:5" ht="15.2" customHeight="1" thickBot="1" x14ac:dyDescent="0.3">
      <c r="A7" s="811" t="s">
        <v>96</v>
      </c>
      <c r="B7" s="811"/>
      <c r="C7" s="339"/>
      <c r="D7" s="285" t="s">
        <v>612</v>
      </c>
    </row>
    <row r="8" spans="1:5" ht="51.75" customHeight="1" thickBot="1" x14ac:dyDescent="0.3">
      <c r="A8" s="323" t="s">
        <v>54</v>
      </c>
      <c r="B8" s="324" t="s">
        <v>7</v>
      </c>
      <c r="C8" s="376" t="s">
        <v>591</v>
      </c>
      <c r="D8" s="325" t="s">
        <v>592</v>
      </c>
    </row>
    <row r="9" spans="1:5" s="200" customFormat="1" ht="12" customHeight="1" thickBot="1" x14ac:dyDescent="0.25">
      <c r="A9" s="274"/>
      <c r="B9" s="275" t="s">
        <v>393</v>
      </c>
      <c r="C9" s="377" t="s">
        <v>394</v>
      </c>
      <c r="D9" s="276" t="s">
        <v>397</v>
      </c>
    </row>
    <row r="10" spans="1:5" s="201" customFormat="1" ht="12" customHeight="1" thickBot="1" x14ac:dyDescent="0.25">
      <c r="A10" s="18" t="s">
        <v>8</v>
      </c>
      <c r="B10" s="19" t="s">
        <v>161</v>
      </c>
      <c r="C10" s="491">
        <f>+C11+C12+C13+C14+C15+C16</f>
        <v>43068022</v>
      </c>
      <c r="D10" s="491">
        <f>+D11+D12+D13+D14+D15+D16</f>
        <v>43068022</v>
      </c>
      <c r="E10" s="538"/>
    </row>
    <row r="11" spans="1:5" s="201" customFormat="1" ht="12" customHeight="1" x14ac:dyDescent="0.2">
      <c r="A11" s="13" t="s">
        <v>66</v>
      </c>
      <c r="B11" s="202" t="s">
        <v>162</v>
      </c>
      <c r="C11" s="492">
        <v>13403202</v>
      </c>
      <c r="D11" s="492">
        <v>13403202</v>
      </c>
      <c r="E11" s="538"/>
    </row>
    <row r="12" spans="1:5" s="201" customFormat="1" ht="12" customHeight="1" x14ac:dyDescent="0.2">
      <c r="A12" s="12" t="s">
        <v>67</v>
      </c>
      <c r="B12" s="203" t="s">
        <v>163</v>
      </c>
      <c r="C12" s="493">
        <v>16563820</v>
      </c>
      <c r="D12" s="493">
        <v>16563820</v>
      </c>
      <c r="E12" s="538"/>
    </row>
    <row r="13" spans="1:5" s="201" customFormat="1" ht="12" customHeight="1" x14ac:dyDescent="0.2">
      <c r="A13" s="12" t="s">
        <v>68</v>
      </c>
      <c r="B13" s="203" t="s">
        <v>429</v>
      </c>
      <c r="C13" s="493">
        <v>10831000</v>
      </c>
      <c r="D13" s="493">
        <v>10831000</v>
      </c>
      <c r="E13" s="538"/>
    </row>
    <row r="14" spans="1:5" s="201" customFormat="1" ht="12" customHeight="1" x14ac:dyDescent="0.2">
      <c r="A14" s="12" t="s">
        <v>69</v>
      </c>
      <c r="B14" s="203" t="s">
        <v>164</v>
      </c>
      <c r="C14" s="493">
        <v>2270000</v>
      </c>
      <c r="D14" s="493">
        <v>2270000</v>
      </c>
      <c r="E14" s="538"/>
    </row>
    <row r="15" spans="1:5" s="201" customFormat="1" ht="12" customHeight="1" x14ac:dyDescent="0.2">
      <c r="A15" s="12" t="s">
        <v>92</v>
      </c>
      <c r="B15" s="117" t="s">
        <v>333</v>
      </c>
      <c r="C15" s="493"/>
      <c r="D15" s="493"/>
      <c r="E15" s="538"/>
    </row>
    <row r="16" spans="1:5" s="201" customFormat="1" ht="12" customHeight="1" thickBot="1" x14ac:dyDescent="0.25">
      <c r="A16" s="14" t="s">
        <v>70</v>
      </c>
      <c r="B16" s="118" t="s">
        <v>334</v>
      </c>
      <c r="C16" s="493"/>
      <c r="D16" s="493"/>
      <c r="E16" s="538"/>
    </row>
    <row r="17" spans="1:5" s="201" customFormat="1" ht="12" customHeight="1" thickBot="1" x14ac:dyDescent="0.25">
      <c r="A17" s="18" t="s">
        <v>9</v>
      </c>
      <c r="B17" s="116" t="s">
        <v>165</v>
      </c>
      <c r="C17" s="491">
        <f>+C18+C19+C20+C21+C22</f>
        <v>13093107</v>
      </c>
      <c r="D17" s="491">
        <f>+D18+D19+D20+D21+D22</f>
        <v>13093107</v>
      </c>
      <c r="E17" s="538"/>
    </row>
    <row r="18" spans="1:5" s="201" customFormat="1" ht="12" customHeight="1" x14ac:dyDescent="0.2">
      <c r="A18" s="13" t="s">
        <v>72</v>
      </c>
      <c r="B18" s="202" t="s">
        <v>166</v>
      </c>
      <c r="C18" s="492"/>
      <c r="D18" s="492"/>
      <c r="E18" s="538"/>
    </row>
    <row r="19" spans="1:5" s="201" customFormat="1" ht="12" customHeight="1" x14ac:dyDescent="0.2">
      <c r="A19" s="12" t="s">
        <v>73</v>
      </c>
      <c r="B19" s="203" t="s">
        <v>167</v>
      </c>
      <c r="C19" s="493"/>
      <c r="D19" s="493"/>
      <c r="E19" s="538"/>
    </row>
    <row r="20" spans="1:5" s="201" customFormat="1" ht="12" customHeight="1" x14ac:dyDescent="0.2">
      <c r="A20" s="12" t="s">
        <v>74</v>
      </c>
      <c r="B20" s="203" t="s">
        <v>324</v>
      </c>
      <c r="C20" s="493"/>
      <c r="D20" s="493"/>
      <c r="E20" s="538"/>
    </row>
    <row r="21" spans="1:5" s="201" customFormat="1" ht="12" customHeight="1" x14ac:dyDescent="0.2">
      <c r="A21" s="12" t="s">
        <v>75</v>
      </c>
      <c r="B21" s="203" t="s">
        <v>325</v>
      </c>
      <c r="C21" s="493"/>
      <c r="D21" s="493"/>
      <c r="E21" s="538"/>
    </row>
    <row r="22" spans="1:5" s="201" customFormat="1" ht="12" customHeight="1" x14ac:dyDescent="0.2">
      <c r="A22" s="12" t="s">
        <v>76</v>
      </c>
      <c r="B22" s="203" t="s">
        <v>449</v>
      </c>
      <c r="C22" s="493">
        <v>13093107</v>
      </c>
      <c r="D22" s="493">
        <v>13093107</v>
      </c>
      <c r="E22" s="538"/>
    </row>
    <row r="23" spans="1:5" s="201" customFormat="1" ht="12" customHeight="1" thickBot="1" x14ac:dyDescent="0.25">
      <c r="A23" s="14" t="s">
        <v>82</v>
      </c>
      <c r="B23" s="118" t="s">
        <v>169</v>
      </c>
      <c r="C23" s="494"/>
      <c r="D23" s="494"/>
      <c r="E23" s="538"/>
    </row>
    <row r="24" spans="1:5" s="201" customFormat="1" ht="12" customHeight="1" thickBot="1" x14ac:dyDescent="0.25">
      <c r="A24" s="18" t="s">
        <v>10</v>
      </c>
      <c r="B24" s="19" t="s">
        <v>170</v>
      </c>
      <c r="C24" s="491">
        <f>+C25+C26+C27+C28+C29</f>
        <v>0</v>
      </c>
      <c r="D24" s="491">
        <f>+D25+D26+D27+D28+D29</f>
        <v>18462000</v>
      </c>
      <c r="E24" s="538"/>
    </row>
    <row r="25" spans="1:5" s="201" customFormat="1" ht="12" customHeight="1" x14ac:dyDescent="0.2">
      <c r="A25" s="13" t="s">
        <v>55</v>
      </c>
      <c r="B25" s="202" t="s">
        <v>171</v>
      </c>
      <c r="C25" s="492"/>
      <c r="D25" s="492">
        <v>18462000</v>
      </c>
      <c r="E25" s="538"/>
    </row>
    <row r="26" spans="1:5" s="201" customFormat="1" ht="12" customHeight="1" x14ac:dyDescent="0.2">
      <c r="A26" s="12" t="s">
        <v>56</v>
      </c>
      <c r="B26" s="203" t="s">
        <v>172</v>
      </c>
      <c r="C26" s="493"/>
      <c r="D26" s="493"/>
      <c r="E26" s="538"/>
    </row>
    <row r="27" spans="1:5" s="201" customFormat="1" ht="12" customHeight="1" x14ac:dyDescent="0.2">
      <c r="A27" s="12" t="s">
        <v>57</v>
      </c>
      <c r="B27" s="203" t="s">
        <v>326</v>
      </c>
      <c r="C27" s="493"/>
      <c r="D27" s="493"/>
      <c r="E27" s="538"/>
    </row>
    <row r="28" spans="1:5" s="201" customFormat="1" ht="12" customHeight="1" x14ac:dyDescent="0.2">
      <c r="A28" s="12" t="s">
        <v>58</v>
      </c>
      <c r="B28" s="203" t="s">
        <v>327</v>
      </c>
      <c r="C28" s="493"/>
      <c r="D28" s="493"/>
      <c r="E28" s="538"/>
    </row>
    <row r="29" spans="1:5" s="201" customFormat="1" ht="12" customHeight="1" x14ac:dyDescent="0.2">
      <c r="A29" s="12" t="s">
        <v>106</v>
      </c>
      <c r="B29" s="203" t="s">
        <v>173</v>
      </c>
      <c r="C29" s="493"/>
      <c r="D29" s="493"/>
      <c r="E29" s="538"/>
    </row>
    <row r="30" spans="1:5" s="270" customFormat="1" ht="12" customHeight="1" thickBot="1" x14ac:dyDescent="0.25">
      <c r="A30" s="277" t="s">
        <v>107</v>
      </c>
      <c r="B30" s="269" t="s">
        <v>444</v>
      </c>
      <c r="C30" s="495"/>
      <c r="D30" s="495"/>
      <c r="E30" s="538"/>
    </row>
    <row r="31" spans="1:5" s="201" customFormat="1" ht="12" customHeight="1" thickBot="1" x14ac:dyDescent="0.25">
      <c r="A31" s="18" t="s">
        <v>108</v>
      </c>
      <c r="B31" s="19" t="s">
        <v>430</v>
      </c>
      <c r="C31" s="496">
        <f>SUM(C32:C38)</f>
        <v>20133000</v>
      </c>
      <c r="D31" s="496">
        <f>SUM(D32:D38)</f>
        <v>20133000</v>
      </c>
      <c r="E31" s="538"/>
    </row>
    <row r="32" spans="1:5" s="201" customFormat="1" ht="12" customHeight="1" x14ac:dyDescent="0.2">
      <c r="A32" s="13" t="s">
        <v>176</v>
      </c>
      <c r="B32" s="202" t="s">
        <v>548</v>
      </c>
      <c r="C32" s="492">
        <v>38000</v>
      </c>
      <c r="D32" s="492">
        <v>38000</v>
      </c>
      <c r="E32" s="538"/>
    </row>
    <row r="33" spans="1:5" s="201" customFormat="1" ht="12" customHeight="1" x14ac:dyDescent="0.2">
      <c r="A33" s="12" t="s">
        <v>177</v>
      </c>
      <c r="B33" s="203" t="s">
        <v>434</v>
      </c>
      <c r="C33" s="493">
        <v>15000</v>
      </c>
      <c r="D33" s="493">
        <v>15000</v>
      </c>
      <c r="E33" s="538"/>
    </row>
    <row r="34" spans="1:5" s="201" customFormat="1" ht="12" customHeight="1" x14ac:dyDescent="0.2">
      <c r="A34" s="12" t="s">
        <v>178</v>
      </c>
      <c r="B34" s="203" t="s">
        <v>435</v>
      </c>
      <c r="C34" s="493">
        <v>15000000</v>
      </c>
      <c r="D34" s="493">
        <v>15000000</v>
      </c>
      <c r="E34" s="538"/>
    </row>
    <row r="35" spans="1:5" s="201" customFormat="1" ht="12" customHeight="1" x14ac:dyDescent="0.2">
      <c r="A35" s="12" t="s">
        <v>179</v>
      </c>
      <c r="B35" s="203" t="s">
        <v>436</v>
      </c>
      <c r="C35" s="493">
        <v>280000</v>
      </c>
      <c r="D35" s="493">
        <v>280000</v>
      </c>
      <c r="E35" s="538"/>
    </row>
    <row r="36" spans="1:5" s="201" customFormat="1" ht="12" customHeight="1" x14ac:dyDescent="0.2">
      <c r="A36" s="12" t="s">
        <v>431</v>
      </c>
      <c r="B36" s="203" t="s">
        <v>180</v>
      </c>
      <c r="C36" s="493"/>
      <c r="D36" s="493"/>
      <c r="E36" s="538"/>
    </row>
    <row r="37" spans="1:5" s="201" customFormat="1" ht="12" customHeight="1" x14ac:dyDescent="0.2">
      <c r="A37" s="12" t="s">
        <v>432</v>
      </c>
      <c r="B37" s="203" t="s">
        <v>547</v>
      </c>
      <c r="C37" s="493"/>
      <c r="D37" s="493"/>
      <c r="E37" s="538"/>
    </row>
    <row r="38" spans="1:5" s="201" customFormat="1" ht="12" customHeight="1" thickBot="1" x14ac:dyDescent="0.25">
      <c r="A38" s="14" t="s">
        <v>433</v>
      </c>
      <c r="B38" s="347" t="s">
        <v>554</v>
      </c>
      <c r="C38" s="494">
        <v>4800000</v>
      </c>
      <c r="D38" s="494">
        <v>4800000</v>
      </c>
      <c r="E38" s="538"/>
    </row>
    <row r="39" spans="1:5" s="201" customFormat="1" ht="12" customHeight="1" thickBot="1" x14ac:dyDescent="0.25">
      <c r="A39" s="18" t="s">
        <v>12</v>
      </c>
      <c r="B39" s="19" t="s">
        <v>335</v>
      </c>
      <c r="C39" s="491">
        <f>SUM(C40:C50)</f>
        <v>1490000</v>
      </c>
      <c r="D39" s="491">
        <f>SUM(D40:D50)</f>
        <v>2230000</v>
      </c>
      <c r="E39" s="538"/>
    </row>
    <row r="40" spans="1:5" s="201" customFormat="1" ht="12" customHeight="1" x14ac:dyDescent="0.2">
      <c r="A40" s="13" t="s">
        <v>59</v>
      </c>
      <c r="B40" s="202" t="s">
        <v>183</v>
      </c>
      <c r="C40" s="492"/>
      <c r="D40" s="492"/>
      <c r="E40" s="538"/>
    </row>
    <row r="41" spans="1:5" s="201" customFormat="1" ht="12" customHeight="1" x14ac:dyDescent="0.2">
      <c r="A41" s="12" t="s">
        <v>60</v>
      </c>
      <c r="B41" s="203" t="s">
        <v>184</v>
      </c>
      <c r="C41" s="493">
        <v>750000</v>
      </c>
      <c r="D41" s="493">
        <v>1490000</v>
      </c>
      <c r="E41" s="538"/>
    </row>
    <row r="42" spans="1:5" s="201" customFormat="1" ht="12" customHeight="1" x14ac:dyDescent="0.2">
      <c r="A42" s="12" t="s">
        <v>61</v>
      </c>
      <c r="B42" s="203" t="s">
        <v>185</v>
      </c>
      <c r="C42" s="493"/>
      <c r="D42" s="493"/>
      <c r="E42" s="538"/>
    </row>
    <row r="43" spans="1:5" s="201" customFormat="1" ht="12" customHeight="1" x14ac:dyDescent="0.2">
      <c r="A43" s="12" t="s">
        <v>110</v>
      </c>
      <c r="B43" s="203" t="s">
        <v>186</v>
      </c>
      <c r="C43" s="493">
        <v>600000</v>
      </c>
      <c r="D43" s="493">
        <v>600000</v>
      </c>
      <c r="E43" s="538"/>
    </row>
    <row r="44" spans="1:5" s="201" customFormat="1" ht="12" customHeight="1" x14ac:dyDescent="0.2">
      <c r="A44" s="12" t="s">
        <v>111</v>
      </c>
      <c r="B44" s="203" t="s">
        <v>187</v>
      </c>
      <c r="C44" s="493"/>
      <c r="D44" s="493"/>
      <c r="E44" s="538"/>
    </row>
    <row r="45" spans="1:5" s="201" customFormat="1" ht="12" customHeight="1" x14ac:dyDescent="0.2">
      <c r="A45" s="12" t="s">
        <v>112</v>
      </c>
      <c r="B45" s="203" t="s">
        <v>188</v>
      </c>
      <c r="C45" s="493"/>
      <c r="D45" s="493"/>
      <c r="E45" s="538"/>
    </row>
    <row r="46" spans="1:5" s="201" customFormat="1" ht="12" customHeight="1" x14ac:dyDescent="0.2">
      <c r="A46" s="12" t="s">
        <v>113</v>
      </c>
      <c r="B46" s="203" t="s">
        <v>189</v>
      </c>
      <c r="C46" s="493"/>
      <c r="D46" s="493"/>
      <c r="E46" s="538"/>
    </row>
    <row r="47" spans="1:5" s="201" customFormat="1" ht="12" customHeight="1" x14ac:dyDescent="0.2">
      <c r="A47" s="12" t="s">
        <v>114</v>
      </c>
      <c r="B47" s="203" t="s">
        <v>437</v>
      </c>
      <c r="C47" s="493"/>
      <c r="D47" s="493"/>
      <c r="E47" s="538"/>
    </row>
    <row r="48" spans="1:5" s="201" customFormat="1" ht="12" customHeight="1" x14ac:dyDescent="0.2">
      <c r="A48" s="12" t="s">
        <v>181</v>
      </c>
      <c r="B48" s="203" t="s">
        <v>191</v>
      </c>
      <c r="C48" s="497"/>
      <c r="D48" s="497"/>
      <c r="E48" s="538"/>
    </row>
    <row r="49" spans="1:5" s="201" customFormat="1" ht="12" customHeight="1" x14ac:dyDescent="0.2">
      <c r="A49" s="14" t="s">
        <v>182</v>
      </c>
      <c r="B49" s="204" t="s">
        <v>337</v>
      </c>
      <c r="C49" s="498"/>
      <c r="D49" s="498"/>
      <c r="E49" s="538"/>
    </row>
    <row r="50" spans="1:5" s="201" customFormat="1" ht="12" customHeight="1" thickBot="1" x14ac:dyDescent="0.25">
      <c r="A50" s="14" t="s">
        <v>336</v>
      </c>
      <c r="B50" s="118" t="s">
        <v>192</v>
      </c>
      <c r="C50" s="498">
        <v>140000</v>
      </c>
      <c r="D50" s="498">
        <v>140000</v>
      </c>
      <c r="E50" s="538"/>
    </row>
    <row r="51" spans="1:5" s="201" customFormat="1" ht="12" customHeight="1" thickBot="1" x14ac:dyDescent="0.25">
      <c r="A51" s="18" t="s">
        <v>13</v>
      </c>
      <c r="B51" s="19" t="s">
        <v>193</v>
      </c>
      <c r="C51" s="491">
        <f>SUM(C52:C56)</f>
        <v>510000</v>
      </c>
      <c r="D51" s="491">
        <f>SUM(D52:D56)</f>
        <v>510000</v>
      </c>
      <c r="E51" s="538"/>
    </row>
    <row r="52" spans="1:5" s="201" customFormat="1" ht="12" customHeight="1" x14ac:dyDescent="0.2">
      <c r="A52" s="13" t="s">
        <v>62</v>
      </c>
      <c r="B52" s="202" t="s">
        <v>197</v>
      </c>
      <c r="C52" s="499"/>
      <c r="D52" s="499"/>
      <c r="E52" s="538"/>
    </row>
    <row r="53" spans="1:5" s="201" customFormat="1" ht="12" customHeight="1" x14ac:dyDescent="0.2">
      <c r="A53" s="12" t="s">
        <v>63</v>
      </c>
      <c r="B53" s="203" t="s">
        <v>198</v>
      </c>
      <c r="C53" s="497">
        <v>510000</v>
      </c>
      <c r="D53" s="497">
        <v>510000</v>
      </c>
      <c r="E53" s="538"/>
    </row>
    <row r="54" spans="1:5" s="201" customFormat="1" ht="12" customHeight="1" x14ac:dyDescent="0.2">
      <c r="A54" s="12" t="s">
        <v>194</v>
      </c>
      <c r="B54" s="203" t="s">
        <v>199</v>
      </c>
      <c r="C54" s="497"/>
      <c r="D54" s="497"/>
      <c r="E54" s="538"/>
    </row>
    <row r="55" spans="1:5" s="201" customFormat="1" ht="12" customHeight="1" x14ac:dyDescent="0.2">
      <c r="A55" s="12" t="s">
        <v>195</v>
      </c>
      <c r="B55" s="203" t="s">
        <v>200</v>
      </c>
      <c r="C55" s="497"/>
      <c r="D55" s="497"/>
      <c r="E55" s="538"/>
    </row>
    <row r="56" spans="1:5" s="201" customFormat="1" ht="12" customHeight="1" thickBot="1" x14ac:dyDescent="0.25">
      <c r="A56" s="14" t="s">
        <v>196</v>
      </c>
      <c r="B56" s="118" t="s">
        <v>201</v>
      </c>
      <c r="C56" s="498"/>
      <c r="D56" s="498"/>
      <c r="E56" s="538"/>
    </row>
    <row r="57" spans="1:5" s="201" customFormat="1" ht="12" customHeight="1" thickBot="1" x14ac:dyDescent="0.25">
      <c r="A57" s="18" t="s">
        <v>115</v>
      </c>
      <c r="B57" s="19" t="s">
        <v>202</v>
      </c>
      <c r="C57" s="491">
        <f>SUM(C58:C60)</f>
        <v>0</v>
      </c>
      <c r="D57" s="491">
        <f>SUM(D58:D60)</f>
        <v>0</v>
      </c>
      <c r="E57" s="538"/>
    </row>
    <row r="58" spans="1:5" s="201" customFormat="1" ht="12" customHeight="1" x14ac:dyDescent="0.2">
      <c r="A58" s="13" t="s">
        <v>64</v>
      </c>
      <c r="B58" s="202" t="s">
        <v>203</v>
      </c>
      <c r="C58" s="492"/>
      <c r="D58" s="492"/>
      <c r="E58" s="538"/>
    </row>
    <row r="59" spans="1:5" s="201" customFormat="1" ht="12" customHeight="1" x14ac:dyDescent="0.2">
      <c r="A59" s="12" t="s">
        <v>65</v>
      </c>
      <c r="B59" s="203" t="s">
        <v>328</v>
      </c>
      <c r="C59" s="493"/>
      <c r="D59" s="493"/>
      <c r="E59" s="538"/>
    </row>
    <row r="60" spans="1:5" s="201" customFormat="1" ht="12" customHeight="1" x14ac:dyDescent="0.2">
      <c r="A60" s="12" t="s">
        <v>206</v>
      </c>
      <c r="B60" s="203" t="s">
        <v>204</v>
      </c>
      <c r="C60" s="493"/>
      <c r="D60" s="493"/>
      <c r="E60" s="538"/>
    </row>
    <row r="61" spans="1:5" s="201" customFormat="1" ht="12" customHeight="1" thickBot="1" x14ac:dyDescent="0.25">
      <c r="A61" s="14" t="s">
        <v>207</v>
      </c>
      <c r="B61" s="118" t="s">
        <v>205</v>
      </c>
      <c r="C61" s="494"/>
      <c r="D61" s="494"/>
      <c r="E61" s="538"/>
    </row>
    <row r="62" spans="1:5" s="201" customFormat="1" ht="12" customHeight="1" thickBot="1" x14ac:dyDescent="0.25">
      <c r="A62" s="18" t="s">
        <v>15</v>
      </c>
      <c r="B62" s="116" t="s">
        <v>208</v>
      </c>
      <c r="C62" s="491">
        <f>SUM(C63:C65)</f>
        <v>0</v>
      </c>
      <c r="D62" s="491">
        <f>SUM(D63:D65)</f>
        <v>0</v>
      </c>
      <c r="E62" s="538"/>
    </row>
    <row r="63" spans="1:5" s="201" customFormat="1" ht="12" customHeight="1" x14ac:dyDescent="0.2">
      <c r="A63" s="13" t="s">
        <v>116</v>
      </c>
      <c r="B63" s="202" t="s">
        <v>210</v>
      </c>
      <c r="C63" s="497"/>
      <c r="D63" s="497"/>
      <c r="E63" s="538"/>
    </row>
    <row r="64" spans="1:5" s="201" customFormat="1" ht="12" customHeight="1" x14ac:dyDescent="0.2">
      <c r="A64" s="12" t="s">
        <v>117</v>
      </c>
      <c r="B64" s="203" t="s">
        <v>329</v>
      </c>
      <c r="C64" s="497"/>
      <c r="D64" s="497"/>
      <c r="E64" s="538"/>
    </row>
    <row r="65" spans="1:5" s="201" customFormat="1" ht="12" customHeight="1" x14ac:dyDescent="0.2">
      <c r="A65" s="12" t="s">
        <v>141</v>
      </c>
      <c r="B65" s="203" t="s">
        <v>211</v>
      </c>
      <c r="C65" s="497"/>
      <c r="D65" s="497"/>
      <c r="E65" s="538"/>
    </row>
    <row r="66" spans="1:5" s="201" customFormat="1" ht="12" customHeight="1" thickBot="1" x14ac:dyDescent="0.25">
      <c r="A66" s="14" t="s">
        <v>209</v>
      </c>
      <c r="B66" s="118" t="s">
        <v>212</v>
      </c>
      <c r="C66" s="497"/>
      <c r="D66" s="497"/>
      <c r="E66" s="538"/>
    </row>
    <row r="67" spans="1:5" s="201" customFormat="1" ht="12" customHeight="1" thickBot="1" x14ac:dyDescent="0.25">
      <c r="A67" s="258" t="s">
        <v>376</v>
      </c>
      <c r="B67" s="19" t="s">
        <v>213</v>
      </c>
      <c r="C67" s="496">
        <f>+C10+C17+C24+C31+C39+C51+C57+C62</f>
        <v>78294129</v>
      </c>
      <c r="D67" s="496">
        <f>+D10+D17+D24+D31+D39+D51+D57+D62</f>
        <v>97496129</v>
      </c>
      <c r="E67" s="538"/>
    </row>
    <row r="68" spans="1:5" s="201" customFormat="1" ht="12" customHeight="1" thickBot="1" x14ac:dyDescent="0.25">
      <c r="A68" s="246" t="s">
        <v>214</v>
      </c>
      <c r="B68" s="116" t="s">
        <v>215</v>
      </c>
      <c r="C68" s="491">
        <f>SUM(C69:C71)</f>
        <v>0</v>
      </c>
      <c r="D68" s="491">
        <f>SUM(D69:D71)</f>
        <v>0</v>
      </c>
      <c r="E68" s="538"/>
    </row>
    <row r="69" spans="1:5" s="201" customFormat="1" ht="12" customHeight="1" x14ac:dyDescent="0.2">
      <c r="A69" s="13" t="s">
        <v>243</v>
      </c>
      <c r="B69" s="202" t="s">
        <v>216</v>
      </c>
      <c r="C69" s="497"/>
      <c r="D69" s="497"/>
      <c r="E69" s="538"/>
    </row>
    <row r="70" spans="1:5" s="201" customFormat="1" ht="12" customHeight="1" x14ac:dyDescent="0.2">
      <c r="A70" s="12" t="s">
        <v>252</v>
      </c>
      <c r="B70" s="203" t="s">
        <v>217</v>
      </c>
      <c r="C70" s="497"/>
      <c r="D70" s="497"/>
      <c r="E70" s="538"/>
    </row>
    <row r="71" spans="1:5" s="201" customFormat="1" ht="12" customHeight="1" thickBot="1" x14ac:dyDescent="0.25">
      <c r="A71" s="14" t="s">
        <v>253</v>
      </c>
      <c r="B71" s="252" t="s">
        <v>445</v>
      </c>
      <c r="C71" s="497"/>
      <c r="D71" s="497"/>
      <c r="E71" s="538"/>
    </row>
    <row r="72" spans="1:5" s="201" customFormat="1" ht="12" customHeight="1" thickBot="1" x14ac:dyDescent="0.25">
      <c r="A72" s="246" t="s">
        <v>219</v>
      </c>
      <c r="B72" s="116" t="s">
        <v>220</v>
      </c>
      <c r="C72" s="491">
        <f>SUM(C73:C76)</f>
        <v>0</v>
      </c>
      <c r="D72" s="491">
        <f>SUM(D73:D76)</f>
        <v>0</v>
      </c>
      <c r="E72" s="538"/>
    </row>
    <row r="73" spans="1:5" s="201" customFormat="1" ht="12" customHeight="1" x14ac:dyDescent="0.2">
      <c r="A73" s="13" t="s">
        <v>93</v>
      </c>
      <c r="B73" s="202" t="s">
        <v>221</v>
      </c>
      <c r="C73" s="497"/>
      <c r="D73" s="497"/>
      <c r="E73" s="538"/>
    </row>
    <row r="74" spans="1:5" s="201" customFormat="1" ht="12" customHeight="1" x14ac:dyDescent="0.2">
      <c r="A74" s="12" t="s">
        <v>94</v>
      </c>
      <c r="B74" s="203" t="s">
        <v>446</v>
      </c>
      <c r="C74" s="497"/>
      <c r="D74" s="497"/>
      <c r="E74" s="538"/>
    </row>
    <row r="75" spans="1:5" s="201" customFormat="1" ht="12" customHeight="1" thickBot="1" x14ac:dyDescent="0.25">
      <c r="A75" s="14" t="s">
        <v>244</v>
      </c>
      <c r="B75" s="204" t="s">
        <v>222</v>
      </c>
      <c r="C75" s="498"/>
      <c r="D75" s="498"/>
      <c r="E75" s="538"/>
    </row>
    <row r="76" spans="1:5" s="201" customFormat="1" ht="12" customHeight="1" thickBot="1" x14ac:dyDescent="0.25">
      <c r="A76" s="279" t="s">
        <v>245</v>
      </c>
      <c r="B76" s="280" t="s">
        <v>447</v>
      </c>
      <c r="C76" s="500"/>
      <c r="D76" s="500"/>
      <c r="E76" s="538"/>
    </row>
    <row r="77" spans="1:5" s="201" customFormat="1" ht="12" customHeight="1" thickBot="1" x14ac:dyDescent="0.25">
      <c r="A77" s="246" t="s">
        <v>223</v>
      </c>
      <c r="B77" s="116" t="s">
        <v>224</v>
      </c>
      <c r="C77" s="491">
        <f>SUM(C78:C79)</f>
        <v>13243388</v>
      </c>
      <c r="D77" s="491">
        <f>SUM(D78:D79)</f>
        <v>13243388</v>
      </c>
      <c r="E77" s="538"/>
    </row>
    <row r="78" spans="1:5" s="201" customFormat="1" ht="12" customHeight="1" thickBot="1" x14ac:dyDescent="0.25">
      <c r="A78" s="11" t="s">
        <v>246</v>
      </c>
      <c r="B78" s="278" t="s">
        <v>225</v>
      </c>
      <c r="C78" s="498">
        <v>13243388</v>
      </c>
      <c r="D78" s="498">
        <v>13243388</v>
      </c>
      <c r="E78" s="538"/>
    </row>
    <row r="79" spans="1:5" s="201" customFormat="1" ht="12" customHeight="1" thickBot="1" x14ac:dyDescent="0.25">
      <c r="A79" s="279" t="s">
        <v>247</v>
      </c>
      <c r="B79" s="280" t="s">
        <v>226</v>
      </c>
      <c r="C79" s="500"/>
      <c r="D79" s="500"/>
      <c r="E79" s="538"/>
    </row>
    <row r="80" spans="1:5" s="201" customFormat="1" ht="12" customHeight="1" thickBot="1" x14ac:dyDescent="0.25">
      <c r="A80" s="246" t="s">
        <v>227</v>
      </c>
      <c r="B80" s="116" t="s">
        <v>228</v>
      </c>
      <c r="C80" s="491">
        <f>SUM(C81:C83)</f>
        <v>0</v>
      </c>
      <c r="D80" s="491">
        <f>SUM(D81:D83)</f>
        <v>0</v>
      </c>
      <c r="E80" s="538"/>
    </row>
    <row r="81" spans="1:5" s="201" customFormat="1" ht="12" customHeight="1" x14ac:dyDescent="0.2">
      <c r="A81" s="13" t="s">
        <v>248</v>
      </c>
      <c r="B81" s="202" t="s">
        <v>229</v>
      </c>
      <c r="C81" s="497"/>
      <c r="D81" s="497"/>
      <c r="E81" s="538"/>
    </row>
    <row r="82" spans="1:5" s="201" customFormat="1" ht="12" customHeight="1" x14ac:dyDescent="0.2">
      <c r="A82" s="12" t="s">
        <v>249</v>
      </c>
      <c r="B82" s="203" t="s">
        <v>230</v>
      </c>
      <c r="C82" s="497"/>
      <c r="D82" s="497"/>
      <c r="E82" s="538"/>
    </row>
    <row r="83" spans="1:5" s="201" customFormat="1" ht="12" customHeight="1" thickBot="1" x14ac:dyDescent="0.25">
      <c r="A83" s="16" t="s">
        <v>250</v>
      </c>
      <c r="B83" s="281" t="s">
        <v>448</v>
      </c>
      <c r="C83" s="501"/>
      <c r="D83" s="501"/>
      <c r="E83" s="538"/>
    </row>
    <row r="84" spans="1:5" s="201" customFormat="1" ht="12" customHeight="1" thickBot="1" x14ac:dyDescent="0.25">
      <c r="A84" s="246" t="s">
        <v>231</v>
      </c>
      <c r="B84" s="116" t="s">
        <v>251</v>
      </c>
      <c r="C84" s="491">
        <f>SUM(C85:C88)</f>
        <v>0</v>
      </c>
      <c r="D84" s="491">
        <f>SUM(D85:D88)</f>
        <v>0</v>
      </c>
      <c r="E84" s="538"/>
    </row>
    <row r="85" spans="1:5" s="201" customFormat="1" ht="12" customHeight="1" x14ac:dyDescent="0.2">
      <c r="A85" s="206" t="s">
        <v>232</v>
      </c>
      <c r="B85" s="202" t="s">
        <v>233</v>
      </c>
      <c r="C85" s="497"/>
      <c r="D85" s="497"/>
      <c r="E85" s="538"/>
    </row>
    <row r="86" spans="1:5" s="201" customFormat="1" ht="12" customHeight="1" x14ac:dyDescent="0.2">
      <c r="A86" s="207" t="s">
        <v>234</v>
      </c>
      <c r="B86" s="203" t="s">
        <v>235</v>
      </c>
      <c r="C86" s="497"/>
      <c r="D86" s="497"/>
      <c r="E86" s="538"/>
    </row>
    <row r="87" spans="1:5" s="201" customFormat="1" ht="12" customHeight="1" x14ac:dyDescent="0.2">
      <c r="A87" s="207" t="s">
        <v>236</v>
      </c>
      <c r="B87" s="203" t="s">
        <v>237</v>
      </c>
      <c r="C87" s="497"/>
      <c r="D87" s="497"/>
      <c r="E87" s="538"/>
    </row>
    <row r="88" spans="1:5" s="201" customFormat="1" ht="12" customHeight="1" thickBot="1" x14ac:dyDescent="0.25">
      <c r="A88" s="208" t="s">
        <v>238</v>
      </c>
      <c r="B88" s="118" t="s">
        <v>239</v>
      </c>
      <c r="C88" s="497"/>
      <c r="D88" s="497"/>
      <c r="E88" s="538"/>
    </row>
    <row r="89" spans="1:5" s="201" customFormat="1" ht="12" customHeight="1" thickBot="1" x14ac:dyDescent="0.25">
      <c r="A89" s="246" t="s">
        <v>240</v>
      </c>
      <c r="B89" s="116" t="s">
        <v>375</v>
      </c>
      <c r="C89" s="502"/>
      <c r="D89" s="502"/>
      <c r="E89" s="538"/>
    </row>
    <row r="90" spans="1:5" s="201" customFormat="1" ht="13.5" customHeight="1" thickBot="1" x14ac:dyDescent="0.25">
      <c r="A90" s="246" t="s">
        <v>242</v>
      </c>
      <c r="B90" s="116" t="s">
        <v>241</v>
      </c>
      <c r="C90" s="502"/>
      <c r="D90" s="502"/>
      <c r="E90" s="538"/>
    </row>
    <row r="91" spans="1:5" s="201" customFormat="1" ht="15.75" customHeight="1" thickBot="1" x14ac:dyDescent="0.25">
      <c r="A91" s="246" t="s">
        <v>254</v>
      </c>
      <c r="B91" s="209" t="s">
        <v>378</v>
      </c>
      <c r="C91" s="496">
        <f>+C68+C72+C77+C80+C84+C90+C89</f>
        <v>13243388</v>
      </c>
      <c r="D91" s="496">
        <f>+D68+D72+D77+D80+D84+D90+D89</f>
        <v>13243388</v>
      </c>
      <c r="E91" s="538"/>
    </row>
    <row r="92" spans="1:5" s="201" customFormat="1" ht="16.5" customHeight="1" thickBot="1" x14ac:dyDescent="0.25">
      <c r="A92" s="247" t="s">
        <v>377</v>
      </c>
      <c r="B92" s="210" t="s">
        <v>379</v>
      </c>
      <c r="C92" s="496">
        <f>+C67+C91</f>
        <v>91537517</v>
      </c>
      <c r="D92" s="496">
        <f>+D67+D91</f>
        <v>110739517</v>
      </c>
      <c r="E92" s="538"/>
    </row>
    <row r="93" spans="1:5" s="201" customFormat="1" ht="11.1" customHeight="1" x14ac:dyDescent="0.2">
      <c r="A93" s="3"/>
      <c r="B93" s="4"/>
      <c r="C93" s="4"/>
      <c r="D93" s="126"/>
      <c r="E93" s="538"/>
    </row>
    <row r="94" spans="1:5" ht="16.5" customHeight="1" x14ac:dyDescent="0.25">
      <c r="A94" s="815" t="s">
        <v>37</v>
      </c>
      <c r="B94" s="815"/>
      <c r="C94" s="815"/>
      <c r="D94" s="815"/>
      <c r="E94" s="538"/>
    </row>
    <row r="95" spans="1:5" s="211" customFormat="1" ht="16.5" customHeight="1" thickBot="1" x14ac:dyDescent="0.3">
      <c r="A95" s="812" t="s">
        <v>97</v>
      </c>
      <c r="B95" s="812"/>
      <c r="C95" s="361"/>
      <c r="D95" s="286" t="str">
        <f>D7</f>
        <v>Forintban</v>
      </c>
      <c r="E95" s="538"/>
    </row>
    <row r="96" spans="1:5" ht="51" customHeight="1" thickBot="1" x14ac:dyDescent="0.3">
      <c r="A96" s="271" t="s">
        <v>54</v>
      </c>
      <c r="B96" s="272" t="s">
        <v>38</v>
      </c>
      <c r="C96" s="378" t="s">
        <v>591</v>
      </c>
      <c r="D96" s="273" t="s">
        <v>592</v>
      </c>
      <c r="E96" s="538"/>
    </row>
    <row r="97" spans="1:5" s="200" customFormat="1" ht="12" customHeight="1" thickBot="1" x14ac:dyDescent="0.25">
      <c r="A97" s="271"/>
      <c r="B97" s="272" t="s">
        <v>393</v>
      </c>
      <c r="C97" s="378" t="s">
        <v>394</v>
      </c>
      <c r="D97" s="273" t="s">
        <v>397</v>
      </c>
      <c r="E97" s="538"/>
    </row>
    <row r="98" spans="1:5" ht="12" customHeight="1" thickBot="1" x14ac:dyDescent="0.3">
      <c r="A98" s="20" t="s">
        <v>8</v>
      </c>
      <c r="B98" s="24" t="s">
        <v>338</v>
      </c>
      <c r="C98" s="503">
        <f>C99+C100+C101+C102+C103+C116</f>
        <v>82151804</v>
      </c>
      <c r="D98" s="503">
        <f>D99+D100+D101+D102+D103+D116</f>
        <v>101353804</v>
      </c>
      <c r="E98" s="538"/>
    </row>
    <row r="99" spans="1:5" ht="12" customHeight="1" x14ac:dyDescent="0.25">
      <c r="A99" s="15" t="s">
        <v>66</v>
      </c>
      <c r="B99" s="8" t="s">
        <v>39</v>
      </c>
      <c r="C99" s="504">
        <v>40847832</v>
      </c>
      <c r="D99" s="504">
        <v>40847832</v>
      </c>
      <c r="E99" s="538"/>
    </row>
    <row r="100" spans="1:5" ht="12" customHeight="1" x14ac:dyDescent="0.25">
      <c r="A100" s="12" t="s">
        <v>67</v>
      </c>
      <c r="B100" s="6" t="s">
        <v>118</v>
      </c>
      <c r="C100" s="493">
        <v>6331414</v>
      </c>
      <c r="D100" s="493">
        <v>6331414</v>
      </c>
      <c r="E100" s="538"/>
    </row>
    <row r="101" spans="1:5" ht="12" customHeight="1" x14ac:dyDescent="0.25">
      <c r="A101" s="12" t="s">
        <v>68</v>
      </c>
      <c r="B101" s="6" t="s">
        <v>91</v>
      </c>
      <c r="C101" s="494">
        <v>25280897</v>
      </c>
      <c r="D101" s="494">
        <v>44482897</v>
      </c>
      <c r="E101" s="538"/>
    </row>
    <row r="102" spans="1:5" ht="12" customHeight="1" x14ac:dyDescent="0.25">
      <c r="A102" s="12" t="s">
        <v>69</v>
      </c>
      <c r="B102" s="9" t="s">
        <v>119</v>
      </c>
      <c r="C102" s="494">
        <v>6352000</v>
      </c>
      <c r="D102" s="494">
        <v>6352000</v>
      </c>
      <c r="E102" s="538"/>
    </row>
    <row r="103" spans="1:5" ht="12" customHeight="1" x14ac:dyDescent="0.25">
      <c r="A103" s="12" t="s">
        <v>77</v>
      </c>
      <c r="B103" s="17" t="s">
        <v>120</v>
      </c>
      <c r="C103" s="494">
        <f>SUM(C104:C115)</f>
        <v>3339661</v>
      </c>
      <c r="D103" s="494">
        <f>SUM(D104:D115)</f>
        <v>3339661</v>
      </c>
      <c r="E103" s="538"/>
    </row>
    <row r="104" spans="1:5" ht="12" customHeight="1" x14ac:dyDescent="0.25">
      <c r="A104" s="12" t="s">
        <v>70</v>
      </c>
      <c r="B104" s="6" t="s">
        <v>343</v>
      </c>
      <c r="C104" s="494">
        <v>510000</v>
      </c>
      <c r="D104" s="494">
        <v>510000</v>
      </c>
      <c r="E104" s="538"/>
    </row>
    <row r="105" spans="1:5" ht="12" customHeight="1" x14ac:dyDescent="0.25">
      <c r="A105" s="12" t="s">
        <v>71</v>
      </c>
      <c r="B105" s="69" t="s">
        <v>342</v>
      </c>
      <c r="C105" s="494"/>
      <c r="D105" s="494"/>
      <c r="E105" s="538"/>
    </row>
    <row r="106" spans="1:5" ht="12" customHeight="1" x14ac:dyDescent="0.25">
      <c r="A106" s="12" t="s">
        <v>78</v>
      </c>
      <c r="B106" s="69" t="s">
        <v>341</v>
      </c>
      <c r="C106" s="494"/>
      <c r="D106" s="494"/>
      <c r="E106" s="538"/>
    </row>
    <row r="107" spans="1:5" ht="12" customHeight="1" x14ac:dyDescent="0.25">
      <c r="A107" s="12" t="s">
        <v>79</v>
      </c>
      <c r="B107" s="67" t="s">
        <v>257</v>
      </c>
      <c r="C107" s="494"/>
      <c r="D107" s="494"/>
      <c r="E107" s="538"/>
    </row>
    <row r="108" spans="1:5" ht="12" customHeight="1" x14ac:dyDescent="0.25">
      <c r="A108" s="12" t="s">
        <v>80</v>
      </c>
      <c r="B108" s="68" t="s">
        <v>258</v>
      </c>
      <c r="C108" s="494"/>
      <c r="D108" s="494"/>
      <c r="E108" s="538"/>
    </row>
    <row r="109" spans="1:5" ht="12" customHeight="1" x14ac:dyDescent="0.25">
      <c r="A109" s="12" t="s">
        <v>81</v>
      </c>
      <c r="B109" s="68" t="s">
        <v>259</v>
      </c>
      <c r="C109" s="494"/>
      <c r="D109" s="494"/>
      <c r="E109" s="538"/>
    </row>
    <row r="110" spans="1:5" ht="12" customHeight="1" x14ac:dyDescent="0.25">
      <c r="A110" s="12" t="s">
        <v>83</v>
      </c>
      <c r="B110" s="67" t="s">
        <v>260</v>
      </c>
      <c r="C110" s="494">
        <v>2729661</v>
      </c>
      <c r="D110" s="494">
        <v>2729661</v>
      </c>
      <c r="E110" s="538"/>
    </row>
    <row r="111" spans="1:5" ht="12" customHeight="1" x14ac:dyDescent="0.25">
      <c r="A111" s="12" t="s">
        <v>121</v>
      </c>
      <c r="B111" s="67" t="s">
        <v>261</v>
      </c>
      <c r="C111" s="494"/>
      <c r="D111" s="494"/>
      <c r="E111" s="538"/>
    </row>
    <row r="112" spans="1:5" ht="12" customHeight="1" x14ac:dyDescent="0.25">
      <c r="A112" s="12" t="s">
        <v>255</v>
      </c>
      <c r="B112" s="68" t="s">
        <v>262</v>
      </c>
      <c r="C112" s="494"/>
      <c r="D112" s="494"/>
      <c r="E112" s="538"/>
    </row>
    <row r="113" spans="1:5" ht="12" customHeight="1" x14ac:dyDescent="0.25">
      <c r="A113" s="11" t="s">
        <v>256</v>
      </c>
      <c r="B113" s="69" t="s">
        <v>263</v>
      </c>
      <c r="C113" s="494"/>
      <c r="D113" s="494"/>
      <c r="E113" s="538"/>
    </row>
    <row r="114" spans="1:5" ht="12" customHeight="1" x14ac:dyDescent="0.25">
      <c r="A114" s="12" t="s">
        <v>339</v>
      </c>
      <c r="B114" s="69" t="s">
        <v>264</v>
      </c>
      <c r="C114" s="494"/>
      <c r="D114" s="494"/>
      <c r="E114" s="538"/>
    </row>
    <row r="115" spans="1:5" ht="12" customHeight="1" x14ac:dyDescent="0.25">
      <c r="A115" s="14" t="s">
        <v>340</v>
      </c>
      <c r="B115" s="69" t="s">
        <v>265</v>
      </c>
      <c r="C115" s="494">
        <v>100000</v>
      </c>
      <c r="D115" s="494">
        <v>100000</v>
      </c>
      <c r="E115" s="538"/>
    </row>
    <row r="116" spans="1:5" ht="12" customHeight="1" x14ac:dyDescent="0.25">
      <c r="A116" s="12" t="s">
        <v>344</v>
      </c>
      <c r="B116" s="9" t="s">
        <v>40</v>
      </c>
      <c r="C116" s="493"/>
      <c r="D116" s="493"/>
      <c r="E116" s="538"/>
    </row>
    <row r="117" spans="1:5" ht="12" customHeight="1" x14ac:dyDescent="0.25">
      <c r="A117" s="12" t="s">
        <v>345</v>
      </c>
      <c r="B117" s="6" t="s">
        <v>347</v>
      </c>
      <c r="C117" s="493"/>
      <c r="D117" s="493"/>
      <c r="E117" s="538"/>
    </row>
    <row r="118" spans="1:5" ht="12" customHeight="1" thickBot="1" x14ac:dyDescent="0.3">
      <c r="A118" s="16" t="s">
        <v>346</v>
      </c>
      <c r="B118" s="256" t="s">
        <v>348</v>
      </c>
      <c r="C118" s="505"/>
      <c r="D118" s="505"/>
      <c r="E118" s="538"/>
    </row>
    <row r="119" spans="1:5" ht="12" customHeight="1" thickBot="1" x14ac:dyDescent="0.3">
      <c r="A119" s="253" t="s">
        <v>9</v>
      </c>
      <c r="B119" s="254" t="s">
        <v>266</v>
      </c>
      <c r="C119" s="506">
        <f>+C120+C122+C124</f>
        <v>7516800</v>
      </c>
      <c r="D119" s="506">
        <f>+D120+D122+D124</f>
        <v>7516800</v>
      </c>
      <c r="E119" s="538"/>
    </row>
    <row r="120" spans="1:5" ht="12" customHeight="1" x14ac:dyDescent="0.25">
      <c r="A120" s="13" t="s">
        <v>72</v>
      </c>
      <c r="B120" s="6" t="s">
        <v>140</v>
      </c>
      <c r="C120" s="492">
        <v>6800000</v>
      </c>
      <c r="D120" s="492">
        <v>6800000</v>
      </c>
      <c r="E120" s="538"/>
    </row>
    <row r="121" spans="1:5" ht="12" customHeight="1" x14ac:dyDescent="0.25">
      <c r="A121" s="13" t="s">
        <v>73</v>
      </c>
      <c r="B121" s="10" t="s">
        <v>270</v>
      </c>
      <c r="C121" s="492"/>
      <c r="D121" s="492"/>
      <c r="E121" s="538"/>
    </row>
    <row r="122" spans="1:5" ht="12" customHeight="1" x14ac:dyDescent="0.25">
      <c r="A122" s="13" t="s">
        <v>74</v>
      </c>
      <c r="B122" s="10" t="s">
        <v>122</v>
      </c>
      <c r="C122" s="493"/>
      <c r="D122" s="493"/>
      <c r="E122" s="538"/>
    </row>
    <row r="123" spans="1:5" ht="12" customHeight="1" x14ac:dyDescent="0.25">
      <c r="A123" s="13" t="s">
        <v>75</v>
      </c>
      <c r="B123" s="10" t="s">
        <v>271</v>
      </c>
      <c r="C123" s="507"/>
      <c r="D123" s="507"/>
      <c r="E123" s="538"/>
    </row>
    <row r="124" spans="1:5" ht="12" customHeight="1" x14ac:dyDescent="0.25">
      <c r="A124" s="13" t="s">
        <v>76</v>
      </c>
      <c r="B124" s="118" t="s">
        <v>450</v>
      </c>
      <c r="C124" s="507">
        <f>SUM(C125:C132)</f>
        <v>716800</v>
      </c>
      <c r="D124" s="507">
        <f>SUM(D125:D132)</f>
        <v>716800</v>
      </c>
      <c r="E124" s="538"/>
    </row>
    <row r="125" spans="1:5" ht="12" customHeight="1" x14ac:dyDescent="0.25">
      <c r="A125" s="13" t="s">
        <v>82</v>
      </c>
      <c r="B125" s="117" t="s">
        <v>330</v>
      </c>
      <c r="C125" s="507"/>
      <c r="D125" s="507"/>
      <c r="E125" s="538"/>
    </row>
    <row r="126" spans="1:5" ht="12" customHeight="1" x14ac:dyDescent="0.25">
      <c r="A126" s="13" t="s">
        <v>84</v>
      </c>
      <c r="B126" s="198" t="s">
        <v>276</v>
      </c>
      <c r="C126" s="507"/>
      <c r="D126" s="507"/>
      <c r="E126" s="538"/>
    </row>
    <row r="127" spans="1:5" x14ac:dyDescent="0.25">
      <c r="A127" s="13" t="s">
        <v>123</v>
      </c>
      <c r="B127" s="68" t="s">
        <v>259</v>
      </c>
      <c r="C127" s="507">
        <v>666800</v>
      </c>
      <c r="D127" s="507">
        <v>666800</v>
      </c>
      <c r="E127" s="538"/>
    </row>
    <row r="128" spans="1:5" ht="12" customHeight="1" x14ac:dyDescent="0.25">
      <c r="A128" s="13" t="s">
        <v>124</v>
      </c>
      <c r="B128" s="68" t="s">
        <v>275</v>
      </c>
      <c r="C128" s="507">
        <v>50000</v>
      </c>
      <c r="D128" s="507">
        <v>50000</v>
      </c>
      <c r="E128" s="538"/>
    </row>
    <row r="129" spans="1:5" ht="12" customHeight="1" x14ac:dyDescent="0.25">
      <c r="A129" s="13" t="s">
        <v>125</v>
      </c>
      <c r="B129" s="68" t="s">
        <v>274</v>
      </c>
      <c r="C129" s="507"/>
      <c r="D129" s="507"/>
      <c r="E129" s="538"/>
    </row>
    <row r="130" spans="1:5" ht="12" customHeight="1" x14ac:dyDescent="0.25">
      <c r="A130" s="13" t="s">
        <v>267</v>
      </c>
      <c r="B130" s="68" t="s">
        <v>262</v>
      </c>
      <c r="C130" s="507"/>
      <c r="D130" s="507"/>
      <c r="E130" s="538"/>
    </row>
    <row r="131" spans="1:5" ht="12" customHeight="1" x14ac:dyDescent="0.25">
      <c r="A131" s="13" t="s">
        <v>268</v>
      </c>
      <c r="B131" s="68" t="s">
        <v>273</v>
      </c>
      <c r="C131" s="507"/>
      <c r="D131" s="507"/>
      <c r="E131" s="538"/>
    </row>
    <row r="132" spans="1:5" ht="16.5" thickBot="1" x14ac:dyDescent="0.3">
      <c r="A132" s="11" t="s">
        <v>269</v>
      </c>
      <c r="B132" s="68" t="s">
        <v>272</v>
      </c>
      <c r="C132" s="508"/>
      <c r="D132" s="508"/>
      <c r="E132" s="538"/>
    </row>
    <row r="133" spans="1:5" ht="12" customHeight="1" thickBot="1" x14ac:dyDescent="0.3">
      <c r="A133" s="18" t="s">
        <v>10</v>
      </c>
      <c r="B133" s="55" t="s">
        <v>349</v>
      </c>
      <c r="C133" s="491">
        <f>+C98+C119</f>
        <v>89668604</v>
      </c>
      <c r="D133" s="491">
        <f>+D98+D119</f>
        <v>108870604</v>
      </c>
      <c r="E133" s="538"/>
    </row>
    <row r="134" spans="1:5" ht="12" customHeight="1" thickBot="1" x14ac:dyDescent="0.3">
      <c r="A134" s="18" t="s">
        <v>11</v>
      </c>
      <c r="B134" s="55" t="s">
        <v>350</v>
      </c>
      <c r="C134" s="491">
        <f>+C135+C136+C137</f>
        <v>0</v>
      </c>
      <c r="D134" s="491">
        <f>+D135+D136+D137</f>
        <v>0</v>
      </c>
      <c r="E134" s="538"/>
    </row>
    <row r="135" spans="1:5" ht="12" customHeight="1" x14ac:dyDescent="0.25">
      <c r="A135" s="13" t="s">
        <v>176</v>
      </c>
      <c r="B135" s="10" t="s">
        <v>357</v>
      </c>
      <c r="C135" s="507"/>
      <c r="D135" s="507"/>
      <c r="E135" s="538"/>
    </row>
    <row r="136" spans="1:5" ht="12" customHeight="1" x14ac:dyDescent="0.25">
      <c r="A136" s="13" t="s">
        <v>177</v>
      </c>
      <c r="B136" s="10" t="s">
        <v>358</v>
      </c>
      <c r="C136" s="507"/>
      <c r="D136" s="507"/>
      <c r="E136" s="538"/>
    </row>
    <row r="137" spans="1:5" ht="12" customHeight="1" thickBot="1" x14ac:dyDescent="0.3">
      <c r="A137" s="11" t="s">
        <v>178</v>
      </c>
      <c r="B137" s="10" t="s">
        <v>359</v>
      </c>
      <c r="C137" s="507"/>
      <c r="D137" s="507"/>
      <c r="E137" s="538"/>
    </row>
    <row r="138" spans="1:5" ht="12" customHeight="1" thickBot="1" x14ac:dyDescent="0.3">
      <c r="A138" s="18" t="s">
        <v>12</v>
      </c>
      <c r="B138" s="55" t="s">
        <v>351</v>
      </c>
      <c r="C138" s="491">
        <f>SUM(C139:C144)</f>
        <v>0</v>
      </c>
      <c r="D138" s="491">
        <f>SUM(D139:D144)</f>
        <v>0</v>
      </c>
      <c r="E138" s="538"/>
    </row>
    <row r="139" spans="1:5" ht="12" customHeight="1" x14ac:dyDescent="0.25">
      <c r="A139" s="13" t="s">
        <v>59</v>
      </c>
      <c r="B139" s="7" t="s">
        <v>360</v>
      </c>
      <c r="C139" s="507"/>
      <c r="D139" s="507"/>
      <c r="E139" s="538"/>
    </row>
    <row r="140" spans="1:5" ht="12" customHeight="1" x14ac:dyDescent="0.25">
      <c r="A140" s="13" t="s">
        <v>60</v>
      </c>
      <c r="B140" s="7" t="s">
        <v>352</v>
      </c>
      <c r="C140" s="507"/>
      <c r="D140" s="507"/>
      <c r="E140" s="538"/>
    </row>
    <row r="141" spans="1:5" ht="12" customHeight="1" x14ac:dyDescent="0.25">
      <c r="A141" s="13" t="s">
        <v>61</v>
      </c>
      <c r="B141" s="7" t="s">
        <v>353</v>
      </c>
      <c r="C141" s="507"/>
      <c r="D141" s="507"/>
      <c r="E141" s="538"/>
    </row>
    <row r="142" spans="1:5" ht="12" customHeight="1" x14ac:dyDescent="0.25">
      <c r="A142" s="13" t="s">
        <v>110</v>
      </c>
      <c r="B142" s="7" t="s">
        <v>354</v>
      </c>
      <c r="C142" s="507"/>
      <c r="D142" s="507"/>
      <c r="E142" s="538"/>
    </row>
    <row r="143" spans="1:5" ht="12" customHeight="1" x14ac:dyDescent="0.25">
      <c r="A143" s="11" t="s">
        <v>111</v>
      </c>
      <c r="B143" s="5" t="s">
        <v>355</v>
      </c>
      <c r="C143" s="508"/>
      <c r="D143" s="508"/>
      <c r="E143" s="538"/>
    </row>
    <row r="144" spans="1:5" ht="12" customHeight="1" thickBot="1" x14ac:dyDescent="0.3">
      <c r="A144" s="16" t="s">
        <v>112</v>
      </c>
      <c r="B144" s="352" t="s">
        <v>356</v>
      </c>
      <c r="C144" s="509"/>
      <c r="D144" s="509"/>
      <c r="E144" s="538"/>
    </row>
    <row r="145" spans="1:10" ht="12" customHeight="1" thickBot="1" x14ac:dyDescent="0.3">
      <c r="A145" s="18" t="s">
        <v>13</v>
      </c>
      <c r="B145" s="55" t="s">
        <v>364</v>
      </c>
      <c r="C145" s="496">
        <f>+C146+C147+C148+C149</f>
        <v>1868913</v>
      </c>
      <c r="D145" s="496">
        <f>+D146+D147+D148+D149</f>
        <v>1868913</v>
      </c>
      <c r="E145" s="538"/>
    </row>
    <row r="146" spans="1:10" ht="12" customHeight="1" x14ac:dyDescent="0.25">
      <c r="A146" s="13" t="s">
        <v>62</v>
      </c>
      <c r="B146" s="7" t="s">
        <v>277</v>
      </c>
      <c r="C146" s="507"/>
      <c r="D146" s="507"/>
      <c r="E146" s="538"/>
    </row>
    <row r="147" spans="1:10" ht="12" customHeight="1" x14ac:dyDescent="0.25">
      <c r="A147" s="13" t="s">
        <v>63</v>
      </c>
      <c r="B147" s="7" t="s">
        <v>278</v>
      </c>
      <c r="C147" s="507">
        <v>1868913</v>
      </c>
      <c r="D147" s="507">
        <v>1868913</v>
      </c>
      <c r="E147" s="538"/>
    </row>
    <row r="148" spans="1:10" ht="12" customHeight="1" thickBot="1" x14ac:dyDescent="0.3">
      <c r="A148" s="11" t="s">
        <v>194</v>
      </c>
      <c r="B148" s="5" t="s">
        <v>365</v>
      </c>
      <c r="C148" s="508"/>
      <c r="D148" s="508"/>
      <c r="E148" s="538"/>
    </row>
    <row r="149" spans="1:10" ht="12" customHeight="1" thickBot="1" x14ac:dyDescent="0.3">
      <c r="A149" s="279" t="s">
        <v>195</v>
      </c>
      <c r="B149" s="282" t="s">
        <v>296</v>
      </c>
      <c r="C149" s="510"/>
      <c r="D149" s="510"/>
      <c r="E149" s="538"/>
    </row>
    <row r="150" spans="1:10" ht="12" customHeight="1" thickBot="1" x14ac:dyDescent="0.3">
      <c r="A150" s="18" t="s">
        <v>14</v>
      </c>
      <c r="B150" s="55" t="s">
        <v>366</v>
      </c>
      <c r="C150" s="511">
        <f>SUM(C151:C155)</f>
        <v>0</v>
      </c>
      <c r="D150" s="511">
        <f>SUM(D151:D155)</f>
        <v>0</v>
      </c>
      <c r="E150" s="538"/>
    </row>
    <row r="151" spans="1:10" ht="12" customHeight="1" x14ac:dyDescent="0.25">
      <c r="A151" s="13" t="s">
        <v>64</v>
      </c>
      <c r="B151" s="7" t="s">
        <v>361</v>
      </c>
      <c r="C151" s="507"/>
      <c r="D151" s="507"/>
      <c r="E151" s="538"/>
    </row>
    <row r="152" spans="1:10" ht="12" customHeight="1" x14ac:dyDescent="0.25">
      <c r="A152" s="13" t="s">
        <v>65</v>
      </c>
      <c r="B152" s="7" t="s">
        <v>368</v>
      </c>
      <c r="C152" s="507"/>
      <c r="D152" s="507"/>
      <c r="E152" s="538"/>
    </row>
    <row r="153" spans="1:10" ht="12" customHeight="1" x14ac:dyDescent="0.25">
      <c r="A153" s="13" t="s">
        <v>206</v>
      </c>
      <c r="B153" s="7" t="s">
        <v>363</v>
      </c>
      <c r="C153" s="507"/>
      <c r="D153" s="507"/>
      <c r="E153" s="538"/>
    </row>
    <row r="154" spans="1:10" ht="12" customHeight="1" x14ac:dyDescent="0.25">
      <c r="A154" s="13" t="s">
        <v>207</v>
      </c>
      <c r="B154" s="7" t="s">
        <v>413</v>
      </c>
      <c r="C154" s="507"/>
      <c r="D154" s="507"/>
      <c r="E154" s="538"/>
    </row>
    <row r="155" spans="1:10" ht="12" customHeight="1" thickBot="1" x14ac:dyDescent="0.3">
      <c r="A155" s="13" t="s">
        <v>367</v>
      </c>
      <c r="B155" s="7" t="s">
        <v>369</v>
      </c>
      <c r="C155" s="507"/>
      <c r="D155" s="507"/>
      <c r="E155" s="538"/>
    </row>
    <row r="156" spans="1:10" ht="12" customHeight="1" thickBot="1" x14ac:dyDescent="0.3">
      <c r="A156" s="18" t="s">
        <v>15</v>
      </c>
      <c r="B156" s="55" t="s">
        <v>370</v>
      </c>
      <c r="C156" s="257"/>
      <c r="D156" s="257"/>
      <c r="E156" s="538"/>
    </row>
    <row r="157" spans="1:10" ht="12" customHeight="1" thickBot="1" x14ac:dyDescent="0.3">
      <c r="A157" s="18" t="s">
        <v>16</v>
      </c>
      <c r="B157" s="55" t="s">
        <v>371</v>
      </c>
      <c r="C157" s="257"/>
      <c r="D157" s="257"/>
      <c r="E157" s="538"/>
    </row>
    <row r="158" spans="1:10" ht="15.2" customHeight="1" thickBot="1" x14ac:dyDescent="0.3">
      <c r="A158" s="18" t="s">
        <v>17</v>
      </c>
      <c r="B158" s="55" t="s">
        <v>373</v>
      </c>
      <c r="C158" s="512">
        <f>+C134+C138+C145+C150+C156+C157</f>
        <v>1868913</v>
      </c>
      <c r="D158" s="512">
        <f>+D134+D138+D145+D150+D156+D157</f>
        <v>1868913</v>
      </c>
      <c r="E158" s="538"/>
      <c r="G158" s="213"/>
      <c r="H158" s="214"/>
      <c r="I158" s="214"/>
      <c r="J158" s="214"/>
    </row>
    <row r="159" spans="1:10" s="201" customFormat="1" ht="17.25" customHeight="1" thickBot="1" x14ac:dyDescent="0.25">
      <c r="A159" s="119" t="s">
        <v>18</v>
      </c>
      <c r="B159" s="283" t="s">
        <v>372</v>
      </c>
      <c r="C159" s="512">
        <f>+C133+C158</f>
        <v>91537517</v>
      </c>
      <c r="D159" s="512">
        <f>+D133+D158</f>
        <v>110739517</v>
      </c>
      <c r="E159" s="538"/>
    </row>
    <row r="160" spans="1:10" ht="15.95" customHeight="1" x14ac:dyDescent="0.25">
      <c r="A160" s="326"/>
      <c r="B160" s="326"/>
      <c r="C160" s="326"/>
      <c r="D160" s="327">
        <f>D92-D159</f>
        <v>0</v>
      </c>
      <c r="E160" s="538"/>
    </row>
    <row r="161" spans="1:5" x14ac:dyDescent="0.25">
      <c r="A161" s="813" t="s">
        <v>279</v>
      </c>
      <c r="B161" s="813"/>
      <c r="C161" s="813"/>
      <c r="D161" s="813"/>
      <c r="E161" s="538"/>
    </row>
    <row r="162" spans="1:5" ht="15.2" customHeight="1" thickBot="1" x14ac:dyDescent="0.3">
      <c r="A162" s="814" t="s">
        <v>98</v>
      </c>
      <c r="B162" s="814"/>
      <c r="C162" s="65"/>
      <c r="D162" s="287" t="str">
        <f>D95</f>
        <v>Forintban</v>
      </c>
      <c r="E162" s="538"/>
    </row>
    <row r="163" spans="1:5" ht="13.5" customHeight="1" thickBot="1" x14ac:dyDescent="0.3">
      <c r="A163" s="18">
        <v>1</v>
      </c>
      <c r="B163" s="23" t="s">
        <v>374</v>
      </c>
      <c r="C163" s="379">
        <v>-16630213</v>
      </c>
      <c r="D163" s="120">
        <f>+D67-D133</f>
        <v>-11374475</v>
      </c>
      <c r="E163" s="538"/>
    </row>
    <row r="164" spans="1:5" ht="27.75" customHeight="1" thickBot="1" x14ac:dyDescent="0.3">
      <c r="A164" s="18" t="s">
        <v>9</v>
      </c>
      <c r="B164" s="23" t="s">
        <v>380</v>
      </c>
      <c r="C164" s="379">
        <v>16630213</v>
      </c>
      <c r="D164" s="120">
        <f>+D91-D158</f>
        <v>11374475</v>
      </c>
      <c r="E164" s="538"/>
    </row>
  </sheetData>
  <mergeCells count="10">
    <mergeCell ref="B1:D1"/>
    <mergeCell ref="A6:D6"/>
    <mergeCell ref="A7:B7"/>
    <mergeCell ref="A95:B95"/>
    <mergeCell ref="A161:D161"/>
    <mergeCell ref="A162:B162"/>
    <mergeCell ref="A94:D94"/>
    <mergeCell ref="A2:D2"/>
    <mergeCell ref="A3:D3"/>
    <mergeCell ref="A4:D4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7" max="2" man="1"/>
    <brk id="9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4"/>
  <sheetViews>
    <sheetView view="pageBreakPreview" topLeftCell="A121" zoomScaleNormal="120" zoomScaleSheetLayoutView="100" workbookViewId="0">
      <selection activeCell="D147" sqref="D147"/>
    </sheetView>
  </sheetViews>
  <sheetFormatPr defaultRowHeight="15.75" x14ac:dyDescent="0.25"/>
  <cols>
    <col min="1" max="1" width="9.5" style="181" customWidth="1"/>
    <col min="2" max="2" width="80.83203125" style="181" customWidth="1"/>
    <col min="3" max="3" width="13.83203125" style="181" customWidth="1"/>
    <col min="4" max="4" width="13.83203125" style="182" customWidth="1"/>
    <col min="5" max="5" width="9" style="199" customWidth="1"/>
    <col min="6" max="16384" width="9.33203125" style="199"/>
  </cols>
  <sheetData>
    <row r="1" spans="1:4" ht="18.75" customHeight="1" x14ac:dyDescent="0.25">
      <c r="A1" s="321"/>
      <c r="B1" s="808" t="str">
        <f>CONCATENATE("1.2. melléklet ",ALAPADATOK!A7," ",ALAPADATOK!B7," ",ALAPADATOK!C7," ",ALAPADATOK!D7," ",ALAPADATOK!E7," ",ALAPADATOK!F7," ",ALAPADATOK!G7," ",ALAPADATOK!H7)</f>
        <v>1.2. melléklet a 6 / 2021 ( VI.30 ) önkormányzati rendelethez</v>
      </c>
      <c r="C1" s="808"/>
      <c r="D1" s="809"/>
    </row>
    <row r="2" spans="1:4" ht="21.95" customHeight="1" x14ac:dyDescent="0.25">
      <c r="A2" s="816" t="str">
        <f>CONCATENATE(ALAPADATOK!A3)</f>
        <v>ESZTEREGNYE KÖZSÉG ÖNKORMÁNYZATA</v>
      </c>
      <c r="B2" s="817"/>
      <c r="C2" s="817"/>
      <c r="D2" s="817"/>
    </row>
    <row r="3" spans="1:4" ht="21.95" customHeight="1" x14ac:dyDescent="0.25">
      <c r="A3" s="818" t="str">
        <f>KV_1.1.sz.mell.!A3</f>
        <v>2021. ÉVI KÖLTSÉGVETÉS</v>
      </c>
      <c r="B3" s="819"/>
      <c r="C3" s="819"/>
      <c r="D3" s="819"/>
    </row>
    <row r="4" spans="1:4" ht="21.95" customHeight="1" x14ac:dyDescent="0.25">
      <c r="A4" s="818" t="s">
        <v>455</v>
      </c>
      <c r="B4" s="819"/>
      <c r="C4" s="819"/>
      <c r="D4" s="819"/>
    </row>
    <row r="5" spans="1:4" ht="21.95" customHeight="1" x14ac:dyDescent="0.25">
      <c r="A5" s="321"/>
      <c r="B5" s="321"/>
      <c r="C5" s="321"/>
      <c r="D5" s="322"/>
    </row>
    <row r="6" spans="1:4" ht="15.2" customHeight="1" x14ac:dyDescent="0.25">
      <c r="A6" s="810" t="s">
        <v>5</v>
      </c>
      <c r="B6" s="810"/>
      <c r="C6" s="810"/>
      <c r="D6" s="810"/>
    </row>
    <row r="7" spans="1:4" ht="15.2" customHeight="1" thickBot="1" x14ac:dyDescent="0.3">
      <c r="A7" s="811" t="s">
        <v>96</v>
      </c>
      <c r="B7" s="811"/>
      <c r="C7" s="339"/>
      <c r="D7" s="285" t="str">
        <f>CONCATENATE(KV_1.1.sz.mell.!D7)</f>
        <v>Forintban</v>
      </c>
    </row>
    <row r="8" spans="1:4" ht="49.5" customHeight="1" thickBot="1" x14ac:dyDescent="0.3">
      <c r="A8" s="323" t="s">
        <v>54</v>
      </c>
      <c r="B8" s="324" t="s">
        <v>7</v>
      </c>
      <c r="C8" s="376" t="s">
        <v>591</v>
      </c>
      <c r="D8" s="325" t="s">
        <v>592</v>
      </c>
    </row>
    <row r="9" spans="1:4" s="200" customFormat="1" ht="12" customHeight="1" thickBot="1" x14ac:dyDescent="0.25">
      <c r="A9" s="274"/>
      <c r="B9" s="275" t="s">
        <v>393</v>
      </c>
      <c r="C9" s="377" t="s">
        <v>394</v>
      </c>
      <c r="D9" s="276" t="s">
        <v>397</v>
      </c>
    </row>
    <row r="10" spans="1:4" s="201" customFormat="1" ht="12" customHeight="1" thickBot="1" x14ac:dyDescent="0.25">
      <c r="A10" s="18" t="s">
        <v>8</v>
      </c>
      <c r="B10" s="19" t="s">
        <v>161</v>
      </c>
      <c r="C10" s="491">
        <f>+C11+C12+C13+C14+C15+C16</f>
        <v>43068022</v>
      </c>
      <c r="D10" s="491">
        <f>+D11+D12+D13+D14+D15+D16</f>
        <v>43068022</v>
      </c>
    </row>
    <row r="11" spans="1:4" s="201" customFormat="1" ht="12" customHeight="1" x14ac:dyDescent="0.2">
      <c r="A11" s="13" t="s">
        <v>66</v>
      </c>
      <c r="B11" s="202" t="s">
        <v>162</v>
      </c>
      <c r="C11" s="492">
        <v>13403202</v>
      </c>
      <c r="D11" s="492">
        <v>13403202</v>
      </c>
    </row>
    <row r="12" spans="1:4" s="201" customFormat="1" ht="12" customHeight="1" x14ac:dyDescent="0.2">
      <c r="A12" s="12" t="s">
        <v>67</v>
      </c>
      <c r="B12" s="203" t="s">
        <v>163</v>
      </c>
      <c r="C12" s="493">
        <v>16563820</v>
      </c>
      <c r="D12" s="493">
        <v>16563820</v>
      </c>
    </row>
    <row r="13" spans="1:4" s="201" customFormat="1" ht="12" customHeight="1" x14ac:dyDescent="0.2">
      <c r="A13" s="12" t="s">
        <v>68</v>
      </c>
      <c r="B13" s="203" t="s">
        <v>429</v>
      </c>
      <c r="C13" s="493">
        <v>10831000</v>
      </c>
      <c r="D13" s="493">
        <v>10831000</v>
      </c>
    </row>
    <row r="14" spans="1:4" s="201" customFormat="1" ht="12" customHeight="1" x14ac:dyDescent="0.2">
      <c r="A14" s="12" t="s">
        <v>69</v>
      </c>
      <c r="B14" s="203" t="s">
        <v>164</v>
      </c>
      <c r="C14" s="493">
        <v>2270000</v>
      </c>
      <c r="D14" s="493">
        <v>2270000</v>
      </c>
    </row>
    <row r="15" spans="1:4" s="201" customFormat="1" ht="12" customHeight="1" x14ac:dyDescent="0.2">
      <c r="A15" s="12" t="s">
        <v>92</v>
      </c>
      <c r="B15" s="117" t="s">
        <v>333</v>
      </c>
      <c r="C15" s="493"/>
      <c r="D15" s="493"/>
    </row>
    <row r="16" spans="1:4" s="201" customFormat="1" ht="12" customHeight="1" thickBot="1" x14ac:dyDescent="0.25">
      <c r="A16" s="14" t="s">
        <v>70</v>
      </c>
      <c r="B16" s="118" t="s">
        <v>334</v>
      </c>
      <c r="C16" s="493"/>
      <c r="D16" s="493"/>
    </row>
    <row r="17" spans="1:4" s="201" customFormat="1" ht="12" customHeight="1" thickBot="1" x14ac:dyDescent="0.25">
      <c r="A17" s="18" t="s">
        <v>9</v>
      </c>
      <c r="B17" s="116" t="s">
        <v>165</v>
      </c>
      <c r="C17" s="491">
        <f>+C18+C19+C20+C21+C22</f>
        <v>13093107</v>
      </c>
      <c r="D17" s="491">
        <f>+D18+D19+D20+D21+D22</f>
        <v>13093107</v>
      </c>
    </row>
    <row r="18" spans="1:4" s="201" customFormat="1" ht="12" customHeight="1" x14ac:dyDescent="0.2">
      <c r="A18" s="13" t="s">
        <v>72</v>
      </c>
      <c r="B18" s="202" t="s">
        <v>166</v>
      </c>
      <c r="C18" s="492"/>
      <c r="D18" s="492"/>
    </row>
    <row r="19" spans="1:4" s="201" customFormat="1" ht="12" customHeight="1" x14ac:dyDescent="0.2">
      <c r="A19" s="12" t="s">
        <v>73</v>
      </c>
      <c r="B19" s="203" t="s">
        <v>167</v>
      </c>
      <c r="C19" s="493"/>
      <c r="D19" s="493"/>
    </row>
    <row r="20" spans="1:4" s="201" customFormat="1" ht="12" customHeight="1" x14ac:dyDescent="0.2">
      <c r="A20" s="12" t="s">
        <v>74</v>
      </c>
      <c r="B20" s="203" t="s">
        <v>324</v>
      </c>
      <c r="C20" s="493"/>
      <c r="D20" s="493"/>
    </row>
    <row r="21" spans="1:4" s="201" customFormat="1" ht="12" customHeight="1" x14ac:dyDescent="0.2">
      <c r="A21" s="12" t="s">
        <v>75</v>
      </c>
      <c r="B21" s="203" t="s">
        <v>325</v>
      </c>
      <c r="C21" s="493"/>
      <c r="D21" s="493"/>
    </row>
    <row r="22" spans="1:4" s="201" customFormat="1" ht="12" customHeight="1" x14ac:dyDescent="0.2">
      <c r="A22" s="12" t="s">
        <v>76</v>
      </c>
      <c r="B22" s="203" t="s">
        <v>449</v>
      </c>
      <c r="C22" s="493">
        <v>13093107</v>
      </c>
      <c r="D22" s="493">
        <v>13093107</v>
      </c>
    </row>
    <row r="23" spans="1:4" s="201" customFormat="1" ht="12" customHeight="1" thickBot="1" x14ac:dyDescent="0.25">
      <c r="A23" s="14" t="s">
        <v>82</v>
      </c>
      <c r="B23" s="118" t="s">
        <v>169</v>
      </c>
      <c r="C23" s="494"/>
      <c r="D23" s="494"/>
    </row>
    <row r="24" spans="1:4" s="201" customFormat="1" ht="12" customHeight="1" thickBot="1" x14ac:dyDescent="0.25">
      <c r="A24" s="18" t="s">
        <v>10</v>
      </c>
      <c r="B24" s="19" t="s">
        <v>170</v>
      </c>
      <c r="C24" s="491">
        <f>+C25+C26+C27+C28+C29</f>
        <v>0</v>
      </c>
      <c r="D24" s="491">
        <f>+D25+D26+D27+D28+D29</f>
        <v>18462000</v>
      </c>
    </row>
    <row r="25" spans="1:4" s="201" customFormat="1" ht="12" customHeight="1" x14ac:dyDescent="0.2">
      <c r="A25" s="13" t="s">
        <v>55</v>
      </c>
      <c r="B25" s="202" t="s">
        <v>171</v>
      </c>
      <c r="C25" s="492"/>
      <c r="D25" s="492">
        <v>18462000</v>
      </c>
    </row>
    <row r="26" spans="1:4" s="201" customFormat="1" ht="12" customHeight="1" x14ac:dyDescent="0.2">
      <c r="A26" s="12" t="s">
        <v>56</v>
      </c>
      <c r="B26" s="203" t="s">
        <v>172</v>
      </c>
      <c r="C26" s="493"/>
      <c r="D26" s="493"/>
    </row>
    <row r="27" spans="1:4" s="201" customFormat="1" ht="12" customHeight="1" x14ac:dyDescent="0.2">
      <c r="A27" s="12" t="s">
        <v>57</v>
      </c>
      <c r="B27" s="203" t="s">
        <v>326</v>
      </c>
      <c r="C27" s="493"/>
      <c r="D27" s="493"/>
    </row>
    <row r="28" spans="1:4" s="201" customFormat="1" ht="12" customHeight="1" x14ac:dyDescent="0.2">
      <c r="A28" s="12" t="s">
        <v>58</v>
      </c>
      <c r="B28" s="203" t="s">
        <v>327</v>
      </c>
      <c r="C28" s="493"/>
      <c r="D28" s="493"/>
    </row>
    <row r="29" spans="1:4" s="201" customFormat="1" ht="12" customHeight="1" x14ac:dyDescent="0.2">
      <c r="A29" s="12" t="s">
        <v>106</v>
      </c>
      <c r="B29" s="203" t="s">
        <v>173</v>
      </c>
      <c r="C29" s="493"/>
      <c r="D29" s="493"/>
    </row>
    <row r="30" spans="1:4" s="270" customFormat="1" ht="12" customHeight="1" thickBot="1" x14ac:dyDescent="0.25">
      <c r="A30" s="277" t="s">
        <v>107</v>
      </c>
      <c r="B30" s="269" t="s">
        <v>444</v>
      </c>
      <c r="C30" s="495"/>
      <c r="D30" s="495"/>
    </row>
    <row r="31" spans="1:4" s="201" customFormat="1" ht="12" customHeight="1" thickBot="1" x14ac:dyDescent="0.25">
      <c r="A31" s="18" t="s">
        <v>108</v>
      </c>
      <c r="B31" s="19" t="s">
        <v>430</v>
      </c>
      <c r="C31" s="496">
        <f>SUM(C32:C38)</f>
        <v>19853785</v>
      </c>
      <c r="D31" s="496">
        <f>SUM(D32:D38)</f>
        <v>19853785</v>
      </c>
    </row>
    <row r="32" spans="1:4" s="201" customFormat="1" ht="12" customHeight="1" x14ac:dyDescent="0.2">
      <c r="A32" s="13" t="s">
        <v>176</v>
      </c>
      <c r="B32" s="202" t="str">
        <f>KV_1.1.sz.mell.!B32</f>
        <v>Kommunális adó</v>
      </c>
      <c r="C32" s="492">
        <v>38000</v>
      </c>
      <c r="D32" s="492">
        <v>38000</v>
      </c>
    </row>
    <row r="33" spans="1:4" s="201" customFormat="1" ht="12" customHeight="1" x14ac:dyDescent="0.2">
      <c r="A33" s="12" t="s">
        <v>177</v>
      </c>
      <c r="B33" s="202" t="str">
        <f>KV_1.1.sz.mell.!B33</f>
        <v>Idegenforgalmi adó</v>
      </c>
      <c r="C33" s="493">
        <v>15000</v>
      </c>
      <c r="D33" s="493">
        <v>15000</v>
      </c>
    </row>
    <row r="34" spans="1:4" s="201" customFormat="1" ht="12" customHeight="1" x14ac:dyDescent="0.2">
      <c r="A34" s="12" t="s">
        <v>178</v>
      </c>
      <c r="B34" s="202" t="str">
        <f>KV_1.1.sz.mell.!B34</f>
        <v>Iparűzési adó</v>
      </c>
      <c r="C34" s="493">
        <v>14720785</v>
      </c>
      <c r="D34" s="493">
        <v>14720785</v>
      </c>
    </row>
    <row r="35" spans="1:4" s="201" customFormat="1" ht="12" customHeight="1" x14ac:dyDescent="0.2">
      <c r="A35" s="12" t="s">
        <v>179</v>
      </c>
      <c r="B35" s="202" t="str">
        <f>KV_1.1.sz.mell.!B35</f>
        <v>Talajterhelési díj</v>
      </c>
      <c r="C35" s="493">
        <v>280000</v>
      </c>
      <c r="D35" s="493">
        <v>280000</v>
      </c>
    </row>
    <row r="36" spans="1:4" s="201" customFormat="1" ht="12" customHeight="1" x14ac:dyDescent="0.2">
      <c r="A36" s="12" t="s">
        <v>431</v>
      </c>
      <c r="B36" s="202" t="str">
        <f>KV_1.1.sz.mell.!B36</f>
        <v>Gépjárműadó</v>
      </c>
      <c r="C36" s="493"/>
      <c r="D36" s="493"/>
    </row>
    <row r="37" spans="1:4" s="201" customFormat="1" ht="12" customHeight="1" x14ac:dyDescent="0.2">
      <c r="A37" s="12" t="s">
        <v>432</v>
      </c>
      <c r="B37" s="202" t="str">
        <f>KV_1.1.sz.mell.!B37</f>
        <v>Telekadó</v>
      </c>
      <c r="C37" s="493"/>
      <c r="D37" s="493"/>
    </row>
    <row r="38" spans="1:4" s="201" customFormat="1" ht="12" customHeight="1" thickBot="1" x14ac:dyDescent="0.25">
      <c r="A38" s="14" t="s">
        <v>433</v>
      </c>
      <c r="B38" s="202" t="str">
        <f>KV_1.1.sz.mell.!B38</f>
        <v>Egyéb közhatalmi bevételek</v>
      </c>
      <c r="C38" s="494">
        <v>4800000</v>
      </c>
      <c r="D38" s="494">
        <v>4800000</v>
      </c>
    </row>
    <row r="39" spans="1:4" s="201" customFormat="1" ht="12" customHeight="1" thickBot="1" x14ac:dyDescent="0.25">
      <c r="A39" s="18" t="s">
        <v>12</v>
      </c>
      <c r="B39" s="19" t="s">
        <v>335</v>
      </c>
      <c r="C39" s="491">
        <f>SUM(C40:C50)</f>
        <v>1490000</v>
      </c>
      <c r="D39" s="491">
        <f>SUM(D40:D50)</f>
        <v>2230000</v>
      </c>
    </row>
    <row r="40" spans="1:4" s="201" customFormat="1" ht="12" customHeight="1" x14ac:dyDescent="0.2">
      <c r="A40" s="13" t="s">
        <v>59</v>
      </c>
      <c r="B40" s="202" t="s">
        <v>183</v>
      </c>
      <c r="C40" s="492"/>
      <c r="D40" s="492"/>
    </row>
    <row r="41" spans="1:4" s="201" customFormat="1" ht="12" customHeight="1" x14ac:dyDescent="0.2">
      <c r="A41" s="12" t="s">
        <v>60</v>
      </c>
      <c r="B41" s="203" t="s">
        <v>184</v>
      </c>
      <c r="C41" s="493">
        <v>750000</v>
      </c>
      <c r="D41" s="493">
        <v>1490000</v>
      </c>
    </row>
    <row r="42" spans="1:4" s="201" customFormat="1" ht="12" customHeight="1" x14ac:dyDescent="0.2">
      <c r="A42" s="12" t="s">
        <v>61</v>
      </c>
      <c r="B42" s="203" t="s">
        <v>185</v>
      </c>
      <c r="C42" s="493"/>
      <c r="D42" s="493"/>
    </row>
    <row r="43" spans="1:4" s="201" customFormat="1" ht="12" customHeight="1" x14ac:dyDescent="0.2">
      <c r="A43" s="12" t="s">
        <v>110</v>
      </c>
      <c r="B43" s="203" t="s">
        <v>186</v>
      </c>
      <c r="C43" s="493">
        <v>600000</v>
      </c>
      <c r="D43" s="493">
        <v>600000</v>
      </c>
    </row>
    <row r="44" spans="1:4" s="201" customFormat="1" ht="12" customHeight="1" x14ac:dyDescent="0.2">
      <c r="A44" s="12" t="s">
        <v>111</v>
      </c>
      <c r="B44" s="203" t="s">
        <v>187</v>
      </c>
      <c r="C44" s="493"/>
      <c r="D44" s="493"/>
    </row>
    <row r="45" spans="1:4" s="201" customFormat="1" ht="12" customHeight="1" x14ac:dyDescent="0.2">
      <c r="A45" s="12" t="s">
        <v>112</v>
      </c>
      <c r="B45" s="203" t="s">
        <v>188</v>
      </c>
      <c r="C45" s="493"/>
      <c r="D45" s="493"/>
    </row>
    <row r="46" spans="1:4" s="201" customFormat="1" ht="12" customHeight="1" x14ac:dyDescent="0.2">
      <c r="A46" s="12" t="s">
        <v>113</v>
      </c>
      <c r="B46" s="203" t="s">
        <v>189</v>
      </c>
      <c r="C46" s="493"/>
      <c r="D46" s="493"/>
    </row>
    <row r="47" spans="1:4" s="201" customFormat="1" ht="12" customHeight="1" x14ac:dyDescent="0.2">
      <c r="A47" s="12" t="s">
        <v>114</v>
      </c>
      <c r="B47" s="203" t="s">
        <v>437</v>
      </c>
      <c r="C47" s="493"/>
      <c r="D47" s="493"/>
    </row>
    <row r="48" spans="1:4" s="201" customFormat="1" ht="12" customHeight="1" x14ac:dyDescent="0.2">
      <c r="A48" s="12" t="s">
        <v>181</v>
      </c>
      <c r="B48" s="203" t="s">
        <v>191</v>
      </c>
      <c r="C48" s="497"/>
      <c r="D48" s="497"/>
    </row>
    <row r="49" spans="1:4" s="201" customFormat="1" ht="12" customHeight="1" x14ac:dyDescent="0.2">
      <c r="A49" s="14" t="s">
        <v>182</v>
      </c>
      <c r="B49" s="204" t="s">
        <v>337</v>
      </c>
      <c r="C49" s="498"/>
      <c r="D49" s="498"/>
    </row>
    <row r="50" spans="1:4" s="201" customFormat="1" ht="12" customHeight="1" thickBot="1" x14ac:dyDescent="0.25">
      <c r="A50" s="14" t="s">
        <v>336</v>
      </c>
      <c r="B50" s="118" t="s">
        <v>192</v>
      </c>
      <c r="C50" s="498">
        <v>140000</v>
      </c>
      <c r="D50" s="498">
        <v>140000</v>
      </c>
    </row>
    <row r="51" spans="1:4" s="201" customFormat="1" ht="12" customHeight="1" thickBot="1" x14ac:dyDescent="0.25">
      <c r="A51" s="18" t="s">
        <v>13</v>
      </c>
      <c r="B51" s="19" t="s">
        <v>193</v>
      </c>
      <c r="C51" s="491">
        <f>SUM(C52:C56)</f>
        <v>510000</v>
      </c>
      <c r="D51" s="491">
        <f>SUM(D52:D56)</f>
        <v>510000</v>
      </c>
    </row>
    <row r="52" spans="1:4" s="201" customFormat="1" ht="12" customHeight="1" x14ac:dyDescent="0.2">
      <c r="A52" s="13" t="s">
        <v>62</v>
      </c>
      <c r="B52" s="202" t="s">
        <v>197</v>
      </c>
      <c r="C52" s="499"/>
      <c r="D52" s="499"/>
    </row>
    <row r="53" spans="1:4" s="201" customFormat="1" ht="12" customHeight="1" x14ac:dyDescent="0.2">
      <c r="A53" s="12" t="s">
        <v>63</v>
      </c>
      <c r="B53" s="203" t="s">
        <v>198</v>
      </c>
      <c r="C53" s="497">
        <v>510000</v>
      </c>
      <c r="D53" s="497">
        <v>510000</v>
      </c>
    </row>
    <row r="54" spans="1:4" s="201" customFormat="1" ht="12" customHeight="1" x14ac:dyDescent="0.2">
      <c r="A54" s="12" t="s">
        <v>194</v>
      </c>
      <c r="B54" s="203" t="s">
        <v>199</v>
      </c>
      <c r="C54" s="497"/>
      <c r="D54" s="497"/>
    </row>
    <row r="55" spans="1:4" s="201" customFormat="1" ht="12" customHeight="1" x14ac:dyDescent="0.2">
      <c r="A55" s="12" t="s">
        <v>195</v>
      </c>
      <c r="B55" s="203" t="s">
        <v>200</v>
      </c>
      <c r="C55" s="497"/>
      <c r="D55" s="497"/>
    </row>
    <row r="56" spans="1:4" s="201" customFormat="1" ht="12" customHeight="1" thickBot="1" x14ac:dyDescent="0.25">
      <c r="A56" s="14" t="s">
        <v>196</v>
      </c>
      <c r="B56" s="118" t="s">
        <v>201</v>
      </c>
      <c r="C56" s="498"/>
      <c r="D56" s="498"/>
    </row>
    <row r="57" spans="1:4" s="201" customFormat="1" ht="12" customHeight="1" thickBot="1" x14ac:dyDescent="0.25">
      <c r="A57" s="18" t="s">
        <v>115</v>
      </c>
      <c r="B57" s="19" t="s">
        <v>202</v>
      </c>
      <c r="C57" s="491">
        <f>SUM(C58:C60)</f>
        <v>0</v>
      </c>
      <c r="D57" s="491">
        <f>SUM(D58:D60)</f>
        <v>0</v>
      </c>
    </row>
    <row r="58" spans="1:4" s="201" customFormat="1" ht="12" customHeight="1" x14ac:dyDescent="0.2">
      <c r="A58" s="13" t="s">
        <v>64</v>
      </c>
      <c r="B58" s="202" t="s">
        <v>203</v>
      </c>
      <c r="C58" s="492"/>
      <c r="D58" s="492"/>
    </row>
    <row r="59" spans="1:4" s="201" customFormat="1" ht="12" customHeight="1" x14ac:dyDescent="0.2">
      <c r="A59" s="12" t="s">
        <v>65</v>
      </c>
      <c r="B59" s="203" t="s">
        <v>328</v>
      </c>
      <c r="C59" s="493"/>
      <c r="D59" s="493"/>
    </row>
    <row r="60" spans="1:4" s="201" customFormat="1" ht="12" customHeight="1" x14ac:dyDescent="0.2">
      <c r="A60" s="12" t="s">
        <v>206</v>
      </c>
      <c r="B60" s="203" t="s">
        <v>204</v>
      </c>
      <c r="C60" s="493"/>
      <c r="D60" s="493"/>
    </row>
    <row r="61" spans="1:4" s="201" customFormat="1" ht="12" customHeight="1" thickBot="1" x14ac:dyDescent="0.25">
      <c r="A61" s="14" t="s">
        <v>207</v>
      </c>
      <c r="B61" s="118" t="s">
        <v>205</v>
      </c>
      <c r="C61" s="494"/>
      <c r="D61" s="494"/>
    </row>
    <row r="62" spans="1:4" s="201" customFormat="1" ht="12" customHeight="1" thickBot="1" x14ac:dyDescent="0.25">
      <c r="A62" s="18" t="s">
        <v>15</v>
      </c>
      <c r="B62" s="116" t="s">
        <v>208</v>
      </c>
      <c r="C62" s="491">
        <f>SUM(C63:C65)</f>
        <v>0</v>
      </c>
      <c r="D62" s="491">
        <f>SUM(D63:D65)</f>
        <v>0</v>
      </c>
    </row>
    <row r="63" spans="1:4" s="201" customFormat="1" ht="12" customHeight="1" x14ac:dyDescent="0.2">
      <c r="A63" s="13" t="s">
        <v>116</v>
      </c>
      <c r="B63" s="202" t="s">
        <v>210</v>
      </c>
      <c r="C63" s="497"/>
      <c r="D63" s="497"/>
    </row>
    <row r="64" spans="1:4" s="201" customFormat="1" ht="12" customHeight="1" x14ac:dyDescent="0.2">
      <c r="A64" s="12" t="s">
        <v>117</v>
      </c>
      <c r="B64" s="203" t="s">
        <v>329</v>
      </c>
      <c r="C64" s="497"/>
      <c r="D64" s="497"/>
    </row>
    <row r="65" spans="1:4" s="201" customFormat="1" ht="12" customHeight="1" x14ac:dyDescent="0.2">
      <c r="A65" s="12" t="s">
        <v>141</v>
      </c>
      <c r="B65" s="203" t="s">
        <v>211</v>
      </c>
      <c r="C65" s="497"/>
      <c r="D65" s="497"/>
    </row>
    <row r="66" spans="1:4" s="201" customFormat="1" ht="12" customHeight="1" thickBot="1" x14ac:dyDescent="0.25">
      <c r="A66" s="14" t="s">
        <v>209</v>
      </c>
      <c r="B66" s="118" t="s">
        <v>212</v>
      </c>
      <c r="C66" s="497"/>
      <c r="D66" s="497"/>
    </row>
    <row r="67" spans="1:4" s="201" customFormat="1" ht="12" customHeight="1" thickBot="1" x14ac:dyDescent="0.25">
      <c r="A67" s="258" t="s">
        <v>376</v>
      </c>
      <c r="B67" s="19" t="s">
        <v>213</v>
      </c>
      <c r="C67" s="496">
        <f>+C10+C17+C24+C31+C39+C51+C57+C62</f>
        <v>78014914</v>
      </c>
      <c r="D67" s="496">
        <f>+D10+D17+D24+D31+D39+D51+D57+D62</f>
        <v>97216914</v>
      </c>
    </row>
    <row r="68" spans="1:4" s="201" customFormat="1" ht="12" customHeight="1" thickBot="1" x14ac:dyDescent="0.25">
      <c r="A68" s="246" t="s">
        <v>214</v>
      </c>
      <c r="B68" s="116" t="s">
        <v>215</v>
      </c>
      <c r="C68" s="491">
        <f>SUM(C69:C71)</f>
        <v>0</v>
      </c>
      <c r="D68" s="491">
        <f>SUM(D69:D71)</f>
        <v>0</v>
      </c>
    </row>
    <row r="69" spans="1:4" s="201" customFormat="1" ht="12" customHeight="1" x14ac:dyDescent="0.2">
      <c r="A69" s="13" t="s">
        <v>243</v>
      </c>
      <c r="B69" s="202" t="s">
        <v>216</v>
      </c>
      <c r="C69" s="497"/>
      <c r="D69" s="497"/>
    </row>
    <row r="70" spans="1:4" s="201" customFormat="1" ht="12" customHeight="1" x14ac:dyDescent="0.2">
      <c r="A70" s="12" t="s">
        <v>252</v>
      </c>
      <c r="B70" s="203" t="s">
        <v>217</v>
      </c>
      <c r="C70" s="497"/>
      <c r="D70" s="497"/>
    </row>
    <row r="71" spans="1:4" s="201" customFormat="1" ht="12" customHeight="1" thickBot="1" x14ac:dyDescent="0.25">
      <c r="A71" s="14" t="s">
        <v>253</v>
      </c>
      <c r="B71" s="252" t="s">
        <v>445</v>
      </c>
      <c r="C71" s="497"/>
      <c r="D71" s="497"/>
    </row>
    <row r="72" spans="1:4" s="201" customFormat="1" ht="12" customHeight="1" thickBot="1" x14ac:dyDescent="0.25">
      <c r="A72" s="246" t="s">
        <v>219</v>
      </c>
      <c r="B72" s="116" t="s">
        <v>220</v>
      </c>
      <c r="C72" s="491">
        <f>SUM(C73:C76)</f>
        <v>0</v>
      </c>
      <c r="D72" s="491">
        <f>SUM(D73:D76)</f>
        <v>0</v>
      </c>
    </row>
    <row r="73" spans="1:4" s="201" customFormat="1" ht="12" customHeight="1" x14ac:dyDescent="0.2">
      <c r="A73" s="13" t="s">
        <v>93</v>
      </c>
      <c r="B73" s="202" t="s">
        <v>221</v>
      </c>
      <c r="C73" s="497"/>
      <c r="D73" s="497"/>
    </row>
    <row r="74" spans="1:4" s="201" customFormat="1" ht="12" customHeight="1" x14ac:dyDescent="0.2">
      <c r="A74" s="12" t="s">
        <v>94</v>
      </c>
      <c r="B74" s="203" t="s">
        <v>446</v>
      </c>
      <c r="C74" s="497"/>
      <c r="D74" s="497"/>
    </row>
    <row r="75" spans="1:4" s="201" customFormat="1" ht="12" customHeight="1" thickBot="1" x14ac:dyDescent="0.25">
      <c r="A75" s="14" t="s">
        <v>244</v>
      </c>
      <c r="B75" s="204" t="s">
        <v>222</v>
      </c>
      <c r="C75" s="498"/>
      <c r="D75" s="498"/>
    </row>
    <row r="76" spans="1:4" s="201" customFormat="1" ht="12" customHeight="1" thickBot="1" x14ac:dyDescent="0.25">
      <c r="A76" s="279" t="s">
        <v>245</v>
      </c>
      <c r="B76" s="280" t="s">
        <v>447</v>
      </c>
      <c r="C76" s="500"/>
      <c r="D76" s="500"/>
    </row>
    <row r="77" spans="1:4" s="201" customFormat="1" ht="12" customHeight="1" thickBot="1" x14ac:dyDescent="0.25">
      <c r="A77" s="246" t="s">
        <v>223</v>
      </c>
      <c r="B77" s="116" t="s">
        <v>224</v>
      </c>
      <c r="C77" s="491">
        <f>SUM(C78:C79)</f>
        <v>13243388</v>
      </c>
      <c r="D77" s="491">
        <f>SUM(D78:D79)</f>
        <v>13243388</v>
      </c>
    </row>
    <row r="78" spans="1:4" s="201" customFormat="1" ht="12" customHeight="1" thickBot="1" x14ac:dyDescent="0.25">
      <c r="A78" s="11" t="s">
        <v>246</v>
      </c>
      <c r="B78" s="278" t="s">
        <v>225</v>
      </c>
      <c r="C78" s="498">
        <v>13243388</v>
      </c>
      <c r="D78" s="498">
        <v>13243388</v>
      </c>
    </row>
    <row r="79" spans="1:4" s="201" customFormat="1" ht="12" customHeight="1" thickBot="1" x14ac:dyDescent="0.25">
      <c r="A79" s="279" t="s">
        <v>247</v>
      </c>
      <c r="B79" s="280" t="s">
        <v>226</v>
      </c>
      <c r="C79" s="500"/>
      <c r="D79" s="500"/>
    </row>
    <row r="80" spans="1:4" s="201" customFormat="1" ht="12" customHeight="1" thickBot="1" x14ac:dyDescent="0.25">
      <c r="A80" s="246" t="s">
        <v>227</v>
      </c>
      <c r="B80" s="116" t="s">
        <v>228</v>
      </c>
      <c r="C80" s="491">
        <f>SUM(C81:C83)</f>
        <v>0</v>
      </c>
      <c r="D80" s="491">
        <f>SUM(D81:D83)</f>
        <v>0</v>
      </c>
    </row>
    <row r="81" spans="1:4" s="201" customFormat="1" ht="12" customHeight="1" x14ac:dyDescent="0.2">
      <c r="A81" s="13" t="s">
        <v>248</v>
      </c>
      <c r="B81" s="202" t="s">
        <v>229</v>
      </c>
      <c r="C81" s="497"/>
      <c r="D81" s="497"/>
    </row>
    <row r="82" spans="1:4" s="201" customFormat="1" ht="12" customHeight="1" x14ac:dyDescent="0.2">
      <c r="A82" s="12" t="s">
        <v>249</v>
      </c>
      <c r="B82" s="203" t="s">
        <v>230</v>
      </c>
      <c r="C82" s="497"/>
      <c r="D82" s="497"/>
    </row>
    <row r="83" spans="1:4" s="201" customFormat="1" ht="12" customHeight="1" thickBot="1" x14ac:dyDescent="0.25">
      <c r="A83" s="16" t="s">
        <v>250</v>
      </c>
      <c r="B83" s="281" t="s">
        <v>448</v>
      </c>
      <c r="C83" s="501"/>
      <c r="D83" s="501"/>
    </row>
    <row r="84" spans="1:4" s="201" customFormat="1" ht="12" customHeight="1" thickBot="1" x14ac:dyDescent="0.25">
      <c r="A84" s="246" t="s">
        <v>231</v>
      </c>
      <c r="B84" s="116" t="s">
        <v>251</v>
      </c>
      <c r="C84" s="491">
        <f>SUM(C85:C88)</f>
        <v>0</v>
      </c>
      <c r="D84" s="491">
        <f>SUM(D85:D88)</f>
        <v>0</v>
      </c>
    </row>
    <row r="85" spans="1:4" s="201" customFormat="1" ht="12" customHeight="1" x14ac:dyDescent="0.2">
      <c r="A85" s="206" t="s">
        <v>232</v>
      </c>
      <c r="B85" s="202" t="s">
        <v>233</v>
      </c>
      <c r="C85" s="497"/>
      <c r="D85" s="497"/>
    </row>
    <row r="86" spans="1:4" s="201" customFormat="1" ht="12" customHeight="1" x14ac:dyDescent="0.2">
      <c r="A86" s="207" t="s">
        <v>234</v>
      </c>
      <c r="B86" s="203" t="s">
        <v>235</v>
      </c>
      <c r="C86" s="497"/>
      <c r="D86" s="497"/>
    </row>
    <row r="87" spans="1:4" s="201" customFormat="1" ht="12" customHeight="1" x14ac:dyDescent="0.2">
      <c r="A87" s="207" t="s">
        <v>236</v>
      </c>
      <c r="B87" s="203" t="s">
        <v>237</v>
      </c>
      <c r="C87" s="497"/>
      <c r="D87" s="497"/>
    </row>
    <row r="88" spans="1:4" s="201" customFormat="1" ht="12" customHeight="1" thickBot="1" x14ac:dyDescent="0.25">
      <c r="A88" s="208" t="s">
        <v>238</v>
      </c>
      <c r="B88" s="118" t="s">
        <v>239</v>
      </c>
      <c r="C88" s="497"/>
      <c r="D88" s="497"/>
    </row>
    <row r="89" spans="1:4" s="201" customFormat="1" ht="12" customHeight="1" thickBot="1" x14ac:dyDescent="0.25">
      <c r="A89" s="246" t="s">
        <v>240</v>
      </c>
      <c r="B89" s="116" t="s">
        <v>375</v>
      </c>
      <c r="C89" s="502"/>
      <c r="D89" s="502"/>
    </row>
    <row r="90" spans="1:4" s="201" customFormat="1" ht="13.5" customHeight="1" thickBot="1" x14ac:dyDescent="0.25">
      <c r="A90" s="246" t="s">
        <v>242</v>
      </c>
      <c r="B90" s="116" t="s">
        <v>241</v>
      </c>
      <c r="C90" s="502"/>
      <c r="D90" s="502"/>
    </row>
    <row r="91" spans="1:4" s="201" customFormat="1" ht="15.75" customHeight="1" thickBot="1" x14ac:dyDescent="0.25">
      <c r="A91" s="246" t="s">
        <v>254</v>
      </c>
      <c r="B91" s="209" t="s">
        <v>378</v>
      </c>
      <c r="C91" s="496">
        <f>+C68+C72+C77+C80+C84+C90+C89</f>
        <v>13243388</v>
      </c>
      <c r="D91" s="496">
        <f>+D68+D72+D77+D80+D84+D90+D89</f>
        <v>13243388</v>
      </c>
    </row>
    <row r="92" spans="1:4" s="201" customFormat="1" ht="16.5" customHeight="1" thickBot="1" x14ac:dyDescent="0.25">
      <c r="A92" s="247" t="s">
        <v>377</v>
      </c>
      <c r="B92" s="210" t="s">
        <v>379</v>
      </c>
      <c r="C92" s="496">
        <f>+C67+C91</f>
        <v>91258302</v>
      </c>
      <c r="D92" s="496">
        <f>+D67+D91</f>
        <v>110460302</v>
      </c>
    </row>
    <row r="93" spans="1:4" s="201" customFormat="1" ht="11.1" customHeight="1" x14ac:dyDescent="0.2">
      <c r="A93" s="3"/>
      <c r="B93" s="4"/>
      <c r="C93" s="4"/>
      <c r="D93" s="126"/>
    </row>
    <row r="94" spans="1:4" ht="16.5" customHeight="1" x14ac:dyDescent="0.25">
      <c r="A94" s="815" t="s">
        <v>37</v>
      </c>
      <c r="B94" s="815"/>
      <c r="C94" s="815"/>
      <c r="D94" s="815"/>
    </row>
    <row r="95" spans="1:4" s="211" customFormat="1" ht="16.5" customHeight="1" thickBot="1" x14ac:dyDescent="0.3">
      <c r="A95" s="812" t="s">
        <v>97</v>
      </c>
      <c r="B95" s="812"/>
      <c r="C95" s="361"/>
      <c r="D95" s="286" t="str">
        <f>D7</f>
        <v>Forintban</v>
      </c>
    </row>
    <row r="96" spans="1:4" ht="49.5" customHeight="1" thickBot="1" x14ac:dyDescent="0.3">
      <c r="A96" s="271" t="s">
        <v>54</v>
      </c>
      <c r="B96" s="272" t="s">
        <v>38</v>
      </c>
      <c r="C96" s="376" t="s">
        <v>591</v>
      </c>
      <c r="D96" s="325" t="s">
        <v>592</v>
      </c>
    </row>
    <row r="97" spans="1:4" s="200" customFormat="1" ht="12" customHeight="1" thickBot="1" x14ac:dyDescent="0.25">
      <c r="A97" s="271"/>
      <c r="B97" s="272" t="s">
        <v>393</v>
      </c>
      <c r="C97" s="377" t="s">
        <v>394</v>
      </c>
      <c r="D97" s="276" t="s">
        <v>397</v>
      </c>
    </row>
    <row r="98" spans="1:4" ht="12" customHeight="1" thickBot="1" x14ac:dyDescent="0.3">
      <c r="A98" s="20" t="s">
        <v>8</v>
      </c>
      <c r="B98" s="24" t="s">
        <v>338</v>
      </c>
      <c r="C98" s="503">
        <f>C99+C100+C101+C102+C103+C116</f>
        <v>81872589</v>
      </c>
      <c r="D98" s="503">
        <f>D99+D100+D101+D102+D103+D116</f>
        <v>101074589</v>
      </c>
    </row>
    <row r="99" spans="1:4" ht="12" customHeight="1" x14ac:dyDescent="0.25">
      <c r="A99" s="15" t="s">
        <v>66</v>
      </c>
      <c r="B99" s="8" t="s">
        <v>39</v>
      </c>
      <c r="C99" s="504">
        <v>40847832</v>
      </c>
      <c r="D99" s="504">
        <v>40847832</v>
      </c>
    </row>
    <row r="100" spans="1:4" ht="12" customHeight="1" x14ac:dyDescent="0.25">
      <c r="A100" s="12" t="s">
        <v>67</v>
      </c>
      <c r="B100" s="6" t="s">
        <v>118</v>
      </c>
      <c r="C100" s="493">
        <v>6331414</v>
      </c>
      <c r="D100" s="493">
        <v>6331414</v>
      </c>
    </row>
    <row r="101" spans="1:4" ht="12" customHeight="1" x14ac:dyDescent="0.25">
      <c r="A101" s="12" t="s">
        <v>68</v>
      </c>
      <c r="B101" s="6" t="s">
        <v>91</v>
      </c>
      <c r="C101" s="494">
        <v>25280897</v>
      </c>
      <c r="D101" s="494">
        <v>44482897</v>
      </c>
    </row>
    <row r="102" spans="1:4" ht="12" customHeight="1" x14ac:dyDescent="0.25">
      <c r="A102" s="12" t="s">
        <v>69</v>
      </c>
      <c r="B102" s="9" t="s">
        <v>119</v>
      </c>
      <c r="C102" s="494">
        <v>6352000</v>
      </c>
      <c r="D102" s="494">
        <v>6352000</v>
      </c>
    </row>
    <row r="103" spans="1:4" ht="12" customHeight="1" x14ac:dyDescent="0.25">
      <c r="A103" s="12" t="s">
        <v>77</v>
      </c>
      <c r="B103" s="17" t="s">
        <v>120</v>
      </c>
      <c r="C103" s="494">
        <f>SUM(C104:C115)</f>
        <v>3060446</v>
      </c>
      <c r="D103" s="494">
        <f>SUM(D104:D115)</f>
        <v>3060446</v>
      </c>
    </row>
    <row r="104" spans="1:4" ht="12" customHeight="1" x14ac:dyDescent="0.25">
      <c r="A104" s="12" t="s">
        <v>70</v>
      </c>
      <c r="B104" s="6" t="s">
        <v>343</v>
      </c>
      <c r="C104" s="494">
        <v>510000</v>
      </c>
      <c r="D104" s="494">
        <v>510000</v>
      </c>
    </row>
    <row r="105" spans="1:4" ht="12" customHeight="1" x14ac:dyDescent="0.25">
      <c r="A105" s="12" t="s">
        <v>71</v>
      </c>
      <c r="B105" s="69" t="s">
        <v>342</v>
      </c>
      <c r="C105" s="494"/>
      <c r="D105" s="494"/>
    </row>
    <row r="106" spans="1:4" ht="12" customHeight="1" x14ac:dyDescent="0.25">
      <c r="A106" s="12" t="s">
        <v>78</v>
      </c>
      <c r="B106" s="69" t="s">
        <v>341</v>
      </c>
      <c r="C106" s="494"/>
      <c r="D106" s="494"/>
    </row>
    <row r="107" spans="1:4" ht="12" customHeight="1" x14ac:dyDescent="0.25">
      <c r="A107" s="12" t="s">
        <v>79</v>
      </c>
      <c r="B107" s="67" t="s">
        <v>257</v>
      </c>
      <c r="C107" s="494"/>
      <c r="D107" s="494"/>
    </row>
    <row r="108" spans="1:4" ht="12" customHeight="1" x14ac:dyDescent="0.25">
      <c r="A108" s="12" t="s">
        <v>80</v>
      </c>
      <c r="B108" s="68" t="s">
        <v>258</v>
      </c>
      <c r="C108" s="494"/>
      <c r="D108" s="494"/>
    </row>
    <row r="109" spans="1:4" ht="12" customHeight="1" x14ac:dyDescent="0.25">
      <c r="A109" s="12" t="s">
        <v>81</v>
      </c>
      <c r="B109" s="68" t="s">
        <v>259</v>
      </c>
      <c r="C109" s="494"/>
      <c r="D109" s="494"/>
    </row>
    <row r="110" spans="1:4" ht="12" customHeight="1" x14ac:dyDescent="0.25">
      <c r="A110" s="12" t="s">
        <v>83</v>
      </c>
      <c r="B110" s="67" t="s">
        <v>260</v>
      </c>
      <c r="C110" s="494">
        <v>2550446</v>
      </c>
      <c r="D110" s="494">
        <v>2550446</v>
      </c>
    </row>
    <row r="111" spans="1:4" ht="12" customHeight="1" x14ac:dyDescent="0.25">
      <c r="A111" s="12" t="s">
        <v>121</v>
      </c>
      <c r="B111" s="67" t="s">
        <v>261</v>
      </c>
      <c r="C111" s="494"/>
      <c r="D111" s="494"/>
    </row>
    <row r="112" spans="1:4" ht="12" customHeight="1" x14ac:dyDescent="0.25">
      <c r="A112" s="12" t="s">
        <v>255</v>
      </c>
      <c r="B112" s="68" t="s">
        <v>262</v>
      </c>
      <c r="C112" s="494"/>
      <c r="D112" s="494"/>
    </row>
    <row r="113" spans="1:4" ht="12" customHeight="1" x14ac:dyDescent="0.25">
      <c r="A113" s="11" t="s">
        <v>256</v>
      </c>
      <c r="B113" s="69" t="s">
        <v>263</v>
      </c>
      <c r="C113" s="494"/>
      <c r="D113" s="494"/>
    </row>
    <row r="114" spans="1:4" ht="12" customHeight="1" x14ac:dyDescent="0.25">
      <c r="A114" s="12" t="s">
        <v>339</v>
      </c>
      <c r="B114" s="69" t="s">
        <v>264</v>
      </c>
      <c r="C114" s="494"/>
      <c r="D114" s="494"/>
    </row>
    <row r="115" spans="1:4" ht="12" customHeight="1" x14ac:dyDescent="0.25">
      <c r="A115" s="14" t="s">
        <v>340</v>
      </c>
      <c r="B115" s="69" t="s">
        <v>265</v>
      </c>
      <c r="C115" s="494"/>
      <c r="D115" s="494"/>
    </row>
    <row r="116" spans="1:4" ht="12" customHeight="1" x14ac:dyDescent="0.25">
      <c r="A116" s="12" t="s">
        <v>344</v>
      </c>
      <c r="B116" s="9" t="s">
        <v>40</v>
      </c>
      <c r="C116" s="493"/>
      <c r="D116" s="493"/>
    </row>
    <row r="117" spans="1:4" ht="12" customHeight="1" x14ac:dyDescent="0.25">
      <c r="A117" s="12" t="s">
        <v>345</v>
      </c>
      <c r="B117" s="6" t="s">
        <v>347</v>
      </c>
      <c r="C117" s="493"/>
      <c r="D117" s="493"/>
    </row>
    <row r="118" spans="1:4" ht="12" customHeight="1" thickBot="1" x14ac:dyDescent="0.3">
      <c r="A118" s="16" t="s">
        <v>346</v>
      </c>
      <c r="B118" s="256" t="s">
        <v>348</v>
      </c>
      <c r="C118" s="505"/>
      <c r="D118" s="505"/>
    </row>
    <row r="119" spans="1:4" ht="12" customHeight="1" thickBot="1" x14ac:dyDescent="0.3">
      <c r="A119" s="253" t="s">
        <v>9</v>
      </c>
      <c r="B119" s="254" t="s">
        <v>266</v>
      </c>
      <c r="C119" s="506">
        <f>+C120+C122+C124</f>
        <v>7516800</v>
      </c>
      <c r="D119" s="506">
        <f>+D120+D122+D124</f>
        <v>7516800</v>
      </c>
    </row>
    <row r="120" spans="1:4" ht="12" customHeight="1" x14ac:dyDescent="0.25">
      <c r="A120" s="13" t="s">
        <v>72</v>
      </c>
      <c r="B120" s="6" t="s">
        <v>140</v>
      </c>
      <c r="C120" s="492">
        <v>6800000</v>
      </c>
      <c r="D120" s="492">
        <v>6800000</v>
      </c>
    </row>
    <row r="121" spans="1:4" ht="12" customHeight="1" x14ac:dyDescent="0.25">
      <c r="A121" s="13" t="s">
        <v>73</v>
      </c>
      <c r="B121" s="10" t="s">
        <v>270</v>
      </c>
      <c r="C121" s="492"/>
      <c r="D121" s="492"/>
    </row>
    <row r="122" spans="1:4" ht="12" customHeight="1" x14ac:dyDescent="0.25">
      <c r="A122" s="13" t="s">
        <v>74</v>
      </c>
      <c r="B122" s="10" t="s">
        <v>122</v>
      </c>
      <c r="C122" s="493"/>
      <c r="D122" s="493"/>
    </row>
    <row r="123" spans="1:4" ht="12" customHeight="1" x14ac:dyDescent="0.25">
      <c r="A123" s="13" t="s">
        <v>75</v>
      </c>
      <c r="B123" s="10" t="s">
        <v>271</v>
      </c>
      <c r="C123" s="507"/>
      <c r="D123" s="507"/>
    </row>
    <row r="124" spans="1:4" ht="12" customHeight="1" x14ac:dyDescent="0.25">
      <c r="A124" s="13" t="s">
        <v>76</v>
      </c>
      <c r="B124" s="118" t="s">
        <v>450</v>
      </c>
      <c r="C124" s="507">
        <v>716800</v>
      </c>
      <c r="D124" s="507">
        <v>716800</v>
      </c>
    </row>
    <row r="125" spans="1:4" ht="12" customHeight="1" x14ac:dyDescent="0.25">
      <c r="A125" s="13" t="s">
        <v>82</v>
      </c>
      <c r="B125" s="117" t="s">
        <v>330</v>
      </c>
      <c r="C125" s="507"/>
      <c r="D125" s="507"/>
    </row>
    <row r="126" spans="1:4" ht="12" customHeight="1" x14ac:dyDescent="0.25">
      <c r="A126" s="13" t="s">
        <v>84</v>
      </c>
      <c r="B126" s="198" t="s">
        <v>276</v>
      </c>
      <c r="C126" s="507"/>
      <c r="D126" s="507"/>
    </row>
    <row r="127" spans="1:4" x14ac:dyDescent="0.25">
      <c r="A127" s="13" t="s">
        <v>123</v>
      </c>
      <c r="B127" s="68" t="s">
        <v>259</v>
      </c>
      <c r="C127" s="507">
        <v>666800</v>
      </c>
      <c r="D127" s="507">
        <v>666800</v>
      </c>
    </row>
    <row r="128" spans="1:4" ht="12" customHeight="1" x14ac:dyDescent="0.25">
      <c r="A128" s="13" t="s">
        <v>124</v>
      </c>
      <c r="B128" s="68" t="s">
        <v>275</v>
      </c>
      <c r="C128" s="507">
        <v>50000</v>
      </c>
      <c r="D128" s="507">
        <v>50000</v>
      </c>
    </row>
    <row r="129" spans="1:4" ht="12" customHeight="1" x14ac:dyDescent="0.25">
      <c r="A129" s="13" t="s">
        <v>125</v>
      </c>
      <c r="B129" s="68" t="s">
        <v>274</v>
      </c>
      <c r="C129" s="507"/>
      <c r="D129" s="507"/>
    </row>
    <row r="130" spans="1:4" ht="12" customHeight="1" x14ac:dyDescent="0.25">
      <c r="A130" s="13" t="s">
        <v>267</v>
      </c>
      <c r="B130" s="68" t="s">
        <v>262</v>
      </c>
      <c r="C130" s="507"/>
      <c r="D130" s="507"/>
    </row>
    <row r="131" spans="1:4" ht="12" customHeight="1" x14ac:dyDescent="0.25">
      <c r="A131" s="13" t="s">
        <v>268</v>
      </c>
      <c r="B131" s="68" t="s">
        <v>273</v>
      </c>
      <c r="C131" s="507"/>
      <c r="D131" s="507"/>
    </row>
    <row r="132" spans="1:4" ht="16.5" thickBot="1" x14ac:dyDescent="0.3">
      <c r="A132" s="11" t="s">
        <v>269</v>
      </c>
      <c r="B132" s="68" t="s">
        <v>272</v>
      </c>
      <c r="C132" s="508"/>
      <c r="D132" s="508"/>
    </row>
    <row r="133" spans="1:4" ht="12" customHeight="1" thickBot="1" x14ac:dyDescent="0.3">
      <c r="A133" s="18" t="s">
        <v>10</v>
      </c>
      <c r="B133" s="55" t="s">
        <v>349</v>
      </c>
      <c r="C133" s="491">
        <f>+C98+C119</f>
        <v>89389389</v>
      </c>
      <c r="D133" s="491">
        <f>+D98+D119</f>
        <v>108591389</v>
      </c>
    </row>
    <row r="134" spans="1:4" ht="12" customHeight="1" thickBot="1" x14ac:dyDescent="0.3">
      <c r="A134" s="18" t="s">
        <v>11</v>
      </c>
      <c r="B134" s="55" t="s">
        <v>350</v>
      </c>
      <c r="C134" s="491">
        <f>+C135+C136+C137</f>
        <v>0</v>
      </c>
      <c r="D134" s="491">
        <f>+D135+D136+D137</f>
        <v>0</v>
      </c>
    </row>
    <row r="135" spans="1:4" ht="12" customHeight="1" x14ac:dyDescent="0.25">
      <c r="A135" s="13" t="s">
        <v>176</v>
      </c>
      <c r="B135" s="10" t="s">
        <v>357</v>
      </c>
      <c r="C135" s="507"/>
      <c r="D135" s="507"/>
    </row>
    <row r="136" spans="1:4" ht="12" customHeight="1" x14ac:dyDescent="0.25">
      <c r="A136" s="13" t="s">
        <v>177</v>
      </c>
      <c r="B136" s="10" t="s">
        <v>358</v>
      </c>
      <c r="C136" s="507"/>
      <c r="D136" s="507"/>
    </row>
    <row r="137" spans="1:4" ht="12" customHeight="1" thickBot="1" x14ac:dyDescent="0.3">
      <c r="A137" s="11" t="s">
        <v>178</v>
      </c>
      <c r="B137" s="10" t="s">
        <v>359</v>
      </c>
      <c r="C137" s="507"/>
      <c r="D137" s="507"/>
    </row>
    <row r="138" spans="1:4" ht="12" customHeight="1" thickBot="1" x14ac:dyDescent="0.3">
      <c r="A138" s="18" t="s">
        <v>12</v>
      </c>
      <c r="B138" s="55" t="s">
        <v>351</v>
      </c>
      <c r="C138" s="491">
        <f>SUM(C139:C144)</f>
        <v>0</v>
      </c>
      <c r="D138" s="491">
        <f>SUM(D139:D144)</f>
        <v>0</v>
      </c>
    </row>
    <row r="139" spans="1:4" ht="12" customHeight="1" x14ac:dyDescent="0.25">
      <c r="A139" s="13" t="s">
        <v>59</v>
      </c>
      <c r="B139" s="7" t="s">
        <v>360</v>
      </c>
      <c r="C139" s="507"/>
      <c r="D139" s="507"/>
    </row>
    <row r="140" spans="1:4" ht="12" customHeight="1" x14ac:dyDescent="0.25">
      <c r="A140" s="13" t="s">
        <v>60</v>
      </c>
      <c r="B140" s="7" t="s">
        <v>352</v>
      </c>
      <c r="C140" s="507"/>
      <c r="D140" s="507"/>
    </row>
    <row r="141" spans="1:4" ht="12" customHeight="1" x14ac:dyDescent="0.25">
      <c r="A141" s="13" t="s">
        <v>61</v>
      </c>
      <c r="B141" s="7" t="s">
        <v>353</v>
      </c>
      <c r="C141" s="507"/>
      <c r="D141" s="507"/>
    </row>
    <row r="142" spans="1:4" ht="12" customHeight="1" x14ac:dyDescent="0.25">
      <c r="A142" s="13" t="s">
        <v>110</v>
      </c>
      <c r="B142" s="7" t="s">
        <v>354</v>
      </c>
      <c r="C142" s="507"/>
      <c r="D142" s="507"/>
    </row>
    <row r="143" spans="1:4" ht="12" customHeight="1" x14ac:dyDescent="0.25">
      <c r="A143" s="11" t="s">
        <v>111</v>
      </c>
      <c r="B143" s="5" t="s">
        <v>355</v>
      </c>
      <c r="C143" s="508"/>
      <c r="D143" s="508"/>
    </row>
    <row r="144" spans="1:4" ht="12" customHeight="1" thickBot="1" x14ac:dyDescent="0.3">
      <c r="A144" s="16" t="s">
        <v>112</v>
      </c>
      <c r="B144" s="352" t="s">
        <v>356</v>
      </c>
      <c r="C144" s="509"/>
      <c r="D144" s="509"/>
    </row>
    <row r="145" spans="1:10" ht="12" customHeight="1" thickBot="1" x14ac:dyDescent="0.3">
      <c r="A145" s="18" t="s">
        <v>13</v>
      </c>
      <c r="B145" s="55" t="s">
        <v>364</v>
      </c>
      <c r="C145" s="496">
        <f>+C146+C147+C148+C149</f>
        <v>1868913</v>
      </c>
      <c r="D145" s="496">
        <f>+D146+D147+D148+D149</f>
        <v>1868913</v>
      </c>
    </row>
    <row r="146" spans="1:10" ht="12" customHeight="1" x14ac:dyDescent="0.25">
      <c r="A146" s="13" t="s">
        <v>62</v>
      </c>
      <c r="B146" s="7" t="s">
        <v>277</v>
      </c>
      <c r="C146" s="507"/>
      <c r="D146" s="507"/>
    </row>
    <row r="147" spans="1:10" ht="12" customHeight="1" x14ac:dyDescent="0.25">
      <c r="A147" s="13" t="s">
        <v>63</v>
      </c>
      <c r="B147" s="7" t="s">
        <v>278</v>
      </c>
      <c r="C147" s="507">
        <v>1868913</v>
      </c>
      <c r="D147" s="507">
        <v>1868913</v>
      </c>
    </row>
    <row r="148" spans="1:10" ht="12" customHeight="1" thickBot="1" x14ac:dyDescent="0.3">
      <c r="A148" s="11" t="s">
        <v>194</v>
      </c>
      <c r="B148" s="5" t="s">
        <v>365</v>
      </c>
      <c r="C148" s="508"/>
      <c r="D148" s="508"/>
    </row>
    <row r="149" spans="1:10" ht="12" customHeight="1" thickBot="1" x14ac:dyDescent="0.3">
      <c r="A149" s="279" t="s">
        <v>195</v>
      </c>
      <c r="B149" s="282" t="s">
        <v>296</v>
      </c>
      <c r="C149" s="510"/>
      <c r="D149" s="510"/>
    </row>
    <row r="150" spans="1:10" ht="12" customHeight="1" thickBot="1" x14ac:dyDescent="0.3">
      <c r="A150" s="18" t="s">
        <v>14</v>
      </c>
      <c r="B150" s="55" t="s">
        <v>366</v>
      </c>
      <c r="C150" s="511">
        <f>SUM(C151:C155)</f>
        <v>0</v>
      </c>
      <c r="D150" s="511">
        <f>SUM(D151:D155)</f>
        <v>0</v>
      </c>
    </row>
    <row r="151" spans="1:10" ht="12" customHeight="1" x14ac:dyDescent="0.25">
      <c r="A151" s="13" t="s">
        <v>64</v>
      </c>
      <c r="B151" s="7" t="s">
        <v>361</v>
      </c>
      <c r="C151" s="507"/>
      <c r="D151" s="507"/>
    </row>
    <row r="152" spans="1:10" ht="12" customHeight="1" x14ac:dyDescent="0.25">
      <c r="A152" s="13" t="s">
        <v>65</v>
      </c>
      <c r="B152" s="7" t="s">
        <v>368</v>
      </c>
      <c r="C152" s="507"/>
      <c r="D152" s="507"/>
    </row>
    <row r="153" spans="1:10" ht="12" customHeight="1" x14ac:dyDescent="0.25">
      <c r="A153" s="13" t="s">
        <v>206</v>
      </c>
      <c r="B153" s="7" t="s">
        <v>363</v>
      </c>
      <c r="C153" s="507"/>
      <c r="D153" s="507"/>
    </row>
    <row r="154" spans="1:10" ht="12" customHeight="1" x14ac:dyDescent="0.25">
      <c r="A154" s="13" t="s">
        <v>207</v>
      </c>
      <c r="B154" s="7" t="s">
        <v>413</v>
      </c>
      <c r="C154" s="507"/>
      <c r="D154" s="507"/>
    </row>
    <row r="155" spans="1:10" ht="12" customHeight="1" thickBot="1" x14ac:dyDescent="0.3">
      <c r="A155" s="13" t="s">
        <v>367</v>
      </c>
      <c r="B155" s="7" t="s">
        <v>369</v>
      </c>
      <c r="C155" s="507"/>
      <c r="D155" s="507"/>
    </row>
    <row r="156" spans="1:10" ht="12" customHeight="1" thickBot="1" x14ac:dyDescent="0.3">
      <c r="A156" s="18" t="s">
        <v>15</v>
      </c>
      <c r="B156" s="55" t="s">
        <v>370</v>
      </c>
      <c r="C156" s="257"/>
      <c r="D156" s="257"/>
    </row>
    <row r="157" spans="1:10" ht="12" customHeight="1" thickBot="1" x14ac:dyDescent="0.3">
      <c r="A157" s="18" t="s">
        <v>16</v>
      </c>
      <c r="B157" s="55" t="s">
        <v>371</v>
      </c>
      <c r="C157" s="257"/>
      <c r="D157" s="257"/>
    </row>
    <row r="158" spans="1:10" ht="15.2" customHeight="1" thickBot="1" x14ac:dyDescent="0.3">
      <c r="A158" s="18" t="s">
        <v>17</v>
      </c>
      <c r="B158" s="55" t="s">
        <v>373</v>
      </c>
      <c r="C158" s="512">
        <f>+C134+C138+C145+C150+C156+C157</f>
        <v>1868913</v>
      </c>
      <c r="D158" s="512">
        <f>+D134+D138+D145+D150+D156+D157</f>
        <v>1868913</v>
      </c>
      <c r="G158" s="213"/>
      <c r="H158" s="214"/>
      <c r="I158" s="214"/>
      <c r="J158" s="214"/>
    </row>
    <row r="159" spans="1:10" s="201" customFormat="1" ht="17.25" customHeight="1" thickBot="1" x14ac:dyDescent="0.25">
      <c r="A159" s="119" t="s">
        <v>18</v>
      </c>
      <c r="B159" s="283" t="s">
        <v>372</v>
      </c>
      <c r="C159" s="512">
        <f>+C133+C158</f>
        <v>91258302</v>
      </c>
      <c r="D159" s="512">
        <f>+D133+D158</f>
        <v>110460302</v>
      </c>
    </row>
    <row r="160" spans="1:10" ht="15.95" customHeight="1" x14ac:dyDescent="0.25">
      <c r="A160" s="284"/>
      <c r="B160" s="284"/>
      <c r="C160" s="284"/>
      <c r="D160" s="327">
        <f>D92-D159</f>
        <v>0</v>
      </c>
    </row>
    <row r="161" spans="1:5" x14ac:dyDescent="0.25">
      <c r="A161" s="813" t="s">
        <v>279</v>
      </c>
      <c r="B161" s="813"/>
      <c r="C161" s="813"/>
      <c r="D161" s="813"/>
    </row>
    <row r="162" spans="1:5" ht="15.2" customHeight="1" thickBot="1" x14ac:dyDescent="0.3">
      <c r="A162" s="814" t="s">
        <v>98</v>
      </c>
      <c r="B162" s="814"/>
      <c r="C162" s="65"/>
      <c r="D162" s="287" t="str">
        <f>D95</f>
        <v>Forintban</v>
      </c>
    </row>
    <row r="163" spans="1:5" ht="13.5" customHeight="1" thickBot="1" x14ac:dyDescent="0.3">
      <c r="A163" s="18">
        <v>1</v>
      </c>
      <c r="B163" s="23" t="s">
        <v>374</v>
      </c>
      <c r="C163" s="379">
        <v>-16630213</v>
      </c>
      <c r="D163" s="120">
        <f>+D67-D133</f>
        <v>-11374475</v>
      </c>
      <c r="E163" s="215"/>
    </row>
    <row r="164" spans="1:5" ht="27.75" customHeight="1" thickBot="1" x14ac:dyDescent="0.3">
      <c r="A164" s="18" t="s">
        <v>9</v>
      </c>
      <c r="B164" s="23" t="s">
        <v>380</v>
      </c>
      <c r="C164" s="379">
        <v>16630213</v>
      </c>
      <c r="D164" s="120">
        <f>+D91-D158</f>
        <v>11374475</v>
      </c>
    </row>
  </sheetData>
  <mergeCells count="10">
    <mergeCell ref="A162:B162"/>
    <mergeCell ref="B1:D1"/>
    <mergeCell ref="A6:D6"/>
    <mergeCell ref="A7:B7"/>
    <mergeCell ref="A94:D94"/>
    <mergeCell ref="A95:B95"/>
    <mergeCell ref="A161:D161"/>
    <mergeCell ref="A2:D2"/>
    <mergeCell ref="A3:D3"/>
    <mergeCell ref="A4:D4"/>
  </mergeCells>
  <printOptions horizontalCentered="1"/>
  <pageMargins left="0.6692913385826772" right="0.6692913385826772" top="0.86614173228346458" bottom="0.86614173228346458" header="0" footer="0"/>
  <pageSetup paperSize="9" scale="73" fitToHeight="2" orientation="portrait" r:id="rId1"/>
  <headerFooter alignWithMargins="0"/>
  <rowBreaks count="2" manualBreakCount="2">
    <brk id="67" max="2" man="1"/>
    <brk id="9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4"/>
  <sheetViews>
    <sheetView view="pageBreakPreview" topLeftCell="A121" zoomScaleNormal="120" zoomScaleSheetLayoutView="100" workbookViewId="0">
      <selection activeCell="D7" sqref="D7"/>
    </sheetView>
  </sheetViews>
  <sheetFormatPr defaultRowHeight="15.75" x14ac:dyDescent="0.25"/>
  <cols>
    <col min="1" max="1" width="9.5" style="181" customWidth="1"/>
    <col min="2" max="2" width="80.83203125" style="181" customWidth="1"/>
    <col min="3" max="3" width="13.83203125" style="181" customWidth="1"/>
    <col min="4" max="4" width="13.83203125" style="182" customWidth="1"/>
    <col min="5" max="5" width="9" style="199" customWidth="1"/>
    <col min="6" max="16384" width="9.33203125" style="199"/>
  </cols>
  <sheetData>
    <row r="1" spans="1:4" ht="18.75" customHeight="1" x14ac:dyDescent="0.25">
      <c r="A1" s="321"/>
      <c r="B1" s="808" t="str">
        <f>CONCATENATE("1.3. melléklet ",ALAPADATOK!A7," ",ALAPADATOK!B7," ",ALAPADATOK!C7," ",ALAPADATOK!D7," ",ALAPADATOK!E7," ",ALAPADATOK!F7," ",ALAPADATOK!G7," ",ALAPADATOK!H7)</f>
        <v>1.3. melléklet a 6 / 2021 ( VI.30 ) önkormányzati rendelethez</v>
      </c>
      <c r="C1" s="808"/>
      <c r="D1" s="809"/>
    </row>
    <row r="2" spans="1:4" ht="21.95" customHeight="1" x14ac:dyDescent="0.25">
      <c r="A2" s="816" t="str">
        <f>CONCATENATE(ALAPADATOK!A3)</f>
        <v>ESZTEREGNYE KÖZSÉG ÖNKORMÁNYZATA</v>
      </c>
      <c r="B2" s="817"/>
      <c r="C2" s="817"/>
      <c r="D2" s="817"/>
    </row>
    <row r="3" spans="1:4" ht="21.95" customHeight="1" x14ac:dyDescent="0.25">
      <c r="A3" s="818" t="str">
        <f>KV_1.2.sz.mell.!A3</f>
        <v>2021. ÉVI KÖLTSÉGVETÉS</v>
      </c>
      <c r="B3" s="819"/>
      <c r="C3" s="819"/>
      <c r="D3" s="819"/>
    </row>
    <row r="4" spans="1:4" ht="21.95" customHeight="1" x14ac:dyDescent="0.25">
      <c r="A4" s="818" t="s">
        <v>456</v>
      </c>
      <c r="B4" s="819"/>
      <c r="C4" s="819"/>
      <c r="D4" s="819"/>
    </row>
    <row r="5" spans="1:4" ht="21.95" customHeight="1" x14ac:dyDescent="0.25">
      <c r="A5" s="321"/>
      <c r="B5" s="321"/>
      <c r="C5" s="321"/>
      <c r="D5" s="322"/>
    </row>
    <row r="6" spans="1:4" ht="15.2" customHeight="1" x14ac:dyDescent="0.25">
      <c r="A6" s="810" t="s">
        <v>5</v>
      </c>
      <c r="B6" s="810"/>
      <c r="C6" s="810"/>
      <c r="D6" s="810"/>
    </row>
    <row r="7" spans="1:4" ht="15.2" customHeight="1" thickBot="1" x14ac:dyDescent="0.3">
      <c r="A7" s="811" t="s">
        <v>96</v>
      </c>
      <c r="B7" s="811"/>
      <c r="C7" s="339"/>
      <c r="D7" s="285" t="str">
        <f>CONCATENATE(KV_1.1.sz.mell.!D7)</f>
        <v>Forintban</v>
      </c>
    </row>
    <row r="8" spans="1:4" ht="49.5" customHeight="1" thickBot="1" x14ac:dyDescent="0.3">
      <c r="A8" s="323" t="s">
        <v>54</v>
      </c>
      <c r="B8" s="324" t="s">
        <v>7</v>
      </c>
      <c r="C8" s="376" t="s">
        <v>591</v>
      </c>
      <c r="D8" s="325" t="s">
        <v>592</v>
      </c>
    </row>
    <row r="9" spans="1:4" s="200" customFormat="1" ht="12" customHeight="1" thickBot="1" x14ac:dyDescent="0.25">
      <c r="A9" s="274"/>
      <c r="B9" s="275" t="s">
        <v>393</v>
      </c>
      <c r="C9" s="377" t="s">
        <v>394</v>
      </c>
      <c r="D9" s="276" t="s">
        <v>397</v>
      </c>
    </row>
    <row r="10" spans="1:4" s="201" customFormat="1" ht="12" customHeight="1" thickBot="1" x14ac:dyDescent="0.25">
      <c r="A10" s="18" t="s">
        <v>8</v>
      </c>
      <c r="B10" s="19" t="s">
        <v>161</v>
      </c>
      <c r="C10" s="491">
        <f>+C11+C12+C13+C14+C15+C16</f>
        <v>0</v>
      </c>
      <c r="D10" s="491">
        <f>+D11+D12+D13+D14+D15+D16</f>
        <v>0</v>
      </c>
    </row>
    <row r="11" spans="1:4" s="201" customFormat="1" ht="12" customHeight="1" x14ac:dyDescent="0.2">
      <c r="A11" s="13" t="s">
        <v>66</v>
      </c>
      <c r="B11" s="202" t="s">
        <v>162</v>
      </c>
      <c r="C11" s="492"/>
      <c r="D11" s="492"/>
    </row>
    <row r="12" spans="1:4" s="201" customFormat="1" ht="12" customHeight="1" x14ac:dyDescent="0.2">
      <c r="A12" s="12" t="s">
        <v>67</v>
      </c>
      <c r="B12" s="203" t="s">
        <v>163</v>
      </c>
      <c r="C12" s="493"/>
      <c r="D12" s="493"/>
    </row>
    <row r="13" spans="1:4" s="201" customFormat="1" ht="12" customHeight="1" x14ac:dyDescent="0.2">
      <c r="A13" s="12" t="s">
        <v>68</v>
      </c>
      <c r="B13" s="203" t="s">
        <v>429</v>
      </c>
      <c r="C13" s="493"/>
      <c r="D13" s="493"/>
    </row>
    <row r="14" spans="1:4" s="201" customFormat="1" ht="12" customHeight="1" x14ac:dyDescent="0.2">
      <c r="A14" s="12" t="s">
        <v>69</v>
      </c>
      <c r="B14" s="203" t="s">
        <v>164</v>
      </c>
      <c r="C14" s="493"/>
      <c r="D14" s="493"/>
    </row>
    <row r="15" spans="1:4" s="201" customFormat="1" ht="12" customHeight="1" x14ac:dyDescent="0.2">
      <c r="A15" s="12" t="s">
        <v>92</v>
      </c>
      <c r="B15" s="117" t="s">
        <v>333</v>
      </c>
      <c r="C15" s="493"/>
      <c r="D15" s="493"/>
    </row>
    <row r="16" spans="1:4" s="201" customFormat="1" ht="12" customHeight="1" thickBot="1" x14ac:dyDescent="0.25">
      <c r="A16" s="14" t="s">
        <v>70</v>
      </c>
      <c r="B16" s="118" t="s">
        <v>334</v>
      </c>
      <c r="C16" s="493"/>
      <c r="D16" s="493"/>
    </row>
    <row r="17" spans="1:4" s="201" customFormat="1" ht="12" customHeight="1" thickBot="1" x14ac:dyDescent="0.25">
      <c r="A17" s="18" t="s">
        <v>9</v>
      </c>
      <c r="B17" s="116" t="s">
        <v>165</v>
      </c>
      <c r="C17" s="491">
        <f>+C18+C19+C20+C21+C22</f>
        <v>0</v>
      </c>
      <c r="D17" s="491">
        <f>+D18+D19+D20+D21+D22</f>
        <v>0</v>
      </c>
    </row>
    <row r="18" spans="1:4" s="201" customFormat="1" ht="12" customHeight="1" x14ac:dyDescent="0.2">
      <c r="A18" s="13" t="s">
        <v>72</v>
      </c>
      <c r="B18" s="202" t="s">
        <v>166</v>
      </c>
      <c r="C18" s="492"/>
      <c r="D18" s="492"/>
    </row>
    <row r="19" spans="1:4" s="201" customFormat="1" ht="12" customHeight="1" x14ac:dyDescent="0.2">
      <c r="A19" s="12" t="s">
        <v>73</v>
      </c>
      <c r="B19" s="203" t="s">
        <v>167</v>
      </c>
      <c r="C19" s="493"/>
      <c r="D19" s="493"/>
    </row>
    <row r="20" spans="1:4" s="201" customFormat="1" ht="12" customHeight="1" x14ac:dyDescent="0.2">
      <c r="A20" s="12" t="s">
        <v>74</v>
      </c>
      <c r="B20" s="203" t="s">
        <v>324</v>
      </c>
      <c r="C20" s="493"/>
      <c r="D20" s="493"/>
    </row>
    <row r="21" spans="1:4" s="201" customFormat="1" ht="12" customHeight="1" x14ac:dyDescent="0.2">
      <c r="A21" s="12" t="s">
        <v>75</v>
      </c>
      <c r="B21" s="203" t="s">
        <v>325</v>
      </c>
      <c r="C21" s="493"/>
      <c r="D21" s="493"/>
    </row>
    <row r="22" spans="1:4" s="201" customFormat="1" ht="12" customHeight="1" x14ac:dyDescent="0.2">
      <c r="A22" s="12" t="s">
        <v>76</v>
      </c>
      <c r="B22" s="203" t="s">
        <v>449</v>
      </c>
      <c r="C22" s="493"/>
      <c r="D22" s="493"/>
    </row>
    <row r="23" spans="1:4" s="201" customFormat="1" ht="12" customHeight="1" thickBot="1" x14ac:dyDescent="0.25">
      <c r="A23" s="14" t="s">
        <v>82</v>
      </c>
      <c r="B23" s="118" t="s">
        <v>169</v>
      </c>
      <c r="C23" s="494"/>
      <c r="D23" s="494"/>
    </row>
    <row r="24" spans="1:4" s="201" customFormat="1" ht="12" customHeight="1" thickBot="1" x14ac:dyDescent="0.25">
      <c r="A24" s="18" t="s">
        <v>10</v>
      </c>
      <c r="B24" s="19" t="s">
        <v>170</v>
      </c>
      <c r="C24" s="491">
        <f>+C25+C26+C27+C28+C29</f>
        <v>0</v>
      </c>
      <c r="D24" s="491">
        <f>+D25+D26+D27+D28+D29</f>
        <v>0</v>
      </c>
    </row>
    <row r="25" spans="1:4" s="201" customFormat="1" ht="12" customHeight="1" x14ac:dyDescent="0.2">
      <c r="A25" s="13" t="s">
        <v>55</v>
      </c>
      <c r="B25" s="202" t="s">
        <v>171</v>
      </c>
      <c r="C25" s="492"/>
      <c r="D25" s="492"/>
    </row>
    <row r="26" spans="1:4" s="201" customFormat="1" ht="12" customHeight="1" x14ac:dyDescent="0.2">
      <c r="A26" s="12" t="s">
        <v>56</v>
      </c>
      <c r="B26" s="203" t="s">
        <v>172</v>
      </c>
      <c r="C26" s="493"/>
      <c r="D26" s="493"/>
    </row>
    <row r="27" spans="1:4" s="201" customFormat="1" ht="12" customHeight="1" x14ac:dyDescent="0.2">
      <c r="A27" s="12" t="s">
        <v>57</v>
      </c>
      <c r="B27" s="203" t="s">
        <v>326</v>
      </c>
      <c r="C27" s="493"/>
      <c r="D27" s="493"/>
    </row>
    <row r="28" spans="1:4" s="201" customFormat="1" ht="12" customHeight="1" x14ac:dyDescent="0.2">
      <c r="A28" s="12" t="s">
        <v>58</v>
      </c>
      <c r="B28" s="203" t="s">
        <v>327</v>
      </c>
      <c r="C28" s="493"/>
      <c r="D28" s="493"/>
    </row>
    <row r="29" spans="1:4" s="201" customFormat="1" ht="12" customHeight="1" x14ac:dyDescent="0.2">
      <c r="A29" s="12" t="s">
        <v>106</v>
      </c>
      <c r="B29" s="203" t="s">
        <v>173</v>
      </c>
      <c r="C29" s="493"/>
      <c r="D29" s="493"/>
    </row>
    <row r="30" spans="1:4" s="270" customFormat="1" ht="12" customHeight="1" thickBot="1" x14ac:dyDescent="0.25">
      <c r="A30" s="277" t="s">
        <v>107</v>
      </c>
      <c r="B30" s="269" t="s">
        <v>444</v>
      </c>
      <c r="C30" s="495"/>
      <c r="D30" s="495"/>
    </row>
    <row r="31" spans="1:4" s="201" customFormat="1" ht="12" customHeight="1" thickBot="1" x14ac:dyDescent="0.25">
      <c r="A31" s="18" t="s">
        <v>108</v>
      </c>
      <c r="B31" s="19" t="s">
        <v>430</v>
      </c>
      <c r="C31" s="496">
        <f>SUM(C32:C38)</f>
        <v>279215</v>
      </c>
      <c r="D31" s="496">
        <f>SUM(D32:D38)</f>
        <v>279215</v>
      </c>
    </row>
    <row r="32" spans="1:4" s="201" customFormat="1" ht="12" customHeight="1" x14ac:dyDescent="0.2">
      <c r="A32" s="13" t="s">
        <v>176</v>
      </c>
      <c r="B32" s="202" t="str">
        <f>KV_1.1.sz.mell.!B32</f>
        <v>Kommunális adó</v>
      </c>
      <c r="C32" s="492"/>
      <c r="D32" s="492"/>
    </row>
    <row r="33" spans="1:4" s="201" customFormat="1" ht="12" customHeight="1" x14ac:dyDescent="0.2">
      <c r="A33" s="12" t="s">
        <v>177</v>
      </c>
      <c r="B33" s="202" t="str">
        <f>KV_1.1.sz.mell.!B33</f>
        <v>Idegenforgalmi adó</v>
      </c>
      <c r="C33" s="493"/>
      <c r="D33" s="493"/>
    </row>
    <row r="34" spans="1:4" s="201" customFormat="1" ht="12" customHeight="1" x14ac:dyDescent="0.2">
      <c r="A34" s="12" t="s">
        <v>178</v>
      </c>
      <c r="B34" s="202" t="str">
        <f>KV_1.1.sz.mell.!B34</f>
        <v>Iparűzési adó</v>
      </c>
      <c r="C34" s="493">
        <v>279215</v>
      </c>
      <c r="D34" s="493">
        <v>279215</v>
      </c>
    </row>
    <row r="35" spans="1:4" s="201" customFormat="1" ht="12" customHeight="1" x14ac:dyDescent="0.2">
      <c r="A35" s="12" t="s">
        <v>179</v>
      </c>
      <c r="B35" s="202" t="str">
        <f>KV_1.1.sz.mell.!B35</f>
        <v>Talajterhelési díj</v>
      </c>
      <c r="C35" s="493"/>
      <c r="D35" s="493"/>
    </row>
    <row r="36" spans="1:4" s="201" customFormat="1" ht="12" customHeight="1" x14ac:dyDescent="0.2">
      <c r="A36" s="12" t="s">
        <v>431</v>
      </c>
      <c r="B36" s="202" t="str">
        <f>KV_1.1.sz.mell.!B36</f>
        <v>Gépjárműadó</v>
      </c>
      <c r="C36" s="493"/>
      <c r="D36" s="493"/>
    </row>
    <row r="37" spans="1:4" s="201" customFormat="1" ht="12" customHeight="1" x14ac:dyDescent="0.2">
      <c r="A37" s="12" t="s">
        <v>432</v>
      </c>
      <c r="B37" s="202" t="str">
        <f>KV_1.1.sz.mell.!B37</f>
        <v>Telekadó</v>
      </c>
      <c r="C37" s="493"/>
      <c r="D37" s="493"/>
    </row>
    <row r="38" spans="1:4" s="201" customFormat="1" ht="12" customHeight="1" thickBot="1" x14ac:dyDescent="0.25">
      <c r="A38" s="14" t="s">
        <v>433</v>
      </c>
      <c r="B38" s="202" t="str">
        <f>KV_1.1.sz.mell.!B38</f>
        <v>Egyéb közhatalmi bevételek</v>
      </c>
      <c r="C38" s="494"/>
      <c r="D38" s="494"/>
    </row>
    <row r="39" spans="1:4" s="201" customFormat="1" ht="12" customHeight="1" thickBot="1" x14ac:dyDescent="0.25">
      <c r="A39" s="18" t="s">
        <v>12</v>
      </c>
      <c r="B39" s="19" t="s">
        <v>335</v>
      </c>
      <c r="C39" s="491">
        <f>SUM(C40:C50)</f>
        <v>0</v>
      </c>
      <c r="D39" s="491">
        <f>SUM(D40:D50)</f>
        <v>0</v>
      </c>
    </row>
    <row r="40" spans="1:4" s="201" customFormat="1" ht="12" customHeight="1" x14ac:dyDescent="0.2">
      <c r="A40" s="13" t="s">
        <v>59</v>
      </c>
      <c r="B40" s="202" t="s">
        <v>183</v>
      </c>
      <c r="C40" s="492"/>
      <c r="D40" s="492"/>
    </row>
    <row r="41" spans="1:4" s="201" customFormat="1" ht="12" customHeight="1" x14ac:dyDescent="0.2">
      <c r="A41" s="12" t="s">
        <v>60</v>
      </c>
      <c r="B41" s="203" t="s">
        <v>184</v>
      </c>
      <c r="C41" s="493"/>
      <c r="D41" s="493"/>
    </row>
    <row r="42" spans="1:4" s="201" customFormat="1" ht="12" customHeight="1" x14ac:dyDescent="0.2">
      <c r="A42" s="12" t="s">
        <v>61</v>
      </c>
      <c r="B42" s="203" t="s">
        <v>185</v>
      </c>
      <c r="C42" s="493"/>
      <c r="D42" s="493"/>
    </row>
    <row r="43" spans="1:4" s="201" customFormat="1" ht="12" customHeight="1" x14ac:dyDescent="0.2">
      <c r="A43" s="12" t="s">
        <v>110</v>
      </c>
      <c r="B43" s="203" t="s">
        <v>186</v>
      </c>
      <c r="C43" s="493"/>
      <c r="D43" s="493"/>
    </row>
    <row r="44" spans="1:4" s="201" customFormat="1" ht="12" customHeight="1" x14ac:dyDescent="0.2">
      <c r="A44" s="12" t="s">
        <v>111</v>
      </c>
      <c r="B44" s="203" t="s">
        <v>187</v>
      </c>
      <c r="C44" s="493"/>
      <c r="D44" s="493"/>
    </row>
    <row r="45" spans="1:4" s="201" customFormat="1" ht="12" customHeight="1" x14ac:dyDescent="0.2">
      <c r="A45" s="12" t="s">
        <v>112</v>
      </c>
      <c r="B45" s="203" t="s">
        <v>188</v>
      </c>
      <c r="C45" s="493"/>
      <c r="D45" s="493"/>
    </row>
    <row r="46" spans="1:4" s="201" customFormat="1" ht="12" customHeight="1" x14ac:dyDescent="0.2">
      <c r="A46" s="12" t="s">
        <v>113</v>
      </c>
      <c r="B46" s="203" t="s">
        <v>189</v>
      </c>
      <c r="C46" s="493"/>
      <c r="D46" s="493"/>
    </row>
    <row r="47" spans="1:4" s="201" customFormat="1" ht="12" customHeight="1" x14ac:dyDescent="0.2">
      <c r="A47" s="12" t="s">
        <v>114</v>
      </c>
      <c r="B47" s="203" t="s">
        <v>437</v>
      </c>
      <c r="C47" s="493"/>
      <c r="D47" s="493"/>
    </row>
    <row r="48" spans="1:4" s="201" customFormat="1" ht="12" customHeight="1" x14ac:dyDescent="0.2">
      <c r="A48" s="12" t="s">
        <v>181</v>
      </c>
      <c r="B48" s="203" t="s">
        <v>191</v>
      </c>
      <c r="C48" s="497"/>
      <c r="D48" s="497"/>
    </row>
    <row r="49" spans="1:4" s="201" customFormat="1" ht="12" customHeight="1" x14ac:dyDescent="0.2">
      <c r="A49" s="14" t="s">
        <v>182</v>
      </c>
      <c r="B49" s="204" t="s">
        <v>337</v>
      </c>
      <c r="C49" s="498"/>
      <c r="D49" s="498"/>
    </row>
    <row r="50" spans="1:4" s="201" customFormat="1" ht="12" customHeight="1" thickBot="1" x14ac:dyDescent="0.25">
      <c r="A50" s="14" t="s">
        <v>336</v>
      </c>
      <c r="B50" s="118" t="s">
        <v>192</v>
      </c>
      <c r="C50" s="498"/>
      <c r="D50" s="498"/>
    </row>
    <row r="51" spans="1:4" s="201" customFormat="1" ht="12" customHeight="1" thickBot="1" x14ac:dyDescent="0.25">
      <c r="A51" s="18" t="s">
        <v>13</v>
      </c>
      <c r="B51" s="19" t="s">
        <v>193</v>
      </c>
      <c r="C51" s="491">
        <f>SUM(C52:C56)</f>
        <v>0</v>
      </c>
      <c r="D51" s="491">
        <f>SUM(D52:D56)</f>
        <v>0</v>
      </c>
    </row>
    <row r="52" spans="1:4" s="201" customFormat="1" ht="12" customHeight="1" x14ac:dyDescent="0.2">
      <c r="A52" s="13" t="s">
        <v>62</v>
      </c>
      <c r="B52" s="202" t="s">
        <v>197</v>
      </c>
      <c r="C52" s="499"/>
      <c r="D52" s="499"/>
    </row>
    <row r="53" spans="1:4" s="201" customFormat="1" ht="12" customHeight="1" x14ac:dyDescent="0.2">
      <c r="A53" s="12" t="s">
        <v>63</v>
      </c>
      <c r="B53" s="203" t="s">
        <v>198</v>
      </c>
      <c r="C53" s="497"/>
      <c r="D53" s="497"/>
    </row>
    <row r="54" spans="1:4" s="201" customFormat="1" ht="12" customHeight="1" x14ac:dyDescent="0.2">
      <c r="A54" s="12" t="s">
        <v>194</v>
      </c>
      <c r="B54" s="203" t="s">
        <v>199</v>
      </c>
      <c r="C54" s="497"/>
      <c r="D54" s="497"/>
    </row>
    <row r="55" spans="1:4" s="201" customFormat="1" ht="12" customHeight="1" x14ac:dyDescent="0.2">
      <c r="A55" s="12" t="s">
        <v>195</v>
      </c>
      <c r="B55" s="203" t="s">
        <v>200</v>
      </c>
      <c r="C55" s="497"/>
      <c r="D55" s="497"/>
    </row>
    <row r="56" spans="1:4" s="201" customFormat="1" ht="12" customHeight="1" thickBot="1" x14ac:dyDescent="0.25">
      <c r="A56" s="14" t="s">
        <v>196</v>
      </c>
      <c r="B56" s="118" t="s">
        <v>201</v>
      </c>
      <c r="C56" s="498"/>
      <c r="D56" s="498"/>
    </row>
    <row r="57" spans="1:4" s="201" customFormat="1" ht="12" customHeight="1" thickBot="1" x14ac:dyDescent="0.25">
      <c r="A57" s="18" t="s">
        <v>115</v>
      </c>
      <c r="B57" s="19" t="s">
        <v>202</v>
      </c>
      <c r="C57" s="491">
        <f>SUM(C58:C60)</f>
        <v>0</v>
      </c>
      <c r="D57" s="491">
        <f>SUM(D58:D60)</f>
        <v>0</v>
      </c>
    </row>
    <row r="58" spans="1:4" s="201" customFormat="1" ht="12" customHeight="1" x14ac:dyDescent="0.2">
      <c r="A58" s="13" t="s">
        <v>64</v>
      </c>
      <c r="B58" s="202" t="s">
        <v>203</v>
      </c>
      <c r="C58" s="492"/>
      <c r="D58" s="492"/>
    </row>
    <row r="59" spans="1:4" s="201" customFormat="1" ht="12" customHeight="1" x14ac:dyDescent="0.2">
      <c r="A59" s="12" t="s">
        <v>65</v>
      </c>
      <c r="B59" s="203" t="s">
        <v>328</v>
      </c>
      <c r="C59" s="493"/>
      <c r="D59" s="493"/>
    </row>
    <row r="60" spans="1:4" s="201" customFormat="1" ht="12" customHeight="1" x14ac:dyDescent="0.2">
      <c r="A60" s="12" t="s">
        <v>206</v>
      </c>
      <c r="B60" s="203" t="s">
        <v>204</v>
      </c>
      <c r="C60" s="493"/>
      <c r="D60" s="493"/>
    </row>
    <row r="61" spans="1:4" s="201" customFormat="1" ht="12" customHeight="1" thickBot="1" x14ac:dyDescent="0.25">
      <c r="A61" s="14" t="s">
        <v>207</v>
      </c>
      <c r="B61" s="118" t="s">
        <v>205</v>
      </c>
      <c r="C61" s="494"/>
      <c r="D61" s="494"/>
    </row>
    <row r="62" spans="1:4" s="201" customFormat="1" ht="12" customHeight="1" thickBot="1" x14ac:dyDescent="0.25">
      <c r="A62" s="18" t="s">
        <v>15</v>
      </c>
      <c r="B62" s="116" t="s">
        <v>208</v>
      </c>
      <c r="C62" s="491">
        <f>SUM(C63:C65)</f>
        <v>0</v>
      </c>
      <c r="D62" s="491">
        <f>SUM(D63:D65)</f>
        <v>0</v>
      </c>
    </row>
    <row r="63" spans="1:4" s="201" customFormat="1" ht="12" customHeight="1" x14ac:dyDescent="0.2">
      <c r="A63" s="13" t="s">
        <v>116</v>
      </c>
      <c r="B63" s="202" t="s">
        <v>210</v>
      </c>
      <c r="C63" s="497"/>
      <c r="D63" s="497"/>
    </row>
    <row r="64" spans="1:4" s="201" customFormat="1" ht="12" customHeight="1" x14ac:dyDescent="0.2">
      <c r="A64" s="12" t="s">
        <v>117</v>
      </c>
      <c r="B64" s="203" t="s">
        <v>329</v>
      </c>
      <c r="C64" s="497"/>
      <c r="D64" s="497"/>
    </row>
    <row r="65" spans="1:4" s="201" customFormat="1" ht="12" customHeight="1" x14ac:dyDescent="0.2">
      <c r="A65" s="12" t="s">
        <v>141</v>
      </c>
      <c r="B65" s="203" t="s">
        <v>211</v>
      </c>
      <c r="C65" s="497"/>
      <c r="D65" s="497"/>
    </row>
    <row r="66" spans="1:4" s="201" customFormat="1" ht="12" customHeight="1" thickBot="1" x14ac:dyDescent="0.25">
      <c r="A66" s="14" t="s">
        <v>209</v>
      </c>
      <c r="B66" s="118" t="s">
        <v>212</v>
      </c>
      <c r="C66" s="497"/>
      <c r="D66" s="497"/>
    </row>
    <row r="67" spans="1:4" s="201" customFormat="1" ht="12" customHeight="1" thickBot="1" x14ac:dyDescent="0.25">
      <c r="A67" s="258" t="s">
        <v>376</v>
      </c>
      <c r="B67" s="19" t="s">
        <v>213</v>
      </c>
      <c r="C67" s="496">
        <f>+C10+C17+C24+C31+C39+C51+C57+C62</f>
        <v>279215</v>
      </c>
      <c r="D67" s="496">
        <f>+D10+D17+D24+D31+D39+D51+D57+D62</f>
        <v>279215</v>
      </c>
    </row>
    <row r="68" spans="1:4" s="201" customFormat="1" ht="12" customHeight="1" thickBot="1" x14ac:dyDescent="0.25">
      <c r="A68" s="246" t="s">
        <v>214</v>
      </c>
      <c r="B68" s="116" t="s">
        <v>215</v>
      </c>
      <c r="C68" s="491">
        <f>SUM(C69:C71)</f>
        <v>0</v>
      </c>
      <c r="D68" s="491">
        <f>SUM(D69:D71)</f>
        <v>0</v>
      </c>
    </row>
    <row r="69" spans="1:4" s="201" customFormat="1" ht="12" customHeight="1" x14ac:dyDescent="0.2">
      <c r="A69" s="13" t="s">
        <v>243</v>
      </c>
      <c r="B69" s="202" t="s">
        <v>216</v>
      </c>
      <c r="C69" s="497"/>
      <c r="D69" s="497"/>
    </row>
    <row r="70" spans="1:4" s="201" customFormat="1" ht="12" customHeight="1" x14ac:dyDescent="0.2">
      <c r="A70" s="12" t="s">
        <v>252</v>
      </c>
      <c r="B70" s="203" t="s">
        <v>217</v>
      </c>
      <c r="C70" s="497"/>
      <c r="D70" s="497"/>
    </row>
    <row r="71" spans="1:4" s="201" customFormat="1" ht="12" customHeight="1" thickBot="1" x14ac:dyDescent="0.25">
      <c r="A71" s="14" t="s">
        <v>253</v>
      </c>
      <c r="B71" s="252" t="s">
        <v>445</v>
      </c>
      <c r="C71" s="497"/>
      <c r="D71" s="497"/>
    </row>
    <row r="72" spans="1:4" s="201" customFormat="1" ht="12" customHeight="1" thickBot="1" x14ac:dyDescent="0.25">
      <c r="A72" s="246" t="s">
        <v>219</v>
      </c>
      <c r="B72" s="116" t="s">
        <v>220</v>
      </c>
      <c r="C72" s="491">
        <f>SUM(C73:C76)</f>
        <v>0</v>
      </c>
      <c r="D72" s="491">
        <f>SUM(D73:D76)</f>
        <v>0</v>
      </c>
    </row>
    <row r="73" spans="1:4" s="201" customFormat="1" ht="12" customHeight="1" x14ac:dyDescent="0.2">
      <c r="A73" s="13" t="s">
        <v>93</v>
      </c>
      <c r="B73" s="202" t="s">
        <v>221</v>
      </c>
      <c r="C73" s="497"/>
      <c r="D73" s="497"/>
    </row>
    <row r="74" spans="1:4" s="201" customFormat="1" ht="12" customHeight="1" x14ac:dyDescent="0.2">
      <c r="A74" s="12" t="s">
        <v>94</v>
      </c>
      <c r="B74" s="203" t="s">
        <v>446</v>
      </c>
      <c r="C74" s="497"/>
      <c r="D74" s="497"/>
    </row>
    <row r="75" spans="1:4" s="201" customFormat="1" ht="12" customHeight="1" thickBot="1" x14ac:dyDescent="0.25">
      <c r="A75" s="14" t="s">
        <v>244</v>
      </c>
      <c r="B75" s="204" t="s">
        <v>222</v>
      </c>
      <c r="C75" s="498"/>
      <c r="D75" s="498"/>
    </row>
    <row r="76" spans="1:4" s="201" customFormat="1" ht="12" customHeight="1" thickBot="1" x14ac:dyDescent="0.25">
      <c r="A76" s="279" t="s">
        <v>245</v>
      </c>
      <c r="B76" s="280" t="s">
        <v>447</v>
      </c>
      <c r="C76" s="500"/>
      <c r="D76" s="500"/>
    </row>
    <row r="77" spans="1:4" s="201" customFormat="1" ht="12" customHeight="1" thickBot="1" x14ac:dyDescent="0.25">
      <c r="A77" s="246" t="s">
        <v>223</v>
      </c>
      <c r="B77" s="116" t="s">
        <v>224</v>
      </c>
      <c r="C77" s="491">
        <f>SUM(C78:C79)</f>
        <v>0</v>
      </c>
      <c r="D77" s="491">
        <f>SUM(D78:D79)</f>
        <v>0</v>
      </c>
    </row>
    <row r="78" spans="1:4" s="201" customFormat="1" ht="12" customHeight="1" thickBot="1" x14ac:dyDescent="0.25">
      <c r="A78" s="11" t="s">
        <v>246</v>
      </c>
      <c r="B78" s="278" t="s">
        <v>225</v>
      </c>
      <c r="C78" s="498"/>
      <c r="D78" s="498"/>
    </row>
    <row r="79" spans="1:4" s="201" customFormat="1" ht="12" customHeight="1" thickBot="1" x14ac:dyDescent="0.25">
      <c r="A79" s="279" t="s">
        <v>247</v>
      </c>
      <c r="B79" s="280" t="s">
        <v>226</v>
      </c>
      <c r="C79" s="500"/>
      <c r="D79" s="500"/>
    </row>
    <row r="80" spans="1:4" s="201" customFormat="1" ht="12" customHeight="1" thickBot="1" x14ac:dyDescent="0.25">
      <c r="A80" s="246" t="s">
        <v>227</v>
      </c>
      <c r="B80" s="116" t="s">
        <v>228</v>
      </c>
      <c r="C80" s="491">
        <f>SUM(C81:C83)</f>
        <v>0</v>
      </c>
      <c r="D80" s="491">
        <f>SUM(D81:D83)</f>
        <v>0</v>
      </c>
    </row>
    <row r="81" spans="1:4" s="201" customFormat="1" ht="12" customHeight="1" x14ac:dyDescent="0.2">
      <c r="A81" s="13" t="s">
        <v>248</v>
      </c>
      <c r="B81" s="202" t="s">
        <v>229</v>
      </c>
      <c r="C81" s="497"/>
      <c r="D81" s="497"/>
    </row>
    <row r="82" spans="1:4" s="201" customFormat="1" ht="12" customHeight="1" x14ac:dyDescent="0.2">
      <c r="A82" s="12" t="s">
        <v>249</v>
      </c>
      <c r="B82" s="203" t="s">
        <v>230</v>
      </c>
      <c r="C82" s="497"/>
      <c r="D82" s="497"/>
    </row>
    <row r="83" spans="1:4" s="201" customFormat="1" ht="12" customHeight="1" thickBot="1" x14ac:dyDescent="0.25">
      <c r="A83" s="16" t="s">
        <v>250</v>
      </c>
      <c r="B83" s="281" t="s">
        <v>448</v>
      </c>
      <c r="C83" s="501"/>
      <c r="D83" s="501"/>
    </row>
    <row r="84" spans="1:4" s="201" customFormat="1" ht="12" customHeight="1" thickBot="1" x14ac:dyDescent="0.25">
      <c r="A84" s="246" t="s">
        <v>231</v>
      </c>
      <c r="B84" s="116" t="s">
        <v>251</v>
      </c>
      <c r="C84" s="491">
        <f>SUM(C85:C88)</f>
        <v>0</v>
      </c>
      <c r="D84" s="491">
        <f>SUM(D85:D88)</f>
        <v>0</v>
      </c>
    </row>
    <row r="85" spans="1:4" s="201" customFormat="1" ht="12" customHeight="1" x14ac:dyDescent="0.2">
      <c r="A85" s="206" t="s">
        <v>232</v>
      </c>
      <c r="B85" s="202" t="s">
        <v>233</v>
      </c>
      <c r="C85" s="497"/>
      <c r="D85" s="497"/>
    </row>
    <row r="86" spans="1:4" s="201" customFormat="1" ht="12" customHeight="1" x14ac:dyDescent="0.2">
      <c r="A86" s="207" t="s">
        <v>234</v>
      </c>
      <c r="B86" s="203" t="s">
        <v>235</v>
      </c>
      <c r="C86" s="497"/>
      <c r="D86" s="497"/>
    </row>
    <row r="87" spans="1:4" s="201" customFormat="1" ht="12" customHeight="1" x14ac:dyDescent="0.2">
      <c r="A87" s="207" t="s">
        <v>236</v>
      </c>
      <c r="B87" s="203" t="s">
        <v>237</v>
      </c>
      <c r="C87" s="497"/>
      <c r="D87" s="497"/>
    </row>
    <row r="88" spans="1:4" s="201" customFormat="1" ht="12" customHeight="1" thickBot="1" x14ac:dyDescent="0.25">
      <c r="A88" s="208" t="s">
        <v>238</v>
      </c>
      <c r="B88" s="118" t="s">
        <v>239</v>
      </c>
      <c r="C88" s="497"/>
      <c r="D88" s="497"/>
    </row>
    <row r="89" spans="1:4" s="201" customFormat="1" ht="12" customHeight="1" thickBot="1" x14ac:dyDescent="0.25">
      <c r="A89" s="246" t="s">
        <v>240</v>
      </c>
      <c r="B89" s="116" t="s">
        <v>375</v>
      </c>
      <c r="C89" s="502"/>
      <c r="D89" s="502"/>
    </row>
    <row r="90" spans="1:4" s="201" customFormat="1" ht="13.5" customHeight="1" thickBot="1" x14ac:dyDescent="0.25">
      <c r="A90" s="246" t="s">
        <v>242</v>
      </c>
      <c r="B90" s="116" t="s">
        <v>241</v>
      </c>
      <c r="C90" s="502"/>
      <c r="D90" s="502"/>
    </row>
    <row r="91" spans="1:4" s="201" customFormat="1" ht="15.75" customHeight="1" thickBot="1" x14ac:dyDescent="0.25">
      <c r="A91" s="246" t="s">
        <v>254</v>
      </c>
      <c r="B91" s="209" t="s">
        <v>378</v>
      </c>
      <c r="C91" s="496">
        <f>+C68+C72+C77+C80+C84+C90+C89</f>
        <v>0</v>
      </c>
      <c r="D91" s="496">
        <f>+D68+D72+D77+D80+D84+D90+D89</f>
        <v>0</v>
      </c>
    </row>
    <row r="92" spans="1:4" s="201" customFormat="1" ht="16.5" customHeight="1" thickBot="1" x14ac:dyDescent="0.25">
      <c r="A92" s="247" t="s">
        <v>377</v>
      </c>
      <c r="B92" s="210" t="s">
        <v>379</v>
      </c>
      <c r="C92" s="496">
        <f>+C67+C91</f>
        <v>279215</v>
      </c>
      <c r="D92" s="496">
        <f>+D67+D91</f>
        <v>279215</v>
      </c>
    </row>
    <row r="93" spans="1:4" s="201" customFormat="1" ht="11.1" customHeight="1" x14ac:dyDescent="0.2">
      <c r="A93" s="3"/>
      <c r="B93" s="4"/>
      <c r="C93" s="4"/>
      <c r="D93" s="126"/>
    </row>
    <row r="94" spans="1:4" ht="16.5" customHeight="1" x14ac:dyDescent="0.25">
      <c r="A94" s="815" t="s">
        <v>37</v>
      </c>
      <c r="B94" s="815"/>
      <c r="C94" s="815"/>
      <c r="D94" s="815"/>
    </row>
    <row r="95" spans="1:4" s="211" customFormat="1" ht="16.5" customHeight="1" thickBot="1" x14ac:dyDescent="0.3">
      <c r="A95" s="812" t="s">
        <v>97</v>
      </c>
      <c r="B95" s="812"/>
      <c r="C95" s="361"/>
      <c r="D95" s="286" t="str">
        <f>D7</f>
        <v>Forintban</v>
      </c>
    </row>
    <row r="96" spans="1:4" ht="49.5" customHeight="1" thickBot="1" x14ac:dyDescent="0.3">
      <c r="A96" s="271" t="s">
        <v>54</v>
      </c>
      <c r="B96" s="272" t="s">
        <v>38</v>
      </c>
      <c r="C96" s="376" t="s">
        <v>591</v>
      </c>
      <c r="D96" s="325" t="s">
        <v>592</v>
      </c>
    </row>
    <row r="97" spans="1:4" s="200" customFormat="1" ht="12" customHeight="1" thickBot="1" x14ac:dyDescent="0.25">
      <c r="A97" s="271"/>
      <c r="B97" s="272" t="s">
        <v>393</v>
      </c>
      <c r="C97" s="377" t="s">
        <v>394</v>
      </c>
      <c r="D97" s="276" t="s">
        <v>397</v>
      </c>
    </row>
    <row r="98" spans="1:4" ht="12" customHeight="1" thickBot="1" x14ac:dyDescent="0.3">
      <c r="A98" s="20" t="s">
        <v>8</v>
      </c>
      <c r="B98" s="24" t="s">
        <v>338</v>
      </c>
      <c r="C98" s="503">
        <f>C99+C100+C101+C102+C103+C116</f>
        <v>279215</v>
      </c>
      <c r="D98" s="503">
        <f>D99+D100+D101+D102+D103+D116</f>
        <v>279215</v>
      </c>
    </row>
    <row r="99" spans="1:4" ht="12" customHeight="1" x14ac:dyDescent="0.25">
      <c r="A99" s="15" t="s">
        <v>66</v>
      </c>
      <c r="B99" s="8" t="s">
        <v>39</v>
      </c>
      <c r="C99" s="504"/>
      <c r="D99" s="504"/>
    </row>
    <row r="100" spans="1:4" ht="12" customHeight="1" x14ac:dyDescent="0.25">
      <c r="A100" s="12" t="s">
        <v>67</v>
      </c>
      <c r="B100" s="6" t="s">
        <v>118</v>
      </c>
      <c r="C100" s="493"/>
      <c r="D100" s="493"/>
    </row>
    <row r="101" spans="1:4" ht="12" customHeight="1" x14ac:dyDescent="0.25">
      <c r="A101" s="12" t="s">
        <v>68</v>
      </c>
      <c r="B101" s="6" t="s">
        <v>91</v>
      </c>
      <c r="C101" s="494"/>
      <c r="D101" s="494"/>
    </row>
    <row r="102" spans="1:4" ht="12" customHeight="1" x14ac:dyDescent="0.25">
      <c r="A102" s="12" t="s">
        <v>69</v>
      </c>
      <c r="B102" s="9" t="s">
        <v>119</v>
      </c>
      <c r="C102" s="494"/>
      <c r="D102" s="494"/>
    </row>
    <row r="103" spans="1:4" ht="12" customHeight="1" x14ac:dyDescent="0.25">
      <c r="A103" s="12" t="s">
        <v>77</v>
      </c>
      <c r="B103" s="17" t="s">
        <v>120</v>
      </c>
      <c r="C103" s="494">
        <f>SUM(C104:C115)</f>
        <v>279215</v>
      </c>
      <c r="D103" s="494">
        <f>SUM(D104:D115)</f>
        <v>279215</v>
      </c>
    </row>
    <row r="104" spans="1:4" ht="12" customHeight="1" x14ac:dyDescent="0.25">
      <c r="A104" s="12" t="s">
        <v>70</v>
      </c>
      <c r="B104" s="6" t="s">
        <v>343</v>
      </c>
      <c r="C104" s="494"/>
      <c r="D104" s="494"/>
    </row>
    <row r="105" spans="1:4" ht="12" customHeight="1" x14ac:dyDescent="0.25">
      <c r="A105" s="12" t="s">
        <v>71</v>
      </c>
      <c r="B105" s="69" t="s">
        <v>342</v>
      </c>
      <c r="C105" s="494"/>
      <c r="D105" s="494"/>
    </row>
    <row r="106" spans="1:4" ht="12" customHeight="1" x14ac:dyDescent="0.25">
      <c r="A106" s="12" t="s">
        <v>78</v>
      </c>
      <c r="B106" s="69" t="s">
        <v>341</v>
      </c>
      <c r="C106" s="494"/>
      <c r="D106" s="494"/>
    </row>
    <row r="107" spans="1:4" ht="12" customHeight="1" x14ac:dyDescent="0.25">
      <c r="A107" s="12" t="s">
        <v>79</v>
      </c>
      <c r="B107" s="67" t="s">
        <v>257</v>
      </c>
      <c r="C107" s="494"/>
      <c r="D107" s="494"/>
    </row>
    <row r="108" spans="1:4" ht="12" customHeight="1" x14ac:dyDescent="0.25">
      <c r="A108" s="12" t="s">
        <v>80</v>
      </c>
      <c r="B108" s="68" t="s">
        <v>258</v>
      </c>
      <c r="C108" s="494"/>
      <c r="D108" s="494"/>
    </row>
    <row r="109" spans="1:4" ht="12" customHeight="1" x14ac:dyDescent="0.25">
      <c r="A109" s="12" t="s">
        <v>81</v>
      </c>
      <c r="B109" s="68" t="s">
        <v>259</v>
      </c>
      <c r="C109" s="494"/>
      <c r="D109" s="494"/>
    </row>
    <row r="110" spans="1:4" ht="12" customHeight="1" x14ac:dyDescent="0.25">
      <c r="A110" s="12" t="s">
        <v>83</v>
      </c>
      <c r="B110" s="67" t="s">
        <v>260</v>
      </c>
      <c r="C110" s="494">
        <v>179215</v>
      </c>
      <c r="D110" s="494">
        <v>179215</v>
      </c>
    </row>
    <row r="111" spans="1:4" ht="12" customHeight="1" x14ac:dyDescent="0.25">
      <c r="A111" s="12" t="s">
        <v>121</v>
      </c>
      <c r="B111" s="67" t="s">
        <v>261</v>
      </c>
      <c r="C111" s="494"/>
      <c r="D111" s="494"/>
    </row>
    <row r="112" spans="1:4" ht="12" customHeight="1" x14ac:dyDescent="0.25">
      <c r="A112" s="12" t="s">
        <v>255</v>
      </c>
      <c r="B112" s="68" t="s">
        <v>262</v>
      </c>
      <c r="C112" s="494"/>
      <c r="D112" s="494"/>
    </row>
    <row r="113" spans="1:4" ht="12" customHeight="1" x14ac:dyDescent="0.25">
      <c r="A113" s="11" t="s">
        <v>256</v>
      </c>
      <c r="B113" s="69" t="s">
        <v>263</v>
      </c>
      <c r="C113" s="494"/>
      <c r="D113" s="494"/>
    </row>
    <row r="114" spans="1:4" ht="12" customHeight="1" x14ac:dyDescent="0.25">
      <c r="A114" s="12" t="s">
        <v>339</v>
      </c>
      <c r="B114" s="69" t="s">
        <v>264</v>
      </c>
      <c r="C114" s="494"/>
      <c r="D114" s="494"/>
    </row>
    <row r="115" spans="1:4" ht="12" customHeight="1" x14ac:dyDescent="0.25">
      <c r="A115" s="14" t="s">
        <v>340</v>
      </c>
      <c r="B115" s="69" t="s">
        <v>265</v>
      </c>
      <c r="C115" s="494">
        <v>100000</v>
      </c>
      <c r="D115" s="494">
        <v>100000</v>
      </c>
    </row>
    <row r="116" spans="1:4" ht="12" customHeight="1" x14ac:dyDescent="0.25">
      <c r="A116" s="12" t="s">
        <v>344</v>
      </c>
      <c r="B116" s="9" t="s">
        <v>40</v>
      </c>
      <c r="C116" s="493"/>
      <c r="D116" s="493"/>
    </row>
    <row r="117" spans="1:4" ht="12" customHeight="1" x14ac:dyDescent="0.25">
      <c r="A117" s="12" t="s">
        <v>345</v>
      </c>
      <c r="B117" s="6" t="s">
        <v>347</v>
      </c>
      <c r="C117" s="493"/>
      <c r="D117" s="493"/>
    </row>
    <row r="118" spans="1:4" ht="12" customHeight="1" thickBot="1" x14ac:dyDescent="0.3">
      <c r="A118" s="16" t="s">
        <v>346</v>
      </c>
      <c r="B118" s="256" t="s">
        <v>348</v>
      </c>
      <c r="C118" s="505"/>
      <c r="D118" s="505"/>
    </row>
    <row r="119" spans="1:4" ht="12" customHeight="1" thickBot="1" x14ac:dyDescent="0.3">
      <c r="A119" s="253" t="s">
        <v>9</v>
      </c>
      <c r="B119" s="254" t="s">
        <v>266</v>
      </c>
      <c r="C119" s="506">
        <f>+C120+C122+C124</f>
        <v>0</v>
      </c>
      <c r="D119" s="506">
        <f>+D120+D122+D124</f>
        <v>0</v>
      </c>
    </row>
    <row r="120" spans="1:4" ht="12" customHeight="1" x14ac:dyDescent="0.25">
      <c r="A120" s="13" t="s">
        <v>72</v>
      </c>
      <c r="B120" s="6" t="s">
        <v>140</v>
      </c>
      <c r="C120" s="492"/>
      <c r="D120" s="492"/>
    </row>
    <row r="121" spans="1:4" ht="12" customHeight="1" x14ac:dyDescent="0.25">
      <c r="A121" s="13" t="s">
        <v>73</v>
      </c>
      <c r="B121" s="10" t="s">
        <v>270</v>
      </c>
      <c r="C121" s="492"/>
      <c r="D121" s="492"/>
    </row>
    <row r="122" spans="1:4" ht="12" customHeight="1" x14ac:dyDescent="0.25">
      <c r="A122" s="13" t="s">
        <v>74</v>
      </c>
      <c r="B122" s="10" t="s">
        <v>122</v>
      </c>
      <c r="C122" s="493"/>
      <c r="D122" s="493"/>
    </row>
    <row r="123" spans="1:4" ht="12" customHeight="1" x14ac:dyDescent="0.25">
      <c r="A123" s="13" t="s">
        <v>75</v>
      </c>
      <c r="B123" s="10" t="s">
        <v>271</v>
      </c>
      <c r="C123" s="507"/>
      <c r="D123" s="507"/>
    </row>
    <row r="124" spans="1:4" ht="12" customHeight="1" x14ac:dyDescent="0.25">
      <c r="A124" s="13" t="s">
        <v>76</v>
      </c>
      <c r="B124" s="118" t="s">
        <v>450</v>
      </c>
      <c r="C124" s="507"/>
      <c r="D124" s="507"/>
    </row>
    <row r="125" spans="1:4" ht="12" customHeight="1" x14ac:dyDescent="0.25">
      <c r="A125" s="13" t="s">
        <v>82</v>
      </c>
      <c r="B125" s="117" t="s">
        <v>330</v>
      </c>
      <c r="C125" s="507"/>
      <c r="D125" s="507"/>
    </row>
    <row r="126" spans="1:4" ht="12" customHeight="1" x14ac:dyDescent="0.25">
      <c r="A126" s="13" t="s">
        <v>84</v>
      </c>
      <c r="B126" s="198" t="s">
        <v>276</v>
      </c>
      <c r="C126" s="507"/>
      <c r="D126" s="507"/>
    </row>
    <row r="127" spans="1:4" x14ac:dyDescent="0.25">
      <c r="A127" s="13" t="s">
        <v>123</v>
      </c>
      <c r="B127" s="68" t="s">
        <v>259</v>
      </c>
      <c r="C127" s="507"/>
      <c r="D127" s="507"/>
    </row>
    <row r="128" spans="1:4" ht="12" customHeight="1" x14ac:dyDescent="0.25">
      <c r="A128" s="13" t="s">
        <v>124</v>
      </c>
      <c r="B128" s="68" t="s">
        <v>275</v>
      </c>
      <c r="C128" s="507"/>
      <c r="D128" s="507"/>
    </row>
    <row r="129" spans="1:4" ht="12" customHeight="1" x14ac:dyDescent="0.25">
      <c r="A129" s="13" t="s">
        <v>125</v>
      </c>
      <c r="B129" s="68" t="s">
        <v>274</v>
      </c>
      <c r="C129" s="507"/>
      <c r="D129" s="507"/>
    </row>
    <row r="130" spans="1:4" ht="12" customHeight="1" x14ac:dyDescent="0.25">
      <c r="A130" s="13" t="s">
        <v>267</v>
      </c>
      <c r="B130" s="68" t="s">
        <v>262</v>
      </c>
      <c r="C130" s="507"/>
      <c r="D130" s="507"/>
    </row>
    <row r="131" spans="1:4" ht="12" customHeight="1" x14ac:dyDescent="0.25">
      <c r="A131" s="13" t="s">
        <v>268</v>
      </c>
      <c r="B131" s="68" t="s">
        <v>273</v>
      </c>
      <c r="C131" s="507"/>
      <c r="D131" s="507"/>
    </row>
    <row r="132" spans="1:4" ht="16.5" thickBot="1" x14ac:dyDescent="0.3">
      <c r="A132" s="11" t="s">
        <v>269</v>
      </c>
      <c r="B132" s="68" t="s">
        <v>272</v>
      </c>
      <c r="C132" s="508"/>
      <c r="D132" s="508"/>
    </row>
    <row r="133" spans="1:4" ht="12" customHeight="1" thickBot="1" x14ac:dyDescent="0.3">
      <c r="A133" s="18" t="s">
        <v>10</v>
      </c>
      <c r="B133" s="55" t="s">
        <v>349</v>
      </c>
      <c r="C133" s="491">
        <f>+C98+C119</f>
        <v>279215</v>
      </c>
      <c r="D133" s="491">
        <f>+D98+D119</f>
        <v>279215</v>
      </c>
    </row>
    <row r="134" spans="1:4" ht="12" customHeight="1" thickBot="1" x14ac:dyDescent="0.3">
      <c r="A134" s="18" t="s">
        <v>11</v>
      </c>
      <c r="B134" s="55" t="s">
        <v>350</v>
      </c>
      <c r="C134" s="491">
        <f>+C135+C136+C137</f>
        <v>0</v>
      </c>
      <c r="D134" s="491">
        <f>+D135+D136+D137</f>
        <v>0</v>
      </c>
    </row>
    <row r="135" spans="1:4" ht="12" customHeight="1" x14ac:dyDescent="0.25">
      <c r="A135" s="13" t="s">
        <v>176</v>
      </c>
      <c r="B135" s="10" t="s">
        <v>357</v>
      </c>
      <c r="C135" s="507"/>
      <c r="D135" s="507"/>
    </row>
    <row r="136" spans="1:4" ht="12" customHeight="1" x14ac:dyDescent="0.25">
      <c r="A136" s="13" t="s">
        <v>177</v>
      </c>
      <c r="B136" s="10" t="s">
        <v>358</v>
      </c>
      <c r="C136" s="507"/>
      <c r="D136" s="507"/>
    </row>
    <row r="137" spans="1:4" ht="12" customHeight="1" thickBot="1" x14ac:dyDescent="0.3">
      <c r="A137" s="11" t="s">
        <v>178</v>
      </c>
      <c r="B137" s="10" t="s">
        <v>359</v>
      </c>
      <c r="C137" s="507"/>
      <c r="D137" s="507"/>
    </row>
    <row r="138" spans="1:4" ht="12" customHeight="1" thickBot="1" x14ac:dyDescent="0.3">
      <c r="A138" s="18" t="s">
        <v>12</v>
      </c>
      <c r="B138" s="55" t="s">
        <v>351</v>
      </c>
      <c r="C138" s="491">
        <f>SUM(C139:C144)</f>
        <v>0</v>
      </c>
      <c r="D138" s="491">
        <f>SUM(D139:D144)</f>
        <v>0</v>
      </c>
    </row>
    <row r="139" spans="1:4" ht="12" customHeight="1" x14ac:dyDescent="0.25">
      <c r="A139" s="13" t="s">
        <v>59</v>
      </c>
      <c r="B139" s="7" t="s">
        <v>360</v>
      </c>
      <c r="C139" s="507"/>
      <c r="D139" s="507"/>
    </row>
    <row r="140" spans="1:4" ht="12" customHeight="1" x14ac:dyDescent="0.25">
      <c r="A140" s="13" t="s">
        <v>60</v>
      </c>
      <c r="B140" s="7" t="s">
        <v>352</v>
      </c>
      <c r="C140" s="507"/>
      <c r="D140" s="507"/>
    </row>
    <row r="141" spans="1:4" ht="12" customHeight="1" x14ac:dyDescent="0.25">
      <c r="A141" s="13" t="s">
        <v>61</v>
      </c>
      <c r="B141" s="7" t="s">
        <v>353</v>
      </c>
      <c r="C141" s="507"/>
      <c r="D141" s="507"/>
    </row>
    <row r="142" spans="1:4" ht="12" customHeight="1" x14ac:dyDescent="0.25">
      <c r="A142" s="13" t="s">
        <v>110</v>
      </c>
      <c r="B142" s="7" t="s">
        <v>354</v>
      </c>
      <c r="C142" s="507"/>
      <c r="D142" s="507"/>
    </row>
    <row r="143" spans="1:4" ht="12" customHeight="1" x14ac:dyDescent="0.25">
      <c r="A143" s="11" t="s">
        <v>111</v>
      </c>
      <c r="B143" s="5" t="s">
        <v>355</v>
      </c>
      <c r="C143" s="508"/>
      <c r="D143" s="508"/>
    </row>
    <row r="144" spans="1:4" ht="12" customHeight="1" thickBot="1" x14ac:dyDescent="0.3">
      <c r="A144" s="16" t="s">
        <v>112</v>
      </c>
      <c r="B144" s="352" t="s">
        <v>356</v>
      </c>
      <c r="C144" s="509"/>
      <c r="D144" s="509"/>
    </row>
    <row r="145" spans="1:10" ht="12" customHeight="1" thickBot="1" x14ac:dyDescent="0.3">
      <c r="A145" s="18" t="s">
        <v>13</v>
      </c>
      <c r="B145" s="55" t="s">
        <v>364</v>
      </c>
      <c r="C145" s="496">
        <f>+C146+C147+C148+C149</f>
        <v>0</v>
      </c>
      <c r="D145" s="496">
        <f>+D146+D147+D148+D149</f>
        <v>0</v>
      </c>
    </row>
    <row r="146" spans="1:10" ht="12" customHeight="1" x14ac:dyDescent="0.25">
      <c r="A146" s="13" t="s">
        <v>62</v>
      </c>
      <c r="B146" s="7" t="s">
        <v>277</v>
      </c>
      <c r="C146" s="507"/>
      <c r="D146" s="507"/>
    </row>
    <row r="147" spans="1:10" ht="12" customHeight="1" x14ac:dyDescent="0.25">
      <c r="A147" s="13" t="s">
        <v>63</v>
      </c>
      <c r="B147" s="7" t="s">
        <v>278</v>
      </c>
      <c r="C147" s="507"/>
      <c r="D147" s="507"/>
    </row>
    <row r="148" spans="1:10" ht="12" customHeight="1" thickBot="1" x14ac:dyDescent="0.3">
      <c r="A148" s="11" t="s">
        <v>194</v>
      </c>
      <c r="B148" s="5" t="s">
        <v>365</v>
      </c>
      <c r="C148" s="508"/>
      <c r="D148" s="508"/>
    </row>
    <row r="149" spans="1:10" ht="12" customHeight="1" thickBot="1" x14ac:dyDescent="0.3">
      <c r="A149" s="279" t="s">
        <v>195</v>
      </c>
      <c r="B149" s="282" t="s">
        <v>296</v>
      </c>
      <c r="C149" s="510"/>
      <c r="D149" s="510"/>
    </row>
    <row r="150" spans="1:10" ht="12" customHeight="1" thickBot="1" x14ac:dyDescent="0.3">
      <c r="A150" s="18" t="s">
        <v>14</v>
      </c>
      <c r="B150" s="55" t="s">
        <v>366</v>
      </c>
      <c r="C150" s="511">
        <f>SUM(C151:C155)</f>
        <v>0</v>
      </c>
      <c r="D150" s="511">
        <f>SUM(D151:D155)</f>
        <v>0</v>
      </c>
    </row>
    <row r="151" spans="1:10" ht="12" customHeight="1" x14ac:dyDescent="0.25">
      <c r="A151" s="13" t="s">
        <v>64</v>
      </c>
      <c r="B151" s="7" t="s">
        <v>361</v>
      </c>
      <c r="C151" s="507"/>
      <c r="D151" s="507"/>
    </row>
    <row r="152" spans="1:10" ht="12" customHeight="1" x14ac:dyDescent="0.25">
      <c r="A152" s="13" t="s">
        <v>65</v>
      </c>
      <c r="B152" s="7" t="s">
        <v>368</v>
      </c>
      <c r="C152" s="507"/>
      <c r="D152" s="507"/>
    </row>
    <row r="153" spans="1:10" ht="12" customHeight="1" x14ac:dyDescent="0.25">
      <c r="A153" s="13" t="s">
        <v>206</v>
      </c>
      <c r="B153" s="7" t="s">
        <v>363</v>
      </c>
      <c r="C153" s="507"/>
      <c r="D153" s="507"/>
    </row>
    <row r="154" spans="1:10" ht="12" customHeight="1" x14ac:dyDescent="0.25">
      <c r="A154" s="13" t="s">
        <v>207</v>
      </c>
      <c r="B154" s="7" t="s">
        <v>413</v>
      </c>
      <c r="C154" s="507"/>
      <c r="D154" s="507"/>
    </row>
    <row r="155" spans="1:10" ht="12" customHeight="1" thickBot="1" x14ac:dyDescent="0.3">
      <c r="A155" s="13" t="s">
        <v>367</v>
      </c>
      <c r="B155" s="7" t="s">
        <v>369</v>
      </c>
      <c r="C155" s="507"/>
      <c r="D155" s="507"/>
    </row>
    <row r="156" spans="1:10" ht="12" customHeight="1" thickBot="1" x14ac:dyDescent="0.3">
      <c r="A156" s="18" t="s">
        <v>15</v>
      </c>
      <c r="B156" s="55" t="s">
        <v>370</v>
      </c>
      <c r="C156" s="257"/>
      <c r="D156" s="257"/>
    </row>
    <row r="157" spans="1:10" ht="12" customHeight="1" thickBot="1" x14ac:dyDescent="0.3">
      <c r="A157" s="18" t="s">
        <v>16</v>
      </c>
      <c r="B157" s="55" t="s">
        <v>371</v>
      </c>
      <c r="C157" s="257"/>
      <c r="D157" s="257"/>
    </row>
    <row r="158" spans="1:10" ht="15.2" customHeight="1" thickBot="1" x14ac:dyDescent="0.3">
      <c r="A158" s="18" t="s">
        <v>17</v>
      </c>
      <c r="B158" s="55" t="s">
        <v>373</v>
      </c>
      <c r="C158" s="512">
        <f>+C134+C138+C145+C150+C156+C157</f>
        <v>0</v>
      </c>
      <c r="D158" s="512">
        <f>+D134+D138+D145+D150+D156+D157</f>
        <v>0</v>
      </c>
      <c r="G158" s="213"/>
      <c r="H158" s="214"/>
      <c r="I158" s="214"/>
      <c r="J158" s="214"/>
    </row>
    <row r="159" spans="1:10" s="201" customFormat="1" ht="17.25" customHeight="1" thickBot="1" x14ac:dyDescent="0.25">
      <c r="A159" s="119" t="s">
        <v>18</v>
      </c>
      <c r="B159" s="283" t="s">
        <v>372</v>
      </c>
      <c r="C159" s="512">
        <f>+C133+C158</f>
        <v>279215</v>
      </c>
      <c r="D159" s="512">
        <f>+D133+D158</f>
        <v>279215</v>
      </c>
    </row>
    <row r="160" spans="1:10" ht="15.95" customHeight="1" x14ac:dyDescent="0.25">
      <c r="A160" s="284"/>
      <c r="B160" s="284"/>
      <c r="C160" s="284"/>
      <c r="D160" s="327">
        <f>D92-D159</f>
        <v>0</v>
      </c>
    </row>
    <row r="161" spans="1:5" x14ac:dyDescent="0.25">
      <c r="A161" s="813" t="s">
        <v>279</v>
      </c>
      <c r="B161" s="813"/>
      <c r="C161" s="813"/>
      <c r="D161" s="813"/>
    </row>
    <row r="162" spans="1:5" ht="15.2" customHeight="1" thickBot="1" x14ac:dyDescent="0.3">
      <c r="A162" s="814" t="s">
        <v>98</v>
      </c>
      <c r="B162" s="814"/>
      <c r="C162" s="65"/>
      <c r="D162" s="287" t="str">
        <f>D95</f>
        <v>Forintban</v>
      </c>
    </row>
    <row r="163" spans="1:5" ht="13.5" customHeight="1" thickBot="1" x14ac:dyDescent="0.3">
      <c r="A163" s="18">
        <v>1</v>
      </c>
      <c r="B163" s="23" t="s">
        <v>374</v>
      </c>
      <c r="C163" s="387"/>
      <c r="D163" s="120">
        <f>+D67-D133</f>
        <v>0</v>
      </c>
      <c r="E163" s="215"/>
    </row>
    <row r="164" spans="1:5" ht="27.75" customHeight="1" thickBot="1" x14ac:dyDescent="0.3">
      <c r="A164" s="18" t="s">
        <v>9</v>
      </c>
      <c r="B164" s="23" t="s">
        <v>380</v>
      </c>
      <c r="C164" s="387"/>
      <c r="D164" s="120">
        <f>+D91-D158</f>
        <v>0</v>
      </c>
    </row>
  </sheetData>
  <mergeCells count="10">
    <mergeCell ref="A162:B162"/>
    <mergeCell ref="B1:D1"/>
    <mergeCell ref="A6:D6"/>
    <mergeCell ref="A7:B7"/>
    <mergeCell ref="A94:D94"/>
    <mergeCell ref="A95:B95"/>
    <mergeCell ref="A161:D161"/>
    <mergeCell ref="A2:D2"/>
    <mergeCell ref="A3:D3"/>
    <mergeCell ref="A4:D4"/>
  </mergeCells>
  <printOptions horizontalCentered="1"/>
  <pageMargins left="0.6692913385826772" right="0.6692913385826772" top="0.86614173228346458" bottom="0.86614173228346458" header="0" footer="0"/>
  <pageSetup paperSize="9" scale="73" fitToHeight="2" orientation="portrait" r:id="rId1"/>
  <headerFooter alignWithMargins="0"/>
  <rowBreaks count="2" manualBreakCount="2">
    <brk id="67" max="2" man="1"/>
    <brk id="9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3"/>
  <sheetViews>
    <sheetView zoomScale="120" zoomScaleNormal="120" zoomScaleSheetLayoutView="100" workbookViewId="0">
      <selection activeCell="G2" sqref="G2"/>
    </sheetView>
  </sheetViews>
  <sheetFormatPr defaultRowHeight="12.75" x14ac:dyDescent="0.2"/>
  <cols>
    <col min="1" max="1" width="5" style="35" customWidth="1"/>
    <col min="2" max="2" width="49.83203125" style="80" customWidth="1"/>
    <col min="3" max="3" width="11.33203125" style="80" customWidth="1"/>
    <col min="4" max="4" width="12.83203125" style="35" customWidth="1"/>
    <col min="5" max="5" width="49.83203125" style="35" customWidth="1"/>
    <col min="6" max="7" width="12.6640625" style="35" bestFit="1" customWidth="1"/>
    <col min="8" max="8" width="3.6640625" style="35" customWidth="1"/>
    <col min="9" max="16384" width="9.33203125" style="35"/>
  </cols>
  <sheetData>
    <row r="1" spans="1:8" ht="36" customHeight="1" x14ac:dyDescent="0.2">
      <c r="B1" s="138" t="s">
        <v>102</v>
      </c>
      <c r="C1" s="138"/>
      <c r="D1" s="139"/>
      <c r="E1" s="139"/>
      <c r="F1" s="139"/>
      <c r="G1" s="139"/>
      <c r="H1" s="822" t="str">
        <f>CONCATENATE("2.1. melléklet ",ALAPADATOK!A7," ",ALAPADATOK!B7," ",ALAPADATOK!C7," ",ALAPADATOK!D7," ",ALAPADATOK!E7," ",ALAPADATOK!F7," ",ALAPADATOK!G7," ",ALAPADATOK!H7)</f>
        <v>2.1. melléklet a 6 / 2021 ( VI.30 ) önkormányzati rendelethez</v>
      </c>
    </row>
    <row r="2" spans="1:8" ht="13.5" thickBot="1" x14ac:dyDescent="0.25">
      <c r="G2" s="289" t="str">
        <f>CONCATENATE(KV_1.1.sz.mell.!D7)</f>
        <v>Forintban</v>
      </c>
      <c r="H2" s="822"/>
    </row>
    <row r="3" spans="1:8" ht="18" customHeight="1" thickBot="1" x14ac:dyDescent="0.25">
      <c r="A3" s="820" t="s">
        <v>54</v>
      </c>
      <c r="B3" s="388" t="s">
        <v>43</v>
      </c>
      <c r="C3" s="389"/>
      <c r="D3" s="390"/>
      <c r="E3" s="388" t="s">
        <v>44</v>
      </c>
      <c r="F3" s="391"/>
      <c r="G3" s="392"/>
      <c r="H3" s="822"/>
    </row>
    <row r="4" spans="1:8" s="140" customFormat="1" ht="47.25" customHeight="1" thickBot="1" x14ac:dyDescent="0.25">
      <c r="A4" s="821"/>
      <c r="B4" s="142" t="s">
        <v>48</v>
      </c>
      <c r="C4" s="380" t="s">
        <v>591</v>
      </c>
      <c r="D4" s="143" t="s">
        <v>592</v>
      </c>
      <c r="E4" s="142" t="s">
        <v>48</v>
      </c>
      <c r="F4" s="383" t="s">
        <v>591</v>
      </c>
      <c r="G4" s="144" t="s">
        <v>592</v>
      </c>
      <c r="H4" s="822"/>
    </row>
    <row r="5" spans="1:8" s="145" customFormat="1" ht="12" customHeight="1" thickBot="1" x14ac:dyDescent="0.25">
      <c r="A5" s="141"/>
      <c r="B5" s="142" t="s">
        <v>393</v>
      </c>
      <c r="C5" s="380" t="s">
        <v>394</v>
      </c>
      <c r="D5" s="143" t="s">
        <v>395</v>
      </c>
      <c r="E5" s="142" t="s">
        <v>397</v>
      </c>
      <c r="F5" s="383" t="s">
        <v>396</v>
      </c>
      <c r="G5" s="144" t="s">
        <v>557</v>
      </c>
      <c r="H5" s="822"/>
    </row>
    <row r="6" spans="1:8" ht="12.95" customHeight="1" x14ac:dyDescent="0.2">
      <c r="A6" s="146" t="s">
        <v>8</v>
      </c>
      <c r="B6" s="147" t="s">
        <v>280</v>
      </c>
      <c r="C6" s="513">
        <v>43068022</v>
      </c>
      <c r="D6" s="513">
        <v>43068022</v>
      </c>
      <c r="E6" s="147" t="s">
        <v>49</v>
      </c>
      <c r="F6" s="516">
        <v>40847832</v>
      </c>
      <c r="G6" s="516">
        <v>40847832</v>
      </c>
      <c r="H6" s="822"/>
    </row>
    <row r="7" spans="1:8" ht="12.95" customHeight="1" x14ac:dyDescent="0.2">
      <c r="A7" s="148" t="s">
        <v>9</v>
      </c>
      <c r="B7" s="149" t="s">
        <v>281</v>
      </c>
      <c r="C7" s="514">
        <v>13093107</v>
      </c>
      <c r="D7" s="514">
        <v>13093107</v>
      </c>
      <c r="E7" s="149" t="s">
        <v>118</v>
      </c>
      <c r="F7" s="517">
        <v>6331414</v>
      </c>
      <c r="G7" s="517">
        <v>6331414</v>
      </c>
      <c r="H7" s="822"/>
    </row>
    <row r="8" spans="1:8" ht="12.95" customHeight="1" x14ac:dyDescent="0.2">
      <c r="A8" s="148" t="s">
        <v>10</v>
      </c>
      <c r="B8" s="149" t="s">
        <v>301</v>
      </c>
      <c r="C8" s="514"/>
      <c r="D8" s="514"/>
      <c r="E8" s="149" t="s">
        <v>144</v>
      </c>
      <c r="F8" s="517">
        <v>25280897</v>
      </c>
      <c r="G8" s="517">
        <v>44482897</v>
      </c>
      <c r="H8" s="822"/>
    </row>
    <row r="9" spans="1:8" ht="12.95" customHeight="1" x14ac:dyDescent="0.2">
      <c r="A9" s="148" t="s">
        <v>11</v>
      </c>
      <c r="B9" s="149" t="s">
        <v>109</v>
      </c>
      <c r="C9" s="514">
        <v>20133000</v>
      </c>
      <c r="D9" s="514">
        <v>20133000</v>
      </c>
      <c r="E9" s="149" t="s">
        <v>119</v>
      </c>
      <c r="F9" s="517">
        <v>6352000</v>
      </c>
      <c r="G9" s="517">
        <v>6352000</v>
      </c>
      <c r="H9" s="822"/>
    </row>
    <row r="10" spans="1:8" ht="12.95" customHeight="1" x14ac:dyDescent="0.2">
      <c r="A10" s="148" t="s">
        <v>12</v>
      </c>
      <c r="B10" s="150" t="s">
        <v>323</v>
      </c>
      <c r="C10" s="514">
        <v>1490000</v>
      </c>
      <c r="D10" s="514">
        <v>2230000</v>
      </c>
      <c r="E10" s="149" t="s">
        <v>120</v>
      </c>
      <c r="F10" s="517">
        <v>3339661</v>
      </c>
      <c r="G10" s="517">
        <v>3339661</v>
      </c>
      <c r="H10" s="822"/>
    </row>
    <row r="11" spans="1:8" ht="12.95" customHeight="1" x14ac:dyDescent="0.2">
      <c r="A11" s="148" t="s">
        <v>13</v>
      </c>
      <c r="B11" s="149" t="s">
        <v>282</v>
      </c>
      <c r="C11" s="515"/>
      <c r="D11" s="130"/>
      <c r="E11" s="149" t="s">
        <v>40</v>
      </c>
      <c r="F11" s="130"/>
      <c r="G11" s="134"/>
      <c r="H11" s="822"/>
    </row>
    <row r="12" spans="1:8" ht="12.95" customHeight="1" x14ac:dyDescent="0.2">
      <c r="A12" s="148" t="s">
        <v>14</v>
      </c>
      <c r="B12" s="149" t="s">
        <v>381</v>
      </c>
      <c r="C12" s="514"/>
      <c r="D12" s="129"/>
      <c r="E12" s="32"/>
      <c r="F12" s="130"/>
      <c r="G12" s="134"/>
      <c r="H12" s="822"/>
    </row>
    <row r="13" spans="1:8" ht="12.95" customHeight="1" x14ac:dyDescent="0.2">
      <c r="A13" s="148" t="s">
        <v>15</v>
      </c>
      <c r="B13" s="32"/>
      <c r="C13" s="129"/>
      <c r="D13" s="129"/>
      <c r="E13" s="32"/>
      <c r="F13" s="130"/>
      <c r="G13" s="134"/>
      <c r="H13" s="822"/>
    </row>
    <row r="14" spans="1:8" ht="12.95" customHeight="1" x14ac:dyDescent="0.2">
      <c r="A14" s="148" t="s">
        <v>16</v>
      </c>
      <c r="B14" s="216"/>
      <c r="C14" s="130"/>
      <c r="D14" s="130"/>
      <c r="E14" s="32"/>
      <c r="F14" s="130"/>
      <c r="G14" s="134"/>
      <c r="H14" s="822"/>
    </row>
    <row r="15" spans="1:8" ht="12.95" customHeight="1" x14ac:dyDescent="0.2">
      <c r="A15" s="148" t="s">
        <v>17</v>
      </c>
      <c r="B15" s="32"/>
      <c r="C15" s="129"/>
      <c r="D15" s="129"/>
      <c r="E15" s="32"/>
      <c r="F15" s="130"/>
      <c r="G15" s="134"/>
      <c r="H15" s="822"/>
    </row>
    <row r="16" spans="1:8" ht="12.95" customHeight="1" x14ac:dyDescent="0.2">
      <c r="A16" s="148" t="s">
        <v>18</v>
      </c>
      <c r="B16" s="32"/>
      <c r="C16" s="129"/>
      <c r="D16" s="129"/>
      <c r="E16" s="32"/>
      <c r="F16" s="130"/>
      <c r="G16" s="134"/>
      <c r="H16" s="822"/>
    </row>
    <row r="17" spans="1:8" ht="12.95" customHeight="1" thickBot="1" x14ac:dyDescent="0.25">
      <c r="A17" s="148" t="s">
        <v>19</v>
      </c>
      <c r="B17" s="37"/>
      <c r="C17" s="131"/>
      <c r="D17" s="131"/>
      <c r="E17" s="32"/>
      <c r="F17" s="371"/>
      <c r="G17" s="135"/>
      <c r="H17" s="822"/>
    </row>
    <row r="18" spans="1:8" ht="15.95" customHeight="1" thickBot="1" x14ac:dyDescent="0.25">
      <c r="A18" s="151" t="s">
        <v>20</v>
      </c>
      <c r="B18" s="56" t="s">
        <v>382</v>
      </c>
      <c r="C18" s="132">
        <f>C6+C7+C9+C10+C11+C13+C14+C15+C16+C17</f>
        <v>77784129</v>
      </c>
      <c r="D18" s="132">
        <f>D6+D7+D9+D10+D11+D13+D14+D15+D16+D17</f>
        <v>78524129</v>
      </c>
      <c r="E18" s="56" t="s">
        <v>287</v>
      </c>
      <c r="F18" s="370">
        <f>SUM(F6:F17)</f>
        <v>82151804</v>
      </c>
      <c r="G18" s="136">
        <f>SUM(G6:G17)</f>
        <v>101353804</v>
      </c>
      <c r="H18" s="822"/>
    </row>
    <row r="19" spans="1:8" ht="12.95" customHeight="1" x14ac:dyDescent="0.2">
      <c r="A19" s="152" t="s">
        <v>21</v>
      </c>
      <c r="B19" s="153" t="s">
        <v>284</v>
      </c>
      <c r="C19" s="518">
        <f>+C20+C21+C22+C23</f>
        <v>6236588</v>
      </c>
      <c r="D19" s="259">
        <f>+D20+D21+D22+D23</f>
        <v>24698588</v>
      </c>
      <c r="E19" s="154" t="s">
        <v>126</v>
      </c>
      <c r="F19" s="373"/>
      <c r="G19" s="137"/>
      <c r="H19" s="822"/>
    </row>
    <row r="20" spans="1:8" ht="12.95" customHeight="1" x14ac:dyDescent="0.2">
      <c r="A20" s="155" t="s">
        <v>22</v>
      </c>
      <c r="B20" s="154" t="s">
        <v>138</v>
      </c>
      <c r="C20" s="519">
        <v>6236588</v>
      </c>
      <c r="D20" s="519">
        <v>24698588</v>
      </c>
      <c r="E20" s="154" t="s">
        <v>286</v>
      </c>
      <c r="F20" s="375"/>
      <c r="G20" s="45"/>
      <c r="H20" s="822"/>
    </row>
    <row r="21" spans="1:8" ht="12.95" customHeight="1" x14ac:dyDescent="0.2">
      <c r="A21" s="155" t="s">
        <v>23</v>
      </c>
      <c r="B21" s="154" t="s">
        <v>139</v>
      </c>
      <c r="C21" s="44"/>
      <c r="D21" s="44"/>
      <c r="E21" s="154" t="s">
        <v>100</v>
      </c>
      <c r="F21" s="375"/>
      <c r="G21" s="45"/>
      <c r="H21" s="822"/>
    </row>
    <row r="22" spans="1:8" ht="12.95" customHeight="1" x14ac:dyDescent="0.2">
      <c r="A22" s="155" t="s">
        <v>24</v>
      </c>
      <c r="B22" s="154" t="s">
        <v>143</v>
      </c>
      <c r="C22" s="44"/>
      <c r="D22" s="44"/>
      <c r="E22" s="154" t="s">
        <v>101</v>
      </c>
      <c r="F22" s="375"/>
      <c r="G22" s="45"/>
      <c r="H22" s="822"/>
    </row>
    <row r="23" spans="1:8" ht="12.95" customHeight="1" x14ac:dyDescent="0.2">
      <c r="A23" s="155" t="s">
        <v>25</v>
      </c>
      <c r="B23" s="161" t="s">
        <v>149</v>
      </c>
      <c r="C23" s="44"/>
      <c r="D23" s="44"/>
      <c r="E23" s="153" t="s">
        <v>145</v>
      </c>
      <c r="F23" s="375"/>
      <c r="G23" s="45"/>
      <c r="H23" s="822"/>
    </row>
    <row r="24" spans="1:8" ht="12.95" customHeight="1" x14ac:dyDescent="0.2">
      <c r="A24" s="155" t="s">
        <v>26</v>
      </c>
      <c r="B24" s="154" t="s">
        <v>285</v>
      </c>
      <c r="C24" s="156">
        <f>+C25+C26</f>
        <v>0</v>
      </c>
      <c r="D24" s="156">
        <f>+D25+D26</f>
        <v>0</v>
      </c>
      <c r="E24" s="154" t="s">
        <v>127</v>
      </c>
      <c r="F24" s="375"/>
      <c r="G24" s="45"/>
      <c r="H24" s="822"/>
    </row>
    <row r="25" spans="1:8" ht="12.95" customHeight="1" x14ac:dyDescent="0.2">
      <c r="A25" s="152" t="s">
        <v>27</v>
      </c>
      <c r="B25" s="153" t="s">
        <v>283</v>
      </c>
      <c r="C25" s="133"/>
      <c r="D25" s="133"/>
      <c r="E25" s="147" t="s">
        <v>365</v>
      </c>
      <c r="F25" s="373"/>
      <c r="G25" s="137"/>
      <c r="H25" s="822"/>
    </row>
    <row r="26" spans="1:8" ht="12.95" customHeight="1" x14ac:dyDescent="0.2">
      <c r="A26" s="155" t="s">
        <v>28</v>
      </c>
      <c r="B26" s="154" t="s">
        <v>229</v>
      </c>
      <c r="C26" s="44"/>
      <c r="D26" s="44"/>
      <c r="E26" s="149" t="s">
        <v>370</v>
      </c>
      <c r="F26" s="375"/>
      <c r="G26" s="45"/>
      <c r="H26" s="822"/>
    </row>
    <row r="27" spans="1:8" ht="12.95" customHeight="1" x14ac:dyDescent="0.2">
      <c r="A27" s="148" t="s">
        <v>29</v>
      </c>
      <c r="B27" s="154" t="s">
        <v>375</v>
      </c>
      <c r="C27" s="44"/>
      <c r="D27" s="44"/>
      <c r="E27" s="149" t="s">
        <v>371</v>
      </c>
      <c r="F27" s="375"/>
      <c r="G27" s="45"/>
      <c r="H27" s="822"/>
    </row>
    <row r="28" spans="1:8" ht="12.95" customHeight="1" thickBot="1" x14ac:dyDescent="0.25">
      <c r="A28" s="191" t="s">
        <v>30</v>
      </c>
      <c r="B28" s="153" t="s">
        <v>241</v>
      </c>
      <c r="C28" s="133"/>
      <c r="D28" s="133"/>
      <c r="E28" s="218" t="s">
        <v>278</v>
      </c>
      <c r="F28" s="520">
        <v>1868913</v>
      </c>
      <c r="G28" s="137">
        <v>1868913</v>
      </c>
      <c r="H28" s="822"/>
    </row>
    <row r="29" spans="1:8" ht="15.95" customHeight="1" thickBot="1" x14ac:dyDescent="0.25">
      <c r="A29" s="151" t="s">
        <v>31</v>
      </c>
      <c r="B29" s="56" t="s">
        <v>383</v>
      </c>
      <c r="C29" s="132">
        <f>+C19+C24+C27+C28</f>
        <v>6236588</v>
      </c>
      <c r="D29" s="132">
        <f>+D19+D24+D27+D28</f>
        <v>24698588</v>
      </c>
      <c r="E29" s="56" t="s">
        <v>385</v>
      </c>
      <c r="F29" s="370">
        <f>SUM(F19:F28)</f>
        <v>1868913</v>
      </c>
      <c r="G29" s="136">
        <f>SUM(G19:G28)</f>
        <v>1868913</v>
      </c>
      <c r="H29" s="822"/>
    </row>
    <row r="30" spans="1:8" ht="16.5" customHeight="1" thickBot="1" x14ac:dyDescent="0.25">
      <c r="A30" s="151" t="s">
        <v>32</v>
      </c>
      <c r="B30" s="157" t="s">
        <v>384</v>
      </c>
      <c r="C30" s="384">
        <f>+C18+C29</f>
        <v>84020717</v>
      </c>
      <c r="D30" s="384">
        <f>+D18+D29</f>
        <v>103222717</v>
      </c>
      <c r="E30" s="157" t="s">
        <v>386</v>
      </c>
      <c r="F30" s="374">
        <f>+F18+F29</f>
        <v>84020717</v>
      </c>
      <c r="G30" s="136">
        <f>+G18+G29</f>
        <v>103222717</v>
      </c>
      <c r="H30" s="822"/>
    </row>
    <row r="31" spans="1:8" ht="16.5" customHeight="1" thickBot="1" x14ac:dyDescent="0.25">
      <c r="A31" s="151" t="s">
        <v>33</v>
      </c>
      <c r="B31" s="157" t="s">
        <v>104</v>
      </c>
      <c r="C31" s="384">
        <f>IF(C18-F18&lt;0,F18-C18,"-")</f>
        <v>4367675</v>
      </c>
      <c r="D31" s="384">
        <f>IF(D18-G18&lt;0,G18-D18,"-")</f>
        <v>22829675</v>
      </c>
      <c r="E31" s="157" t="s">
        <v>105</v>
      </c>
      <c r="F31" s="374" t="str">
        <f>IF(C18-F18&gt;0,C18-F18,"-")</f>
        <v>-</v>
      </c>
      <c r="G31" s="136" t="str">
        <f>IF(D18-G18&gt;0,D18-G18,"-")</f>
        <v>-</v>
      </c>
      <c r="H31" s="822"/>
    </row>
    <row r="32" spans="1:8" ht="16.5" customHeight="1" thickBot="1" x14ac:dyDescent="0.25">
      <c r="A32" s="151" t="s">
        <v>34</v>
      </c>
      <c r="B32" s="157" t="s">
        <v>442</v>
      </c>
      <c r="C32" s="158" t="str">
        <f>IF(C30-F30&lt;0,F30-C30,"-")</f>
        <v>-</v>
      </c>
      <c r="D32" s="384" t="str">
        <f>IF(D30-G30&lt;0,G30-D30,"-")</f>
        <v>-</v>
      </c>
      <c r="E32" s="157" t="s">
        <v>443</v>
      </c>
      <c r="F32" s="374" t="str">
        <f>IF(C30-F30&gt;0,C30-F30,"-")</f>
        <v>-</v>
      </c>
      <c r="G32" s="136" t="str">
        <f>IF(D30-G30&gt;0,D30-G30,"-")</f>
        <v>-</v>
      </c>
      <c r="H32" s="822"/>
    </row>
    <row r="33" spans="1:7" ht="15.75" x14ac:dyDescent="0.2">
      <c r="A33" s="823" t="str">
        <f>IF(D32&lt;&gt;"-","Nem lehet bruttó hiány, mert az Mötv. 111. § (4) bekezédse szerint A költségvetési rendeletben működési hiány nem tervezhető.","")</f>
        <v/>
      </c>
      <c r="B33" s="823"/>
      <c r="C33" s="823"/>
      <c r="D33" s="823"/>
      <c r="E33" s="823"/>
      <c r="F33" s="823"/>
      <c r="G33" s="823"/>
    </row>
  </sheetData>
  <mergeCells count="3">
    <mergeCell ref="A3:A4"/>
    <mergeCell ref="H1:H32"/>
    <mergeCell ref="A33:G33"/>
  </mergeCells>
  <phoneticPr fontId="0" type="noConversion"/>
  <conditionalFormatting sqref="D32">
    <cfRule type="cellIs" dxfId="4" priority="2" stopIfTrue="1" operator="notEqual">
      <formula>"-"</formula>
    </cfRule>
  </conditionalFormatting>
  <conditionalFormatting sqref="C32">
    <cfRule type="cellIs" dxfId="3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scale="97" orientation="landscape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3"/>
  <sheetViews>
    <sheetView topLeftCell="A2" zoomScale="120" zoomScaleNormal="120" zoomScaleSheetLayoutView="115" workbookViewId="0">
      <selection activeCell="G2" sqref="G2"/>
    </sheetView>
  </sheetViews>
  <sheetFormatPr defaultRowHeight="12.75" x14ac:dyDescent="0.2"/>
  <cols>
    <col min="1" max="1" width="5" style="35" customWidth="1"/>
    <col min="2" max="2" width="50" style="80" customWidth="1"/>
    <col min="3" max="3" width="11.33203125" style="80" customWidth="1"/>
    <col min="4" max="4" width="13" style="35" bestFit="1" customWidth="1"/>
    <col min="5" max="5" width="49.83203125" style="35" customWidth="1"/>
    <col min="6" max="6" width="11.33203125" style="35" customWidth="1"/>
    <col min="7" max="7" width="13" style="35" bestFit="1" customWidth="1"/>
    <col min="8" max="8" width="3.83203125" style="35" customWidth="1"/>
    <col min="9" max="16384" width="9.33203125" style="35"/>
  </cols>
  <sheetData>
    <row r="1" spans="1:8" ht="31.5" x14ac:dyDescent="0.2">
      <c r="B1" s="138" t="s">
        <v>103</v>
      </c>
      <c r="C1" s="138"/>
      <c r="D1" s="139"/>
      <c r="E1" s="139"/>
      <c r="F1" s="139"/>
      <c r="G1" s="139"/>
      <c r="H1" s="822" t="str">
        <f>CONCATENATE("2.2. melléklet ",ALAPADATOK!A7," ",ALAPADATOK!B7," ",ALAPADATOK!C7," ",ALAPADATOK!D7," ",ALAPADATOK!E7," ",ALAPADATOK!F7," ",ALAPADATOK!G7," ",ALAPADATOK!H7)</f>
        <v>2.2. melléklet a 6 / 2021 ( VI.30 ) önkormányzati rendelethez</v>
      </c>
    </row>
    <row r="2" spans="1:8" ht="13.5" thickBot="1" x14ac:dyDescent="0.25">
      <c r="G2" s="288" t="str">
        <f>CONCATENATE(KV_1.1.sz.mell.!D7)</f>
        <v>Forintban</v>
      </c>
      <c r="H2" s="822"/>
    </row>
    <row r="3" spans="1:8" ht="13.5" thickBot="1" x14ac:dyDescent="0.25">
      <c r="A3" s="824" t="s">
        <v>54</v>
      </c>
      <c r="B3" s="388" t="s">
        <v>43</v>
      </c>
      <c r="C3" s="389"/>
      <c r="D3" s="390"/>
      <c r="E3" s="388" t="s">
        <v>44</v>
      </c>
      <c r="F3" s="391"/>
      <c r="G3" s="392"/>
      <c r="H3" s="822"/>
    </row>
    <row r="4" spans="1:8" s="140" customFormat="1" ht="42.75" thickBot="1" x14ac:dyDescent="0.25">
      <c r="A4" s="825"/>
      <c r="B4" s="142" t="s">
        <v>48</v>
      </c>
      <c r="C4" s="380" t="s">
        <v>591</v>
      </c>
      <c r="D4" s="143" t="s">
        <v>592</v>
      </c>
      <c r="E4" s="142" t="s">
        <v>48</v>
      </c>
      <c r="F4" s="383" t="s">
        <v>591</v>
      </c>
      <c r="G4" s="144" t="s">
        <v>592</v>
      </c>
      <c r="H4" s="822"/>
    </row>
    <row r="5" spans="1:8" s="140" customFormat="1" ht="13.5" thickBot="1" x14ac:dyDescent="0.25">
      <c r="A5" s="141"/>
      <c r="B5" s="142" t="s">
        <v>393</v>
      </c>
      <c r="C5" s="380" t="s">
        <v>394</v>
      </c>
      <c r="D5" s="143" t="s">
        <v>395</v>
      </c>
      <c r="E5" s="142" t="s">
        <v>397</v>
      </c>
      <c r="F5" s="383" t="s">
        <v>396</v>
      </c>
      <c r="G5" s="144" t="s">
        <v>557</v>
      </c>
      <c r="H5" s="822"/>
    </row>
    <row r="6" spans="1:8" ht="12.95" customHeight="1" x14ac:dyDescent="0.2">
      <c r="A6" s="146" t="s">
        <v>8</v>
      </c>
      <c r="B6" s="147" t="s">
        <v>288</v>
      </c>
      <c r="C6" s="381"/>
      <c r="D6" s="128">
        <v>18462000</v>
      </c>
      <c r="E6" s="147" t="s">
        <v>140</v>
      </c>
      <c r="F6" s="516">
        <v>6800000</v>
      </c>
      <c r="G6" s="516">
        <v>6800000</v>
      </c>
      <c r="H6" s="822"/>
    </row>
    <row r="7" spans="1:8" x14ac:dyDescent="0.2">
      <c r="A7" s="148" t="s">
        <v>9</v>
      </c>
      <c r="B7" s="149" t="s">
        <v>289</v>
      </c>
      <c r="C7" s="382"/>
      <c r="D7" s="129"/>
      <c r="E7" s="149" t="s">
        <v>294</v>
      </c>
      <c r="F7" s="517"/>
      <c r="G7" s="517"/>
      <c r="H7" s="822"/>
    </row>
    <row r="8" spans="1:8" ht="12.95" customHeight="1" x14ac:dyDescent="0.2">
      <c r="A8" s="148" t="s">
        <v>10</v>
      </c>
      <c r="B8" s="149" t="s">
        <v>3</v>
      </c>
      <c r="C8" s="382"/>
      <c r="D8" s="129"/>
      <c r="E8" s="149" t="s">
        <v>122</v>
      </c>
      <c r="F8" s="517"/>
      <c r="G8" s="517"/>
      <c r="H8" s="822"/>
    </row>
    <row r="9" spans="1:8" ht="12.95" customHeight="1" x14ac:dyDescent="0.2">
      <c r="A9" s="148" t="s">
        <v>11</v>
      </c>
      <c r="B9" s="149" t="s">
        <v>290</v>
      </c>
      <c r="C9" s="129"/>
      <c r="D9" s="129"/>
      <c r="E9" s="149" t="s">
        <v>295</v>
      </c>
      <c r="F9" s="517"/>
      <c r="G9" s="517"/>
      <c r="H9" s="822"/>
    </row>
    <row r="10" spans="1:8" ht="12.75" customHeight="1" x14ac:dyDescent="0.2">
      <c r="A10" s="148" t="s">
        <v>12</v>
      </c>
      <c r="B10" s="149" t="s">
        <v>291</v>
      </c>
      <c r="C10" s="129"/>
      <c r="D10" s="129"/>
      <c r="E10" s="149" t="s">
        <v>142</v>
      </c>
      <c r="F10" s="517">
        <v>716800</v>
      </c>
      <c r="G10" s="517">
        <v>716800</v>
      </c>
      <c r="H10" s="822"/>
    </row>
    <row r="11" spans="1:8" ht="12.95" customHeight="1" x14ac:dyDescent="0.2">
      <c r="A11" s="148" t="s">
        <v>13</v>
      </c>
      <c r="B11" s="149" t="s">
        <v>292</v>
      </c>
      <c r="C11" s="515">
        <v>510000</v>
      </c>
      <c r="D11" s="515">
        <v>510000</v>
      </c>
      <c r="E11" s="219"/>
      <c r="F11" s="130"/>
      <c r="G11" s="134"/>
      <c r="H11" s="822"/>
    </row>
    <row r="12" spans="1:8" ht="12.95" customHeight="1" x14ac:dyDescent="0.2">
      <c r="A12" s="148" t="s">
        <v>14</v>
      </c>
      <c r="B12" s="32"/>
      <c r="C12" s="129"/>
      <c r="D12" s="129"/>
      <c r="E12" s="219"/>
      <c r="F12" s="130"/>
      <c r="G12" s="134"/>
      <c r="H12" s="822"/>
    </row>
    <row r="13" spans="1:8" ht="12.95" customHeight="1" x14ac:dyDescent="0.2">
      <c r="A13" s="148" t="s">
        <v>15</v>
      </c>
      <c r="B13" s="32"/>
      <c r="C13" s="129"/>
      <c r="D13" s="129"/>
      <c r="E13" s="220"/>
      <c r="F13" s="130"/>
      <c r="G13" s="134"/>
      <c r="H13" s="822"/>
    </row>
    <row r="14" spans="1:8" ht="12.95" customHeight="1" x14ac:dyDescent="0.2">
      <c r="A14" s="148" t="s">
        <v>16</v>
      </c>
      <c r="B14" s="217"/>
      <c r="C14" s="130"/>
      <c r="D14" s="130"/>
      <c r="E14" s="219"/>
      <c r="F14" s="130"/>
      <c r="G14" s="134"/>
      <c r="H14" s="822"/>
    </row>
    <row r="15" spans="1:8" ht="25.5" x14ac:dyDescent="0.2">
      <c r="A15" s="148" t="s">
        <v>17</v>
      </c>
      <c r="B15" s="32"/>
      <c r="C15" s="130"/>
      <c r="D15" s="130"/>
      <c r="E15" s="219"/>
      <c r="F15" s="130"/>
      <c r="G15" s="134"/>
      <c r="H15" s="822"/>
    </row>
    <row r="16" spans="1:8" ht="12.95" customHeight="1" thickBot="1" x14ac:dyDescent="0.25">
      <c r="A16" s="191" t="s">
        <v>18</v>
      </c>
      <c r="B16" s="218"/>
      <c r="C16" s="193"/>
      <c r="D16" s="193"/>
      <c r="E16" s="192" t="s">
        <v>40</v>
      </c>
      <c r="F16" s="193"/>
      <c r="G16" s="170"/>
      <c r="H16" s="822"/>
    </row>
    <row r="17" spans="1:8" ht="15.95" customHeight="1" thickBot="1" x14ac:dyDescent="0.25">
      <c r="A17" s="151" t="s">
        <v>19</v>
      </c>
      <c r="B17" s="56" t="s">
        <v>302</v>
      </c>
      <c r="C17" s="132">
        <f>+C6+C8+C9+C11+C12+C13+C14+C15+C16</f>
        <v>510000</v>
      </c>
      <c r="D17" s="132">
        <f>+D6+D8+D9+D11+D12+D13+D14+D15+D16</f>
        <v>18972000</v>
      </c>
      <c r="E17" s="56" t="s">
        <v>303</v>
      </c>
      <c r="F17" s="370">
        <f>+F6+F8+F10+F11+F12+F13+F14+F15+F16</f>
        <v>7516800</v>
      </c>
      <c r="G17" s="136">
        <f>+G6+G8+G10+G11+G12+G13+G14+G15+G16</f>
        <v>7516800</v>
      </c>
      <c r="H17" s="822"/>
    </row>
    <row r="18" spans="1:8" ht="12.95" customHeight="1" x14ac:dyDescent="0.2">
      <c r="A18" s="146" t="s">
        <v>20</v>
      </c>
      <c r="B18" s="160" t="s">
        <v>157</v>
      </c>
      <c r="C18" s="167">
        <f>SUM(C19:C23)</f>
        <v>7006800</v>
      </c>
      <c r="D18" s="167">
        <f>SUM(D19:D23)</f>
        <v>-11455200</v>
      </c>
      <c r="E18" s="154" t="s">
        <v>126</v>
      </c>
      <c r="F18" s="372"/>
      <c r="G18" s="43"/>
      <c r="H18" s="822"/>
    </row>
    <row r="19" spans="1:8" ht="12.95" customHeight="1" x14ac:dyDescent="0.2">
      <c r="A19" s="148" t="s">
        <v>21</v>
      </c>
      <c r="B19" s="161" t="s">
        <v>146</v>
      </c>
      <c r="C19" s="519">
        <v>7006800</v>
      </c>
      <c r="D19" s="44">
        <v>-11455200</v>
      </c>
      <c r="E19" s="154" t="s">
        <v>129</v>
      </c>
      <c r="F19" s="375"/>
      <c r="G19" s="45"/>
      <c r="H19" s="822"/>
    </row>
    <row r="20" spans="1:8" ht="12.95" customHeight="1" x14ac:dyDescent="0.2">
      <c r="A20" s="146" t="s">
        <v>22</v>
      </c>
      <c r="B20" s="161" t="s">
        <v>147</v>
      </c>
      <c r="C20" s="44"/>
      <c r="D20" s="44"/>
      <c r="E20" s="154" t="s">
        <v>100</v>
      </c>
      <c r="F20" s="375"/>
      <c r="G20" s="45"/>
      <c r="H20" s="822"/>
    </row>
    <row r="21" spans="1:8" ht="12.95" customHeight="1" x14ac:dyDescent="0.2">
      <c r="A21" s="148" t="s">
        <v>23</v>
      </c>
      <c r="B21" s="161" t="s">
        <v>148</v>
      </c>
      <c r="C21" s="44"/>
      <c r="D21" s="44"/>
      <c r="E21" s="154" t="s">
        <v>101</v>
      </c>
      <c r="F21" s="375"/>
      <c r="G21" s="45"/>
      <c r="H21" s="822"/>
    </row>
    <row r="22" spans="1:8" ht="12.95" customHeight="1" x14ac:dyDescent="0.2">
      <c r="A22" s="146" t="s">
        <v>24</v>
      </c>
      <c r="B22" s="161" t="s">
        <v>149</v>
      </c>
      <c r="C22" s="44"/>
      <c r="D22" s="44"/>
      <c r="E22" s="153" t="s">
        <v>145</v>
      </c>
      <c r="F22" s="375"/>
      <c r="G22" s="45"/>
      <c r="H22" s="822"/>
    </row>
    <row r="23" spans="1:8" ht="12.95" customHeight="1" x14ac:dyDescent="0.2">
      <c r="A23" s="148" t="s">
        <v>25</v>
      </c>
      <c r="B23" s="162" t="s">
        <v>150</v>
      </c>
      <c r="C23" s="44"/>
      <c r="D23" s="44"/>
      <c r="E23" s="154" t="s">
        <v>130</v>
      </c>
      <c r="F23" s="375"/>
      <c r="G23" s="45"/>
      <c r="H23" s="822"/>
    </row>
    <row r="24" spans="1:8" ht="12.95" customHeight="1" x14ac:dyDescent="0.2">
      <c r="A24" s="146" t="s">
        <v>26</v>
      </c>
      <c r="B24" s="163" t="s">
        <v>151</v>
      </c>
      <c r="C24" s="156">
        <f>+C25+C26+C27+C28+C29</f>
        <v>0</v>
      </c>
      <c r="D24" s="156">
        <f>+D25+D26+D27+D28+D29</f>
        <v>0</v>
      </c>
      <c r="E24" s="164" t="s">
        <v>128</v>
      </c>
      <c r="F24" s="375"/>
      <c r="G24" s="45"/>
      <c r="H24" s="822"/>
    </row>
    <row r="25" spans="1:8" ht="12.95" customHeight="1" x14ac:dyDescent="0.2">
      <c r="A25" s="148" t="s">
        <v>27</v>
      </c>
      <c r="B25" s="162" t="s">
        <v>152</v>
      </c>
      <c r="C25" s="44"/>
      <c r="D25" s="44"/>
      <c r="E25" s="164" t="s">
        <v>296</v>
      </c>
      <c r="F25" s="375"/>
      <c r="G25" s="45"/>
      <c r="H25" s="822"/>
    </row>
    <row r="26" spans="1:8" ht="12.95" customHeight="1" x14ac:dyDescent="0.2">
      <c r="A26" s="146" t="s">
        <v>28</v>
      </c>
      <c r="B26" s="162" t="s">
        <v>153</v>
      </c>
      <c r="C26" s="44"/>
      <c r="D26" s="44"/>
      <c r="E26" s="159"/>
      <c r="F26" s="375"/>
      <c r="G26" s="45"/>
      <c r="H26" s="822"/>
    </row>
    <row r="27" spans="1:8" ht="12.95" customHeight="1" x14ac:dyDescent="0.2">
      <c r="A27" s="148" t="s">
        <v>29</v>
      </c>
      <c r="B27" s="161" t="s">
        <v>154</v>
      </c>
      <c r="C27" s="44"/>
      <c r="D27" s="44"/>
      <c r="E27" s="54"/>
      <c r="F27" s="375"/>
      <c r="G27" s="45"/>
      <c r="H27" s="822"/>
    </row>
    <row r="28" spans="1:8" ht="12.95" customHeight="1" x14ac:dyDescent="0.2">
      <c r="A28" s="146" t="s">
        <v>30</v>
      </c>
      <c r="B28" s="165" t="s">
        <v>155</v>
      </c>
      <c r="C28" s="44"/>
      <c r="D28" s="44"/>
      <c r="E28" s="32"/>
      <c r="F28" s="375"/>
      <c r="G28" s="45"/>
      <c r="H28" s="822"/>
    </row>
    <row r="29" spans="1:8" ht="12.95" customHeight="1" thickBot="1" x14ac:dyDescent="0.25">
      <c r="A29" s="148" t="s">
        <v>31</v>
      </c>
      <c r="B29" s="166" t="s">
        <v>156</v>
      </c>
      <c r="C29" s="44"/>
      <c r="D29" s="44"/>
      <c r="E29" s="54"/>
      <c r="F29" s="375"/>
      <c r="G29" s="45"/>
      <c r="H29" s="822"/>
    </row>
    <row r="30" spans="1:8" ht="18" customHeight="1" thickBot="1" x14ac:dyDescent="0.25">
      <c r="A30" s="151" t="s">
        <v>32</v>
      </c>
      <c r="B30" s="56" t="s">
        <v>293</v>
      </c>
      <c r="C30" s="132">
        <f>+C18+C24</f>
        <v>7006800</v>
      </c>
      <c r="D30" s="132">
        <f>+D18+D24</f>
        <v>-11455200</v>
      </c>
      <c r="E30" s="56" t="s">
        <v>297</v>
      </c>
      <c r="F30" s="370">
        <f>SUM(F18:F29)</f>
        <v>0</v>
      </c>
      <c r="G30" s="136">
        <f>SUM(G18:G29)</f>
        <v>0</v>
      </c>
      <c r="H30" s="822"/>
    </row>
    <row r="31" spans="1:8" ht="18" customHeight="1" thickBot="1" x14ac:dyDescent="0.25">
      <c r="A31" s="151" t="s">
        <v>33</v>
      </c>
      <c r="B31" s="157" t="s">
        <v>298</v>
      </c>
      <c r="C31" s="158">
        <f>+C17+C30</f>
        <v>7516800</v>
      </c>
      <c r="D31" s="158">
        <f>+D17+D30</f>
        <v>7516800</v>
      </c>
      <c r="E31" s="157" t="s">
        <v>299</v>
      </c>
      <c r="F31" s="385">
        <f>+F17+F30</f>
        <v>7516800</v>
      </c>
      <c r="G31" s="386">
        <f>+G17+G30</f>
        <v>7516800</v>
      </c>
      <c r="H31" s="822"/>
    </row>
    <row r="32" spans="1:8" ht="18" customHeight="1" thickBot="1" x14ac:dyDescent="0.25">
      <c r="A32" s="151" t="s">
        <v>34</v>
      </c>
      <c r="B32" s="157" t="s">
        <v>104</v>
      </c>
      <c r="C32" s="158">
        <f>IF(C17-F17&lt;0,F17-C17,"-")</f>
        <v>7006800</v>
      </c>
      <c r="D32" s="158" t="str">
        <f>IF(D17-G17&lt;0,G17-D17,"-")</f>
        <v>-</v>
      </c>
      <c r="E32" s="157" t="s">
        <v>105</v>
      </c>
      <c r="F32" s="385" t="str">
        <f>IF(C17-F17&gt;0,C17-F17,"-")</f>
        <v>-</v>
      </c>
      <c r="G32" s="386">
        <f>IF(D17-G17&gt;0,D17-G17,"-")</f>
        <v>11455200</v>
      </c>
      <c r="H32" s="822"/>
    </row>
    <row r="33" spans="1:8" ht="18" customHeight="1" thickBot="1" x14ac:dyDescent="0.25">
      <c r="A33" s="151" t="s">
        <v>35</v>
      </c>
      <c r="B33" s="157" t="s">
        <v>442</v>
      </c>
      <c r="C33" s="158" t="str">
        <f>IF(C31-F31&lt;0,F31-C31,"-")</f>
        <v>-</v>
      </c>
      <c r="D33" s="158" t="str">
        <f>IF(D31-G31&lt;0,G31-D31,"-")</f>
        <v>-</v>
      </c>
      <c r="E33" s="157" t="s">
        <v>443</v>
      </c>
      <c r="F33" s="385" t="str">
        <f>IF(C31-F31&gt;0,C31-F31,"-")</f>
        <v>-</v>
      </c>
      <c r="G33" s="386" t="str">
        <f>IF(D31-G31&gt;0,D31-G31,"-")</f>
        <v>-</v>
      </c>
      <c r="H33" s="822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="120" zoomScaleNormal="120" workbookViewId="0">
      <selection activeCell="D7" sqref="D7"/>
    </sheetView>
  </sheetViews>
  <sheetFormatPr defaultRowHeight="12.75" x14ac:dyDescent="0.2"/>
  <cols>
    <col min="1" max="1" width="46.33203125" customWidth="1"/>
    <col min="2" max="2" width="16.83203125" customWidth="1"/>
    <col min="3" max="3" width="66.1640625" customWidth="1"/>
    <col min="4" max="4" width="13.83203125" customWidth="1"/>
    <col min="5" max="5" width="17.6640625" customWidth="1"/>
  </cols>
  <sheetData>
    <row r="1" spans="1:5" ht="18.75" x14ac:dyDescent="0.3">
      <c r="A1" s="57" t="s">
        <v>95</v>
      </c>
      <c r="E1" s="60" t="s">
        <v>99</v>
      </c>
    </row>
    <row r="3" spans="1:5" x14ac:dyDescent="0.2">
      <c r="A3" s="61"/>
      <c r="B3" s="62"/>
      <c r="C3" s="61"/>
      <c r="D3" s="64"/>
      <c r="E3" s="62"/>
    </row>
    <row r="4" spans="1:5" ht="15.75" x14ac:dyDescent="0.25">
      <c r="A4" s="46" t="str">
        <f>+KV_ÖSSZEFÜGGÉSEK!A5</f>
        <v>2021. évi előirányzat BEVÉTELEK</v>
      </c>
      <c r="B4" s="63"/>
      <c r="C4" s="71"/>
      <c r="D4" s="64"/>
      <c r="E4" s="62"/>
    </row>
    <row r="5" spans="1:5" x14ac:dyDescent="0.2">
      <c r="A5" s="61"/>
      <c r="B5" s="62"/>
      <c r="C5" s="61"/>
      <c r="D5" s="64"/>
      <c r="E5" s="62"/>
    </row>
    <row r="6" spans="1:5" x14ac:dyDescent="0.2">
      <c r="A6" s="61" t="s">
        <v>423</v>
      </c>
      <c r="B6" s="62">
        <f>+KV_1.1.sz.mell.!D67</f>
        <v>97496129</v>
      </c>
      <c r="C6" s="61" t="s">
        <v>387</v>
      </c>
      <c r="D6" s="64">
        <f>+KV_2.1.sz.mell.!D18+KV_2.2.sz.mell.!D17</f>
        <v>97496129</v>
      </c>
      <c r="E6" s="62">
        <f t="shared" ref="E6:E15" si="0">+B6-D6</f>
        <v>0</v>
      </c>
    </row>
    <row r="7" spans="1:5" x14ac:dyDescent="0.2">
      <c r="A7" s="61" t="s">
        <v>424</v>
      </c>
      <c r="B7" s="62">
        <f>+KV_1.1.sz.mell.!D91</f>
        <v>13243388</v>
      </c>
      <c r="C7" s="61" t="s">
        <v>388</v>
      </c>
      <c r="D7" s="64">
        <f>+KV_2.1.sz.mell.!D29+KV_2.2.sz.mell.!D30</f>
        <v>13243388</v>
      </c>
      <c r="E7" s="62">
        <f t="shared" si="0"/>
        <v>0</v>
      </c>
    </row>
    <row r="8" spans="1:5" x14ac:dyDescent="0.2">
      <c r="A8" s="61" t="s">
        <v>425</v>
      </c>
      <c r="B8" s="62">
        <f>+KV_1.1.sz.mell.!D92</f>
        <v>110739517</v>
      </c>
      <c r="C8" s="61" t="s">
        <v>389</v>
      </c>
      <c r="D8" s="64">
        <f>+KV_2.1.sz.mell.!D30+KV_2.2.sz.mell.!D31</f>
        <v>110739517</v>
      </c>
      <c r="E8" s="62">
        <f t="shared" si="0"/>
        <v>0</v>
      </c>
    </row>
    <row r="9" spans="1:5" x14ac:dyDescent="0.2">
      <c r="A9" s="61"/>
      <c r="B9" s="62"/>
      <c r="C9" s="61"/>
      <c r="D9" s="64"/>
      <c r="E9" s="62"/>
    </row>
    <row r="10" spans="1:5" x14ac:dyDescent="0.2">
      <c r="A10" s="61"/>
      <c r="B10" s="62"/>
      <c r="C10" s="61"/>
      <c r="D10" s="64"/>
      <c r="E10" s="62"/>
    </row>
    <row r="11" spans="1:5" ht="15.75" x14ac:dyDescent="0.25">
      <c r="A11" s="46" t="str">
        <f>+KV_ÖSSZEFÜGGÉSEK!A12</f>
        <v>2021. évi előirányzat KIADÁSOK</v>
      </c>
      <c r="B11" s="63"/>
      <c r="C11" s="71"/>
      <c r="D11" s="64"/>
      <c r="E11" s="62"/>
    </row>
    <row r="12" spans="1:5" x14ac:dyDescent="0.2">
      <c r="A12" s="61"/>
      <c r="B12" s="62"/>
      <c r="C12" s="61"/>
      <c r="D12" s="64"/>
      <c r="E12" s="62"/>
    </row>
    <row r="13" spans="1:5" x14ac:dyDescent="0.2">
      <c r="A13" s="61" t="s">
        <v>426</v>
      </c>
      <c r="B13" s="62">
        <f>+KV_1.1.sz.mell.!D133</f>
        <v>108870604</v>
      </c>
      <c r="C13" s="61" t="s">
        <v>390</v>
      </c>
      <c r="D13" s="64">
        <f>+KV_2.1.sz.mell.!G18+KV_2.2.sz.mell.!G17</f>
        <v>108870604</v>
      </c>
      <c r="E13" s="62">
        <f t="shared" si="0"/>
        <v>0</v>
      </c>
    </row>
    <row r="14" spans="1:5" x14ac:dyDescent="0.2">
      <c r="A14" s="61" t="s">
        <v>427</v>
      </c>
      <c r="B14" s="62">
        <f>+KV_1.1.sz.mell.!D158</f>
        <v>1868913</v>
      </c>
      <c r="C14" s="61" t="s">
        <v>391</v>
      </c>
      <c r="D14" s="64">
        <f>+KV_2.1.sz.mell.!G29+KV_2.2.sz.mell.!G30</f>
        <v>1868913</v>
      </c>
      <c r="E14" s="62">
        <f t="shared" si="0"/>
        <v>0</v>
      </c>
    </row>
    <row r="15" spans="1:5" x14ac:dyDescent="0.2">
      <c r="A15" s="61" t="s">
        <v>428</v>
      </c>
      <c r="B15" s="62">
        <f>+KV_1.1.sz.mell.!D159</f>
        <v>110739517</v>
      </c>
      <c r="C15" s="61" t="s">
        <v>392</v>
      </c>
      <c r="D15" s="64">
        <f>+KV_2.1.sz.mell.!G30+KV_2.2.sz.mell.!G31</f>
        <v>110739517</v>
      </c>
      <c r="E15" s="62">
        <f t="shared" si="0"/>
        <v>0</v>
      </c>
    </row>
    <row r="16" spans="1:5" x14ac:dyDescent="0.2">
      <c r="A16" s="58"/>
      <c r="B16" s="58"/>
      <c r="C16" s="61"/>
      <c r="D16" s="64"/>
      <c r="E16" s="59"/>
    </row>
    <row r="17" spans="1:5" x14ac:dyDescent="0.2">
      <c r="A17" s="58"/>
      <c r="B17" s="58"/>
      <c r="C17" s="58"/>
      <c r="D17" s="58"/>
      <c r="E17" s="58"/>
    </row>
    <row r="18" spans="1:5" x14ac:dyDescent="0.2">
      <c r="A18" s="58"/>
      <c r="B18" s="58"/>
      <c r="C18" s="58"/>
      <c r="D18" s="58"/>
      <c r="E18" s="58"/>
    </row>
    <row r="19" spans="1:5" x14ac:dyDescent="0.2">
      <c r="A19" s="58"/>
      <c r="B19" s="58"/>
      <c r="C19" s="58"/>
      <c r="D19" s="58"/>
      <c r="E19" s="58"/>
    </row>
  </sheetData>
  <sheetProtection sheet="1"/>
  <phoneticPr fontId="27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11</vt:i4>
      </vt:variant>
    </vt:vector>
  </HeadingPairs>
  <TitlesOfParts>
    <vt:vector size="40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KV_2.1.sz.mell.</vt:lpstr>
      <vt:lpstr>KV_2.2.sz.mell.</vt:lpstr>
      <vt:lpstr>KV_ELLENŐRZÉS</vt:lpstr>
      <vt:lpstr>KV_3.sz.mell.</vt:lpstr>
      <vt:lpstr>KV_4.sz.mell.</vt:lpstr>
      <vt:lpstr>KV_5.sz.mell.</vt:lpstr>
      <vt:lpstr>KV_6.sz.mell.</vt:lpstr>
      <vt:lpstr>KVI_MOD_7.sz.mell.</vt:lpstr>
      <vt:lpstr>KV_8.1.sz.mell</vt:lpstr>
      <vt:lpstr>KV_8.1.1.sz.mell</vt:lpstr>
      <vt:lpstr>KV_8.1.2.sz.mell.</vt:lpstr>
      <vt:lpstr>KV_8.2.sz.mell</vt:lpstr>
      <vt:lpstr>KV_8.2.1.sz.mell</vt:lpstr>
      <vt:lpstr>KV_8.2.2.sz.mell</vt:lpstr>
      <vt:lpstr>KV_9.sz.mell</vt:lpstr>
      <vt:lpstr>KV_10.sz.mell</vt:lpstr>
      <vt:lpstr>KV_1.sz.tájékoztató_t.</vt:lpstr>
      <vt:lpstr>KV_2.sz.tájékoztató_t.</vt:lpstr>
      <vt:lpstr>KV_3.sz.tájékoztató_t.</vt:lpstr>
      <vt:lpstr>KV_4.sz.tájékoztató_t.</vt:lpstr>
      <vt:lpstr>KV_5.sz.tájékoztató_t</vt:lpstr>
      <vt:lpstr>KV_6.sz.tájékoztató_t.</vt:lpstr>
      <vt:lpstr>KV_7.sz.tájékoztató_t.</vt:lpstr>
      <vt:lpstr>KV_8.1.1.sz.mell!Nyomtatási_cím</vt:lpstr>
      <vt:lpstr>KV_8.1.2.sz.mell.!Nyomtatási_cím</vt:lpstr>
      <vt:lpstr>KV_8.1.sz.mell!Nyomtatási_cím</vt:lpstr>
      <vt:lpstr>KV_8.2.1.sz.mell!Nyomtatási_cím</vt:lpstr>
      <vt:lpstr>KV_8.2.2.sz.mell!Nyomtatási_cím</vt:lpstr>
      <vt:lpstr>KV_8.2.sz.mell!Nyomtatási_cím</vt:lpstr>
      <vt:lpstr>KV_1.1.sz.mell.!Nyomtatási_terület</vt:lpstr>
      <vt:lpstr>KV_1.2.sz.mell.!Nyomtatási_terület</vt:lpstr>
      <vt:lpstr>KV_1.3.sz.mell.!Nyomtatási_terület</vt:lpstr>
      <vt:lpstr>KV_7.sz.tájékoztató_t.!Nyomtatási_terület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User1</cp:lastModifiedBy>
  <cp:lastPrinted>2021-06-28T16:19:26Z</cp:lastPrinted>
  <dcterms:created xsi:type="dcterms:W3CDTF">1999-10-30T10:30:45Z</dcterms:created>
  <dcterms:modified xsi:type="dcterms:W3CDTF">2021-07-13T13:32:05Z</dcterms:modified>
</cp:coreProperties>
</file>