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0" yWindow="32760" windowWidth="12660" windowHeight="11760" tabRatio="973" firstSheet="12" activeTab="20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2.1.sz.mell." sheetId="73" r:id="rId7"/>
    <sheet name="KV_2.2.sz.mell." sheetId="61" r:id="rId8"/>
    <sheet name="KV_ELLENŐRZÉS" sheetId="76" r:id="rId9"/>
    <sheet name="KV_3.sz.mell." sheetId="136" r:id="rId10"/>
    <sheet name="KV_4.sz.mell." sheetId="77" r:id="rId11"/>
    <sheet name="KV_5.sz.mell." sheetId="137" r:id="rId12"/>
    <sheet name="KV_6.sz.mell." sheetId="63" r:id="rId13"/>
    <sheet name="KVI_MOD_7.sz.mell." sheetId="135" r:id="rId14"/>
    <sheet name="KV_9.1.sz.mell" sheetId="3" r:id="rId15"/>
    <sheet name="KV_9.1.1.sz.mell" sheetId="119" r:id="rId16"/>
    <sheet name="KV_9.1.2.sz.mell." sheetId="120" r:id="rId17"/>
    <sheet name="KV_9.3.sz.mell" sheetId="105" r:id="rId18"/>
    <sheet name="KV_9.3.1.sz.mell" sheetId="125" r:id="rId19"/>
    <sheet name="KV_10.sz.mell" sheetId="138" r:id="rId20"/>
    <sheet name="KV_6.sz.tájékoztató_t." sheetId="70" r:id="rId21"/>
  </sheets>
  <externalReferences>
    <externalReference r:id="rId22"/>
    <externalReference r:id="rId23"/>
  </externalReferences>
  <definedNames>
    <definedName name="_xlnm.Print_Titles" localSheetId="15">KV_9.1.1.sz.mell!$1:$6</definedName>
    <definedName name="_xlnm.Print_Titles" localSheetId="16">KV_9.1.2.sz.mell.!$1:$6</definedName>
    <definedName name="_xlnm.Print_Titles" localSheetId="14">KV_9.1.sz.mell!$1:$6</definedName>
    <definedName name="_xlnm.Print_Titles" localSheetId="18">KV_9.3.1.sz.mell!$1:$6</definedName>
    <definedName name="_xlnm.Print_Titles" localSheetId="17">KV_9.3.sz.mell!$1:$6</definedName>
    <definedName name="_xlnm.Print_Area" localSheetId="3">KV_1.1.sz.mell.!$A$1:$F$164</definedName>
    <definedName name="_xlnm.Print_Area" localSheetId="4">KV_1.2.sz.mell.!$A$1:$F$164</definedName>
    <definedName name="_xlnm.Print_Area" localSheetId="5">KV_1.3.sz.mell.!$A$1:$F$164</definedName>
    <definedName name="_xlnm.Print_Area" localSheetId="0">TARTALOMJEGYZÉK!$A$1:$C$44</definedName>
  </definedNames>
  <calcPr calcId="144525" fullCalcOnLoad="1"/>
</workbook>
</file>

<file path=xl/calcChain.xml><?xml version="1.0" encoding="utf-8"?>
<calcChain xmlns="http://schemas.openxmlformats.org/spreadsheetml/2006/main">
  <c r="D13" i="70" l="1"/>
  <c r="E150" i="130"/>
  <c r="E145" i="130"/>
  <c r="E138" i="130"/>
  <c r="E134" i="130"/>
  <c r="E158" i="130"/>
  <c r="E124" i="130"/>
  <c r="E119" i="130"/>
  <c r="E116" i="130"/>
  <c r="E103" i="130"/>
  <c r="E98" i="130"/>
  <c r="E133" i="130"/>
  <c r="E84" i="130"/>
  <c r="E80" i="130"/>
  <c r="E77" i="130"/>
  <c r="E72" i="130"/>
  <c r="E68" i="130"/>
  <c r="E91" i="130"/>
  <c r="E62" i="130"/>
  <c r="E57" i="130"/>
  <c r="E51" i="130"/>
  <c r="E39" i="130"/>
  <c r="E31" i="130"/>
  <c r="E24" i="130"/>
  <c r="E17" i="130"/>
  <c r="E10" i="130"/>
  <c r="E67" i="130"/>
  <c r="E92" i="130"/>
  <c r="E150" i="131"/>
  <c r="E145" i="131"/>
  <c r="E138" i="131"/>
  <c r="E134" i="131"/>
  <c r="E158" i="131"/>
  <c r="E119" i="131"/>
  <c r="E103" i="131"/>
  <c r="E98" i="131"/>
  <c r="E133" i="131"/>
  <c r="E84" i="131"/>
  <c r="E80" i="131"/>
  <c r="E77" i="131"/>
  <c r="E72" i="131"/>
  <c r="E68" i="131"/>
  <c r="E91" i="131"/>
  <c r="E62" i="131"/>
  <c r="E57" i="131"/>
  <c r="E51" i="131"/>
  <c r="E39" i="131"/>
  <c r="E31" i="131"/>
  <c r="E24" i="131"/>
  <c r="E17" i="131"/>
  <c r="E10" i="131"/>
  <c r="E67" i="131"/>
  <c r="E92" i="131"/>
  <c r="E150" i="1"/>
  <c r="E145" i="1"/>
  <c r="E138" i="1"/>
  <c r="E134" i="1"/>
  <c r="E158" i="1"/>
  <c r="E124" i="1"/>
  <c r="E119" i="1"/>
  <c r="E116" i="1"/>
  <c r="E103" i="1"/>
  <c r="E98" i="1"/>
  <c r="E133" i="1"/>
  <c r="E96" i="1"/>
  <c r="E84" i="1"/>
  <c r="E80" i="1"/>
  <c r="E77" i="1"/>
  <c r="E72" i="1"/>
  <c r="E68" i="1"/>
  <c r="E91" i="1"/>
  <c r="E62" i="1"/>
  <c r="E57" i="1"/>
  <c r="E51" i="1"/>
  <c r="E39" i="1"/>
  <c r="E31" i="1"/>
  <c r="E24" i="1"/>
  <c r="E17" i="1"/>
  <c r="E10" i="1"/>
  <c r="E67" i="1"/>
  <c r="E92" i="1"/>
  <c r="D1" i="120"/>
  <c r="D1" i="119"/>
  <c r="D1" i="3"/>
  <c r="B2" i="63"/>
  <c r="B2" i="77"/>
  <c r="A23" i="138"/>
  <c r="F19" i="138"/>
  <c r="E19" i="138"/>
  <c r="D19" i="138"/>
  <c r="C19" i="138"/>
  <c r="G19" i="138"/>
  <c r="G18" i="138"/>
  <c r="G17" i="138"/>
  <c r="G16" i="138"/>
  <c r="G15" i="138"/>
  <c r="G14" i="138"/>
  <c r="G13" i="138"/>
  <c r="C11" i="137"/>
  <c r="C5" i="137"/>
  <c r="A4" i="137"/>
  <c r="E14" i="136"/>
  <c r="D14" i="136"/>
  <c r="C14" i="136"/>
  <c r="F13" i="136"/>
  <c r="F12" i="136"/>
  <c r="F11" i="136"/>
  <c r="F10" i="136"/>
  <c r="F9" i="136"/>
  <c r="F14" i="136"/>
  <c r="C7" i="136"/>
  <c r="D7" i="136"/>
  <c r="E7" i="136"/>
  <c r="E5" i="136"/>
  <c r="A4" i="136"/>
  <c r="E26" i="135"/>
  <c r="F22" i="135"/>
  <c r="F23" i="135"/>
  <c r="F24" i="135"/>
  <c r="F25" i="135"/>
  <c r="F8" i="135"/>
  <c r="F9" i="135"/>
  <c r="F10" i="135"/>
  <c r="F11" i="135"/>
  <c r="F12" i="135"/>
  <c r="F13" i="135"/>
  <c r="F14" i="135"/>
  <c r="F15" i="135"/>
  <c r="F16" i="135"/>
  <c r="F17" i="135"/>
  <c r="F18" i="135"/>
  <c r="F19" i="135"/>
  <c r="F20" i="135"/>
  <c r="F21" i="135"/>
  <c r="F7" i="135"/>
  <c r="D26" i="135"/>
  <c r="B26" i="135"/>
  <c r="D5" i="135"/>
  <c r="F4" i="135"/>
  <c r="D150" i="131"/>
  <c r="D158" i="131"/>
  <c r="D145" i="131"/>
  <c r="D138" i="131"/>
  <c r="D134" i="131"/>
  <c r="D119" i="131"/>
  <c r="D133" i="131"/>
  <c r="D159" i="131"/>
  <c r="D103" i="131"/>
  <c r="D98" i="131"/>
  <c r="D84" i="131"/>
  <c r="D80" i="131"/>
  <c r="D77" i="131"/>
  <c r="D72" i="131"/>
  <c r="D68" i="131"/>
  <c r="D62" i="131"/>
  <c r="D57" i="131"/>
  <c r="D51" i="131"/>
  <c r="D39" i="131"/>
  <c r="D31" i="131"/>
  <c r="D24" i="131"/>
  <c r="D17" i="131"/>
  <c r="D10" i="131"/>
  <c r="D150" i="130"/>
  <c r="D145" i="130"/>
  <c r="D138" i="130"/>
  <c r="D158" i="130"/>
  <c r="D134" i="130"/>
  <c r="D124" i="130"/>
  <c r="D119" i="130"/>
  <c r="D116" i="130"/>
  <c r="D103" i="130"/>
  <c r="D98" i="130"/>
  <c r="D133" i="130"/>
  <c r="D84" i="130"/>
  <c r="D80" i="130"/>
  <c r="D77" i="130"/>
  <c r="D72" i="130"/>
  <c r="D68" i="130"/>
  <c r="D91" i="130"/>
  <c r="D62" i="130"/>
  <c r="D57" i="130"/>
  <c r="D51" i="130"/>
  <c r="D39" i="130"/>
  <c r="D31" i="130"/>
  <c r="D24" i="130"/>
  <c r="D17" i="130"/>
  <c r="D10" i="130"/>
  <c r="D67" i="130"/>
  <c r="D92" i="130"/>
  <c r="D150" i="1"/>
  <c r="D145" i="1"/>
  <c r="D138" i="1"/>
  <c r="D134" i="1"/>
  <c r="D158" i="1"/>
  <c r="D124" i="1"/>
  <c r="D119" i="1"/>
  <c r="D116" i="1"/>
  <c r="D103" i="1"/>
  <c r="D98" i="1"/>
  <c r="D133" i="1"/>
  <c r="D159" i="1"/>
  <c r="D96" i="1"/>
  <c r="D84" i="1"/>
  <c r="D80" i="1"/>
  <c r="D77" i="1"/>
  <c r="D72" i="1"/>
  <c r="D68" i="1"/>
  <c r="D91" i="1"/>
  <c r="D62" i="1"/>
  <c r="D57" i="1"/>
  <c r="D51" i="1"/>
  <c r="D39" i="1"/>
  <c r="D31" i="1"/>
  <c r="D24" i="1"/>
  <c r="D67" i="1"/>
  <c r="D92" i="1"/>
  <c r="D17" i="1"/>
  <c r="D10" i="1"/>
  <c r="D1" i="70"/>
  <c r="C150" i="131"/>
  <c r="C145" i="131"/>
  <c r="C158" i="131"/>
  <c r="C138" i="131"/>
  <c r="C134" i="131"/>
  <c r="C119" i="131"/>
  <c r="C133" i="131"/>
  <c r="C159" i="131"/>
  <c r="C103" i="131"/>
  <c r="C98" i="131"/>
  <c r="C84" i="131"/>
  <c r="C80" i="131"/>
  <c r="C77" i="131"/>
  <c r="C72" i="131"/>
  <c r="C68" i="131"/>
  <c r="C62" i="131"/>
  <c r="C57" i="131"/>
  <c r="C51" i="131"/>
  <c r="C39" i="131"/>
  <c r="C31" i="131"/>
  <c r="F103" i="130"/>
  <c r="C150" i="130"/>
  <c r="C145" i="130"/>
  <c r="C138" i="130"/>
  <c r="C134" i="130"/>
  <c r="C158" i="130"/>
  <c r="C124" i="130"/>
  <c r="C119" i="130"/>
  <c r="C116" i="130"/>
  <c r="C98" i="130"/>
  <c r="C103" i="130"/>
  <c r="C84" i="130"/>
  <c r="C80" i="130"/>
  <c r="C77" i="130"/>
  <c r="C72" i="130"/>
  <c r="C91" i="130"/>
  <c r="C68" i="130"/>
  <c r="C62" i="130"/>
  <c r="C57" i="130"/>
  <c r="C51" i="130"/>
  <c r="C39" i="130"/>
  <c r="C31" i="130"/>
  <c r="C24" i="130"/>
  <c r="C17" i="130"/>
  <c r="C10" i="130"/>
  <c r="C67" i="130"/>
  <c r="C92" i="130"/>
  <c r="F32" i="61"/>
  <c r="F30" i="61"/>
  <c r="F31" i="61"/>
  <c r="F33" i="61"/>
  <c r="F17" i="61"/>
  <c r="C32" i="61"/>
  <c r="C30" i="61"/>
  <c r="C24" i="61"/>
  <c r="C18" i="61"/>
  <c r="C17" i="61"/>
  <c r="C31" i="61"/>
  <c r="F29" i="73"/>
  <c r="F18" i="73"/>
  <c r="F31" i="73"/>
  <c r="C29" i="73"/>
  <c r="C24" i="73"/>
  <c r="C19" i="73"/>
  <c r="C18" i="73"/>
  <c r="C31" i="73"/>
  <c r="F103" i="1"/>
  <c r="C150" i="1"/>
  <c r="C145" i="1"/>
  <c r="C138" i="1"/>
  <c r="C134" i="1"/>
  <c r="C158" i="1"/>
  <c r="C124" i="1"/>
  <c r="C119" i="1"/>
  <c r="C116" i="1"/>
  <c r="C103" i="1"/>
  <c r="C98" i="1"/>
  <c r="C133" i="1"/>
  <c r="C159" i="1"/>
  <c r="C84" i="1"/>
  <c r="C80" i="1"/>
  <c r="C77" i="1"/>
  <c r="C72" i="1"/>
  <c r="C91" i="1"/>
  <c r="C68" i="1"/>
  <c r="C62" i="1"/>
  <c r="C57" i="1"/>
  <c r="C51" i="1"/>
  <c r="C39" i="1"/>
  <c r="C31" i="1"/>
  <c r="C24" i="1"/>
  <c r="C17" i="1"/>
  <c r="C10" i="1"/>
  <c r="C67" i="1"/>
  <c r="C92" i="1"/>
  <c r="C51" i="125"/>
  <c r="C45" i="125"/>
  <c r="C57" i="125"/>
  <c r="C37" i="125"/>
  <c r="C30" i="125"/>
  <c r="C26" i="125"/>
  <c r="C20" i="125"/>
  <c r="C8" i="125"/>
  <c r="C36" i="125"/>
  <c r="C41" i="125"/>
  <c r="C51" i="105"/>
  <c r="C57" i="105"/>
  <c r="C45" i="105"/>
  <c r="C37" i="105"/>
  <c r="C30" i="105"/>
  <c r="C26" i="105"/>
  <c r="C20" i="105"/>
  <c r="C8" i="105"/>
  <c r="C36" i="105"/>
  <c r="C41" i="105"/>
  <c r="C146" i="120"/>
  <c r="C140" i="120"/>
  <c r="C133" i="120"/>
  <c r="C129" i="120"/>
  <c r="C154" i="120"/>
  <c r="C114" i="120"/>
  <c r="C128" i="120"/>
  <c r="C98" i="120"/>
  <c r="C93" i="120"/>
  <c r="C82" i="120"/>
  <c r="C78" i="120"/>
  <c r="C75" i="120"/>
  <c r="C70" i="120"/>
  <c r="C66" i="120"/>
  <c r="C89" i="120"/>
  <c r="C60" i="120"/>
  <c r="C55" i="120"/>
  <c r="C49" i="120"/>
  <c r="C37" i="120"/>
  <c r="C65" i="120"/>
  <c r="C90" i="120"/>
  <c r="C29" i="120"/>
  <c r="D98" i="119"/>
  <c r="C146" i="119"/>
  <c r="C140" i="119"/>
  <c r="C133" i="119"/>
  <c r="C129" i="119"/>
  <c r="C154" i="119"/>
  <c r="C119" i="119"/>
  <c r="C114" i="119"/>
  <c r="C111" i="119"/>
  <c r="C98" i="119"/>
  <c r="C93" i="119"/>
  <c r="C128" i="119"/>
  <c r="C82" i="119"/>
  <c r="C78" i="119"/>
  <c r="C75" i="119"/>
  <c r="C70" i="119"/>
  <c r="C89" i="119"/>
  <c r="C66" i="119"/>
  <c r="C60" i="119"/>
  <c r="C55" i="119"/>
  <c r="C49" i="119"/>
  <c r="C37" i="119"/>
  <c r="C29" i="119"/>
  <c r="C22" i="119"/>
  <c r="C15" i="119"/>
  <c r="C8" i="119"/>
  <c r="C65" i="119"/>
  <c r="D98" i="3"/>
  <c r="D93" i="3"/>
  <c r="C146" i="3"/>
  <c r="C140" i="3"/>
  <c r="C133" i="3"/>
  <c r="C129" i="3"/>
  <c r="C154" i="3"/>
  <c r="C119" i="3"/>
  <c r="C114" i="3"/>
  <c r="C111" i="3"/>
  <c r="C98" i="3"/>
  <c r="C93" i="3"/>
  <c r="C82" i="3"/>
  <c r="C78" i="3"/>
  <c r="C75" i="3"/>
  <c r="C70" i="3"/>
  <c r="C66" i="3"/>
  <c r="C89" i="3"/>
  <c r="C60" i="3"/>
  <c r="C55" i="3"/>
  <c r="C49" i="3"/>
  <c r="C37" i="3"/>
  <c r="C29" i="3"/>
  <c r="C22" i="3"/>
  <c r="C15" i="3"/>
  <c r="C8" i="3"/>
  <c r="C65" i="3"/>
  <c r="C90" i="3"/>
  <c r="D22" i="70"/>
  <c r="D39" i="70"/>
  <c r="D18" i="70"/>
  <c r="F124" i="130"/>
  <c r="F116" i="130"/>
  <c r="F103" i="131"/>
  <c r="F98" i="131"/>
  <c r="D119" i="119"/>
  <c r="D111" i="119"/>
  <c r="D98" i="120"/>
  <c r="D93" i="120"/>
  <c r="D128" i="120"/>
  <c r="D155" i="120"/>
  <c r="F124" i="1"/>
  <c r="F116" i="1"/>
  <c r="D119" i="3"/>
  <c r="D111" i="3"/>
  <c r="D29" i="3"/>
  <c r="N13" i="94"/>
  <c r="P13" i="94"/>
  <c r="N11" i="94"/>
  <c r="P11" i="94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A4" i="77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D18" i="73"/>
  <c r="B2" i="119"/>
  <c r="B36" i="134"/>
  <c r="B35" i="134"/>
  <c r="B34" i="134"/>
  <c r="B33" i="134"/>
  <c r="B32" i="134"/>
  <c r="B31" i="134"/>
  <c r="B30" i="134"/>
  <c r="B29" i="134"/>
  <c r="B27" i="134"/>
  <c r="B2" i="125"/>
  <c r="B2" i="3"/>
  <c r="B28" i="134"/>
  <c r="D8" i="125"/>
  <c r="D36" i="125"/>
  <c r="D41" i="125"/>
  <c r="D58" i="125"/>
  <c r="D20" i="125"/>
  <c r="D26" i="125"/>
  <c r="D30" i="125"/>
  <c r="D37" i="125"/>
  <c r="D45" i="125"/>
  <c r="D51" i="125"/>
  <c r="D8" i="105"/>
  <c r="D36" i="105"/>
  <c r="D41" i="105"/>
  <c r="D58" i="105"/>
  <c r="D20" i="105"/>
  <c r="D26" i="105"/>
  <c r="D30" i="105"/>
  <c r="D37" i="105"/>
  <c r="D45" i="105"/>
  <c r="D57" i="105"/>
  <c r="D51" i="105"/>
  <c r="B2" i="120"/>
  <c r="D8" i="120"/>
  <c r="D15" i="120"/>
  <c r="D22" i="120"/>
  <c r="D29" i="120"/>
  <c r="D37" i="120"/>
  <c r="D49" i="120"/>
  <c r="D55" i="120"/>
  <c r="D60" i="120"/>
  <c r="D66" i="120"/>
  <c r="D70" i="120"/>
  <c r="D75" i="120"/>
  <c r="D78" i="120"/>
  <c r="D89" i="120"/>
  <c r="D82" i="120"/>
  <c r="D114" i="120"/>
  <c r="D129" i="120"/>
  <c r="D154" i="120"/>
  <c r="D133" i="120"/>
  <c r="D140" i="120"/>
  <c r="D146" i="120"/>
  <c r="D8" i="119"/>
  <c r="D15" i="119"/>
  <c r="D22" i="119"/>
  <c r="D29" i="119"/>
  <c r="D37" i="119"/>
  <c r="D65" i="119"/>
  <c r="D49" i="119"/>
  <c r="D55" i="119"/>
  <c r="D60" i="119"/>
  <c r="D66" i="119"/>
  <c r="D70" i="119"/>
  <c r="D75" i="119"/>
  <c r="D89" i="119"/>
  <c r="D78" i="119"/>
  <c r="D82" i="119"/>
  <c r="D93" i="119"/>
  <c r="D114" i="119"/>
  <c r="D129" i="119"/>
  <c r="D133" i="119"/>
  <c r="D140" i="119"/>
  <c r="D154" i="119"/>
  <c r="D146" i="119"/>
  <c r="D8" i="3"/>
  <c r="D15" i="3"/>
  <c r="D22" i="3"/>
  <c r="D37" i="3"/>
  <c r="D65" i="3"/>
  <c r="D49" i="3"/>
  <c r="D55" i="3"/>
  <c r="D60" i="3"/>
  <c r="D66" i="3"/>
  <c r="D70" i="3"/>
  <c r="D75" i="3"/>
  <c r="D78" i="3"/>
  <c r="D82" i="3"/>
  <c r="D114" i="3"/>
  <c r="D129" i="3"/>
  <c r="D133" i="3"/>
  <c r="D140" i="3"/>
  <c r="D154" i="3"/>
  <c r="D146" i="3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4" i="77"/>
  <c r="G2" i="61"/>
  <c r="C5" i="77"/>
  <c r="D17" i="61"/>
  <c r="G17" i="61"/>
  <c r="G31" i="61"/>
  <c r="D18" i="61"/>
  <c r="D30" i="61"/>
  <c r="D24" i="61"/>
  <c r="G30" i="61"/>
  <c r="G2" i="73"/>
  <c r="G18" i="73"/>
  <c r="D19" i="73"/>
  <c r="D24" i="73"/>
  <c r="G29" i="73"/>
  <c r="D14" i="76"/>
  <c r="A2" i="131"/>
  <c r="F7" i="131"/>
  <c r="F95" i="131"/>
  <c r="F162" i="131"/>
  <c r="F10" i="131"/>
  <c r="F17" i="131"/>
  <c r="F24" i="131"/>
  <c r="F31" i="131"/>
  <c r="F39" i="131"/>
  <c r="F51" i="131"/>
  <c r="F57" i="131"/>
  <c r="F62" i="131"/>
  <c r="F68" i="131"/>
  <c r="F72" i="131"/>
  <c r="F91" i="131"/>
  <c r="F77" i="131"/>
  <c r="F80" i="131"/>
  <c r="F84" i="131"/>
  <c r="F119" i="131"/>
  <c r="F134" i="131"/>
  <c r="F138" i="131"/>
  <c r="F145" i="131"/>
  <c r="F150" i="131"/>
  <c r="A2" i="130"/>
  <c r="F7" i="130"/>
  <c r="F95" i="130"/>
  <c r="F162" i="130"/>
  <c r="F10" i="130"/>
  <c r="F17" i="130"/>
  <c r="F24" i="130"/>
  <c r="F31" i="130"/>
  <c r="F39" i="130"/>
  <c r="F51" i="130"/>
  <c r="F57" i="130"/>
  <c r="F62" i="130"/>
  <c r="F68" i="130"/>
  <c r="F72" i="130"/>
  <c r="F77" i="130"/>
  <c r="F91" i="130"/>
  <c r="F164" i="130"/>
  <c r="F80" i="130"/>
  <c r="F84" i="130"/>
  <c r="F119" i="130"/>
  <c r="F134" i="130"/>
  <c r="F138" i="130"/>
  <c r="F145" i="130"/>
  <c r="F158" i="130"/>
  <c r="F150" i="130"/>
  <c r="A2" i="1"/>
  <c r="F17" i="1"/>
  <c r="F24" i="1"/>
  <c r="F31" i="1"/>
  <c r="F39" i="1"/>
  <c r="F51" i="1"/>
  <c r="F57" i="1"/>
  <c r="F62" i="1"/>
  <c r="F68" i="1"/>
  <c r="F72" i="1"/>
  <c r="F77" i="1"/>
  <c r="F91" i="1"/>
  <c r="F80" i="1"/>
  <c r="F84" i="1"/>
  <c r="F95" i="1"/>
  <c r="F162" i="1"/>
  <c r="F119" i="1"/>
  <c r="F134" i="1"/>
  <c r="F158" i="1"/>
  <c r="B14" i="76"/>
  <c r="E14" i="76"/>
  <c r="F138" i="1"/>
  <c r="F145" i="1"/>
  <c r="F150" i="1"/>
  <c r="F10" i="1"/>
  <c r="B38" i="134"/>
  <c r="B1" i="131"/>
  <c r="B1" i="130"/>
  <c r="A3" i="130"/>
  <c r="A3" i="131"/>
  <c r="D89" i="3"/>
  <c r="D65" i="120"/>
  <c r="D90" i="120"/>
  <c r="A5" i="75"/>
  <c r="B1" i="1"/>
  <c r="B44" i="134"/>
  <c r="H1" i="61"/>
  <c r="H1" i="73"/>
  <c r="A4" i="76"/>
  <c r="F6" i="63"/>
  <c r="B43" i="134"/>
  <c r="B42" i="134"/>
  <c r="D6" i="63"/>
  <c r="A12" i="75"/>
  <c r="A11" i="76"/>
  <c r="B41" i="134"/>
  <c r="E6" i="63"/>
  <c r="F96" i="1"/>
  <c r="D4" i="73"/>
  <c r="G4" i="73"/>
  <c r="C6" i="77"/>
  <c r="C36" i="134"/>
  <c r="C25" i="134"/>
  <c r="C29" i="134"/>
  <c r="C30" i="134"/>
  <c r="C12" i="134"/>
  <c r="C35" i="134"/>
  <c r="C32" i="134"/>
  <c r="C31" i="134"/>
  <c r="C28" i="134"/>
  <c r="C33" i="134"/>
  <c r="C26" i="134"/>
  <c r="C34" i="134"/>
  <c r="G32" i="61"/>
  <c r="D13" i="76"/>
  <c r="D4" i="125"/>
  <c r="N15" i="94"/>
  <c r="P15" i="94"/>
  <c r="N17" i="94"/>
  <c r="P17" i="94"/>
  <c r="N19" i="94"/>
  <c r="P19" i="94"/>
  <c r="N21" i="94"/>
  <c r="P21" i="94"/>
  <c r="N23" i="94"/>
  <c r="P23" i="94"/>
  <c r="N25" i="94"/>
  <c r="N27" i="94"/>
  <c r="P25" i="94"/>
  <c r="N29" i="94"/>
  <c r="P27" i="94"/>
  <c r="P29" i="94"/>
  <c r="N31" i="94"/>
  <c r="P31" i="94"/>
  <c r="C20" i="134"/>
  <c r="C21" i="134"/>
  <c r="D4" i="119"/>
  <c r="D4" i="120"/>
  <c r="D31" i="61"/>
  <c r="C18" i="134"/>
  <c r="C37" i="134"/>
  <c r="C41" i="134"/>
  <c r="C39" i="134"/>
  <c r="C38" i="134"/>
  <c r="C40" i="134"/>
  <c r="C16" i="134"/>
  <c r="C42" i="134"/>
  <c r="C44" i="134"/>
  <c r="C155" i="120"/>
  <c r="C155" i="119"/>
  <c r="C90" i="119"/>
  <c r="C128" i="3"/>
  <c r="C155" i="3"/>
  <c r="D29" i="73"/>
  <c r="D6" i="76"/>
  <c r="C33" i="61"/>
  <c r="F30" i="73"/>
  <c r="F32" i="73"/>
  <c r="C30" i="73"/>
  <c r="D7" i="76"/>
  <c r="G30" i="73"/>
  <c r="C32" i="73"/>
  <c r="G4" i="61"/>
  <c r="D31" i="73"/>
  <c r="D30" i="73"/>
  <c r="D8" i="76"/>
  <c r="G31" i="73"/>
  <c r="F26" i="135"/>
  <c r="D4" i="61"/>
  <c r="F98" i="1"/>
  <c r="F133" i="1"/>
  <c r="B13" i="76"/>
  <c r="E13" i="76"/>
  <c r="F67" i="1"/>
  <c r="E159" i="1"/>
  <c r="F159" i="1"/>
  <c r="B15" i="76"/>
  <c r="D128" i="3"/>
  <c r="D155" i="3"/>
  <c r="F24" i="63"/>
  <c r="G33" i="61"/>
  <c r="D33" i="61"/>
  <c r="D15" i="76"/>
  <c r="E15" i="76"/>
  <c r="D32" i="61"/>
  <c r="G32" i="73"/>
  <c r="F98" i="130"/>
  <c r="F133" i="130"/>
  <c r="F159" i="130"/>
  <c r="F67" i="130"/>
  <c r="F92" i="130"/>
  <c r="F160" i="130"/>
  <c r="F163" i="130"/>
  <c r="E159" i="130"/>
  <c r="E159" i="131"/>
  <c r="F133" i="131"/>
  <c r="F158" i="131"/>
  <c r="F164" i="131"/>
  <c r="F67" i="131"/>
  <c r="F163" i="131"/>
  <c r="D67" i="131"/>
  <c r="C67" i="131"/>
  <c r="C92" i="131"/>
  <c r="D91" i="131"/>
  <c r="C91" i="131"/>
  <c r="D92" i="131"/>
  <c r="C133" i="130"/>
  <c r="C159" i="130"/>
  <c r="D159" i="130"/>
  <c r="D128" i="119"/>
  <c r="D155" i="119"/>
  <c r="D156" i="120"/>
  <c r="D57" i="125"/>
  <c r="F92" i="131"/>
  <c r="F159" i="131"/>
  <c r="F160" i="131"/>
  <c r="D32" i="73"/>
  <c r="A33" i="73"/>
  <c r="F164" i="1"/>
  <c r="B7" i="76"/>
  <c r="E7" i="76"/>
  <c r="F92" i="1"/>
  <c r="F160" i="1"/>
  <c r="B8" i="76"/>
  <c r="E8" i="76"/>
  <c r="B6" i="76"/>
  <c r="E6" i="76"/>
  <c r="F163" i="1"/>
  <c r="D90" i="119"/>
  <c r="D156" i="119"/>
  <c r="D90" i="3"/>
  <c r="D156" i="3"/>
  <c r="C7" i="134"/>
  <c r="C22" i="134"/>
  <c r="C24" i="134"/>
  <c r="C27" i="134"/>
  <c r="C19" i="134"/>
  <c r="C43" i="134"/>
  <c r="C10" i="134"/>
  <c r="C17" i="134"/>
  <c r="C9" i="134"/>
  <c r="C14" i="134"/>
  <c r="C15" i="134"/>
  <c r="C23" i="134"/>
  <c r="C11" i="134"/>
  <c r="C8" i="134"/>
  <c r="C13" i="134"/>
</calcChain>
</file>

<file path=xl/sharedStrings.xml><?xml version="1.0" encoding="utf-8"?>
<sst xmlns="http://schemas.openxmlformats.org/spreadsheetml/2006/main" count="2574" uniqueCount="625">
  <si>
    <t>Beruházási (felhalmozási) kiadások előirányzata beruházásonként</t>
  </si>
  <si>
    <t>Vállalkozási maradvány igénybevétele</t>
  </si>
  <si>
    <t>Többéves kihatással járó döntések számszerűsítése évenkénti bontásban és összesítve célok szerint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</si>
  <si>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</si>
  <si>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</si>
  <si>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</si>
  <si>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</si>
  <si>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</si>
  <si>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</si>
  <si>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</si>
  <si>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</si>
  <si>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</si>
  <si>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</si>
  <si>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</si>
  <si>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</si>
  <si>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</si>
  <si>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</si>
  <si>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</si>
  <si>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</si>
  <si>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</si>
  <si>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</si>
  <si>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</si>
  <si>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</si>
  <si>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</si>
  <si>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</si>
  <si>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</si>
  <si>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</si>
  <si>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</si>
  <si>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</si>
  <si>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</si>
  <si>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</si>
  <si>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</si>
  <si>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</si>
  <si>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</si>
  <si>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</si>
  <si>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</si>
  <si>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</si>
  <si>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</si>
  <si>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</si>
  <si>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</si>
  <si>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</si>
  <si>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</si>
  <si>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</si>
  <si>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</si>
  <si>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</si>
  <si>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</si>
  <si>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</si>
  <si>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</si>
  <si>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</si>
  <si>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</si>
  <si>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</si>
  <si>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</si>
  <si>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</si>
  <si>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</si>
  <si>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</si>
  <si>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</si>
  <si>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</si>
  <si>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</si>
  <si>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</si>
  <si>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</si>
  <si>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</si>
  <si>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</si>
  <si>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</si>
  <si>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</si>
  <si>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</si>
  <si>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</si>
  <si>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</si>
  <si>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</si>
  <si>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</si>
  <si>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</si>
  <si>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</si>
  <si>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</si>
  <si>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</si>
  <si>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</si>
  <si>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</si>
  <si>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</si>
  <si>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</si>
  <si>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</si>
  <si>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</si>
  <si>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</si>
  <si>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</si>
  <si>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</si>
  <si>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</si>
  <si>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</si>
  <si>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</si>
  <si>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</si>
  <si>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</si>
  <si>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</si>
  <si>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</si>
  <si>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</si>
  <si>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</si>
  <si>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</si>
  <si>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</si>
  <si>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</si>
  <si>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</si>
  <si>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</si>
  <si>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</si>
  <si>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</si>
  <si>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</si>
  <si>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</si>
  <si>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</si>
  <si>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</si>
  <si>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</si>
  <si>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</si>
  <si>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</si>
  <si>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</si>
  <si>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</si>
  <si>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</si>
  <si>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</si>
  <si>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</si>
  <si>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</si>
  <si>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</si>
  <si>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</si>
  <si>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</si>
  <si>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</si>
  <si>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</si>
  <si>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</si>
  <si>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</si>
  <si>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</si>
  <si>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</si>
  <si>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</si>
  <si>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</si>
  <si>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</si>
  <si>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</si>
  <si>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</si>
  <si>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</si>
  <si>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</si>
  <si>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</si>
  <si>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</si>
  <si>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</si>
  <si>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</si>
  <si>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</si>
  <si>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</si>
  <si>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</si>
  <si>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</si>
  <si>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</si>
  <si>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</si>
  <si>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</si>
  <si>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</si>
  <si>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</si>
  <si>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</si>
  <si>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</si>
  <si>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</si>
  <si>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</si>
  <si>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</si>
  <si>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</si>
  <si>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</si>
  <si>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</si>
  <si>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</si>
  <si>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</si>
  <si>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</si>
  <si>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</si>
  <si>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</si>
  <si>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</si>
  <si>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</si>
  <si>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</si>
  <si>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</si>
  <si>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</si>
  <si>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</si>
  <si>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</si>
  <si>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</si>
  <si>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</si>
  <si>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</si>
  <si>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</si>
  <si>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</si>
  <si>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</si>
  <si>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</si>
  <si>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</si>
  <si>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</si>
  <si>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</si>
  <si>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</si>
  <si>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</si>
  <si>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</si>
  <si>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</si>
  <si>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</si>
  <si>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</si>
  <si>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</si>
  <si>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</si>
  <si>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</si>
  <si>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</si>
  <si>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</si>
  <si>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</si>
  <si>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</si>
  <si>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</si>
  <si>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</si>
  <si>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</si>
  <si>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</si>
  <si>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</si>
  <si>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</si>
  <si>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</si>
  <si>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</si>
  <si>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</si>
  <si>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</si>
  <si>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</si>
  <si>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</si>
  <si>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</si>
  <si>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</si>
  <si>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</si>
  <si>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</si>
  <si>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</si>
  <si>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</si>
  <si>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</si>
  <si>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</si>
  <si>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</si>
  <si>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</si>
  <si>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</si>
  <si>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</si>
  <si>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</si>
  <si>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</si>
  <si>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</si>
  <si>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</si>
  <si>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</si>
  <si>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</si>
  <si>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</si>
  <si>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</si>
  <si>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</si>
  <si>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</si>
  <si>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</si>
  <si>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</si>
  <si>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</si>
  <si>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</si>
  <si>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</si>
  <si>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</si>
  <si>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</si>
  <si>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</si>
  <si>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</si>
  <si>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</si>
  <si>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</si>
  <si>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</si>
  <si>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</si>
  <si>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</si>
  <si>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</si>
  <si>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</si>
  <si>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</si>
  <si>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</si>
  <si>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</si>
  <si>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</si>
  <si>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</si>
  <si>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</si>
  <si>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</si>
  <si>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</si>
  <si>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</si>
  <si>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</si>
  <si>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</si>
  <si>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</si>
  <si>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</si>
  <si>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</si>
  <si>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</si>
  <si>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</si>
  <si>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</si>
  <si>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</si>
  <si>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</si>
  <si>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</si>
  <si>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</si>
  <si>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</si>
  <si>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</si>
  <si>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</si>
  <si>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</si>
  <si>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</si>
  <si>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</si>
  <si>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</si>
  <si>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</si>
  <si>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</si>
  <si>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</si>
  <si>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</si>
  <si>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</si>
  <si>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</si>
  <si>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</si>
  <si>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</si>
  <si>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</si>
  <si>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</si>
  <si>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</si>
  <si>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</si>
  <si>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</si>
  <si>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</si>
  <si>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</si>
  <si>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</si>
  <si>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</si>
  <si>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</si>
  <si>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</si>
  <si>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</si>
  <si>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</si>
  <si>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</si>
  <si>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</si>
  <si>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</si>
  <si>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</si>
  <si>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</si>
  <si>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</si>
  <si>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</si>
  <si>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</si>
  <si>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</si>
  <si>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</si>
  <si>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</si>
  <si>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</si>
  <si>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</si>
  <si>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</si>
  <si>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</si>
  <si>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</si>
  <si>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</si>
  <si>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</si>
  <si>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</si>
  <si>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</si>
  <si>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</si>
  <si>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</si>
  <si>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</si>
  <si>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</si>
  <si>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</si>
  <si>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</si>
  <si>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</si>
  <si>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</si>
  <si>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</si>
  <si>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</si>
  <si>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</si>
  <si>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</si>
  <si>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</si>
  <si>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</si>
  <si>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</si>
  <si>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</si>
  <si>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</si>
  <si>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</si>
  <si>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</si>
  <si>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</si>
  <si>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</si>
  <si>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</si>
  <si>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</si>
  <si>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</si>
  <si>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</si>
  <si>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</si>
  <si>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</si>
  <si>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</si>
  <si>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</si>
  <si>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</si>
  <si>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</si>
  <si>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</si>
  <si>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</si>
  <si>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</si>
  <si>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</si>
  <si>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</si>
  <si>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</si>
  <si>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</si>
  <si>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</si>
  <si>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</si>
  <si>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</si>
  <si>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</si>
  <si>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</si>
  <si>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</si>
  <si>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</si>
  <si>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</si>
  <si>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</si>
  <si>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</si>
  <si>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</si>
  <si>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</si>
  <si>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</si>
  <si>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</si>
  <si>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</si>
  <si>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</si>
  <si>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</si>
  <si>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</si>
  <si>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</si>
  <si>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</si>
  <si>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</si>
  <si>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</si>
  <si>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</si>
  <si>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</si>
  <si>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</si>
  <si>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</si>
  <si>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</si>
  <si>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</si>
  <si>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</si>
  <si>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</si>
  <si>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</si>
  <si>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</si>
  <si>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</si>
  <si>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</si>
  <si>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</si>
  <si>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</si>
  <si>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</si>
  <si>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</si>
  <si>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</si>
  <si>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</si>
  <si>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</si>
  <si>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</si>
  <si>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</si>
  <si>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</si>
  <si>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</si>
  <si>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</si>
  <si>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</si>
  <si>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</si>
  <si>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</si>
  <si>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</si>
  <si>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</si>
  <si>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</si>
  <si>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</si>
  <si>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</si>
  <si>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</si>
  <si>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</si>
  <si>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</si>
  <si>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</si>
  <si>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</si>
  <si>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</si>
  <si>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</si>
  <si>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</si>
  <si>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</si>
  <si>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</si>
  <si>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</si>
  <si>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</si>
  <si>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</si>
  <si>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</si>
  <si>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</si>
  <si>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</si>
  <si>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</si>
  <si>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</si>
  <si>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</si>
  <si>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</si>
  <si>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</si>
  <si>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</si>
  <si>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</si>
  <si>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</si>
  <si>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</si>
  <si>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</si>
  <si>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</si>
  <si>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</si>
  <si>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</si>
  <si>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</si>
  <si>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</si>
  <si>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</si>
  <si>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</si>
  <si>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</si>
  <si>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</si>
  <si>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</si>
  <si>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</si>
  <si>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</si>
  <si>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</si>
  <si>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</si>
  <si>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</si>
  <si>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</si>
  <si>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</si>
  <si>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</si>
  <si>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</si>
  <si>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</si>
  <si>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</si>
  <si>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</si>
  <si>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</si>
  <si>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</si>
  <si>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</si>
  <si>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</si>
  <si>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</si>
  <si>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</si>
  <si>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</si>
  <si>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</si>
  <si>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</si>
  <si>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</si>
  <si>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</si>
  <si>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</si>
  <si>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</si>
  <si>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</si>
  <si>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</si>
  <si>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</si>
  <si>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</si>
  <si>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</si>
  <si>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</si>
  <si>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</si>
  <si>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</si>
  <si>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</si>
  <si>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</si>
  <si>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</si>
  <si>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</si>
  <si>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</si>
  <si>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</si>
  <si>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</si>
  <si>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</si>
  <si>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1 kvi név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</si>
  <si>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</si>
  <si>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</si>
  <si>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</si>
  <si>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</si>
  <si>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</si>
  <si>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</si>
  <si>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</si>
  <si>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</si>
  <si>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</si>
  <si>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</si>
  <si>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</si>
  <si>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</si>
  <si>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</si>
  <si>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</si>
  <si>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</si>
  <si>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</si>
  <si>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</si>
  <si>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</si>
  <si>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</si>
  <si>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</si>
  <si>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</si>
  <si>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</si>
  <si>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</si>
  <si>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</si>
  <si>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</si>
  <si>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</si>
  <si>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</si>
  <si>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</si>
  <si>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</si>
  <si>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</si>
  <si>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</si>
  <si>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</si>
  <si>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</si>
  <si>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</si>
  <si>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</si>
  <si>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</si>
  <si>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</si>
  <si>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</si>
  <si>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</si>
  <si>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</si>
  <si>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</si>
  <si>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</si>
  <si>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</si>
  <si>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</si>
  <si>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</si>
  <si>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</si>
  <si>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</si>
  <si>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</si>
  <si>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</si>
  <si>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</si>
  <si>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</si>
  <si>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</si>
  <si>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</si>
  <si>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</si>
  <si>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</si>
  <si>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</si>
  <si>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</si>
  <si>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</si>
  <si>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</si>
  <si>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</si>
  <si>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</si>
  <si>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</si>
  <si>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</si>
  <si>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</si>
  <si>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</si>
  <si>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</si>
  <si>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</si>
  <si>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</si>
  <si>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</si>
  <si>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</si>
  <si>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</si>
  <si>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</si>
  <si>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</si>
  <si>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Előterjesztéskor</t>
  </si>
  <si>
    <t xml:space="preserve">3 kvi név  </t>
  </si>
  <si>
    <t>…………………… Polgármesteri /Közös Önkormányzati Hivatal</t>
  </si>
  <si>
    <t>Telekadó</t>
  </si>
  <si>
    <t>Kommunális adó</t>
  </si>
  <si>
    <t>Mellékletben külön?</t>
  </si>
  <si>
    <t>.</t>
  </si>
  <si>
    <t>Táblázatok adatainak összefüggései</t>
  </si>
  <si>
    <t>Adósságot keletkeztető ügyletek táblázata</t>
  </si>
  <si>
    <t>Fityeházi Óvoda</t>
  </si>
  <si>
    <t>Nem</t>
  </si>
  <si>
    <t>FITYEHÁZ KÖZSÉG ÖNKORMÁNYZATA</t>
  </si>
  <si>
    <t>Egyéb közhatalmi bevételek</t>
  </si>
  <si>
    <t>Egyéb tárgyi eszköz beszerzés - Magyar Falu Program eszközbeszerzés</t>
  </si>
  <si>
    <t>2020</t>
  </si>
  <si>
    <t xml:space="preserve">Egyéb tárgyi eszköz beszerzés - Óvoda </t>
  </si>
  <si>
    <t>Egyéb működési célú támogatások áht-n belülre</t>
  </si>
  <si>
    <t>Murakeresztúr Község Önkormányzata</t>
  </si>
  <si>
    <t>Mk.Közös Önk.Hiv. működési támog.</t>
  </si>
  <si>
    <t>Muramenti Nemzetiségi Területfejlesztési Társulás</t>
  </si>
  <si>
    <t>működési támogatás</t>
  </si>
  <si>
    <t>Nagykanizsa és Térsége Önkormányzati Társulás</t>
  </si>
  <si>
    <t>Városkörnyéki Ügyeleti Társulás</t>
  </si>
  <si>
    <t>háziorvosi ügyeleti díj</t>
  </si>
  <si>
    <t>Egyéb működési célú támogatások áht-n kívülre</t>
  </si>
  <si>
    <t>Fityeház Fejlődéséért Közalapítvány</t>
  </si>
  <si>
    <t>Muramenti Horvátok Veterán Egyesülete</t>
  </si>
  <si>
    <t>Egyéb felhalmozási célú támogatások áht-n belülre</t>
  </si>
  <si>
    <t>TEFA hozzájárulás</t>
  </si>
  <si>
    <t>Térségi Közterületfelügyeleti és Mezőöri Szolgálati Társulás</t>
  </si>
  <si>
    <t>2020. évi eredeti előirányzat</t>
  </si>
  <si>
    <t>2020. évi módosított előirányzat (2020.06.29.)</t>
  </si>
  <si>
    <t>F</t>
  </si>
  <si>
    <t>Támogatás összege</t>
  </si>
  <si>
    <t>2020. évi módosított előirányzat (2020.09.29.)</t>
  </si>
  <si>
    <t>Felújítási kiadások előirányzata felújításonként</t>
  </si>
  <si>
    <t>Felújítás  megnevezése</t>
  </si>
  <si>
    <t>2020. utáni szükséglet</t>
  </si>
  <si>
    <t>Vízmű - Fityeház I. átemelő szivattyú felújítása</t>
  </si>
  <si>
    <t>MEGNEVEZÉS</t>
  </si>
  <si>
    <t>Évek</t>
  </si>
  <si>
    <t>Összesen
(F=C+D+E)</t>
  </si>
  <si>
    <t>ÖSSZES KÖTELEZETTSÉG</t>
  </si>
  <si>
    <t>Fejlesztési cél leírása</t>
  </si>
  <si>
    <t>Fejlesztés várható kiadása</t>
  </si>
  <si>
    <t>ADÓSSÁGOT KELETKEZTETŐ ÜGYLETEK VÁRHATÓ EGYÜTTES ÖSSZEGE*</t>
  </si>
  <si>
    <t xml:space="preserve">* Magyarország gazdasági stabilitásáról szóló 2011. évi CXCIV. törvény 8. § (2) bekezdése szerinti adósságot keletkezető ügyletek.
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</si>
  <si>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</si>
  <si>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</si>
  <si>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</si>
  <si>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</si>
  <si>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</si>
  <si>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</si>
  <si>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</si>
  <si>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</si>
  <si>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</si>
  <si>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</si>
  <si>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</si>
  <si>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</si>
  <si>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</si>
  <si>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</si>
  <si>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</si>
  <si>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</si>
  <si>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</si>
  <si>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</si>
  <si>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2020. évi módosított előirányzat (2020.12.31.)</t>
  </si>
  <si>
    <t>Informatikai eszköz beszerzés - falugondnoki laptop</t>
  </si>
  <si>
    <t>Vízmű - Nk-i víztorony állapotfelmérés tanulmányi terve</t>
  </si>
  <si>
    <t>Zala Megyei Kormányhivatal munkaügyi Központ</t>
  </si>
  <si>
    <t>közterületfelügyeleti, mezőőri feladatok</t>
  </si>
  <si>
    <t>2019. évi közfoglalkoztatási bértámogatási előleg visszafizetése</t>
  </si>
  <si>
    <t>V.28.</t>
  </si>
  <si>
    <t>3. melléklet a 2/2021. (V.28.) önkormányzati rendelethez</t>
  </si>
  <si>
    <t>5. melléklet a 2/2021. (V.28.) önkormányzati rendelethez</t>
  </si>
  <si>
    <t>7. melléklet a 2/2021. (V.28.) önkormányzati rendelethez</t>
  </si>
  <si>
    <t>8.2.1. melléklet a 2/2021. (V.28.) önkormányzat rendelethez</t>
  </si>
  <si>
    <t>9. melléklet 2/2021. (V.28.) önkormányzati rendelethez</t>
  </si>
  <si>
    <t>8.2 melléklet a 2/2021. (V.28.) önkormányzati rendelethez</t>
  </si>
  <si>
    <t>2020. ÉVI KÖLTSÉGVETÉS</t>
  </si>
  <si>
    <t>K I M U T A T Á S                                                                                                                a 2020. évben céljellegel juttatott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</si>
</sst>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72" formatCode="#,###"/>
    <numFmt numFmtId="174" formatCode="_-* #,##0\ _F_t_-;\-* #,##0\ _F_t_-;_-* &quot;-&quot;??\ _F_t_-;_-@_-"/>
    <numFmt numFmtId="180" formatCode="0&quot;.&quot;"/>
  </numFmts>
  <fonts count="6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0"/>
      <color rgb="FF00B0F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" fillId="0" borderId="0"/>
    <xf numFmtId="9" fontId="16" fillId="0" borderId="0" applyFont="0" applyFill="0" applyBorder="0" applyAlignment="0" applyProtection="0"/>
  </cellStyleXfs>
  <cellXfs count="616">
    <xf numFmtId="0" fontId="0" fillId="0" borderId="0" xfId="0"/>
    <xf numFmtId="172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0" fillId="0" borderId="1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vertical="center" wrapText="1" indent="1"/>
    </xf>
    <xf numFmtId="0" fontId="20" fillId="0" borderId="3" xfId="7" applyFont="1" applyFill="1" applyBorder="1" applyAlignment="1" applyProtection="1">
      <alignment horizontal="left" vertical="center" wrapText="1" indent="1"/>
    </xf>
    <xf numFmtId="0" fontId="20" fillId="0" borderId="4" xfId="7" applyFont="1" applyFill="1" applyBorder="1" applyAlignment="1" applyProtection="1">
      <alignment horizontal="left" vertical="center" wrapText="1" indent="1"/>
    </xf>
    <xf numFmtId="0" fontId="20" fillId="0" borderId="5" xfId="7" applyFont="1" applyFill="1" applyBorder="1" applyAlignment="1" applyProtection="1">
      <alignment horizontal="left" vertical="center" wrapText="1" indent="1"/>
    </xf>
    <xf numFmtId="0" fontId="20" fillId="0" borderId="6" xfId="7" applyFont="1" applyFill="1" applyBorder="1" applyAlignment="1" applyProtection="1">
      <alignment horizontal="left" vertical="center" wrapText="1" indent="1"/>
    </xf>
    <xf numFmtId="49" fontId="20" fillId="0" borderId="7" xfId="7" applyNumberFormat="1" applyFont="1" applyFill="1" applyBorder="1" applyAlignment="1" applyProtection="1">
      <alignment horizontal="left" vertical="center" wrapText="1" indent="1"/>
    </xf>
    <xf numFmtId="49" fontId="20" fillId="0" borderId="8" xfId="7" applyNumberFormat="1" applyFont="1" applyFill="1" applyBorder="1" applyAlignment="1" applyProtection="1">
      <alignment horizontal="left" vertical="center" wrapText="1" indent="1"/>
    </xf>
    <xf numFmtId="49" fontId="20" fillId="0" borderId="9" xfId="7" applyNumberFormat="1" applyFont="1" applyFill="1" applyBorder="1" applyAlignment="1" applyProtection="1">
      <alignment horizontal="left" vertical="center" wrapText="1" indent="1"/>
    </xf>
    <xf numFmtId="49" fontId="20" fillId="0" borderId="10" xfId="7" applyNumberFormat="1" applyFont="1" applyFill="1" applyBorder="1" applyAlignment="1" applyProtection="1">
      <alignment horizontal="left" vertical="center" wrapText="1" indent="1"/>
    </xf>
    <xf numFmtId="49" fontId="20" fillId="0" borderId="11" xfId="7" applyNumberFormat="1" applyFont="1" applyFill="1" applyBorder="1" applyAlignment="1" applyProtection="1">
      <alignment horizontal="left" vertical="center" wrapText="1" indent="1"/>
    </xf>
    <xf numFmtId="49" fontId="20" fillId="0" borderId="12" xfId="7" applyNumberFormat="1" applyFont="1" applyFill="1" applyBorder="1" applyAlignment="1" applyProtection="1">
      <alignment horizontal="left" vertical="center" wrapText="1" indent="1"/>
    </xf>
    <xf numFmtId="0" fontId="20" fillId="0" borderId="0" xfId="7" applyFont="1" applyFill="1" applyBorder="1" applyAlignment="1" applyProtection="1">
      <alignment horizontal="left" vertical="center" wrapText="1" indent="1"/>
    </xf>
    <xf numFmtId="0" fontId="18" fillId="0" borderId="13" xfId="7" applyFont="1" applyFill="1" applyBorder="1" applyAlignment="1" applyProtection="1">
      <alignment horizontal="left" vertical="center" wrapText="1" indent="1"/>
    </xf>
    <xf numFmtId="0" fontId="18" fillId="0" borderId="14" xfId="7" applyFont="1" applyFill="1" applyBorder="1" applyAlignment="1" applyProtection="1">
      <alignment horizontal="left" vertical="center" wrapText="1" indent="1"/>
    </xf>
    <xf numFmtId="0" fontId="18" fillId="0" borderId="15" xfId="7" applyFont="1" applyFill="1" applyBorder="1" applyAlignment="1" applyProtection="1">
      <alignment horizontal="left" vertical="center" wrapText="1" indent="1"/>
    </xf>
    <xf numFmtId="172" fontId="20" fillId="0" borderId="2" xfId="0" applyNumberFormat="1" applyFont="1" applyFill="1" applyBorder="1" applyAlignment="1" applyProtection="1">
      <alignment vertical="center" wrapText="1"/>
      <protection locked="0"/>
    </xf>
    <xf numFmtId="172" fontId="20" fillId="0" borderId="6" xfId="0" applyNumberFormat="1" applyFont="1" applyFill="1" applyBorder="1" applyAlignment="1" applyProtection="1">
      <alignment vertical="center" wrapText="1"/>
      <protection locked="0"/>
    </xf>
    <xf numFmtId="0" fontId="18" fillId="0" borderId="14" xfId="7" applyFont="1" applyFill="1" applyBorder="1" applyAlignment="1" applyProtection="1">
      <alignment vertical="center" wrapText="1"/>
    </xf>
    <xf numFmtId="0" fontId="18" fillId="0" borderId="16" xfId="7" applyFont="1" applyFill="1" applyBorder="1" applyAlignment="1" applyProtection="1">
      <alignment vertical="center" wrapText="1"/>
    </xf>
    <xf numFmtId="0" fontId="27" fillId="0" borderId="4" xfId="0" applyFont="1" applyBorder="1" applyAlignment="1" applyProtection="1">
      <alignment horizontal="left" vertical="center" indent="1"/>
      <protection locked="0"/>
    </xf>
    <xf numFmtId="0" fontId="27" fillId="0" borderId="2" xfId="0" applyFont="1" applyBorder="1" applyAlignment="1" applyProtection="1">
      <alignment horizontal="left" vertical="center" indent="1"/>
      <protection locked="0"/>
    </xf>
    <xf numFmtId="0" fontId="27" fillId="0" borderId="6" xfId="0" applyFont="1" applyBorder="1" applyAlignment="1" applyProtection="1">
      <alignment horizontal="left" vertical="center" indent="1"/>
      <protection locked="0"/>
    </xf>
    <xf numFmtId="0" fontId="18" fillId="0" borderId="13" xfId="7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>
      <alignment vertical="center" wrapText="1"/>
    </xf>
    <xf numFmtId="172" fontId="0" fillId="0" borderId="0" xfId="0" applyNumberFormat="1" applyFill="1" applyAlignment="1">
      <alignment horizontal="center" vertical="center" wrapText="1"/>
    </xf>
    <xf numFmtId="172" fontId="4" fillId="0" borderId="0" xfId="0" applyNumberFormat="1" applyFont="1" applyFill="1" applyAlignment="1">
      <alignment horizontal="center" vertical="center" wrapText="1"/>
    </xf>
    <xf numFmtId="172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2" fontId="18" fillId="0" borderId="17" xfId="0" applyNumberFormat="1" applyFont="1" applyFill="1" applyBorder="1" applyAlignment="1" applyProtection="1">
      <alignment horizontal="center" vertical="center" wrapText="1"/>
    </xf>
    <xf numFmtId="172" fontId="18" fillId="0" borderId="18" xfId="0" applyNumberFormat="1" applyFont="1" applyFill="1" applyBorder="1" applyAlignment="1" applyProtection="1">
      <alignment horizontal="center" vertical="center" wrapText="1"/>
    </xf>
    <xf numFmtId="172" fontId="0" fillId="0" borderId="0" xfId="0" applyNumberFormat="1" applyFill="1" applyAlignment="1" applyProtection="1">
      <alignment vertical="center" wrapText="1"/>
    </xf>
    <xf numFmtId="172" fontId="20" fillId="0" borderId="19" xfId="0" applyNumberFormat="1" applyFont="1" applyFill="1" applyBorder="1" applyAlignment="1" applyProtection="1">
      <alignment vertical="center" wrapText="1"/>
    </xf>
    <xf numFmtId="172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2" fontId="20" fillId="0" borderId="20" xfId="0" applyNumberFormat="1" applyFont="1" applyFill="1" applyBorder="1" applyAlignment="1" applyProtection="1">
      <alignment vertical="center" wrapText="1"/>
    </xf>
    <xf numFmtId="172" fontId="18" fillId="0" borderId="14" xfId="0" applyNumberFormat="1" applyFont="1" applyFill="1" applyBorder="1" applyAlignment="1" applyProtection="1">
      <alignment vertical="center" wrapText="1"/>
    </xf>
    <xf numFmtId="172" fontId="18" fillId="0" borderId="21" xfId="0" applyNumberFormat="1" applyFont="1" applyFill="1" applyBorder="1" applyAlignment="1" applyProtection="1">
      <alignment vertical="center" wrapText="1"/>
    </xf>
    <xf numFmtId="172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72" fontId="2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72" fontId="18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6" fillId="0" borderId="14" xfId="7" applyFont="1" applyFill="1" applyBorder="1" applyAlignment="1" applyProtection="1">
      <alignment horizontal="left" vertical="center" wrapText="1" indent="1"/>
    </xf>
    <xf numFmtId="172" fontId="26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2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8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172" fontId="32" fillId="0" borderId="24" xfId="7" applyNumberFormat="1" applyFont="1" applyFill="1" applyBorder="1" applyAlignment="1" applyProtection="1">
      <alignment horizontal="left" vertical="center"/>
    </xf>
    <xf numFmtId="0" fontId="27" fillId="0" borderId="18" xfId="7" applyFont="1" applyFill="1" applyBorder="1" applyAlignment="1" applyProtection="1">
      <alignment horizontal="left" vertical="center" wrapText="1" indent="1"/>
    </xf>
    <xf numFmtId="0" fontId="20" fillId="0" borderId="2" xfId="7" applyFont="1" applyFill="1" applyBorder="1" applyAlignment="1" applyProtection="1">
      <alignment horizontal="left" indent="6"/>
    </xf>
    <xf numFmtId="0" fontId="20" fillId="0" borderId="2" xfId="7" applyFont="1" applyFill="1" applyBorder="1" applyAlignment="1" applyProtection="1">
      <alignment horizontal="left" vertical="center" wrapText="1" indent="6"/>
    </xf>
    <xf numFmtId="0" fontId="20" fillId="0" borderId="6" xfId="7" applyFont="1" applyFill="1" applyBorder="1" applyAlignment="1" applyProtection="1">
      <alignment horizontal="left" vertical="center" wrapText="1" indent="6"/>
    </xf>
    <xf numFmtId="0" fontId="20" fillId="0" borderId="25" xfId="7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7" applyFont="1" applyFill="1"/>
    <xf numFmtId="0" fontId="11" fillId="0" borderId="0" xfId="0" applyFont="1" applyFill="1" applyBorder="1" applyAlignment="1" applyProtection="1"/>
    <xf numFmtId="0" fontId="0" fillId="0" borderId="0" xfId="0" applyFill="1" applyProtection="1">
      <protection locked="0"/>
    </xf>
    <xf numFmtId="0" fontId="27" fillId="0" borderId="13" xfId="7" applyFont="1" applyFill="1" applyBorder="1" applyAlignment="1" applyProtection="1">
      <alignment horizontal="center" vertical="center"/>
    </xf>
    <xf numFmtId="0" fontId="27" fillId="0" borderId="11" xfId="7" applyFont="1" applyFill="1" applyBorder="1" applyAlignment="1" applyProtection="1">
      <alignment horizontal="center" vertical="center"/>
    </xf>
    <xf numFmtId="0" fontId="27" fillId="0" borderId="8" xfId="7" applyFont="1" applyFill="1" applyBorder="1" applyAlignment="1" applyProtection="1">
      <alignment horizontal="center" vertical="center"/>
    </xf>
    <xf numFmtId="0" fontId="27" fillId="0" borderId="10" xfId="7" applyFont="1" applyFill="1" applyBorder="1" applyAlignment="1" applyProtection="1">
      <alignment horizontal="center" vertical="center"/>
    </xf>
    <xf numFmtId="174" fontId="26" fillId="0" borderId="21" xfId="1" applyNumberFormat="1" applyFont="1" applyFill="1" applyBorder="1" applyProtection="1"/>
    <xf numFmtId="172" fontId="0" fillId="0" borderId="0" xfId="0" applyNumberFormat="1" applyFill="1" applyAlignment="1" applyProtection="1">
      <alignment horizontal="center" vertical="center" wrapText="1"/>
    </xf>
    <xf numFmtId="172" fontId="8" fillId="0" borderId="13" xfId="0" applyNumberFormat="1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7" fillId="0" borderId="11" xfId="0" applyFont="1" applyBorder="1" applyAlignment="1" applyProtection="1">
      <alignment horizontal="right" vertical="center" indent="1"/>
    </xf>
    <xf numFmtId="0" fontId="27" fillId="0" borderId="8" xfId="0" applyFont="1" applyBorder="1" applyAlignment="1" applyProtection="1">
      <alignment horizontal="right" vertical="center" indent="1"/>
    </xf>
    <xf numFmtId="0" fontId="27" fillId="0" borderId="10" xfId="0" applyFont="1" applyBorder="1" applyAlignment="1" applyProtection="1">
      <alignment horizontal="right" vertical="center" indent="1"/>
    </xf>
    <xf numFmtId="172" fontId="15" fillId="3" borderId="26" xfId="0" applyNumberFormat="1" applyFont="1" applyFill="1" applyBorder="1" applyAlignment="1" applyProtection="1">
      <alignment horizontal="left" vertical="center" wrapText="1" indent="2"/>
    </xf>
    <xf numFmtId="172" fontId="3" fillId="0" borderId="0" xfId="0" applyNumberFormat="1" applyFont="1" applyFill="1" applyAlignment="1" applyProtection="1">
      <alignment horizontal="left" vertical="center" wrapText="1"/>
    </xf>
    <xf numFmtId="172" fontId="3" fillId="0" borderId="0" xfId="0" applyNumberFormat="1" applyFont="1" applyFill="1" applyAlignment="1" applyProtection="1">
      <alignment vertical="center" wrapText="1"/>
    </xf>
    <xf numFmtId="172" fontId="17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72" fontId="8" fillId="0" borderId="30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center" vertical="center" wrapText="1"/>
    </xf>
    <xf numFmtId="0" fontId="35" fillId="0" borderId="31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5" fillId="0" borderId="14" xfId="0" applyFont="1" applyBorder="1" applyAlignment="1" applyProtection="1">
      <alignment horizontal="left" vertical="center" wrapText="1" indent="1"/>
    </xf>
    <xf numFmtId="0" fontId="24" fillId="0" borderId="2" xfId="0" applyFont="1" applyBorder="1" applyAlignment="1" applyProtection="1">
      <alignment horizontal="left" vertical="center" wrapText="1" indent="1"/>
    </xf>
    <xf numFmtId="0" fontId="24" fillId="0" borderId="6" xfId="0" applyFont="1" applyBorder="1" applyAlignment="1" applyProtection="1">
      <alignment horizontal="left" vertical="center" wrapText="1" indent="1"/>
    </xf>
    <xf numFmtId="0" fontId="25" fillId="0" borderId="17" xfId="0" applyFont="1" applyBorder="1" applyAlignment="1" applyProtection="1">
      <alignment horizontal="left" vertical="center" wrapText="1" indent="1"/>
    </xf>
    <xf numFmtId="172" fontId="18" fillId="0" borderId="27" xfId="7" applyNumberFormat="1" applyFont="1" applyFill="1" applyBorder="1" applyAlignment="1" applyProtection="1">
      <alignment horizontal="right" vertical="center" wrapText="1" indent="1"/>
    </xf>
    <xf numFmtId="172" fontId="18" fillId="0" borderId="21" xfId="7" applyNumberFormat="1" applyFont="1" applyFill="1" applyBorder="1" applyAlignment="1" applyProtection="1">
      <alignment horizontal="right" vertical="center" wrapText="1" indent="1"/>
    </xf>
    <xf numFmtId="172" fontId="20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21" xfId="7" applyNumberFormat="1" applyFont="1" applyFill="1" applyBorder="1" applyAlignment="1" applyProtection="1">
      <alignment horizontal="right" vertical="center" wrapText="1" indent="1"/>
    </xf>
    <xf numFmtId="172" fontId="7" fillId="0" borderId="0" xfId="7" applyNumberFormat="1" applyFont="1" applyFill="1" applyBorder="1" applyAlignment="1" applyProtection="1">
      <alignment horizontal="right" vertical="center" wrapText="1" indent="1"/>
    </xf>
    <xf numFmtId="172" fontId="20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21" xfId="0" applyNumberFormat="1" applyFont="1" applyBorder="1" applyAlignment="1" applyProtection="1">
      <alignment horizontal="right" vertical="center" wrapText="1" indent="1"/>
    </xf>
    <xf numFmtId="172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14" xfId="0" applyNumberFormat="1" applyFont="1" applyFill="1" applyBorder="1" applyAlignment="1" applyProtection="1">
      <alignment horizontal="right" vertical="center" wrapText="1" indent="1"/>
    </xf>
    <xf numFmtId="172" fontId="2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21" xfId="0" applyNumberFormat="1" applyFont="1" applyFill="1" applyBorder="1" applyAlignment="1" applyProtection="1">
      <alignment horizontal="right" vertical="center" wrapText="1" indent="1"/>
    </xf>
    <xf numFmtId="172" fontId="2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7" fillId="0" borderId="0" xfId="0" applyNumberFormat="1" applyFont="1" applyFill="1" applyAlignment="1" applyProtection="1">
      <alignment horizontal="centerContinuous" vertical="center" wrapText="1"/>
    </xf>
    <xf numFmtId="172" fontId="0" fillId="0" borderId="0" xfId="0" applyNumberFormat="1" applyFill="1" applyAlignment="1" applyProtection="1">
      <alignment horizontal="centerContinuous" vertical="center"/>
    </xf>
    <xf numFmtId="172" fontId="4" fillId="0" borderId="0" xfId="0" applyNumberFormat="1" applyFont="1" applyFill="1" applyAlignment="1" applyProtection="1">
      <alignment horizontal="center" vertical="center" wrapText="1"/>
    </xf>
    <xf numFmtId="172" fontId="26" fillId="0" borderId="26" xfId="0" applyNumberFormat="1" applyFont="1" applyFill="1" applyBorder="1" applyAlignment="1" applyProtection="1">
      <alignment horizontal="center" vertical="center" wrapText="1"/>
    </xf>
    <xf numFmtId="172" fontId="26" fillId="0" borderId="13" xfId="0" applyNumberFormat="1" applyFont="1" applyFill="1" applyBorder="1" applyAlignment="1" applyProtection="1">
      <alignment horizontal="center" vertical="center" wrapText="1"/>
    </xf>
    <xf numFmtId="172" fontId="26" fillId="0" borderId="14" xfId="0" applyNumberFormat="1" applyFont="1" applyFill="1" applyBorder="1" applyAlignment="1" applyProtection="1">
      <alignment horizontal="center" vertical="center" wrapText="1"/>
    </xf>
    <xf numFmtId="172" fontId="26" fillId="0" borderId="21" xfId="0" applyNumberFormat="1" applyFont="1" applyFill="1" applyBorder="1" applyAlignment="1" applyProtection="1">
      <alignment horizontal="center" vertical="center" wrapText="1"/>
    </xf>
    <xf numFmtId="172" fontId="26" fillId="0" borderId="0" xfId="0" applyNumberFormat="1" applyFont="1" applyFill="1" applyAlignment="1" applyProtection="1">
      <alignment horizontal="center" vertical="center" wrapText="1"/>
    </xf>
    <xf numFmtId="172" fontId="0" fillId="0" borderId="37" xfId="0" applyNumberFormat="1" applyFill="1" applyBorder="1" applyAlignment="1" applyProtection="1">
      <alignment horizontal="left" vertical="center" wrapText="1" indent="1"/>
    </xf>
    <xf numFmtId="172" fontId="20" fillId="0" borderId="9" xfId="0" applyNumberFormat="1" applyFont="1" applyFill="1" applyBorder="1" applyAlignment="1" applyProtection="1">
      <alignment horizontal="left" vertical="center" wrapText="1" indent="1"/>
    </xf>
    <xf numFmtId="172" fontId="0" fillId="0" borderId="38" xfId="0" applyNumberFormat="1" applyFill="1" applyBorder="1" applyAlignment="1" applyProtection="1">
      <alignment horizontal="left" vertical="center" wrapText="1" indent="1"/>
    </xf>
    <xf numFmtId="172" fontId="20" fillId="0" borderId="8" xfId="0" applyNumberFormat="1" applyFont="1" applyFill="1" applyBorder="1" applyAlignment="1" applyProtection="1">
      <alignment horizontal="left" vertical="center" wrapText="1" indent="1"/>
    </xf>
    <xf numFmtId="172" fontId="20" fillId="0" borderId="39" xfId="0" applyNumberFormat="1" applyFont="1" applyFill="1" applyBorder="1" applyAlignment="1" applyProtection="1">
      <alignment horizontal="left" vertical="center" wrapText="1" indent="1"/>
    </xf>
    <xf numFmtId="172" fontId="29" fillId="0" borderId="26" xfId="0" applyNumberFormat="1" applyFont="1" applyFill="1" applyBorder="1" applyAlignment="1" applyProtection="1">
      <alignment horizontal="left" vertical="center" wrapText="1" indent="1"/>
    </xf>
    <xf numFmtId="172" fontId="1" fillId="0" borderId="40" xfId="0" applyNumberFormat="1" applyFont="1" applyFill="1" applyBorder="1" applyAlignment="1" applyProtection="1">
      <alignment horizontal="left" vertical="center" wrapText="1" indent="1"/>
    </xf>
    <xf numFmtId="172" fontId="27" fillId="0" borderId="7" xfId="0" applyNumberFormat="1" applyFont="1" applyFill="1" applyBorder="1" applyAlignment="1" applyProtection="1">
      <alignment horizontal="left" vertical="center" wrapText="1" indent="1"/>
    </xf>
    <xf numFmtId="172" fontId="27" fillId="0" borderId="8" xfId="0" applyNumberFormat="1" applyFont="1" applyFill="1" applyBorder="1" applyAlignment="1" applyProtection="1">
      <alignment horizontal="left" vertical="center" wrapText="1" indent="1"/>
    </xf>
    <xf numFmtId="172" fontId="1" fillId="0" borderId="38" xfId="0" applyNumberFormat="1" applyFont="1" applyFill="1" applyBorder="1" applyAlignment="1" applyProtection="1">
      <alignment horizontal="left" vertical="center" wrapText="1" indent="1"/>
    </xf>
    <xf numFmtId="172" fontId="30" fillId="0" borderId="2" xfId="0" applyNumberFormat="1" applyFont="1" applyFill="1" applyBorder="1" applyAlignment="1" applyProtection="1">
      <alignment horizontal="right" vertical="center" wrapText="1" indent="1"/>
    </xf>
    <xf numFmtId="172" fontId="29" fillId="0" borderId="13" xfId="0" applyNumberFormat="1" applyFont="1" applyFill="1" applyBorder="1" applyAlignment="1" applyProtection="1">
      <alignment horizontal="left" vertical="center" wrapText="1" indent="1"/>
    </xf>
    <xf numFmtId="172" fontId="29" fillId="0" borderId="41" xfId="0" applyNumberFormat="1" applyFont="1" applyFill="1" applyBorder="1" applyAlignment="1" applyProtection="1">
      <alignment horizontal="right" vertical="center" wrapText="1" indent="1"/>
    </xf>
    <xf numFmtId="172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2" fontId="30" fillId="0" borderId="7" xfId="0" applyNumberFormat="1" applyFont="1" applyFill="1" applyBorder="1" applyAlignment="1" applyProtection="1">
      <alignment horizontal="left" vertical="center" wrapText="1" indent="1"/>
    </xf>
    <xf numFmtId="172" fontId="27" fillId="0" borderId="8" xfId="0" applyNumberFormat="1" applyFont="1" applyFill="1" applyBorder="1" applyAlignment="1" applyProtection="1">
      <alignment horizontal="left" vertical="center" wrapText="1" indent="2"/>
    </xf>
    <xf numFmtId="172" fontId="27" fillId="0" borderId="2" xfId="0" applyNumberFormat="1" applyFont="1" applyFill="1" applyBorder="1" applyAlignment="1" applyProtection="1">
      <alignment horizontal="left" vertical="center" wrapText="1" indent="2"/>
    </xf>
    <xf numFmtId="172" fontId="30" fillId="0" borderId="2" xfId="0" applyNumberFormat="1" applyFont="1" applyFill="1" applyBorder="1" applyAlignment="1" applyProtection="1">
      <alignment horizontal="left" vertical="center" wrapText="1" indent="1"/>
    </xf>
    <xf numFmtId="172" fontId="27" fillId="0" borderId="9" xfId="0" applyNumberFormat="1" applyFont="1" applyFill="1" applyBorder="1" applyAlignment="1" applyProtection="1">
      <alignment horizontal="left" vertical="center" wrapText="1" indent="1"/>
    </xf>
    <xf numFmtId="172" fontId="20" fillId="0" borderId="9" xfId="0" applyNumberFormat="1" applyFont="1" applyFill="1" applyBorder="1" applyAlignment="1" applyProtection="1">
      <alignment horizontal="left" vertical="center" wrapText="1" indent="2"/>
    </xf>
    <xf numFmtId="172" fontId="20" fillId="0" borderId="10" xfId="0" applyNumberFormat="1" applyFont="1" applyFill="1" applyBorder="1" applyAlignment="1" applyProtection="1">
      <alignment horizontal="left" vertical="center" wrapText="1" indent="2"/>
    </xf>
    <xf numFmtId="172" fontId="30" fillId="0" borderId="3" xfId="0" applyNumberFormat="1" applyFont="1" applyFill="1" applyBorder="1" applyAlignment="1" applyProtection="1">
      <alignment horizontal="right" vertical="center" wrapText="1" indent="1"/>
    </xf>
    <xf numFmtId="174" fontId="27" fillId="0" borderId="42" xfId="1" applyNumberFormat="1" applyFont="1" applyFill="1" applyBorder="1" applyProtection="1">
      <protection locked="0"/>
    </xf>
    <xf numFmtId="174" fontId="27" fillId="0" borderId="43" xfId="1" applyNumberFormat="1" applyFont="1" applyFill="1" applyBorder="1" applyProtection="1">
      <protection locked="0"/>
    </xf>
    <xf numFmtId="174" fontId="27" fillId="0" borderId="30" xfId="1" applyNumberFormat="1" applyFont="1" applyFill="1" applyBorder="1" applyProtection="1">
      <protection locked="0"/>
    </xf>
    <xf numFmtId="0" fontId="27" fillId="0" borderId="3" xfId="7" applyFont="1" applyFill="1" applyBorder="1" applyProtection="1"/>
    <xf numFmtId="172" fontId="8" fillId="0" borderId="30" xfId="0" applyNumberFormat="1" applyFont="1" applyFill="1" applyBorder="1" applyAlignment="1" applyProtection="1">
      <alignment horizontal="right" vertical="center" wrapText="1" indent="1"/>
    </xf>
    <xf numFmtId="172" fontId="2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72" fontId="18" fillId="0" borderId="41" xfId="0" applyNumberFormat="1" applyFont="1" applyFill="1" applyBorder="1" applyAlignment="1" applyProtection="1">
      <alignment horizontal="right" vertical="center" wrapText="1" indent="1"/>
    </xf>
    <xf numFmtId="172" fontId="18" fillId="0" borderId="21" xfId="0" applyNumberFormat="1" applyFont="1" applyFill="1" applyBorder="1" applyAlignment="1" applyProtection="1">
      <alignment horizontal="right" vertical="center" wrapText="1" indent="1"/>
    </xf>
    <xf numFmtId="49" fontId="8" fillId="0" borderId="3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1" fillId="0" borderId="0" xfId="0" applyFont="1" applyAlignment="1">
      <alignment horizont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9" fillId="0" borderId="16" xfId="0" applyFont="1" applyBorder="1" applyAlignment="1" applyProtection="1">
      <alignment horizontal="center" vertical="center"/>
    </xf>
    <xf numFmtId="0" fontId="29" fillId="0" borderId="2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5" xfId="0" applyFont="1" applyBorder="1" applyAlignment="1">
      <alignment wrapText="1"/>
    </xf>
    <xf numFmtId="0" fontId="39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72" fontId="0" fillId="0" borderId="40" xfId="0" applyNumberFormat="1" applyFill="1" applyBorder="1" applyAlignment="1" applyProtection="1">
      <alignment horizontal="left" vertical="center" wrapText="1" indent="1"/>
    </xf>
    <xf numFmtId="172" fontId="20" fillId="0" borderId="7" xfId="0" applyNumberFormat="1" applyFont="1" applyFill="1" applyBorder="1" applyAlignment="1" applyProtection="1">
      <alignment horizontal="left" vertical="center" wrapText="1" indent="1"/>
    </xf>
    <xf numFmtId="172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8" fillId="0" borderId="15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0" fillId="0" borderId="0" xfId="7" applyFont="1" applyFill="1" applyProtection="1"/>
    <xf numFmtId="0" fontId="15" fillId="0" borderId="0" xfId="7" applyFont="1" applyFill="1" applyProtection="1"/>
    <xf numFmtId="0" fontId="24" fillId="0" borderId="3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horizontal="left" wrapText="1" indent="1"/>
    </xf>
    <xf numFmtId="0" fontId="24" fillId="0" borderId="6" xfId="0" applyFont="1" applyBorder="1" applyAlignment="1" applyProtection="1">
      <alignment wrapText="1"/>
    </xf>
    <xf numFmtId="0" fontId="24" fillId="0" borderId="9" xfId="0" applyFont="1" applyBorder="1" applyAlignment="1" applyProtection="1">
      <alignment wrapText="1"/>
    </xf>
    <xf numFmtId="0" fontId="24" fillId="0" borderId="8" xfId="0" applyFont="1" applyBorder="1" applyAlignment="1" applyProtection="1">
      <alignment wrapText="1"/>
    </xf>
    <xf numFmtId="0" fontId="24" fillId="0" borderId="10" xfId="0" applyFont="1" applyBorder="1" applyAlignment="1" applyProtection="1">
      <alignment wrapText="1"/>
    </xf>
    <xf numFmtId="0" fontId="25" fillId="0" borderId="14" xfId="0" applyFont="1" applyBorder="1" applyAlignment="1" applyProtection="1">
      <alignment wrapText="1"/>
    </xf>
    <xf numFmtId="0" fontId="25" fillId="0" borderId="18" xfId="0" applyFont="1" applyBorder="1" applyAlignment="1" applyProtection="1">
      <alignment wrapText="1"/>
    </xf>
    <xf numFmtId="0" fontId="12" fillId="0" borderId="0" xfId="7" applyFill="1" applyAlignment="1" applyProtection="1"/>
    <xf numFmtId="172" fontId="23" fillId="0" borderId="21" xfId="0" quotePrefix="1" applyNumberFormat="1" applyFont="1" applyBorder="1" applyAlignment="1" applyProtection="1">
      <alignment horizontal="right" vertical="center" wrapText="1" indent="1"/>
    </xf>
    <xf numFmtId="0" fontId="22" fillId="0" borderId="0" xfId="7" applyFont="1" applyFill="1" applyProtection="1"/>
    <xf numFmtId="0" fontId="21" fillId="0" borderId="0" xfId="7" applyFont="1" applyFill="1" applyProtection="1"/>
    <xf numFmtId="0" fontId="12" fillId="0" borderId="0" xfId="7" applyFill="1" applyBorder="1" applyProtection="1"/>
    <xf numFmtId="172" fontId="2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2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2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2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2" fontId="2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7" applyNumberFormat="1" applyFont="1" applyFill="1" applyBorder="1" applyAlignment="1" applyProtection="1">
      <alignment horizontal="center" vertical="center" wrapText="1"/>
    </xf>
    <xf numFmtId="49" fontId="20" fillId="0" borderId="8" xfId="7" applyNumberFormat="1" applyFont="1" applyFill="1" applyBorder="1" applyAlignment="1" applyProtection="1">
      <alignment horizontal="center" vertical="center" wrapText="1"/>
    </xf>
    <xf numFmtId="49" fontId="20" fillId="0" borderId="10" xfId="7" applyNumberFormat="1" applyFont="1" applyFill="1" applyBorder="1" applyAlignment="1" applyProtection="1">
      <alignment horizontal="center" vertical="center" wrapText="1"/>
    </xf>
    <xf numFmtId="0" fontId="25" fillId="0" borderId="13" xfId="0" applyFont="1" applyBorder="1" applyAlignment="1" applyProtection="1">
      <alignment horizontal="center" wrapText="1"/>
    </xf>
    <xf numFmtId="0" fontId="24" fillId="0" borderId="9" xfId="0" applyFont="1" applyBorder="1" applyAlignment="1" applyProtection="1">
      <alignment horizontal="center" wrapText="1"/>
    </xf>
    <xf numFmtId="0" fontId="24" fillId="0" borderId="8" xfId="0" applyFont="1" applyBorder="1" applyAlignment="1" applyProtection="1">
      <alignment horizontal="center" wrapText="1"/>
    </xf>
    <xf numFmtId="0" fontId="24" fillId="0" borderId="10" xfId="0" applyFont="1" applyBorder="1" applyAlignment="1" applyProtection="1">
      <alignment horizontal="center" wrapText="1"/>
    </xf>
    <xf numFmtId="0" fontId="25" fillId="0" borderId="17" xfId="0" applyFont="1" applyBorder="1" applyAlignment="1" applyProtection="1">
      <alignment horizontal="center" wrapText="1"/>
    </xf>
    <xf numFmtId="49" fontId="20" fillId="0" borderId="11" xfId="7" applyNumberFormat="1" applyFont="1" applyFill="1" applyBorder="1" applyAlignment="1" applyProtection="1">
      <alignment horizontal="center" vertical="center" wrapText="1"/>
    </xf>
    <xf numFmtId="49" fontId="20" fillId="0" borderId="7" xfId="7" applyNumberFormat="1" applyFont="1" applyFill="1" applyBorder="1" applyAlignment="1" applyProtection="1">
      <alignment horizontal="center" vertical="center" wrapText="1"/>
    </xf>
    <xf numFmtId="49" fontId="20" fillId="0" borderId="12" xfId="7" applyNumberFormat="1" applyFont="1" applyFill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49" fontId="27" fillId="0" borderId="11" xfId="0" applyNumberFormat="1" applyFont="1" applyFill="1" applyBorder="1" applyAlignment="1" applyProtection="1">
      <alignment horizontal="center" vertical="center" wrapText="1"/>
    </xf>
    <xf numFmtId="49" fontId="27" fillId="0" borderId="8" xfId="0" applyNumberFormat="1" applyFont="1" applyFill="1" applyBorder="1" applyAlignment="1" applyProtection="1">
      <alignment horizontal="center" vertical="center" wrapText="1"/>
    </xf>
    <xf numFmtId="49" fontId="27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7" applyFont="1" applyFill="1" applyBorder="1" applyAlignment="1" applyProtection="1">
      <alignment horizontal="left" vertical="center" wrapText="1" indent="1"/>
    </xf>
    <xf numFmtId="0" fontId="27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72" fontId="27" fillId="0" borderId="22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3" xfId="0" applyFont="1" applyBorder="1" applyAlignment="1" applyProtection="1">
      <alignment vertical="center" wrapText="1"/>
    </xf>
    <xf numFmtId="0" fontId="25" fillId="0" borderId="17" xfId="0" applyFont="1" applyBorder="1" applyAlignment="1" applyProtection="1">
      <alignment vertical="center" wrapText="1"/>
    </xf>
    <xf numFmtId="172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172" fontId="0" fillId="0" borderId="7" xfId="0" applyNumberForma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vertical="center" wrapText="1"/>
    </xf>
    <xf numFmtId="0" fontId="18" fillId="0" borderId="17" xfId="7" applyFont="1" applyFill="1" applyBorder="1" applyAlignment="1" applyProtection="1">
      <alignment horizontal="left" vertical="center" wrapText="1" indent="1"/>
    </xf>
    <xf numFmtId="0" fontId="18" fillId="0" borderId="18" xfId="7" applyFont="1" applyFill="1" applyBorder="1" applyAlignment="1" applyProtection="1">
      <alignment vertical="center" wrapText="1"/>
    </xf>
    <xf numFmtId="172" fontId="18" fillId="0" borderId="47" xfId="7" applyNumberFormat="1" applyFont="1" applyFill="1" applyBorder="1" applyAlignment="1" applyProtection="1">
      <alignment horizontal="right" vertical="center" wrapText="1" indent="1"/>
    </xf>
    <xf numFmtId="0" fontId="20" fillId="0" borderId="25" xfId="7" applyFont="1" applyFill="1" applyBorder="1" applyAlignment="1" applyProtection="1">
      <alignment horizontal="left" vertical="center" wrapText="1" indent="7"/>
    </xf>
    <xf numFmtId="172" fontId="25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0" borderId="13" xfId="7" applyFont="1" applyFill="1" applyBorder="1" applyAlignment="1" applyProtection="1">
      <alignment horizontal="left" vertical="center" wrapText="1"/>
    </xf>
    <xf numFmtId="172" fontId="30" fillId="0" borderId="1" xfId="0" applyNumberFormat="1" applyFont="1" applyFill="1" applyBorder="1" applyAlignment="1" applyProtection="1">
      <alignment horizontal="right" vertical="center" wrapText="1" indent="1"/>
    </xf>
    <xf numFmtId="49" fontId="26" fillId="0" borderId="13" xfId="7" applyNumberFormat="1" applyFont="1" applyFill="1" applyBorder="1" applyAlignment="1" applyProtection="1">
      <alignment horizontal="center" vertical="center" wrapText="1"/>
    </xf>
    <xf numFmtId="0" fontId="26" fillId="0" borderId="14" xfId="7" applyFont="1" applyFill="1" applyBorder="1" applyAlignment="1" applyProtection="1">
      <alignment horizontal="center" vertical="center"/>
    </xf>
    <xf numFmtId="0" fontId="26" fillId="0" borderId="21" xfId="7" applyFont="1" applyFill="1" applyBorder="1" applyAlignment="1" applyProtection="1">
      <alignment horizontal="center" vertical="center"/>
    </xf>
    <xf numFmtId="172" fontId="26" fillId="0" borderId="47" xfId="0" applyNumberFormat="1" applyFont="1" applyFill="1" applyBorder="1" applyAlignment="1" applyProtection="1">
      <alignment horizontal="center" vertical="center" wrapText="1"/>
    </xf>
    <xf numFmtId="3" fontId="41" fillId="0" borderId="34" xfId="0" applyNumberFormat="1" applyFont="1" applyBorder="1" applyAlignment="1" applyProtection="1">
      <alignment horizontal="right" vertical="center" indent="1"/>
      <protection locked="0"/>
    </xf>
    <xf numFmtId="3" fontId="41" fillId="0" borderId="19" xfId="0" applyNumberFormat="1" applyFont="1" applyBorder="1" applyAlignment="1" applyProtection="1">
      <alignment horizontal="right" vertical="center" indent="1"/>
      <protection locked="0"/>
    </xf>
    <xf numFmtId="3" fontId="41" fillId="0" borderId="19" xfId="0" applyNumberFormat="1" applyFont="1" applyFill="1" applyBorder="1" applyAlignment="1" applyProtection="1">
      <alignment horizontal="right" vertical="center" indent="1"/>
      <protection locked="0"/>
    </xf>
    <xf numFmtId="3" fontId="4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42" fillId="0" borderId="21" xfId="0" applyNumberFormat="1" applyFont="1" applyFill="1" applyBorder="1" applyAlignment="1" applyProtection="1">
      <alignment horizontal="right" vertical="center" indent="1"/>
    </xf>
    <xf numFmtId="0" fontId="24" fillId="0" borderId="6" xfId="0" applyFont="1" applyBorder="1" applyAlignment="1" applyProtection="1">
      <alignment horizontal="left" vertical="center" wrapText="1"/>
    </xf>
    <xf numFmtId="172" fontId="20" fillId="0" borderId="20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72" fontId="27" fillId="0" borderId="20" xfId="7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21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</xf>
    <xf numFmtId="49" fontId="20" fillId="0" borderId="10" xfId="7" applyNumberFormat="1" applyFont="1" applyFill="1" applyBorder="1" applyAlignment="1" applyProtection="1">
      <alignment horizontal="left" vertical="center" wrapText="1"/>
    </xf>
    <xf numFmtId="0" fontId="24" fillId="0" borderId="1" xfId="0" applyFont="1" applyBorder="1" applyAlignment="1" applyProtection="1">
      <alignment horizontal="left" wrapText="1" indent="1"/>
    </xf>
    <xf numFmtId="49" fontId="20" fillId="0" borderId="13" xfId="7" applyNumberFormat="1" applyFont="1" applyFill="1" applyBorder="1" applyAlignment="1" applyProtection="1">
      <alignment horizontal="left" vertical="center" wrapText="1" indent="1"/>
    </xf>
    <xf numFmtId="0" fontId="24" fillId="0" borderId="14" xfId="0" applyFont="1" applyBorder="1" applyAlignment="1" applyProtection="1">
      <alignment horizontal="left" vertical="center" wrapText="1" indent="1"/>
    </xf>
    <xf numFmtId="172" fontId="2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5" xfId="0" applyFont="1" applyBorder="1" applyAlignment="1" applyProtection="1">
      <alignment horizontal="left" vertical="center" wrapText="1" indent="1"/>
    </xf>
    <xf numFmtId="172" fontId="27" fillId="0" borderId="23" xfId="7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4" xfId="7" applyFont="1" applyFill="1" applyBorder="1" applyAlignment="1" applyProtection="1">
      <alignment horizontal="left" vertical="center" wrapText="1" indent="1"/>
    </xf>
    <xf numFmtId="172" fontId="25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18" xfId="0" applyFont="1" applyBorder="1" applyAlignment="1" applyProtection="1">
      <alignment horizontal="left" vertical="center" wrapText="1" indent="1"/>
    </xf>
    <xf numFmtId="0" fontId="27" fillId="0" borderId="0" xfId="7" applyFont="1" applyFill="1" applyProtection="1"/>
    <xf numFmtId="0" fontId="19" fillId="0" borderId="24" xfId="0" applyFont="1" applyFill="1" applyBorder="1" applyAlignment="1" applyProtection="1">
      <alignment horizontal="right" vertical="center"/>
      <protection locked="0"/>
    </xf>
    <xf numFmtId="0" fontId="19" fillId="0" borderId="24" xfId="0" applyFont="1" applyFill="1" applyBorder="1" applyAlignment="1" applyProtection="1">
      <alignment horizontal="right"/>
    </xf>
    <xf numFmtId="0" fontId="19" fillId="0" borderId="24" xfId="0" applyFont="1" applyFill="1" applyBorder="1" applyAlignment="1" applyProtection="1">
      <alignment horizontal="right" vertical="center"/>
    </xf>
    <xf numFmtId="172" fontId="19" fillId="0" borderId="0" xfId="0" applyNumberFormat="1" applyFont="1" applyFill="1" applyAlignment="1" applyProtection="1">
      <alignment horizontal="right" vertical="center"/>
      <protection locked="0"/>
    </xf>
    <xf numFmtId="172" fontId="19" fillId="0" borderId="0" xfId="0" applyNumberFormat="1" applyFont="1" applyFill="1" applyAlignment="1" applyProtection="1">
      <alignment horizontal="right" vertical="center"/>
    </xf>
    <xf numFmtId="0" fontId="52" fillId="0" borderId="0" xfId="0" applyFont="1"/>
    <xf numFmtId="0" fontId="52" fillId="0" borderId="0" xfId="0" applyFont="1" applyAlignment="1">
      <alignment horizontal="justify" vertical="top" wrapText="1"/>
    </xf>
    <xf numFmtId="0" fontId="53" fillId="4" borderId="0" xfId="0" applyFont="1" applyFill="1" applyAlignment="1">
      <alignment horizontal="center" vertical="center"/>
    </xf>
    <xf numFmtId="0" fontId="53" fillId="4" borderId="0" xfId="0" applyFont="1" applyFill="1" applyAlignment="1">
      <alignment horizontal="center" vertical="top" wrapText="1"/>
    </xf>
    <xf numFmtId="0" fontId="44" fillId="0" borderId="0" xfId="0" applyFont="1"/>
    <xf numFmtId="0" fontId="46" fillId="0" borderId="0" xfId="0" applyFont="1" applyAlignment="1" applyProtection="1">
      <alignment horizontal="right" vertical="top"/>
      <protection locked="0"/>
    </xf>
    <xf numFmtId="16" fontId="44" fillId="0" borderId="0" xfId="0" applyNumberFormat="1" applyFont="1"/>
    <xf numFmtId="14" fontId="44" fillId="0" borderId="0" xfId="0" applyNumberFormat="1" applyFont="1"/>
    <xf numFmtId="172" fontId="3" fillId="0" borderId="0" xfId="0" applyNumberFormat="1" applyFont="1" applyFill="1" applyAlignment="1" applyProtection="1">
      <alignment horizontal="left" vertical="center" wrapText="1"/>
      <protection locked="0"/>
    </xf>
    <xf numFmtId="172" fontId="17" fillId="0" borderId="0" xfId="0" applyNumberFormat="1" applyFont="1" applyFill="1" applyAlignment="1" applyProtection="1">
      <alignment vertical="center" wrapText="1"/>
      <protection locked="0"/>
    </xf>
    <xf numFmtId="0" fontId="8" fillId="0" borderId="45" xfId="0" applyFont="1" applyFill="1" applyBorder="1" applyAlignment="1" applyProtection="1">
      <alignment horizontal="center" vertical="center" wrapText="1"/>
      <protection locked="0"/>
    </xf>
    <xf numFmtId="0" fontId="8" fillId="0" borderId="34" xfId="0" quotePrefix="1" applyFont="1" applyFill="1" applyBorder="1" applyAlignment="1" applyProtection="1">
      <alignment horizontal="right" vertical="center" indent="1"/>
      <protection locked="0"/>
    </xf>
    <xf numFmtId="0" fontId="8" fillId="0" borderId="46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right" vertical="center" wrapText="1" inden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172" fontId="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horizontal="left" vertical="center" wrapText="1"/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16" fillId="0" borderId="0" xfId="0" applyFont="1" applyFill="1" applyAlignment="1" applyProtection="1">
      <alignment horizontal="right" vertical="center" wrapText="1" indent="1"/>
      <protection locked="0"/>
    </xf>
    <xf numFmtId="172" fontId="54" fillId="0" borderId="0" xfId="0" applyNumberFormat="1" applyFont="1" applyFill="1" applyAlignment="1" applyProtection="1">
      <alignment horizontal="right" vertical="center" wrapText="1" indent="1"/>
    </xf>
    <xf numFmtId="172" fontId="0" fillId="0" borderId="0" xfId="0" applyNumberFormat="1" applyFill="1" applyAlignment="1" applyProtection="1">
      <alignment vertical="center" wrapText="1"/>
      <protection locked="0"/>
    </xf>
    <xf numFmtId="172" fontId="54" fillId="0" borderId="0" xfId="0" applyNumberFormat="1" applyFont="1" applyFill="1" applyAlignment="1" applyProtection="1">
      <alignment vertical="center" wrapText="1"/>
    </xf>
    <xf numFmtId="0" fontId="21" fillId="0" borderId="0" xfId="0" applyFont="1"/>
    <xf numFmtId="0" fontId="12" fillId="0" borderId="0" xfId="7" applyFont="1" applyFill="1" applyProtection="1"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21" xfId="7" applyFont="1" applyFill="1" applyBorder="1" applyAlignment="1" applyProtection="1">
      <alignment horizontal="center" vertical="center" wrapText="1"/>
      <protection locked="0"/>
    </xf>
    <xf numFmtId="0" fontId="27" fillId="0" borderId="0" xfId="7" applyFont="1" applyFill="1" applyProtection="1">
      <protection locked="0"/>
    </xf>
    <xf numFmtId="172" fontId="55" fillId="0" borderId="0" xfId="7" applyNumberFormat="1" applyFont="1" applyFill="1" applyAlignment="1" applyProtection="1">
      <alignment horizontal="right" vertical="center" indent="1"/>
    </xf>
    <xf numFmtId="172" fontId="0" fillId="0" borderId="0" xfId="0" applyNumberFormat="1" applyFill="1" applyAlignment="1" applyProtection="1">
      <alignment horizontal="center" vertical="center" wrapText="1"/>
      <protection locked="0"/>
    </xf>
    <xf numFmtId="172" fontId="6" fillId="0" borderId="0" xfId="0" applyNumberFormat="1" applyFont="1" applyFill="1" applyAlignment="1" applyProtection="1">
      <alignment horizontal="right" wrapText="1"/>
      <protection locked="0"/>
    </xf>
    <xf numFmtId="172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72" fontId="8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/>
    <xf numFmtId="0" fontId="51" fillId="0" borderId="0" xfId="4" applyAlignment="1" applyProtection="1"/>
    <xf numFmtId="0" fontId="44" fillId="0" borderId="0" xfId="0" applyFont="1" applyAlignment="1">
      <alignment wrapText="1"/>
    </xf>
    <xf numFmtId="0" fontId="43" fillId="0" borderId="0" xfId="0" applyFont="1" applyAlignment="1">
      <alignment horizontal="right"/>
    </xf>
    <xf numFmtId="0" fontId="0" fillId="0" borderId="0" xfId="0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172" fontId="32" fillId="0" borderId="24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72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19" fillId="0" borderId="0" xfId="0" applyFont="1" applyFill="1" applyBorder="1" applyAlignment="1" applyProtection="1">
      <alignment horizontal="right"/>
      <protection locked="0"/>
    </xf>
    <xf numFmtId="0" fontId="26" fillId="0" borderId="11" xfId="7" applyFont="1" applyFill="1" applyBorder="1" applyAlignment="1" applyProtection="1">
      <alignment horizontal="center" vertical="center" wrapText="1"/>
      <protection locked="0"/>
    </xf>
    <xf numFmtId="0" fontId="26" fillId="0" borderId="4" xfId="7" applyFont="1" applyFill="1" applyBorder="1" applyAlignment="1" applyProtection="1">
      <alignment horizontal="center" vertical="center" wrapText="1"/>
      <protection locked="0"/>
    </xf>
    <xf numFmtId="0" fontId="26" fillId="0" borderId="34" xfId="7" applyFont="1" applyFill="1" applyBorder="1" applyAlignment="1" applyProtection="1">
      <alignment horizontal="center" vertical="center" wrapText="1"/>
      <protection locked="0"/>
    </xf>
    <xf numFmtId="172" fontId="54" fillId="0" borderId="0" xfId="0" applyNumberFormat="1" applyFont="1" applyFill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Fill="1" applyAlignment="1" applyProtection="1">
      <alignment horizontal="right"/>
      <protection locked="0"/>
    </xf>
    <xf numFmtId="0" fontId="56" fillId="0" borderId="0" xfId="0" applyFont="1"/>
    <xf numFmtId="0" fontId="20" fillId="0" borderId="25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29" fillId="0" borderId="65" xfId="0" applyFont="1" applyBorder="1" applyProtection="1">
      <protection locked="0"/>
    </xf>
    <xf numFmtId="0" fontId="31" fillId="0" borderId="0" xfId="0" applyFont="1" applyProtection="1">
      <protection locked="0"/>
    </xf>
    <xf numFmtId="0" fontId="26" fillId="0" borderId="4" xfId="0" applyFont="1" applyBorder="1" applyAlignment="1" applyProtection="1">
      <alignment horizontal="left" vertical="center" indent="1"/>
      <protection locked="0"/>
    </xf>
    <xf numFmtId="0" fontId="26" fillId="0" borderId="2" xfId="0" applyFont="1" applyBorder="1" applyAlignment="1" applyProtection="1">
      <alignment horizontal="left" vertical="center" indent="1"/>
      <protection locked="0"/>
    </xf>
    <xf numFmtId="3" fontId="42" fillId="0" borderId="19" xfId="0" applyNumberFormat="1" applyFont="1" applyBorder="1" applyAlignment="1" applyProtection="1">
      <alignment horizontal="right" vertical="center" indent="1"/>
      <protection locked="0"/>
    </xf>
    <xf numFmtId="172" fontId="32" fillId="0" borderId="24" xfId="7" applyNumberFormat="1" applyFont="1" applyFill="1" applyBorder="1" applyAlignment="1" applyProtection="1">
      <alignment horizontal="left"/>
    </xf>
    <xf numFmtId="0" fontId="8" fillId="0" borderId="48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18" fillId="0" borderId="49" xfId="7" applyFont="1" applyFill="1" applyBorder="1" applyAlignment="1" applyProtection="1">
      <alignment horizontal="left" vertical="center" wrapText="1" indent="1"/>
    </xf>
    <xf numFmtId="0" fontId="24" fillId="0" borderId="50" xfId="0" applyFont="1" applyBorder="1" applyAlignment="1" applyProtection="1">
      <alignment horizontal="left" wrapText="1" indent="1"/>
    </xf>
    <xf numFmtId="0" fontId="24" fillId="0" borderId="35" xfId="0" applyFont="1" applyBorder="1" applyAlignment="1" applyProtection="1">
      <alignment horizontal="left" wrapText="1" indent="1"/>
    </xf>
    <xf numFmtId="0" fontId="25" fillId="0" borderId="49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wrapText="1" indent="1"/>
    </xf>
    <xf numFmtId="0" fontId="4" fillId="0" borderId="33" xfId="0" applyFont="1" applyFill="1" applyBorder="1" applyAlignment="1" applyProtection="1">
      <alignment vertical="center" wrapText="1"/>
    </xf>
    <xf numFmtId="49" fontId="8" fillId="0" borderId="23" xfId="0" applyNumberFormat="1" applyFont="1" applyFill="1" applyBorder="1" applyAlignment="1" applyProtection="1">
      <alignment horizontal="right" vertical="center" indent="1"/>
      <protection locked="0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172" fontId="18" fillId="0" borderId="49" xfId="7" applyNumberFormat="1" applyFont="1" applyFill="1" applyBorder="1" applyAlignment="1" applyProtection="1">
      <alignment horizontal="right" vertical="center" wrapText="1" indent="1"/>
    </xf>
    <xf numFmtId="172" fontId="20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1" xfId="7" applyNumberFormat="1" applyFont="1" applyFill="1" applyBorder="1" applyAlignment="1" applyProtection="1">
      <alignment horizontal="right" vertical="center" wrapText="1"/>
      <protection locked="0"/>
    </xf>
    <xf numFmtId="172" fontId="26" fillId="0" borderId="49" xfId="7" applyNumberFormat="1" applyFont="1" applyFill="1" applyBorder="1" applyAlignment="1" applyProtection="1">
      <alignment horizontal="right" vertical="center" wrapText="1" indent="1"/>
    </xf>
    <xf numFmtId="172" fontId="27" fillId="0" borderId="35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51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51" xfId="7" applyNumberFormat="1" applyFont="1" applyFill="1" applyBorder="1" applyAlignment="1" applyProtection="1">
      <alignment horizontal="right" vertical="center" wrapText="1"/>
      <protection locked="0"/>
    </xf>
    <xf numFmtId="172" fontId="27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52" xfId="7" applyNumberFormat="1" applyFont="1" applyFill="1" applyBorder="1" applyAlignment="1" applyProtection="1">
      <alignment horizontal="right" vertical="center" wrapText="1" indent="1"/>
    </xf>
    <xf numFmtId="172" fontId="18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8" xfId="7" applyNumberFormat="1" applyFont="1" applyFill="1" applyBorder="1" applyAlignment="1" applyProtection="1">
      <alignment horizontal="right" vertical="center" wrapText="1" indent="1"/>
    </xf>
    <xf numFmtId="172" fontId="20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29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9" xfId="0" applyNumberFormat="1" applyFont="1" applyBorder="1" applyAlignment="1" applyProtection="1">
      <alignment horizontal="right" vertical="center" wrapText="1" indent="1"/>
    </xf>
    <xf numFmtId="172" fontId="23" fillId="0" borderId="49" xfId="0" quotePrefix="1" applyNumberFormat="1" applyFont="1" applyBorder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18" fillId="0" borderId="49" xfId="0" applyFont="1" applyFill="1" applyBorder="1" applyAlignment="1" applyProtection="1">
      <alignment horizontal="center" vertical="center" wrapText="1"/>
    </xf>
    <xf numFmtId="49" fontId="8" fillId="0" borderId="23" xfId="0" applyNumberFormat="1" applyFont="1" applyFill="1" applyBorder="1" applyAlignment="1" applyProtection="1">
      <alignment horizontal="right" vertical="center"/>
    </xf>
    <xf numFmtId="172" fontId="26" fillId="0" borderId="49" xfId="0" applyNumberFormat="1" applyFont="1" applyFill="1" applyBorder="1" applyAlignment="1" applyProtection="1">
      <alignment horizontal="right" vertical="center" wrapText="1" indent="1"/>
    </xf>
    <xf numFmtId="172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72" fontId="26" fillId="0" borderId="33" xfId="0" applyNumberFormat="1" applyFont="1" applyFill="1" applyBorder="1" applyAlignment="1" applyProtection="1">
      <alignment horizontal="right" vertical="center" wrapText="1" indent="1"/>
    </xf>
    <xf numFmtId="172" fontId="18" fillId="0" borderId="33" xfId="0" applyNumberFormat="1" applyFont="1" applyFill="1" applyBorder="1" applyAlignment="1" applyProtection="1">
      <alignment horizontal="right" vertical="center" wrapText="1" indent="1"/>
    </xf>
    <xf numFmtId="172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72" fontId="18" fillId="0" borderId="49" xfId="0" applyNumberFormat="1" applyFont="1" applyFill="1" applyBorder="1" applyAlignment="1" applyProtection="1">
      <alignment horizontal="right" vertical="center" wrapText="1" indent="1"/>
    </xf>
    <xf numFmtId="0" fontId="8" fillId="0" borderId="49" xfId="7" applyFont="1" applyFill="1" applyBorder="1" applyAlignment="1" applyProtection="1">
      <alignment horizontal="center" vertical="center" wrapText="1"/>
      <protection locked="0"/>
    </xf>
    <xf numFmtId="0" fontId="8" fillId="0" borderId="48" xfId="7" applyFont="1" applyFill="1" applyBorder="1" applyAlignment="1" applyProtection="1">
      <alignment horizontal="center" vertical="center" wrapText="1"/>
    </xf>
    <xf numFmtId="0" fontId="4" fillId="0" borderId="49" xfId="7" applyFont="1" applyFill="1" applyBorder="1" applyAlignment="1" applyProtection="1">
      <alignment horizontal="center" vertical="center" wrapText="1"/>
    </xf>
    <xf numFmtId="172" fontId="27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72" fontId="27" fillId="0" borderId="54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56" xfId="7" applyNumberFormat="1" applyFont="1" applyFill="1" applyBorder="1" applyAlignment="1" applyProtection="1">
      <alignment horizontal="right" vertical="center" wrapText="1" indent="1"/>
      <protection locked="0"/>
    </xf>
    <xf numFmtId="172" fontId="20" fillId="0" borderId="33" xfId="7" applyNumberFormat="1" applyFont="1" applyFill="1" applyBorder="1" applyAlignment="1" applyProtection="1">
      <alignment horizontal="right" vertical="center" wrapText="1" indent="1"/>
      <protection locked="0"/>
    </xf>
    <xf numFmtId="172" fontId="25" fillId="0" borderId="49" xfId="0" applyNumberFormat="1" applyFont="1" applyBorder="1" applyAlignment="1" applyProtection="1">
      <alignment horizontal="right" vertical="center" wrapText="1" indent="1"/>
      <protection locked="0"/>
    </xf>
    <xf numFmtId="172" fontId="25" fillId="0" borderId="49" xfId="0" quotePrefix="1" applyNumberFormat="1" applyFont="1" applyBorder="1" applyAlignment="1" applyProtection="1">
      <alignment horizontal="right" vertical="center" wrapText="1" indent="1"/>
    </xf>
    <xf numFmtId="172" fontId="20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3" fontId="18" fillId="0" borderId="49" xfId="7" applyNumberFormat="1" applyFont="1" applyFill="1" applyBorder="1" applyAlignment="1" applyProtection="1">
      <alignment vertical="center" wrapText="1"/>
    </xf>
    <xf numFmtId="172" fontId="26" fillId="0" borderId="31" xfId="0" applyNumberFormat="1" applyFont="1" applyFill="1" applyBorder="1" applyAlignment="1" applyProtection="1">
      <alignment horizontal="center" vertical="center" wrapText="1"/>
    </xf>
    <xf numFmtId="172" fontId="20" fillId="0" borderId="57" xfId="0" applyNumberFormat="1" applyFont="1" applyFill="1" applyBorder="1" applyAlignment="1" applyProtection="1">
      <alignment horizontal="left" vertical="center" wrapText="1" indent="1"/>
    </xf>
    <xf numFmtId="172" fontId="20" fillId="0" borderId="5" xfId="0" applyNumberFormat="1" applyFont="1" applyFill="1" applyBorder="1" applyAlignment="1" applyProtection="1">
      <alignment horizontal="left" vertical="center" wrapText="1" indent="1"/>
    </xf>
    <xf numFmtId="172" fontId="26" fillId="0" borderId="33" xfId="0" applyNumberFormat="1" applyFont="1" applyFill="1" applyBorder="1" applyAlignment="1" applyProtection="1">
      <alignment horizontal="center" vertical="center" wrapText="1"/>
    </xf>
    <xf numFmtId="172" fontId="26" fillId="0" borderId="41" xfId="0" applyNumberFormat="1" applyFont="1" applyFill="1" applyBorder="1" applyAlignment="1" applyProtection="1">
      <alignment horizontal="right" vertical="center" wrapText="1" indent="1"/>
    </xf>
    <xf numFmtId="172" fontId="2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72" fontId="29" fillId="0" borderId="33" xfId="0" applyNumberFormat="1" applyFont="1" applyFill="1" applyBorder="1" applyAlignment="1" applyProtection="1">
      <alignment horizontal="right" vertical="center" wrapText="1" indent="1"/>
    </xf>
    <xf numFmtId="172" fontId="29" fillId="0" borderId="21" xfId="0" applyNumberFormat="1" applyFont="1" applyFill="1" applyBorder="1" applyAlignment="1" applyProtection="1">
      <alignment horizontal="right" vertical="center" wrapText="1" indent="1"/>
    </xf>
    <xf numFmtId="0" fontId="24" fillId="0" borderId="35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vertical="center" wrapText="1" indent="1"/>
    </xf>
    <xf numFmtId="0" fontId="24" fillId="0" borderId="51" xfId="0" applyFont="1" applyBorder="1" applyAlignment="1" applyProtection="1">
      <alignment horizontal="left" vertical="center" wrapText="1"/>
    </xf>
    <xf numFmtId="0" fontId="18" fillId="0" borderId="49" xfId="7" applyFont="1" applyFill="1" applyBorder="1" applyAlignment="1" applyProtection="1">
      <alignment vertical="center" wrapText="1"/>
    </xf>
    <xf numFmtId="172" fontId="26" fillId="0" borderId="13" xfId="0" applyNumberFormat="1" applyFont="1" applyFill="1" applyBorder="1" applyAlignment="1" applyProtection="1">
      <alignment horizontal="centerContinuous" vertical="center" wrapText="1"/>
    </xf>
    <xf numFmtId="172" fontId="26" fillId="0" borderId="31" xfId="0" applyNumberFormat="1" applyFont="1" applyFill="1" applyBorder="1" applyAlignment="1" applyProtection="1">
      <alignment horizontal="centerContinuous" vertical="center" wrapText="1"/>
    </xf>
    <xf numFmtId="172" fontId="26" fillId="0" borderId="14" xfId="0" applyNumberFormat="1" applyFont="1" applyFill="1" applyBorder="1" applyAlignment="1" applyProtection="1">
      <alignment horizontal="centerContinuous" vertical="center" wrapText="1"/>
    </xf>
    <xf numFmtId="172" fontId="26" fillId="0" borderId="33" xfId="0" applyNumberFormat="1" applyFont="1" applyFill="1" applyBorder="1" applyAlignment="1" applyProtection="1">
      <alignment horizontal="centerContinuous" vertical="center" wrapText="1"/>
    </xf>
    <xf numFmtId="172" fontId="26" fillId="0" borderId="21" xfId="0" applyNumberFormat="1" applyFont="1" applyFill="1" applyBorder="1" applyAlignment="1" applyProtection="1">
      <alignment horizontal="centerContinuous" vertical="center" wrapText="1"/>
    </xf>
    <xf numFmtId="172" fontId="20" fillId="0" borderId="49" xfId="7" applyNumberFormat="1" applyFont="1" applyFill="1" applyBorder="1" applyAlignment="1" applyProtection="1">
      <alignment horizontal="right" vertical="center" wrapText="1" indent="1"/>
      <protection locked="0"/>
    </xf>
    <xf numFmtId="172" fontId="0" fillId="0" borderId="0" xfId="0" applyNumberFormat="1" applyAlignment="1" applyProtection="1">
      <alignment horizontal="center" vertical="center" wrapText="1"/>
      <protection locked="0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 applyProtection="1">
      <alignment vertical="center" wrapText="1"/>
      <protection locked="0"/>
    </xf>
    <xf numFmtId="172" fontId="6" fillId="0" borderId="0" xfId="0" applyNumberFormat="1" applyFont="1" applyAlignment="1" applyProtection="1">
      <alignment horizontal="right" wrapText="1"/>
      <protection locked="0"/>
    </xf>
    <xf numFmtId="172" fontId="8" fillId="0" borderId="13" xfId="0" applyNumberFormat="1" applyFont="1" applyBorder="1" applyAlignment="1" applyProtection="1">
      <alignment horizontal="center" vertical="center" wrapText="1"/>
      <protection locked="0"/>
    </xf>
    <xf numFmtId="172" fontId="8" fillId="0" borderId="14" xfId="0" applyNumberFormat="1" applyFont="1" applyBorder="1" applyAlignment="1" applyProtection="1">
      <alignment horizontal="center" vertical="center" wrapText="1"/>
      <protection locked="0"/>
    </xf>
    <xf numFmtId="172" fontId="8" fillId="0" borderId="21" xfId="0" applyNumberFormat="1" applyFont="1" applyBorder="1" applyAlignment="1" applyProtection="1">
      <alignment horizontal="center" vertical="center" wrapText="1"/>
      <protection locked="0"/>
    </xf>
    <xf numFmtId="172" fontId="4" fillId="0" borderId="0" xfId="0" applyNumberFormat="1" applyFont="1" applyAlignment="1">
      <alignment horizontal="center" vertical="center" wrapText="1"/>
    </xf>
    <xf numFmtId="172" fontId="18" fillId="0" borderId="17" xfId="0" applyNumberFormat="1" applyFont="1" applyBorder="1" applyAlignment="1" applyProtection="1">
      <alignment horizontal="center" vertical="center" wrapText="1"/>
      <protection locked="0"/>
    </xf>
    <xf numFmtId="172" fontId="18" fillId="0" borderId="18" xfId="0" applyNumberFormat="1" applyFont="1" applyBorder="1" applyAlignment="1" applyProtection="1">
      <alignment horizontal="center" vertical="center" wrapText="1"/>
      <protection locked="0"/>
    </xf>
    <xf numFmtId="172" fontId="18" fillId="0" borderId="47" xfId="0" applyNumberFormat="1" applyFont="1" applyBorder="1" applyAlignment="1" applyProtection="1">
      <alignment horizontal="center" vertical="center" wrapText="1"/>
      <protection locked="0"/>
    </xf>
    <xf numFmtId="172" fontId="17" fillId="0" borderId="8" xfId="0" applyNumberFormat="1" applyFont="1" applyBorder="1" applyAlignment="1" applyProtection="1">
      <alignment horizontal="left" vertical="center" wrapText="1" indent="1"/>
      <protection locked="0"/>
    </xf>
    <xf numFmtId="172" fontId="17" fillId="0" borderId="2" xfId="0" applyNumberFormat="1" applyFont="1" applyBorder="1" applyAlignment="1" applyProtection="1">
      <alignment vertical="center" wrapText="1"/>
      <protection locked="0"/>
    </xf>
    <xf numFmtId="49" fontId="17" fillId="0" borderId="2" xfId="0" applyNumberFormat="1" applyFont="1" applyBorder="1" applyAlignment="1" applyProtection="1">
      <alignment horizontal="center" vertical="center" wrapText="1"/>
      <protection locked="0"/>
    </xf>
    <xf numFmtId="172" fontId="17" fillId="0" borderId="19" xfId="0" applyNumberFormat="1" applyFont="1" applyBorder="1" applyAlignment="1">
      <alignment vertical="center" wrapText="1"/>
    </xf>
    <xf numFmtId="172" fontId="57" fillId="0" borderId="0" xfId="0" applyNumberFormat="1" applyFont="1" applyAlignment="1">
      <alignment vertical="center" wrapText="1"/>
    </xf>
    <xf numFmtId="172" fontId="17" fillId="0" borderId="10" xfId="0" applyNumberFormat="1" applyFont="1" applyBorder="1" applyAlignment="1" applyProtection="1">
      <alignment horizontal="left" vertical="center" wrapText="1" indent="1"/>
      <protection locked="0"/>
    </xf>
    <xf numFmtId="172" fontId="17" fillId="0" borderId="6" xfId="0" applyNumberFormat="1" applyFont="1" applyBorder="1" applyAlignment="1" applyProtection="1">
      <alignment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172" fontId="8" fillId="0" borderId="13" xfId="0" applyNumberFormat="1" applyFont="1" applyBorder="1" applyAlignment="1">
      <alignment horizontal="left" vertical="center" wrapText="1"/>
    </xf>
    <xf numFmtId="172" fontId="8" fillId="0" borderId="14" xfId="0" applyNumberFormat="1" applyFont="1" applyBorder="1" applyAlignment="1">
      <alignment vertical="center" wrapText="1"/>
    </xf>
    <xf numFmtId="172" fontId="8" fillId="2" borderId="14" xfId="0" applyNumberFormat="1" applyFont="1" applyFill="1" applyBorder="1" applyAlignment="1">
      <alignment vertical="center" wrapText="1"/>
    </xf>
    <xf numFmtId="172" fontId="8" fillId="0" borderId="21" xfId="0" applyNumberFormat="1" applyFont="1" applyBorder="1" applyAlignment="1">
      <alignment vertical="center" wrapText="1"/>
    </xf>
    <xf numFmtId="172" fontId="4" fillId="0" borderId="0" xfId="0" applyNumberFormat="1" applyFont="1" applyAlignment="1">
      <alignment vertical="center" wrapText="1"/>
    </xf>
    <xf numFmtId="172" fontId="0" fillId="0" borderId="0" xfId="0" applyNumberFormat="1" applyAlignment="1">
      <alignment horizontal="center" vertical="center" wrapText="1"/>
    </xf>
    <xf numFmtId="0" fontId="2" fillId="0" borderId="0" xfId="7" applyFont="1" applyProtection="1">
      <protection locked="0"/>
    </xf>
    <xf numFmtId="0" fontId="2" fillId="0" borderId="0" xfId="7" applyFont="1"/>
    <xf numFmtId="172" fontId="5" fillId="0" borderId="0" xfId="7" applyNumberFormat="1" applyFont="1" applyAlignment="1" applyProtection="1">
      <alignment horizontal="centerContinuous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0" fontId="11" fillId="0" borderId="0" xfId="0" applyFont="1"/>
    <xf numFmtId="180" fontId="29" fillId="0" borderId="6" xfId="7" applyNumberFormat="1" applyFont="1" applyBorder="1" applyAlignment="1">
      <alignment horizontal="center" vertical="center" wrapText="1"/>
    </xf>
    <xf numFmtId="0" fontId="15" fillId="0" borderId="13" xfId="7" applyFont="1" applyBorder="1" applyAlignment="1">
      <alignment horizontal="center" vertical="center"/>
    </xf>
    <xf numFmtId="0" fontId="15" fillId="0" borderId="14" xfId="7" applyFont="1" applyBorder="1" applyAlignment="1">
      <alignment horizontal="center" vertical="center"/>
    </xf>
    <xf numFmtId="0" fontId="15" fillId="0" borderId="21" xfId="7" applyFont="1" applyBorder="1" applyAlignment="1">
      <alignment horizontal="center" vertical="center"/>
    </xf>
    <xf numFmtId="0" fontId="15" fillId="0" borderId="9" xfId="7" applyFont="1" applyBorder="1" applyAlignment="1">
      <alignment horizontal="center" vertical="center"/>
    </xf>
    <xf numFmtId="0" fontId="15" fillId="0" borderId="3" xfId="7" applyFont="1" applyBorder="1" applyProtection="1">
      <protection locked="0"/>
    </xf>
    <xf numFmtId="174" fontId="47" fillId="0" borderId="3" xfId="2" applyNumberFormat="1" applyFont="1" applyFill="1" applyBorder="1" applyProtection="1">
      <protection locked="0"/>
    </xf>
    <xf numFmtId="174" fontId="47" fillId="0" borderId="22" xfId="2" applyNumberFormat="1" applyFont="1" applyFill="1" applyBorder="1"/>
    <xf numFmtId="0" fontId="15" fillId="0" borderId="8" xfId="7" applyFont="1" applyBorder="1" applyAlignment="1">
      <alignment horizontal="center" vertical="center"/>
    </xf>
    <xf numFmtId="0" fontId="15" fillId="0" borderId="2" xfId="7" applyFont="1" applyBorder="1" applyProtection="1">
      <protection locked="0"/>
    </xf>
    <xf numFmtId="174" fontId="47" fillId="0" borderId="2" xfId="2" applyNumberFormat="1" applyFont="1" applyFill="1" applyBorder="1" applyProtection="1">
      <protection locked="0"/>
    </xf>
    <xf numFmtId="174" fontId="47" fillId="0" borderId="19" xfId="2" applyNumberFormat="1" applyFont="1" applyFill="1" applyBorder="1"/>
    <xf numFmtId="0" fontId="15" fillId="0" borderId="10" xfId="7" applyFont="1" applyBorder="1" applyAlignment="1">
      <alignment horizontal="center" vertical="center"/>
    </xf>
    <xf numFmtId="0" fontId="15" fillId="0" borderId="6" xfId="7" applyFont="1" applyBorder="1" applyProtection="1">
      <protection locked="0"/>
    </xf>
    <xf numFmtId="174" fontId="47" fillId="0" borderId="6" xfId="2" applyNumberFormat="1" applyFont="1" applyFill="1" applyBorder="1" applyProtection="1">
      <protection locked="0"/>
    </xf>
    <xf numFmtId="0" fontId="29" fillId="0" borderId="13" xfId="7" applyFont="1" applyBorder="1" applyAlignment="1">
      <alignment horizontal="center" vertical="center"/>
    </xf>
    <xf numFmtId="0" fontId="29" fillId="0" borderId="14" xfId="7" applyFont="1" applyBorder="1"/>
    <xf numFmtId="174" fontId="48" fillId="0" borderId="14" xfId="7" applyNumberFormat="1" applyFont="1" applyBorder="1"/>
    <xf numFmtId="174" fontId="48" fillId="0" borderId="21" xfId="7" applyNumberFormat="1" applyFont="1" applyBorder="1"/>
    <xf numFmtId="0" fontId="31" fillId="0" borderId="0" xfId="7" applyFont="1"/>
    <xf numFmtId="0" fontId="26" fillId="0" borderId="11" xfId="7" applyFont="1" applyBorder="1" applyAlignment="1" applyProtection="1">
      <alignment horizontal="center" vertical="center" wrapText="1"/>
      <protection locked="0"/>
    </xf>
    <xf numFmtId="0" fontId="26" fillId="0" borderId="4" xfId="7" applyFont="1" applyBorder="1" applyAlignment="1" applyProtection="1">
      <alignment horizontal="center" vertical="center" wrapText="1"/>
      <protection locked="0"/>
    </xf>
    <xf numFmtId="0" fontId="26" fillId="0" borderId="34" xfId="7" applyFont="1" applyBorder="1" applyAlignment="1" applyProtection="1">
      <alignment horizontal="center" vertical="center" wrapText="1"/>
      <protection locked="0"/>
    </xf>
    <xf numFmtId="0" fontId="27" fillId="0" borderId="1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/>
    </xf>
    <xf numFmtId="0" fontId="26" fillId="0" borderId="21" xfId="7" applyFont="1" applyBorder="1" applyAlignment="1">
      <alignment horizontal="center" vertical="center"/>
    </xf>
    <xf numFmtId="0" fontId="27" fillId="0" borderId="11" xfId="7" applyFont="1" applyBorder="1" applyAlignment="1">
      <alignment horizontal="center" vertical="center"/>
    </xf>
    <xf numFmtId="0" fontId="27" fillId="0" borderId="4" xfId="7" applyFont="1" applyBorder="1" applyProtection="1">
      <protection locked="0"/>
    </xf>
    <xf numFmtId="174" fontId="27" fillId="0" borderId="34" xfId="2" applyNumberFormat="1" applyFont="1" applyFill="1" applyBorder="1" applyProtection="1">
      <protection locked="0"/>
    </xf>
    <xf numFmtId="0" fontId="27" fillId="0" borderId="8" xfId="7" applyFont="1" applyBorder="1" applyAlignment="1">
      <alignment horizontal="center" vertical="center"/>
    </xf>
    <xf numFmtId="0" fontId="27" fillId="0" borderId="2" xfId="7" applyFont="1" applyBorder="1" applyProtection="1">
      <protection locked="0"/>
    </xf>
    <xf numFmtId="174" fontId="27" fillId="0" borderId="19" xfId="2" applyNumberFormat="1" applyFont="1" applyFill="1" applyBorder="1" applyProtection="1">
      <protection locked="0"/>
    </xf>
    <xf numFmtId="0" fontId="27" fillId="0" borderId="10" xfId="7" applyFont="1" applyBorder="1" applyAlignment="1">
      <alignment horizontal="center" vertical="center"/>
    </xf>
    <xf numFmtId="0" fontId="27" fillId="0" borderId="6" xfId="7" applyFont="1" applyBorder="1" applyProtection="1">
      <protection locked="0"/>
    </xf>
    <xf numFmtId="174" fontId="27" fillId="0" borderId="20" xfId="2" applyNumberFormat="1" applyFont="1" applyFill="1" applyBorder="1" applyProtection="1">
      <protection locked="0"/>
    </xf>
    <xf numFmtId="0" fontId="26" fillId="0" borderId="13" xfId="7" applyFont="1" applyBorder="1" applyAlignment="1">
      <alignment horizontal="center" vertical="center"/>
    </xf>
    <xf numFmtId="0" fontId="26" fillId="0" borderId="14" xfId="7" applyFont="1" applyBorder="1" applyAlignment="1">
      <alignment horizontal="left" vertical="center" wrapText="1"/>
    </xf>
    <xf numFmtId="174" fontId="26" fillId="0" borderId="21" xfId="2" applyNumberFormat="1" applyFont="1" applyFill="1" applyBorder="1" applyProtection="1"/>
    <xf numFmtId="0" fontId="21" fillId="0" borderId="0" xfId="7" applyFont="1"/>
    <xf numFmtId="0" fontId="4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50" fillId="0" borderId="0" xfId="0" applyFont="1"/>
    <xf numFmtId="0" fontId="40" fillId="0" borderId="0" xfId="0" applyFont="1" applyAlignment="1" applyProtection="1">
      <alignment horizontal="right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172" fontId="27" fillId="0" borderId="3" xfId="0" applyNumberFormat="1" applyFont="1" applyBorder="1" applyAlignment="1" applyProtection="1">
      <alignment vertical="center"/>
      <protection locked="0"/>
    </xf>
    <xf numFmtId="172" fontId="26" fillId="0" borderId="22" xfId="0" applyNumberFormat="1" applyFont="1" applyBorder="1" applyAlignment="1">
      <alignment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vertical="center" wrapText="1"/>
    </xf>
    <xf numFmtId="172" fontId="27" fillId="0" borderId="2" xfId="0" applyNumberFormat="1" applyFont="1" applyBorder="1" applyAlignment="1" applyProtection="1">
      <alignment vertical="center"/>
      <protection locked="0"/>
    </xf>
    <xf numFmtId="172" fontId="26" fillId="0" borderId="19" xfId="0" applyNumberFormat="1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6" xfId="0" applyFont="1" applyBorder="1" applyAlignment="1">
      <alignment vertical="center" wrapText="1"/>
    </xf>
    <xf numFmtId="172" fontId="27" fillId="0" borderId="6" xfId="0" applyNumberFormat="1" applyFont="1" applyBorder="1" applyAlignment="1" applyProtection="1">
      <alignment vertical="center"/>
      <protection locked="0"/>
    </xf>
    <xf numFmtId="172" fontId="26" fillId="0" borderId="20" xfId="0" applyNumberFormat="1" applyFont="1" applyBorder="1" applyAlignment="1">
      <alignment vertical="center"/>
    </xf>
    <xf numFmtId="0" fontId="26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vertical="center" wrapText="1"/>
    </xf>
    <xf numFmtId="172" fontId="26" fillId="0" borderId="14" xfId="0" applyNumberFormat="1" applyFont="1" applyBorder="1" applyAlignment="1">
      <alignment vertical="center"/>
    </xf>
    <xf numFmtId="172" fontId="26" fillId="0" borderId="21" xfId="0" applyNumberFormat="1" applyFont="1" applyBorder="1" applyAlignment="1">
      <alignment vertical="center"/>
    </xf>
    <xf numFmtId="0" fontId="4" fillId="0" borderId="0" xfId="0" applyFont="1"/>
    <xf numFmtId="0" fontId="0" fillId="0" borderId="58" xfId="0" applyBorder="1"/>
    <xf numFmtId="0" fontId="6" fillId="0" borderId="58" xfId="0" applyFont="1" applyBorder="1" applyAlignment="1">
      <alignment horizontal="center"/>
    </xf>
    <xf numFmtId="0" fontId="6" fillId="0" borderId="0" xfId="0" applyFont="1" applyAlignment="1">
      <alignment horizontal="center"/>
    </xf>
    <xf numFmtId="172" fontId="27" fillId="0" borderId="7" xfId="0" applyNumberFormat="1" applyFont="1" applyFill="1" applyBorder="1" applyAlignment="1" applyProtection="1">
      <alignment horizontal="left" vertical="center" wrapText="1"/>
      <protection locked="0"/>
    </xf>
    <xf numFmtId="0" fontId="27" fillId="0" borderId="2" xfId="0" applyFont="1" applyBorder="1" applyAlignment="1" applyProtection="1">
      <alignment horizontal="left" vertical="center" wrapText="1" indent="1"/>
      <protection locked="0"/>
    </xf>
    <xf numFmtId="0" fontId="58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center" vertical="top"/>
    </xf>
    <xf numFmtId="0" fontId="31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1" fillId="5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0" fontId="43" fillId="0" borderId="0" xfId="7" applyFont="1" applyFill="1" applyAlignment="1" applyProtection="1">
      <alignment horizontal="right"/>
      <protection locked="0"/>
    </xf>
    <xf numFmtId="0" fontId="43" fillId="0" borderId="0" xfId="0" applyFont="1" applyAlignment="1" applyProtection="1">
      <alignment horizontal="right"/>
      <protection locked="0"/>
    </xf>
    <xf numFmtId="172" fontId="7" fillId="0" borderId="0" xfId="7" applyNumberFormat="1" applyFont="1" applyFill="1" applyBorder="1" applyAlignment="1" applyProtection="1">
      <alignment horizontal="center" vertical="center"/>
      <protection locked="0"/>
    </xf>
    <xf numFmtId="172" fontId="32" fillId="0" borderId="24" xfId="7" applyNumberFormat="1" applyFont="1" applyFill="1" applyBorder="1" applyAlignment="1" applyProtection="1">
      <alignment horizontal="left" vertical="center"/>
      <protection locked="0"/>
    </xf>
    <xf numFmtId="172" fontId="32" fillId="0" borderId="24" xfId="7" applyNumberFormat="1" applyFont="1" applyFill="1" applyBorder="1" applyAlignment="1" applyProtection="1">
      <alignment horizontal="left"/>
    </xf>
    <xf numFmtId="0" fontId="26" fillId="0" borderId="0" xfId="7" applyFont="1" applyFill="1" applyAlignment="1" applyProtection="1">
      <alignment horizontal="center"/>
    </xf>
    <xf numFmtId="172" fontId="32" fillId="0" borderId="24" xfId="7" applyNumberFormat="1" applyFont="1" applyFill="1" applyBorder="1" applyAlignment="1" applyProtection="1">
      <alignment horizontal="left" vertical="center"/>
    </xf>
    <xf numFmtId="172" fontId="7" fillId="0" borderId="0" xfId="7" applyNumberFormat="1" applyFont="1" applyFill="1" applyBorder="1" applyAlignment="1" applyProtection="1">
      <alignment horizontal="center" vertical="center"/>
    </xf>
    <xf numFmtId="0" fontId="21" fillId="0" borderId="0" xfId="7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2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172" fontId="26" fillId="0" borderId="59" xfId="0" applyNumberFormat="1" applyFont="1" applyFill="1" applyBorder="1" applyAlignment="1" applyProtection="1">
      <alignment horizontal="center" vertical="center" wrapText="1"/>
    </xf>
    <xf numFmtId="172" fontId="26" fillId="0" borderId="60" xfId="0" applyNumberFormat="1" applyFont="1" applyFill="1" applyBorder="1" applyAlignment="1" applyProtection="1">
      <alignment horizontal="center" vertical="center" wrapText="1"/>
    </xf>
    <xf numFmtId="172" fontId="43" fillId="0" borderId="0" xfId="0" applyNumberFormat="1" applyFont="1" applyFill="1" applyAlignment="1" applyProtection="1">
      <alignment horizontal="center" textRotation="180" wrapText="1"/>
    </xf>
    <xf numFmtId="172" fontId="59" fillId="0" borderId="61" xfId="0" applyNumberFormat="1" applyFont="1" applyFill="1" applyBorder="1" applyAlignment="1" applyProtection="1">
      <alignment horizontal="left" vertical="top" wrapText="1"/>
    </xf>
    <xf numFmtId="172" fontId="26" fillId="0" borderId="62" xfId="0" applyNumberFormat="1" applyFont="1" applyFill="1" applyBorder="1" applyAlignment="1" applyProtection="1">
      <alignment horizontal="center" vertical="center" wrapText="1"/>
    </xf>
    <xf numFmtId="172" fontId="26" fillId="0" borderId="63" xfId="0" applyNumberFormat="1" applyFont="1" applyFill="1" applyBorder="1" applyAlignment="1" applyProtection="1">
      <alignment horizontal="center" vertical="center" wrapText="1"/>
    </xf>
    <xf numFmtId="0" fontId="43" fillId="0" borderId="0" xfId="7" applyFont="1" applyAlignment="1" applyProtection="1">
      <alignment horizontal="right"/>
      <protection locked="0"/>
    </xf>
    <xf numFmtId="172" fontId="5" fillId="0" borderId="0" xfId="7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19" fillId="0" borderId="0" xfId="0" applyFont="1" applyAlignment="1" applyProtection="1">
      <alignment horizontal="right"/>
      <protection locked="0"/>
    </xf>
    <xf numFmtId="0" fontId="29" fillId="0" borderId="11" xfId="7" applyFont="1" applyBorder="1" applyAlignment="1">
      <alignment horizontal="center" vertical="center" wrapText="1"/>
    </xf>
    <xf numFmtId="0" fontId="29" fillId="0" borderId="10" xfId="7" applyFont="1" applyBorder="1" applyAlignment="1">
      <alignment horizontal="center" vertical="center" wrapText="1"/>
    </xf>
    <xf numFmtId="0" fontId="29" fillId="0" borderId="4" xfId="7" applyFont="1" applyBorder="1" applyAlignment="1">
      <alignment horizontal="center" vertical="center" wrapText="1"/>
    </xf>
    <xf numFmtId="0" fontId="29" fillId="0" borderId="6" xfId="7" applyFont="1" applyBorder="1" applyAlignment="1">
      <alignment horizontal="center" vertical="center" wrapText="1"/>
    </xf>
    <xf numFmtId="0" fontId="29" fillId="0" borderId="34" xfId="7" applyFont="1" applyBorder="1" applyAlignment="1">
      <alignment horizontal="center" vertical="center" wrapText="1"/>
    </xf>
    <xf numFmtId="0" fontId="29" fillId="0" borderId="20" xfId="7" applyFont="1" applyBorder="1" applyAlignment="1">
      <alignment horizontal="center" vertical="center" wrapText="1"/>
    </xf>
    <xf numFmtId="172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7" applyFont="1" applyFill="1" applyBorder="1" applyAlignment="1" applyProtection="1">
      <alignment horizontal="left"/>
    </xf>
    <xf numFmtId="0" fontId="28" fillId="0" borderId="14" xfId="7" applyFont="1" applyFill="1" applyBorder="1" applyAlignment="1" applyProtection="1">
      <alignment horizontal="left"/>
    </xf>
    <xf numFmtId="0" fontId="20" fillId="0" borderId="61" xfId="7" applyFont="1" applyFill="1" applyBorder="1" applyAlignment="1">
      <alignment horizontal="justify" vertical="center" wrapText="1"/>
    </xf>
    <xf numFmtId="172" fontId="7" fillId="0" borderId="0" xfId="7" applyNumberFormat="1" applyFont="1" applyAlignment="1" applyProtection="1">
      <alignment horizontal="center" vertical="center" wrapText="1"/>
      <protection locked="0"/>
    </xf>
    <xf numFmtId="0" fontId="15" fillId="0" borderId="61" xfId="7" applyFont="1" applyBorder="1" applyAlignment="1">
      <alignment horizontal="left" vertical="top" wrapText="1"/>
    </xf>
    <xf numFmtId="172" fontId="21" fillId="0" borderId="0" xfId="0" applyNumberFormat="1" applyFont="1" applyFill="1" applyAlignment="1" applyProtection="1">
      <alignment horizontal="center" vertical="center" wrapText="1"/>
      <protection locked="0"/>
    </xf>
    <xf numFmtId="172" fontId="43" fillId="0" borderId="0" xfId="0" applyNumberFormat="1" applyFont="1" applyFill="1" applyAlignment="1" applyProtection="1">
      <alignment horizontal="right" vertical="center" wrapText="1"/>
      <protection locked="0"/>
    </xf>
    <xf numFmtId="0" fontId="43" fillId="0" borderId="0" xfId="0" applyFont="1" applyAlignment="1" applyProtection="1">
      <alignment horizontal="right" vertical="center" wrapText="1"/>
      <protection locked="0"/>
    </xf>
    <xf numFmtId="172" fontId="43" fillId="0" borderId="0" xfId="0" applyNumberFormat="1" applyFont="1" applyAlignment="1" applyProtection="1">
      <alignment horizontal="right" vertical="center" wrapText="1"/>
      <protection locked="0"/>
    </xf>
    <xf numFmtId="172" fontId="21" fillId="0" borderId="0" xfId="0" applyNumberFormat="1" applyFont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/>
      <protection locked="0"/>
    </xf>
    <xf numFmtId="0" fontId="0" fillId="0" borderId="64" xfId="0" applyBorder="1" applyAlignment="1">
      <alignment horizontal="center" vertical="center"/>
    </xf>
    <xf numFmtId="0" fontId="5" fillId="0" borderId="54" xfId="0" applyFont="1" applyFill="1" applyBorder="1" applyAlignment="1" applyProtection="1">
      <alignment horizontal="center" vertical="center"/>
      <protection locked="0"/>
    </xf>
    <xf numFmtId="0" fontId="0" fillId="0" borderId="56" xfId="0" applyBorder="1" applyAlignment="1">
      <alignment horizontal="center" vertical="center"/>
    </xf>
    <xf numFmtId="0" fontId="5" fillId="0" borderId="53" xfId="0" applyFont="1" applyFill="1" applyBorder="1" applyAlignment="1" applyProtection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5" fillId="0" borderId="54" xfId="0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horizontal="center" vertical="center"/>
    </xf>
    <xf numFmtId="0" fontId="43" fillId="0" borderId="0" xfId="0" applyFont="1" applyAlignment="1">
      <alignment horizontal="right"/>
    </xf>
    <xf numFmtId="0" fontId="2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2" fillId="0" borderId="0" xfId="0" applyFont="1" applyAlignment="1" applyProtection="1">
      <alignment horizontal="right"/>
    </xf>
    <xf numFmtId="0" fontId="28" fillId="0" borderId="32" xfId="0" applyFont="1" applyBorder="1" applyAlignment="1" applyProtection="1">
      <alignment horizontal="left" vertical="center" indent="2"/>
    </xf>
    <xf numFmtId="0" fontId="28" fillId="0" borderId="31" xfId="0" applyFont="1" applyBorder="1" applyAlignment="1" applyProtection="1">
      <alignment horizontal="left" vertical="center" indent="2"/>
    </xf>
    <xf numFmtId="0" fontId="21" fillId="0" borderId="0" xfId="0" applyFont="1" applyAlignment="1" applyProtection="1">
      <alignment horizontal="center" wrapText="1"/>
      <protection locked="0"/>
    </xf>
  </cellXfs>
  <cellStyles count="9">
    <cellStyle name="Ezres" xfId="1" builtinId="3"/>
    <cellStyle name="Ezres 2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Százalék 2" xfId="8"/>
  </cellStyles>
  <dxfs count="5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76843" name="Csoportba foglalás 11"/>
        <xdr:cNvGrpSpPr>
          <a:grpSpLocks/>
        </xdr:cNvGrpSpPr>
      </xdr:nvGrpSpPr>
      <xdr:grpSpPr bwMode="auto">
        <a:xfrm>
          <a:off x="7600950" y="142875"/>
          <a:ext cx="4905375" cy="2724150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76846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/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4/Documents/K&#246;lts&#233;gvet&#233;s%202020/ERVIK/&#214;nkorm/KVI_MODOSITOT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4/Documents/K&#246;lts&#233;gvet&#233;s%202020/FH.%20&#214;NK/Eredeti/elfogadott/KVIREND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G4" t="str">
            <v xml:space="preserve"> Forintban!</v>
          </cell>
        </row>
        <row r="5">
          <cell r="D5" t="str">
            <v>Felhasználás   2019. XII. 31-ig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9.1.sz.mell"/>
      <sheetName val="KV_9.1.1.sz.mell"/>
      <sheetName val="KV_9.1.2.sz.mell."/>
      <sheetName val="KV_9.3.sz.mell"/>
      <sheetName val="KV_9.3.1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"/>
      <sheetName val="KV_6.sz.tájékoztató_t."/>
      <sheetName val="KV_7.sz.tájékoztató_t."/>
      <sheetName val="Munka1"/>
    </sheetNames>
    <sheetDataSet>
      <sheetData sheetId="0"/>
      <sheetData sheetId="1">
        <row r="3">
          <cell r="A3" t="str">
            <v>FITYEHÁZ KÖZSÉG ÖNKORMÁNYZATA</v>
          </cell>
        </row>
        <row r="7">
          <cell r="D7">
            <v>2020</v>
          </cell>
        </row>
      </sheetData>
      <sheetData sheetId="2">
        <row r="5">
          <cell r="A5" t="str">
            <v>2020. évi előirányzat BEVÉTELEK</v>
          </cell>
        </row>
      </sheetData>
      <sheetData sheetId="3"/>
      <sheetData sheetId="4"/>
      <sheetData sheetId="5"/>
      <sheetData sheetId="6"/>
      <sheetData sheetId="7">
        <row r="2">
          <cell r="E2" t="str">
            <v>Forintban!</v>
          </cell>
        </row>
      </sheetData>
      <sheetData sheetId="8"/>
      <sheetData sheetId="9"/>
      <sheetData sheetId="10">
        <row r="5">
          <cell r="C5" t="str">
            <v>Forintban!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zoomScale="120" zoomScaleNormal="120" workbookViewId="0">
      <selection activeCell="I26" sqref="I26"/>
    </sheetView>
  </sheetViews>
  <sheetFormatPr defaultRowHeight="12.75" x14ac:dyDescent="0.2"/>
  <cols>
    <col min="1" max="1" width="35.33203125" customWidth="1"/>
    <col min="2" max="2" width="83" customWidth="1"/>
    <col min="3" max="3" width="34.5" customWidth="1"/>
  </cols>
  <sheetData>
    <row r="1" spans="1:3" x14ac:dyDescent="0.2">
      <c r="A1" s="367">
        <v>2020</v>
      </c>
    </row>
    <row r="2" spans="1:3" ht="18.75" customHeight="1" x14ac:dyDescent="0.2">
      <c r="A2" s="552" t="s">
        <v>458</v>
      </c>
      <c r="B2" s="552"/>
      <c r="C2" s="552"/>
    </row>
    <row r="3" spans="1:3" ht="15" x14ac:dyDescent="0.25">
      <c r="A3" s="306"/>
      <c r="B3" s="307"/>
      <c r="C3" s="306"/>
    </row>
    <row r="4" spans="1:3" ht="14.25" x14ac:dyDescent="0.2">
      <c r="A4" s="308" t="s">
        <v>481</v>
      </c>
      <c r="B4" s="309" t="s">
        <v>480</v>
      </c>
      <c r="C4" s="308" t="s">
        <v>459</v>
      </c>
    </row>
    <row r="5" spans="1:3" x14ac:dyDescent="0.2">
      <c r="A5" s="310"/>
      <c r="B5" s="310"/>
      <c r="C5" s="310"/>
    </row>
    <row r="6" spans="1:3" ht="18.75" x14ac:dyDescent="0.3">
      <c r="A6" s="553" t="s">
        <v>461</v>
      </c>
      <c r="B6" s="553"/>
      <c r="C6" s="553"/>
    </row>
    <row r="7" spans="1:3" x14ac:dyDescent="0.2">
      <c r="A7" s="310" t="s">
        <v>482</v>
      </c>
      <c r="B7" s="310" t="s">
        <v>483</v>
      </c>
      <c r="C7" s="350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">
      <c r="A8" s="310" t="s">
        <v>484</v>
      </c>
      <c r="B8" s="310" t="s">
        <v>552</v>
      </c>
      <c r="C8" s="350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">
      <c r="A9" s="310" t="s">
        <v>485</v>
      </c>
      <c r="B9" s="310" t="s">
        <v>486</v>
      </c>
      <c r="C9" s="350" t="str">
        <f ca="1">HYPERLINK(SUBSTITUTE(CELL("address",KV_1.1.sz.mell.!A1),"'",""),SUBSTITUTE(MID(CELL("address",KV_1.1.sz.mell.!A1),SEARCH("]",CELL("address",KV_1.1.sz.mell.!A1),1)+1,LEN(CELL("address",KV_1.1.sz.mell.!A1))-SEARCH("]",CELL("address",KV_1.1.sz.mell.!A1),1)),"'",""))</f>
        <v>KV_1.1.sz.mell.!$A$1</v>
      </c>
    </row>
    <row r="10" spans="1:3" x14ac:dyDescent="0.2">
      <c r="A10" s="310" t="s">
        <v>487</v>
      </c>
      <c r="B10" s="310" t="s">
        <v>489</v>
      </c>
      <c r="C10" s="350" t="str">
        <f ca="1">HYPERLINK(SUBSTITUTE(CELL("address",KV_1.2.sz.mell.!A1),"'",""),SUBSTITUTE(MID(CELL("address",KV_1.2.sz.mell.!A1),SEARCH("]",CELL("address",KV_1.2.sz.mell.!A1),1)+1,LEN(CELL("address",KV_1.2.sz.mell.!A1))-SEARCH("]",CELL("address",KV_1.2.sz.mell.!A1),1)),"'",""))</f>
        <v>KV_1.2.sz.mell.!$A$1</v>
      </c>
    </row>
    <row r="11" spans="1:3" x14ac:dyDescent="0.2">
      <c r="A11" s="310" t="s">
        <v>488</v>
      </c>
      <c r="B11" s="310" t="s">
        <v>490</v>
      </c>
      <c r="C11" s="350" t="str">
        <f ca="1">HYPERLINK(SUBSTITUTE(CELL("address",KV_1.3.sz.mell.!A1),"'",""),SUBSTITUTE(MID(CELL("address",KV_1.3.sz.mell.!A1),SEARCH("]",CELL("address",KV_1.3.sz.mell.!A1),1)+1,LEN(CELL("address",KV_1.3.sz.mell.!A1))-SEARCH("]",CELL("address",KV_1.3.sz.mell.!A1),1)),"'",""))</f>
        <v>KV_1.3.sz.mell.!$A$1</v>
      </c>
    </row>
    <row r="12" spans="1:3" x14ac:dyDescent="0.2">
      <c r="A12" s="310" t="s">
        <v>491</v>
      </c>
      <c r="B12" s="310" t="s">
        <v>492</v>
      </c>
      <c r="C12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">
      <c r="A13" s="310" t="s">
        <v>493</v>
      </c>
      <c r="B13" s="310" t="s">
        <v>494</v>
      </c>
      <c r="C13" s="350" t="str">
        <f ca="1">HYPERLINK(SUBSTITUTE(CELL("address",KV_2.1.sz.mell.!A1),"'",""),SUBSTITUTE(MID(CELL("address",KV_2.1.sz.mell.!A1),SEARCH("]",CELL("address",KV_2.1.sz.mell.!A1),1)+1,LEN(CELL("address",KV_2.1.sz.mell.!A1))-SEARCH("]",CELL("address",KV_2.1.sz.mell.!A1),1)),"'",""))</f>
        <v>KV_2.1.sz.mell.!$A$1</v>
      </c>
    </row>
    <row r="14" spans="1:3" x14ac:dyDescent="0.2">
      <c r="A14" s="310" t="s">
        <v>495</v>
      </c>
      <c r="B14" s="310" t="s">
        <v>496</v>
      </c>
      <c r="C14" s="350" t="str">
        <f ca="1">HYPERLINK(SUBSTITUTE(CELL("address",KV_2.2.sz.mell.!A1),"'",""),SUBSTITUTE(MID(CELL("address",KV_2.2.sz.mell.!A1),SEARCH("]",CELL("address",KV_2.2.sz.mell.!A1),1)+1,LEN(CELL("address",KV_2.2.sz.mell.!A1))-SEARCH("]",CELL("address",KV_2.2.sz.mell.!A1),1)),"'",""))</f>
        <v>KV_2.2.sz.mell.!$A$1</v>
      </c>
    </row>
    <row r="15" spans="1:3" x14ac:dyDescent="0.2">
      <c r="A15" s="310" t="s">
        <v>497</v>
      </c>
      <c r="B15" s="310" t="s">
        <v>498</v>
      </c>
      <c r="C15" s="350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">
      <c r="A16" s="310" t="s">
        <v>499</v>
      </c>
      <c r="B16" s="310" t="s">
        <v>553</v>
      </c>
      <c r="C16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7" spans="1:3" x14ac:dyDescent="0.2">
      <c r="A17" s="310" t="s">
        <v>500</v>
      </c>
      <c r="B17" s="310" t="s">
        <v>501</v>
      </c>
      <c r="C17" s="350" t="str">
        <f ca="1">HYPERLINK(SUBSTITUTE(CELL("address",KV_4.sz.mell.!A1),"'",""),SUBSTITUTE(MID(CELL("address",KV_4.sz.mell.!A1),SEARCH("]",CELL("address",KV_4.sz.mell.!A1),1)+1,LEN(CELL("address",KV_4.sz.mell.!A1))-SEARCH("]",CELL("address",KV_4.sz.mell.!A1),1)),"'",""))</f>
        <v>KV_4.sz.mell.!$A$1</v>
      </c>
    </row>
    <row r="18" spans="1:3" x14ac:dyDescent="0.2">
      <c r="A18" s="310" t="s">
        <v>503</v>
      </c>
      <c r="B18" s="310" t="s">
        <v>502</v>
      </c>
      <c r="C18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9" spans="1:3" x14ac:dyDescent="0.2">
      <c r="A19" s="310" t="s">
        <v>504</v>
      </c>
      <c r="B19" s="310" t="s">
        <v>505</v>
      </c>
      <c r="C19" s="350" t="str">
        <f ca="1">HYPERLINK(SUBSTITUTE(CELL("address",KV_6.sz.mell.!A1),"'",""),SUBSTITUTE(MID(CELL("address",KV_6.sz.mell.!A1),SEARCH("]",CELL("address",KV_6.sz.mell.!A1),1)+1,LEN(CELL("address",KV_6.sz.mell.!A1))-SEARCH("]",CELL("address",KV_6.sz.mell.!A1),1)),"'",""))</f>
        <v>KV_6.sz.mell.!$A$1</v>
      </c>
    </row>
    <row r="20" spans="1:3" x14ac:dyDescent="0.2">
      <c r="A20" s="310" t="s">
        <v>506</v>
      </c>
      <c r="B20" s="310" t="s">
        <v>507</v>
      </c>
      <c r="C20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1" spans="1:3" x14ac:dyDescent="0.2">
      <c r="A21" s="310" t="s">
        <v>508</v>
      </c>
      <c r="B21" s="310" t="s">
        <v>509</v>
      </c>
      <c r="C21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2" spans="1:3" x14ac:dyDescent="0.2">
      <c r="A22" s="312" t="s">
        <v>510</v>
      </c>
      <c r="B22" s="310" t="s">
        <v>511</v>
      </c>
      <c r="C22" s="350" t="str">
        <f ca="1">HYPERLINK(SUBSTITUTE(CELL("address",KV_9.1.sz.mell!A1),"'",""),SUBSTITUTE(MID(CELL("address",KV_9.1.sz.mell!A1),SEARCH("]",CELL("address",KV_9.1.sz.mell!A1),1)+1,LEN(CELL("address",KV_9.1.sz.mell!A1))-SEARCH("]",CELL("address",KV_9.1.sz.mell!A1),1)),"'",""))</f>
        <v>KV_9.1.sz.mell!$A$1</v>
      </c>
    </row>
    <row r="23" spans="1:3" x14ac:dyDescent="0.2">
      <c r="A23" s="313" t="s">
        <v>512</v>
      </c>
      <c r="B23" s="310" t="s">
        <v>513</v>
      </c>
      <c r="C23" s="350" t="str">
        <f ca="1">HYPERLINK(SUBSTITUTE(CELL("address",KV_9.1.1.sz.mell!A1),"'",""),SUBSTITUTE(MID(CELL("address",KV_9.1.1.sz.mell!A1),SEARCH("]",CELL("address",KV_9.1.1.sz.mell!A1),1)+1,LEN(CELL("address",KV_9.1.1.sz.mell!A1))-SEARCH("]",CELL("address",KV_9.1.1.sz.mell!A1),1)),"'",""))</f>
        <v>KV_9.1.1.sz.mell!$A$1</v>
      </c>
    </row>
    <row r="24" spans="1:3" x14ac:dyDescent="0.2">
      <c r="A24" s="310" t="s">
        <v>514</v>
      </c>
      <c r="B24" s="310" t="s">
        <v>515</v>
      </c>
      <c r="C24" s="350" t="str">
        <f ca="1">HYPERLINK(SUBSTITUTE(CELL("address",KV_9.1.2.sz.mell.!A1),"'",""),SUBSTITUTE(MID(CELL("address",KV_9.1.2.sz.mell.!A1),SEARCH("]",CELL("address",KV_9.1.2.sz.mell.!A1),1)+1,LEN(CELL("address",KV_9.1.2.sz.mell.!A1))-SEARCH("]",CELL("address",KV_9.1.2.sz.mell.!A1),1)),"'",""))</f>
        <v>KV_9.1.2.sz.mell.!$A$1</v>
      </c>
    </row>
    <row r="25" spans="1:3" x14ac:dyDescent="0.2">
      <c r="A25" s="310" t="s">
        <v>516</v>
      </c>
      <c r="B25" s="310" t="s">
        <v>517</v>
      </c>
      <c r="C25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">
      <c r="A26" s="310" t="s">
        <v>518</v>
      </c>
      <c r="B26" s="310" t="s">
        <v>519</v>
      </c>
      <c r="C26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">
      <c r="A27" s="310" t="s">
        <v>520</v>
      </c>
      <c r="B27" s="310" t="str">
        <f>CONCATENATE(ALAPADATOK!B13)</f>
        <v>1 kvi név</v>
      </c>
      <c r="C27" s="350" t="str">
        <f ca="1">HYPERLINK(SUBSTITUTE(CELL("address",KV_9.3.sz.mell!A1),"'",""),SUBSTITUTE(MID(CELL("address",KV_9.3.sz.mell!A1),SEARCH("]",CELL("address",KV_9.3.sz.mell!A1),1)+1,LEN(CELL("address",KV_9.3.sz.mell!A1))-SEARCH("]",CELL("address",KV_9.3.sz.mell!A1),1)),"'",""))</f>
        <v>KV_9.3.sz.mell!$A$1</v>
      </c>
    </row>
    <row r="28" spans="1:3" x14ac:dyDescent="0.2">
      <c r="A28" s="310" t="s">
        <v>521</v>
      </c>
      <c r="B28" s="310" t="str">
        <f>CONCATENATE(ALAPADATOK!B15)</f>
        <v>2 kvi név</v>
      </c>
      <c r="C28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">
      <c r="A29" s="310" t="s">
        <v>527</v>
      </c>
      <c r="B29" s="310" t="str">
        <f>CONCATENATE(ALAPADATOK!B17)</f>
        <v xml:space="preserve">3 kvi név  </v>
      </c>
      <c r="C29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">
      <c r="A30" s="310" t="s">
        <v>528</v>
      </c>
      <c r="B30" s="310" t="str">
        <f>CONCATENATE(ALAPADATOK!B19)</f>
        <v>4 kvi név</v>
      </c>
      <c r="C30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">
      <c r="A31" s="310" t="s">
        <v>529</v>
      </c>
      <c r="B31" s="310" t="str">
        <f>CONCATENATE(ALAPADATOK!B21)</f>
        <v>5 kvi név</v>
      </c>
      <c r="C31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">
      <c r="A32" s="310" t="s">
        <v>530</v>
      </c>
      <c r="B32" s="310" t="str">
        <f>CONCATENATE(ALAPADATOK!B23)</f>
        <v>6 kvi név</v>
      </c>
      <c r="C32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">
      <c r="A33" s="310" t="s">
        <v>531</v>
      </c>
      <c r="B33" s="310" t="str">
        <f>CONCATENATE(ALAPADATOK!B25)</f>
        <v>7 kvi név</v>
      </c>
      <c r="C33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">
      <c r="A34" s="310" t="s">
        <v>532</v>
      </c>
      <c r="B34" s="310" t="str">
        <f>CONCATENATE(ALAPADATOK!B27)</f>
        <v>8 kvi név</v>
      </c>
      <c r="C34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5" spans="1:3" x14ac:dyDescent="0.2">
      <c r="A35" s="310" t="s">
        <v>533</v>
      </c>
      <c r="B35" s="310" t="str">
        <f>CONCATENATE(ALAPADATOK!B29)</f>
        <v>9 kvi név</v>
      </c>
      <c r="C35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6" spans="1:3" x14ac:dyDescent="0.2">
      <c r="A36" s="310" t="s">
        <v>534</v>
      </c>
      <c r="B36" s="310" t="str">
        <f>CONCATENATE(ALAPADATOK!B31)</f>
        <v>10 kvi név</v>
      </c>
      <c r="C36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7" spans="1:3" x14ac:dyDescent="0.2">
      <c r="A37" s="310" t="s">
        <v>535</v>
      </c>
      <c r="B37" s="310" t="s">
        <v>543</v>
      </c>
      <c r="C37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8" spans="1:3" x14ac:dyDescent="0.2">
      <c r="A38" s="310" t="s">
        <v>536</v>
      </c>
      <c r="B38" s="310" t="e">
        <f>#REF!</f>
        <v>#REF!</v>
      </c>
      <c r="C38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9" spans="1:3" ht="25.5" x14ac:dyDescent="0.2">
      <c r="A39" s="310" t="s">
        <v>537</v>
      </c>
      <c r="B39" s="351" t="s">
        <v>2</v>
      </c>
      <c r="C39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0" spans="1:3" x14ac:dyDescent="0.2">
      <c r="A40" s="310" t="s">
        <v>538</v>
      </c>
      <c r="B40" s="310" t="s">
        <v>544</v>
      </c>
      <c r="C40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1" spans="1:3" x14ac:dyDescent="0.2">
      <c r="A41" s="310" t="s">
        <v>539</v>
      </c>
      <c r="B41" s="310" t="e">
        <f>#REF!</f>
        <v>#REF!</v>
      </c>
      <c r="C41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2" spans="1:3" x14ac:dyDescent="0.2">
      <c r="A42" s="310" t="s">
        <v>540</v>
      </c>
      <c r="B42" s="310" t="e">
        <f>#REF!</f>
        <v>#REF!</v>
      </c>
      <c r="C42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3" spans="1:3" x14ac:dyDescent="0.2">
      <c r="A43" s="310" t="s">
        <v>541</v>
      </c>
      <c r="B43" s="310" t="str">
        <f>KV_6.sz.tájékoztató_t.!A2</f>
        <v>K I M U T A T Á S                                                                                                                a 2020. évben céljellegel juttatott támogatásokról</v>
      </c>
      <c r="C43" s="350" t="str">
        <f ca="1">HYPERLINK(SUBSTITUTE(CELL("address",KV_6.sz.tájékoztató_t.!A1),"'",""),SUBSTITUTE(MID(CELL("address",KV_6.sz.tájékoztató_t.!A1),SEARCH("]",CELL("address",KV_6.sz.tájékoztató_t.!A1),1)+1,LEN(CELL("address",KV_6.sz.tájékoztató_t.!A1))-SEARCH("]",CELL("address",KV_6.sz.tájékoztató_t.!A1),1)),"'",""))</f>
        <v>KV_6.sz.tájékoztató_t.!$A$1</v>
      </c>
    </row>
    <row r="44" spans="1:3" x14ac:dyDescent="0.2">
      <c r="A44" s="310" t="s">
        <v>542</v>
      </c>
      <c r="B44" s="310" t="e">
        <f>LOWER(#REF!)</f>
        <v>#REF!</v>
      </c>
      <c r="C44" s="350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45" spans="1:3" x14ac:dyDescent="0.2">
      <c r="A45" s="310"/>
      <c r="B45" s="310"/>
      <c r="C45" s="350"/>
    </row>
    <row r="46" spans="1:3" ht="18.75" x14ac:dyDescent="0.3">
      <c r="A46" s="553"/>
      <c r="B46" s="553"/>
      <c r="C46" s="553"/>
    </row>
    <row r="47" spans="1:3" x14ac:dyDescent="0.2">
      <c r="A47" s="310"/>
      <c r="B47" s="310"/>
      <c r="C47" s="310"/>
    </row>
    <row r="48" spans="1:3" x14ac:dyDescent="0.2">
      <c r="A48" s="310"/>
      <c r="B48" s="310"/>
      <c r="C48" s="310"/>
    </row>
    <row r="49" spans="1:3" x14ac:dyDescent="0.2">
      <c r="A49" s="310"/>
      <c r="B49" s="310"/>
      <c r="C49" s="310"/>
    </row>
    <row r="50" spans="1:3" x14ac:dyDescent="0.2">
      <c r="A50" s="310"/>
      <c r="B50" s="310"/>
      <c r="C50" s="310"/>
    </row>
    <row r="51" spans="1:3" x14ac:dyDescent="0.2">
      <c r="A51" s="310"/>
      <c r="B51" s="310"/>
      <c r="C51" s="310"/>
    </row>
    <row r="52" spans="1:3" x14ac:dyDescent="0.2">
      <c r="A52" s="310"/>
      <c r="B52" s="310"/>
      <c r="C52" s="310"/>
    </row>
    <row r="53" spans="1:3" x14ac:dyDescent="0.2">
      <c r="A53" s="310"/>
      <c r="B53" s="310"/>
      <c r="C53" s="310"/>
    </row>
    <row r="54" spans="1:3" x14ac:dyDescent="0.2">
      <c r="A54" s="310"/>
      <c r="B54" s="310"/>
      <c r="C54" s="310"/>
    </row>
    <row r="55" spans="1:3" x14ac:dyDescent="0.2">
      <c r="A55" s="310"/>
      <c r="B55" s="310"/>
      <c r="C55" s="310"/>
    </row>
    <row r="56" spans="1:3" x14ac:dyDescent="0.2">
      <c r="A56" s="310"/>
      <c r="B56" s="310"/>
      <c r="C56" s="310"/>
    </row>
    <row r="57" spans="1:3" x14ac:dyDescent="0.2">
      <c r="A57" s="310"/>
      <c r="B57" s="310"/>
      <c r="C57" s="310"/>
    </row>
    <row r="58" spans="1:3" x14ac:dyDescent="0.2">
      <c r="A58" s="310"/>
      <c r="B58" s="310"/>
      <c r="C58" s="310"/>
    </row>
    <row r="59" spans="1:3" x14ac:dyDescent="0.2">
      <c r="A59" s="310"/>
      <c r="B59" s="310"/>
      <c r="C59" s="310"/>
    </row>
    <row r="60" spans="1:3" x14ac:dyDescent="0.2">
      <c r="A60" s="310"/>
      <c r="B60" s="310"/>
      <c r="C60" s="310"/>
    </row>
    <row r="61" spans="1:3" ht="33.75" customHeight="1" x14ac:dyDescent="0.2">
      <c r="A61" s="554"/>
      <c r="B61" s="555"/>
      <c r="C61" s="555"/>
    </row>
    <row r="62" spans="1:3" x14ac:dyDescent="0.2">
      <c r="A62" s="310"/>
      <c r="B62" s="310"/>
      <c r="C62" s="310"/>
    </row>
    <row r="63" spans="1:3" x14ac:dyDescent="0.2">
      <c r="A63" s="310"/>
      <c r="B63" s="310"/>
      <c r="C63" s="310"/>
    </row>
    <row r="64" spans="1:3" x14ac:dyDescent="0.2">
      <c r="A64" s="310"/>
      <c r="B64" s="310"/>
      <c r="C64" s="310"/>
    </row>
    <row r="65" spans="1:3" x14ac:dyDescent="0.2">
      <c r="A65" s="310"/>
      <c r="B65" s="310"/>
      <c r="C65" s="310"/>
    </row>
    <row r="66" spans="1:3" x14ac:dyDescent="0.2">
      <c r="A66" s="310"/>
      <c r="B66" s="310"/>
      <c r="C66" s="310"/>
    </row>
    <row r="67" spans="1:3" x14ac:dyDescent="0.2">
      <c r="A67" s="310"/>
      <c r="B67" s="310"/>
      <c r="C67" s="310"/>
    </row>
    <row r="68" spans="1:3" x14ac:dyDescent="0.2">
      <c r="A68" s="310"/>
      <c r="B68" s="310"/>
      <c r="C68" s="310"/>
    </row>
    <row r="69" spans="1:3" x14ac:dyDescent="0.2">
      <c r="A69" s="310"/>
      <c r="B69" s="310"/>
      <c r="C69" s="310"/>
    </row>
    <row r="70" spans="1:3" x14ac:dyDescent="0.2">
      <c r="A70" s="310"/>
      <c r="B70" s="310"/>
      <c r="C70" s="310"/>
    </row>
    <row r="71" spans="1:3" x14ac:dyDescent="0.2">
      <c r="A71" s="310"/>
      <c r="B71" s="310"/>
      <c r="C71" s="310"/>
    </row>
    <row r="72" spans="1:3" x14ac:dyDescent="0.2">
      <c r="A72" s="310"/>
      <c r="B72" s="310"/>
      <c r="C72" s="310"/>
    </row>
    <row r="73" spans="1:3" x14ac:dyDescent="0.2">
      <c r="A73" s="310"/>
      <c r="B73" s="310"/>
      <c r="C73" s="310"/>
    </row>
    <row r="74" spans="1:3" x14ac:dyDescent="0.2">
      <c r="A74" s="310"/>
      <c r="B74" s="310"/>
      <c r="C74" s="310"/>
    </row>
    <row r="75" spans="1:3" x14ac:dyDescent="0.2">
      <c r="A75" s="310"/>
      <c r="B75" s="310"/>
      <c r="C75" s="310"/>
    </row>
    <row r="76" spans="1:3" x14ac:dyDescent="0.2">
      <c r="A76" s="310"/>
      <c r="B76" s="310"/>
      <c r="C76" s="310"/>
    </row>
    <row r="77" spans="1:3" x14ac:dyDescent="0.2">
      <c r="A77" s="310"/>
      <c r="B77" s="310"/>
      <c r="C77" s="310"/>
    </row>
    <row r="78" spans="1:3" x14ac:dyDescent="0.2">
      <c r="A78" s="310"/>
      <c r="B78" s="310"/>
      <c r="C78" s="310"/>
    </row>
    <row r="79" spans="1:3" x14ac:dyDescent="0.2">
      <c r="A79" s="310"/>
      <c r="B79" s="310"/>
      <c r="C79" s="310"/>
    </row>
    <row r="81" spans="1:3" ht="18.75" x14ac:dyDescent="0.3">
      <c r="A81" s="553"/>
      <c r="B81" s="553"/>
      <c r="C81" s="553"/>
    </row>
    <row r="103" spans="1:3" ht="18.75" x14ac:dyDescent="0.3">
      <c r="A103" s="553"/>
      <c r="B103" s="553"/>
      <c r="C103" s="553"/>
    </row>
  </sheetData>
  <sheetProtection sheet="1"/>
  <mergeCells count="6">
    <mergeCell ref="A2:C2"/>
    <mergeCell ref="A6:C6"/>
    <mergeCell ref="A46:C46"/>
    <mergeCell ref="A61:C61"/>
    <mergeCell ref="A81:C81"/>
    <mergeCell ref="A103:C10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"/>
  <sheetViews>
    <sheetView zoomScale="120" zoomScaleNormal="120" workbookViewId="0">
      <selection activeCell="B2" sqref="B2:F2"/>
    </sheetView>
  </sheetViews>
  <sheetFormatPr defaultRowHeight="15" x14ac:dyDescent="0.25"/>
  <cols>
    <col min="1" max="1" width="5.6640625" style="478" customWidth="1"/>
    <col min="2" max="2" width="35.6640625" style="478" customWidth="1"/>
    <col min="3" max="6" width="14" style="478" customWidth="1"/>
    <col min="7" max="16384" width="9.33203125" style="478"/>
  </cols>
  <sheetData>
    <row r="1" spans="1:7" x14ac:dyDescent="0.25">
      <c r="A1" s="477"/>
      <c r="B1" s="477"/>
      <c r="C1" s="477"/>
      <c r="D1" s="477"/>
      <c r="E1" s="477"/>
      <c r="F1" s="477"/>
    </row>
    <row r="2" spans="1:7" x14ac:dyDescent="0.25">
      <c r="A2" s="477"/>
      <c r="B2" s="580" t="s">
        <v>617</v>
      </c>
      <c r="C2" s="580"/>
      <c r="D2" s="580"/>
      <c r="E2" s="580"/>
      <c r="F2" s="580"/>
    </row>
    <row r="3" spans="1:7" x14ac:dyDescent="0.25">
      <c r="A3" s="477"/>
      <c r="B3" s="477"/>
      <c r="C3" s="477"/>
      <c r="D3" s="477"/>
      <c r="E3" s="477"/>
      <c r="F3" s="477"/>
    </row>
    <row r="4" spans="1:7" ht="33.200000000000003" customHeight="1" x14ac:dyDescent="0.25">
      <c r="A4" s="581" t="str">
        <f>CONCATENATE(PROPER([2]ALAPADATOK!A3)," adósságot keletkeztető ügyletekből és kezességvállalásokból fennálló kötelezettségei")</f>
        <v>Fityeház Község Önkormányzata adósságot keletkeztető ügyletekből és kezességvállalásokból fennálló kötelezettségei</v>
      </c>
      <c r="B4" s="581"/>
      <c r="C4" s="581"/>
      <c r="D4" s="581"/>
      <c r="E4" s="581"/>
      <c r="F4" s="581"/>
    </row>
    <row r="5" spans="1:7" ht="15.95" customHeight="1" thickBot="1" x14ac:dyDescent="0.3">
      <c r="A5" s="479"/>
      <c r="B5" s="479"/>
      <c r="C5" s="582"/>
      <c r="D5" s="582"/>
      <c r="E5" s="583" t="str">
        <f>[2]KV_2.2.sz.mell.!E2</f>
        <v>Forintban!</v>
      </c>
      <c r="F5" s="583"/>
      <c r="G5" s="481"/>
    </row>
    <row r="6" spans="1:7" ht="63.2" customHeight="1" x14ac:dyDescent="0.25">
      <c r="A6" s="584" t="s">
        <v>6</v>
      </c>
      <c r="B6" s="586" t="s">
        <v>584</v>
      </c>
      <c r="C6" s="586" t="s">
        <v>585</v>
      </c>
      <c r="D6" s="586"/>
      <c r="E6" s="586"/>
      <c r="F6" s="588" t="s">
        <v>586</v>
      </c>
    </row>
    <row r="7" spans="1:7" ht="15.75" thickBot="1" x14ac:dyDescent="0.3">
      <c r="A7" s="585"/>
      <c r="B7" s="587"/>
      <c r="C7" s="482">
        <f>+LEFT([2]KV_ÖSSZEFÜGGÉSEK!A5,4)+1</f>
        <v>2021</v>
      </c>
      <c r="D7" s="482">
        <f>+C7+1</f>
        <v>2022</v>
      </c>
      <c r="E7" s="482">
        <f>+D7+1</f>
        <v>2023</v>
      </c>
      <c r="F7" s="589"/>
    </row>
    <row r="8" spans="1:7" ht="15.75" thickBot="1" x14ac:dyDescent="0.3">
      <c r="A8" s="483"/>
      <c r="B8" s="484" t="s">
        <v>393</v>
      </c>
      <c r="C8" s="484" t="s">
        <v>394</v>
      </c>
      <c r="D8" s="484" t="s">
        <v>395</v>
      </c>
      <c r="E8" s="484" t="s">
        <v>397</v>
      </c>
      <c r="F8" s="485" t="s">
        <v>396</v>
      </c>
    </row>
    <row r="9" spans="1:7" x14ac:dyDescent="0.25">
      <c r="A9" s="486" t="s">
        <v>8</v>
      </c>
      <c r="B9" s="487"/>
      <c r="C9" s="488"/>
      <c r="D9" s="488"/>
      <c r="E9" s="488"/>
      <c r="F9" s="489">
        <f>SUM(C9:E9)</f>
        <v>0</v>
      </c>
    </row>
    <row r="10" spans="1:7" x14ac:dyDescent="0.25">
      <c r="A10" s="490" t="s">
        <v>9</v>
      </c>
      <c r="B10" s="491"/>
      <c r="C10" s="492"/>
      <c r="D10" s="492"/>
      <c r="E10" s="492"/>
      <c r="F10" s="493">
        <f>SUM(C10:E10)</f>
        <v>0</v>
      </c>
    </row>
    <row r="11" spans="1:7" x14ac:dyDescent="0.25">
      <c r="A11" s="490" t="s">
        <v>10</v>
      </c>
      <c r="B11" s="491"/>
      <c r="C11" s="492"/>
      <c r="D11" s="492"/>
      <c r="E11" s="492"/>
      <c r="F11" s="493">
        <f>SUM(C11:E11)</f>
        <v>0</v>
      </c>
    </row>
    <row r="12" spans="1:7" x14ac:dyDescent="0.25">
      <c r="A12" s="490" t="s">
        <v>11</v>
      </c>
      <c r="B12" s="491"/>
      <c r="C12" s="492"/>
      <c r="D12" s="492"/>
      <c r="E12" s="492"/>
      <c r="F12" s="493">
        <f>SUM(C12:E12)</f>
        <v>0</v>
      </c>
    </row>
    <row r="13" spans="1:7" ht="15.75" thickBot="1" x14ac:dyDescent="0.3">
      <c r="A13" s="494" t="s">
        <v>12</v>
      </c>
      <c r="B13" s="495"/>
      <c r="C13" s="496"/>
      <c r="D13" s="496"/>
      <c r="E13" s="496"/>
      <c r="F13" s="493">
        <f>SUM(C13:E13)</f>
        <v>0</v>
      </c>
    </row>
    <row r="14" spans="1:7" s="501" customFormat="1" thickBot="1" x14ac:dyDescent="0.25">
      <c r="A14" s="497" t="s">
        <v>13</v>
      </c>
      <c r="B14" s="498" t="s">
        <v>587</v>
      </c>
      <c r="C14" s="499">
        <f>SUM(C9:C13)</f>
        <v>0</v>
      </c>
      <c r="D14" s="499">
        <f>SUM(D9:D13)</f>
        <v>0</v>
      </c>
      <c r="E14" s="499">
        <f>SUM(E9:E13)</f>
        <v>0</v>
      </c>
      <c r="F14" s="500">
        <f>SUM(F9:F13)</f>
        <v>0</v>
      </c>
    </row>
  </sheetData>
  <mergeCells count="8">
    <mergeCell ref="B2:F2"/>
    <mergeCell ref="A4:F4"/>
    <mergeCell ref="C5:D5"/>
    <mergeCell ref="E5:F5"/>
    <mergeCell ref="A6:A7"/>
    <mergeCell ref="B6:B7"/>
    <mergeCell ref="C6:E6"/>
    <mergeCell ref="F6:F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C10" sqref="C10"/>
    </sheetView>
  </sheetViews>
  <sheetFormatPr defaultRowHeight="15" x14ac:dyDescent="0.25"/>
  <cols>
    <col min="1" max="1" width="5.6640625" style="74" customWidth="1"/>
    <col min="2" max="2" width="68.6640625" style="74" customWidth="1"/>
    <col min="3" max="3" width="19.5" style="74" customWidth="1"/>
    <col min="4" max="16384" width="9.33203125" style="74"/>
  </cols>
  <sheetData>
    <row r="1" spans="1:4" x14ac:dyDescent="0.25">
      <c r="A1" s="356"/>
      <c r="B1" s="356"/>
      <c r="C1" s="356"/>
    </row>
    <row r="2" spans="1:4" x14ac:dyDescent="0.25">
      <c r="A2" s="356"/>
      <c r="B2" s="562" t="str">
        <f>CONCATENATE("4. melléklet ",ALAPADATOK!A7," ",ALAPADATOK!B7," ",ALAPADATOK!C7," ",ALAPADATOK!D7," ",ALAPADATOK!E7," ",ALAPADATOK!F7," ",ALAPADATOK!G7," ",ALAPADATOK!H7)</f>
        <v>4. melléklet a 2 / 2021 ( V.28. ) önkormányzati rendelethez</v>
      </c>
      <c r="C2" s="562"/>
    </row>
    <row r="3" spans="1:4" x14ac:dyDescent="0.25">
      <c r="A3" s="356"/>
      <c r="B3" s="356"/>
      <c r="C3" s="356"/>
    </row>
    <row r="4" spans="1:4" ht="54" customHeight="1" x14ac:dyDescent="0.25">
      <c r="A4" s="590" t="str">
        <f>CONCATENATE(PROPER(ALAPADATOK!A3)," saját bevételeinek részletezése az adósságot keletkeztető ügyletből származó tárgyévi fizetési kötelezettség megállapításához")</f>
        <v>Fityeház Község Önkormányzata saját bevételeinek részletezése az adósságot keletkeztető ügyletből származó tárgyévi fizetési kötelezettség megállapításához</v>
      </c>
      <c r="B4" s="590"/>
      <c r="C4" s="590"/>
    </row>
    <row r="5" spans="1:4" ht="15.95" customHeight="1" thickBot="1" x14ac:dyDescent="0.3">
      <c r="A5" s="357"/>
      <c r="B5" s="357"/>
      <c r="C5" s="358" t="str">
        <f>KV_2.2.sz.mell.!G2</f>
        <v>Forintban!</v>
      </c>
      <c r="D5" s="75"/>
    </row>
    <row r="6" spans="1:4" ht="38.25" customHeight="1" thickBot="1" x14ac:dyDescent="0.3">
      <c r="A6" s="359" t="s">
        <v>6</v>
      </c>
      <c r="B6" s="360" t="s">
        <v>131</v>
      </c>
      <c r="C6" s="361" t="str">
        <f>+KV_1.1.sz.mell.!F8</f>
        <v>2020. évi módosított előirányzat (2020.12.31.)</v>
      </c>
    </row>
    <row r="7" spans="1:4" ht="15.75" thickBot="1" x14ac:dyDescent="0.3">
      <c r="A7" s="77"/>
      <c r="B7" s="272" t="s">
        <v>393</v>
      </c>
      <c r="C7" s="273" t="s">
        <v>394</v>
      </c>
    </row>
    <row r="8" spans="1:4" x14ac:dyDescent="0.25">
      <c r="A8" s="78" t="s">
        <v>8</v>
      </c>
      <c r="B8" s="177" t="s">
        <v>398</v>
      </c>
      <c r="C8" s="174">
        <v>7870000</v>
      </c>
    </row>
    <row r="9" spans="1:4" ht="24.75" x14ac:dyDescent="0.25">
      <c r="A9" s="79" t="s">
        <v>9</v>
      </c>
      <c r="B9" s="194" t="s">
        <v>158</v>
      </c>
      <c r="C9" s="175">
        <v>13335650</v>
      </c>
    </row>
    <row r="10" spans="1:4" x14ac:dyDescent="0.25">
      <c r="A10" s="79" t="s">
        <v>10</v>
      </c>
      <c r="B10" s="195" t="s">
        <v>399</v>
      </c>
      <c r="C10" s="175"/>
    </row>
    <row r="11" spans="1:4" ht="24.75" x14ac:dyDescent="0.25">
      <c r="A11" s="79" t="s">
        <v>11</v>
      </c>
      <c r="B11" s="195" t="s">
        <v>160</v>
      </c>
      <c r="C11" s="175"/>
    </row>
    <row r="12" spans="1:4" x14ac:dyDescent="0.25">
      <c r="A12" s="80" t="s">
        <v>12</v>
      </c>
      <c r="B12" s="195" t="s">
        <v>159</v>
      </c>
      <c r="C12" s="176">
        <v>574000</v>
      </c>
    </row>
    <row r="13" spans="1:4" ht="15.75" thickBot="1" x14ac:dyDescent="0.3">
      <c r="A13" s="79" t="s">
        <v>13</v>
      </c>
      <c r="B13" s="196" t="s">
        <v>400</v>
      </c>
      <c r="C13" s="175"/>
    </row>
    <row r="14" spans="1:4" ht="15.75" thickBot="1" x14ac:dyDescent="0.3">
      <c r="A14" s="591" t="s">
        <v>132</v>
      </c>
      <c r="B14" s="592"/>
      <c r="C14" s="81">
        <f>SUM(C8:C13)</f>
        <v>21779650</v>
      </c>
    </row>
    <row r="15" spans="1:4" ht="23.25" customHeight="1" x14ac:dyDescent="0.25">
      <c r="A15" s="593" t="s">
        <v>137</v>
      </c>
      <c r="B15" s="593"/>
      <c r="C15" s="593"/>
    </row>
  </sheetData>
  <mergeCells count="4">
    <mergeCell ref="A4:C4"/>
    <mergeCell ref="A14:B14"/>
    <mergeCell ref="A15:C15"/>
    <mergeCell ref="B2:C2"/>
  </mergeCells>
  <phoneticPr fontId="2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zoomScale="120" zoomScaleNormal="120" workbookViewId="0">
      <selection activeCell="B2" sqref="B2:C2"/>
    </sheetView>
  </sheetViews>
  <sheetFormatPr defaultRowHeight="15" x14ac:dyDescent="0.25"/>
  <cols>
    <col min="1" max="1" width="5.6640625" style="478" customWidth="1"/>
    <col min="2" max="2" width="66.83203125" style="478" customWidth="1"/>
    <col min="3" max="3" width="27" style="478" customWidth="1"/>
    <col min="4" max="16384" width="9.33203125" style="478"/>
  </cols>
  <sheetData>
    <row r="1" spans="1:4" x14ac:dyDescent="0.25">
      <c r="A1" s="477"/>
      <c r="B1" s="477"/>
      <c r="C1" s="477"/>
    </row>
    <row r="2" spans="1:4" x14ac:dyDescent="0.25">
      <c r="A2" s="477"/>
      <c r="B2" s="580" t="s">
        <v>618</v>
      </c>
      <c r="C2" s="580"/>
    </row>
    <row r="3" spans="1:4" x14ac:dyDescent="0.25">
      <c r="A3" s="477"/>
      <c r="B3" s="477"/>
      <c r="C3" s="477"/>
    </row>
    <row r="4" spans="1:4" ht="33.200000000000003" customHeight="1" x14ac:dyDescent="0.25">
      <c r="A4" s="594" t="str">
        <f>CONCATENATE(PROPER([2]ALAPADATOK!A3)," ",[2]ALAPADATOK!D7,". évi adósságot keletkeztető fejlesztési céljai")</f>
        <v>Fityeház Község Önkormányzata 2020. évi adósságot keletkeztető fejlesztési céljai</v>
      </c>
      <c r="B4" s="594"/>
      <c r="C4" s="594"/>
    </row>
    <row r="5" spans="1:4" ht="15.95" customHeight="1" thickBot="1" x14ac:dyDescent="0.3">
      <c r="A5" s="479"/>
      <c r="B5" s="479"/>
      <c r="C5" s="480" t="str">
        <f>[2]KV_4.sz.mell.!C5</f>
        <v>Forintban!</v>
      </c>
      <c r="D5" s="481"/>
    </row>
    <row r="6" spans="1:4" ht="26.45" customHeight="1" thickBot="1" x14ac:dyDescent="0.3">
      <c r="A6" s="502" t="s">
        <v>6</v>
      </c>
      <c r="B6" s="503" t="s">
        <v>588</v>
      </c>
      <c r="C6" s="504" t="s">
        <v>589</v>
      </c>
    </row>
    <row r="7" spans="1:4" ht="15.75" thickBot="1" x14ac:dyDescent="0.3">
      <c r="A7" s="505"/>
      <c r="B7" s="506" t="s">
        <v>393</v>
      </c>
      <c r="C7" s="507" t="s">
        <v>394</v>
      </c>
    </row>
    <row r="8" spans="1:4" x14ac:dyDescent="0.25">
      <c r="A8" s="508" t="s">
        <v>8</v>
      </c>
      <c r="B8" s="509"/>
      <c r="C8" s="510"/>
    </row>
    <row r="9" spans="1:4" x14ac:dyDescent="0.25">
      <c r="A9" s="511" t="s">
        <v>9</v>
      </c>
      <c r="B9" s="512"/>
      <c r="C9" s="513"/>
    </row>
    <row r="10" spans="1:4" ht="15.75" thickBot="1" x14ac:dyDescent="0.3">
      <c r="A10" s="514" t="s">
        <v>10</v>
      </c>
      <c r="B10" s="515"/>
      <c r="C10" s="516"/>
    </row>
    <row r="11" spans="1:4" s="501" customFormat="1" ht="17.25" customHeight="1" thickBot="1" x14ac:dyDescent="0.25">
      <c r="A11" s="517" t="s">
        <v>11</v>
      </c>
      <c r="B11" s="518" t="s">
        <v>590</v>
      </c>
      <c r="C11" s="519">
        <f>SUM(C8:C10)</f>
        <v>0</v>
      </c>
    </row>
    <row r="12" spans="1:4" ht="24.75" customHeight="1" x14ac:dyDescent="0.25">
      <c r="A12" s="595" t="s">
        <v>591</v>
      </c>
      <c r="B12" s="595"/>
      <c r="C12" s="595"/>
    </row>
    <row r="15" spans="1:4" ht="15.75" x14ac:dyDescent="0.25">
      <c r="B15" s="520"/>
    </row>
  </sheetData>
  <mergeCells count="3">
    <mergeCell ref="B2:C2"/>
    <mergeCell ref="A4:C4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B14" sqref="B14"/>
    </sheetView>
  </sheetViews>
  <sheetFormatPr defaultRowHeight="12.75" x14ac:dyDescent="0.2"/>
  <cols>
    <col min="1" max="1" width="47.1640625" style="30" customWidth="1"/>
    <col min="2" max="2" width="15.6640625" style="29" customWidth="1"/>
    <col min="3" max="3" width="16.33203125" style="29" customWidth="1"/>
    <col min="4" max="4" width="18" style="29" customWidth="1"/>
    <col min="5" max="5" width="16.6640625" style="29" customWidth="1"/>
    <col min="6" max="6" width="18.83203125" style="35" customWidth="1"/>
    <col min="7" max="8" width="12.83203125" style="29" customWidth="1"/>
    <col min="9" max="9" width="13.83203125" style="29" customWidth="1"/>
    <col min="10" max="16384" width="9.33203125" style="29"/>
  </cols>
  <sheetData>
    <row r="1" spans="1:6" x14ac:dyDescent="0.2">
      <c r="A1" s="344"/>
      <c r="B1" s="334"/>
      <c r="C1" s="334"/>
      <c r="D1" s="334"/>
      <c r="E1" s="334"/>
      <c r="F1" s="334"/>
    </row>
    <row r="2" spans="1:6" ht="18" customHeight="1" x14ac:dyDescent="0.2">
      <c r="A2" s="344"/>
      <c r="B2" s="597" t="str">
        <f>CONCATENATE("6. melléklet ",ALAPADATOK!A7," ",ALAPADATOK!B7," ",ALAPADATOK!C7," ",ALAPADATOK!D7," ",ALAPADATOK!E7," ",ALAPADATOK!F7," ",ALAPADATOK!G7," ",ALAPADATOK!H7)</f>
        <v>6. melléklet a 2 / 2021 ( V.28. ) önkormányzati rendelethez</v>
      </c>
      <c r="C2" s="598"/>
      <c r="D2" s="598"/>
      <c r="E2" s="598"/>
      <c r="F2" s="598"/>
    </row>
    <row r="3" spans="1:6" x14ac:dyDescent="0.2">
      <c r="A3" s="344"/>
      <c r="B3" s="334"/>
      <c r="C3" s="334"/>
      <c r="D3" s="334"/>
      <c r="E3" s="334"/>
      <c r="F3" s="334"/>
    </row>
    <row r="4" spans="1:6" ht="25.5" customHeight="1" x14ac:dyDescent="0.2">
      <c r="A4" s="596" t="s">
        <v>0</v>
      </c>
      <c r="B4" s="596"/>
      <c r="C4" s="596"/>
      <c r="D4" s="596"/>
      <c r="E4" s="596"/>
      <c r="F4" s="596"/>
    </row>
    <row r="5" spans="1:6" ht="16.5" customHeight="1" thickBot="1" x14ac:dyDescent="0.3">
      <c r="A5" s="344"/>
      <c r="B5" s="334"/>
      <c r="C5" s="334"/>
      <c r="D5" s="334"/>
      <c r="E5" s="334"/>
      <c r="F5" s="345" t="s">
        <v>442</v>
      </c>
    </row>
    <row r="6" spans="1:6" s="31" customFormat="1" ht="49.5" customHeight="1" thickBot="1" x14ac:dyDescent="0.25">
      <c r="A6" s="346" t="s">
        <v>51</v>
      </c>
      <c r="B6" s="347" t="s">
        <v>52</v>
      </c>
      <c r="C6" s="347" t="s">
        <v>53</v>
      </c>
      <c r="D6" s="347" t="str">
        <f>+CONCATENATE("Felhasználás   ",LEFT(KV_ÖSSZEFÜGGÉSEK!A5,4)-1,". XII. 31-ig")</f>
        <v>Felhasználás   2020. XII. 31-ig</v>
      </c>
      <c r="E6" s="347" t="str">
        <f>+KV_1.1.sz.mell.!F8</f>
        <v>2020. évi módosított előirányzat (2020.12.31.)</v>
      </c>
      <c r="F6" s="348" t="str">
        <f>+CONCATENATE(LEFT(KV_ÖSSZEFÜGGÉSEK!A5,4),". utáni szükséglet")</f>
        <v>2021. utáni szükséglet</v>
      </c>
    </row>
    <row r="7" spans="1:6" s="35" customFormat="1" ht="12" customHeight="1" thickBot="1" x14ac:dyDescent="0.25">
      <c r="A7" s="33" t="s">
        <v>393</v>
      </c>
      <c r="B7" s="34" t="s">
        <v>394</v>
      </c>
      <c r="C7" s="34" t="s">
        <v>395</v>
      </c>
      <c r="D7" s="34" t="s">
        <v>397</v>
      </c>
      <c r="E7" s="34" t="s">
        <v>396</v>
      </c>
      <c r="F7" s="274" t="s">
        <v>440</v>
      </c>
    </row>
    <row r="8" spans="1:6" ht="15.95" customHeight="1" x14ac:dyDescent="0.2">
      <c r="A8" s="259" t="s">
        <v>558</v>
      </c>
      <c r="B8" s="21">
        <v>4047100</v>
      </c>
      <c r="C8" s="261" t="s">
        <v>559</v>
      </c>
      <c r="D8" s="21"/>
      <c r="E8" s="21">
        <v>4047100</v>
      </c>
      <c r="F8" s="36">
        <f t="shared" ref="F8:F23" si="0">B8-D8-E8</f>
        <v>0</v>
      </c>
    </row>
    <row r="9" spans="1:6" ht="15.95" customHeight="1" x14ac:dyDescent="0.2">
      <c r="A9" s="259" t="s">
        <v>560</v>
      </c>
      <c r="B9" s="21">
        <v>251337</v>
      </c>
      <c r="C9" s="261" t="s">
        <v>559</v>
      </c>
      <c r="D9" s="21"/>
      <c r="E9" s="21">
        <v>251337</v>
      </c>
      <c r="F9" s="36">
        <f t="shared" si="0"/>
        <v>0</v>
      </c>
    </row>
    <row r="10" spans="1:6" ht="15.95" customHeight="1" x14ac:dyDescent="0.2">
      <c r="A10" s="259" t="s">
        <v>611</v>
      </c>
      <c r="B10" s="21">
        <v>269900</v>
      </c>
      <c r="C10" s="261" t="s">
        <v>559</v>
      </c>
      <c r="D10" s="21"/>
      <c r="E10" s="21">
        <v>269900</v>
      </c>
      <c r="F10" s="36">
        <f t="shared" si="0"/>
        <v>0</v>
      </c>
    </row>
    <row r="11" spans="1:6" ht="15.95" customHeight="1" x14ac:dyDescent="0.2">
      <c r="A11" s="550" t="s">
        <v>612</v>
      </c>
      <c r="B11" s="21">
        <v>71096</v>
      </c>
      <c r="C11" s="261" t="s">
        <v>559</v>
      </c>
      <c r="D11" s="21"/>
      <c r="E11" s="21">
        <v>71096</v>
      </c>
      <c r="F11" s="36">
        <f t="shared" si="0"/>
        <v>0</v>
      </c>
    </row>
    <row r="12" spans="1:6" ht="15.95" customHeight="1" x14ac:dyDescent="0.2">
      <c r="A12" s="259"/>
      <c r="B12" s="21"/>
      <c r="C12" s="261"/>
      <c r="D12" s="21"/>
      <c r="E12" s="21"/>
      <c r="F12" s="36">
        <f t="shared" si="0"/>
        <v>0</v>
      </c>
    </row>
    <row r="13" spans="1:6" ht="15.95" customHeight="1" x14ac:dyDescent="0.2">
      <c r="A13" s="260"/>
      <c r="B13" s="21"/>
      <c r="C13" s="261"/>
      <c r="D13" s="21"/>
      <c r="E13" s="21"/>
      <c r="F13" s="36">
        <f t="shared" si="0"/>
        <v>0</v>
      </c>
    </row>
    <row r="14" spans="1:6" ht="15.95" customHeight="1" x14ac:dyDescent="0.2">
      <c r="A14" s="259"/>
      <c r="B14" s="21"/>
      <c r="C14" s="261"/>
      <c r="D14" s="21"/>
      <c r="E14" s="21"/>
      <c r="F14" s="36">
        <f t="shared" si="0"/>
        <v>0</v>
      </c>
    </row>
    <row r="15" spans="1:6" ht="15.95" customHeight="1" x14ac:dyDescent="0.2">
      <c r="A15" s="259"/>
      <c r="B15" s="21"/>
      <c r="C15" s="261"/>
      <c r="D15" s="21"/>
      <c r="E15" s="21"/>
      <c r="F15" s="36">
        <f t="shared" si="0"/>
        <v>0</v>
      </c>
    </row>
    <row r="16" spans="1:6" ht="15.95" customHeight="1" x14ac:dyDescent="0.2">
      <c r="A16" s="259"/>
      <c r="B16" s="21"/>
      <c r="C16" s="261"/>
      <c r="D16" s="21"/>
      <c r="E16" s="21"/>
      <c r="F16" s="36">
        <f t="shared" si="0"/>
        <v>0</v>
      </c>
    </row>
    <row r="17" spans="1:6" ht="15.95" customHeight="1" x14ac:dyDescent="0.2">
      <c r="A17" s="259"/>
      <c r="B17" s="21"/>
      <c r="C17" s="261"/>
      <c r="D17" s="21"/>
      <c r="E17" s="21"/>
      <c r="F17" s="36">
        <f t="shared" si="0"/>
        <v>0</v>
      </c>
    </row>
    <row r="18" spans="1:6" ht="15.95" customHeight="1" x14ac:dyDescent="0.2">
      <c r="A18" s="259"/>
      <c r="B18" s="21"/>
      <c r="C18" s="261"/>
      <c r="D18" s="21"/>
      <c r="E18" s="21"/>
      <c r="F18" s="36">
        <f t="shared" si="0"/>
        <v>0</v>
      </c>
    </row>
    <row r="19" spans="1:6" ht="15.95" customHeight="1" x14ac:dyDescent="0.2">
      <c r="A19" s="259"/>
      <c r="B19" s="21"/>
      <c r="C19" s="261"/>
      <c r="D19" s="21"/>
      <c r="E19" s="21"/>
      <c r="F19" s="36">
        <f t="shared" si="0"/>
        <v>0</v>
      </c>
    </row>
    <row r="20" spans="1:6" ht="15.95" customHeight="1" x14ac:dyDescent="0.2">
      <c r="A20" s="259"/>
      <c r="B20" s="21"/>
      <c r="C20" s="261"/>
      <c r="D20" s="21"/>
      <c r="E20" s="21"/>
      <c r="F20" s="36">
        <f t="shared" si="0"/>
        <v>0</v>
      </c>
    </row>
    <row r="21" spans="1:6" ht="15.95" customHeight="1" x14ac:dyDescent="0.2">
      <c r="A21" s="259"/>
      <c r="B21" s="21"/>
      <c r="C21" s="261"/>
      <c r="D21" s="21"/>
      <c r="E21" s="21"/>
      <c r="F21" s="36">
        <f t="shared" si="0"/>
        <v>0</v>
      </c>
    </row>
    <row r="22" spans="1:6" ht="15.95" customHeight="1" x14ac:dyDescent="0.2">
      <c r="A22" s="259"/>
      <c r="B22" s="21"/>
      <c r="C22" s="261"/>
      <c r="D22" s="21"/>
      <c r="E22" s="21"/>
      <c r="F22" s="36">
        <f t="shared" si="0"/>
        <v>0</v>
      </c>
    </row>
    <row r="23" spans="1:6" ht="15.95" customHeight="1" thickBot="1" x14ac:dyDescent="0.25">
      <c r="A23" s="37"/>
      <c r="B23" s="22"/>
      <c r="C23" s="262"/>
      <c r="D23" s="22"/>
      <c r="E23" s="22"/>
      <c r="F23" s="38">
        <f t="shared" si="0"/>
        <v>0</v>
      </c>
    </row>
    <row r="24" spans="1:6" s="41" customFormat="1" ht="18" customHeight="1" thickBot="1" x14ac:dyDescent="0.25">
      <c r="A24" s="83" t="s">
        <v>50</v>
      </c>
      <c r="B24" s="39">
        <f>SUM(B8:B23)</f>
        <v>4639433</v>
      </c>
      <c r="C24" s="53"/>
      <c r="D24" s="39">
        <f>SUM(D8:D23)</f>
        <v>0</v>
      </c>
      <c r="E24" s="39">
        <f>SUM(E8:E23)</f>
        <v>4639433</v>
      </c>
      <c r="F24" s="40">
        <f>SUM(F8:F23)</f>
        <v>0</v>
      </c>
    </row>
  </sheetData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H26"/>
  <sheetViews>
    <sheetView view="pageLayout" zoomScaleNormal="115" workbookViewId="0">
      <selection activeCell="B1" sqref="B1:F1"/>
    </sheetView>
  </sheetViews>
  <sheetFormatPr defaultRowHeight="12.75" x14ac:dyDescent="0.2"/>
  <cols>
    <col min="1" max="1" width="54.1640625" style="476" customWidth="1"/>
    <col min="2" max="2" width="15.6640625" style="453" customWidth="1"/>
    <col min="3" max="3" width="16.33203125" style="453" customWidth="1"/>
    <col min="4" max="5" width="18" style="453" customWidth="1"/>
    <col min="6" max="6" width="18.83203125" style="453" customWidth="1"/>
    <col min="7" max="8" width="12.83203125" style="453" customWidth="1"/>
    <col min="9" max="9" width="13.83203125" style="453" customWidth="1"/>
    <col min="10" max="16384" width="9.33203125" style="453"/>
  </cols>
  <sheetData>
    <row r="1" spans="1:8" ht="20.45" customHeight="1" x14ac:dyDescent="0.2">
      <c r="A1" s="452"/>
      <c r="B1" s="599" t="s">
        <v>619</v>
      </c>
      <c r="C1" s="599"/>
      <c r="D1" s="599"/>
      <c r="E1" s="599"/>
      <c r="F1" s="599"/>
    </row>
    <row r="2" spans="1:8" x14ac:dyDescent="0.2">
      <c r="A2" s="452"/>
      <c r="B2" s="454"/>
      <c r="C2" s="454"/>
      <c r="D2" s="454"/>
      <c r="E2" s="454"/>
      <c r="F2" s="454"/>
    </row>
    <row r="3" spans="1:8" ht="24.75" customHeight="1" x14ac:dyDescent="0.2">
      <c r="A3" s="600" t="s">
        <v>580</v>
      </c>
      <c r="B3" s="600"/>
      <c r="C3" s="600"/>
      <c r="D3" s="600"/>
      <c r="E3" s="600"/>
      <c r="F3" s="600"/>
    </row>
    <row r="4" spans="1:8" ht="23.25" customHeight="1" thickBot="1" x14ac:dyDescent="0.3">
      <c r="A4" s="452"/>
      <c r="B4" s="454"/>
      <c r="C4" s="454"/>
      <c r="D4" s="454"/>
      <c r="E4" s="454"/>
      <c r="F4" s="455" t="str">
        <f>[1]KVI_MOD_6.sz.mell.!G4</f>
        <v xml:space="preserve"> Forintban!</v>
      </c>
    </row>
    <row r="5" spans="1:8" s="459" customFormat="1" ht="48.75" customHeight="1" thickBot="1" x14ac:dyDescent="0.25">
      <c r="A5" s="456" t="s">
        <v>581</v>
      </c>
      <c r="B5" s="457" t="s">
        <v>52</v>
      </c>
      <c r="C5" s="457" t="s">
        <v>53</v>
      </c>
      <c r="D5" s="457" t="str">
        <f>+[1]KVI_MOD_6.sz.mell.!D5</f>
        <v>Felhasználás   2019. XII. 31-ig</v>
      </c>
      <c r="E5" s="457" t="s">
        <v>579</v>
      </c>
      <c r="F5" s="458" t="s">
        <v>582</v>
      </c>
    </row>
    <row r="6" spans="1:8" ht="15.2" customHeight="1" thickBot="1" x14ac:dyDescent="0.25">
      <c r="A6" s="460" t="s">
        <v>393</v>
      </c>
      <c r="B6" s="461" t="s">
        <v>394</v>
      </c>
      <c r="C6" s="461" t="s">
        <v>395</v>
      </c>
      <c r="D6" s="461" t="s">
        <v>397</v>
      </c>
      <c r="E6" s="461" t="s">
        <v>396</v>
      </c>
      <c r="F6" s="462" t="s">
        <v>440</v>
      </c>
    </row>
    <row r="7" spans="1:8" ht="15.95" customHeight="1" x14ac:dyDescent="0.2">
      <c r="A7" s="463" t="s">
        <v>583</v>
      </c>
      <c r="B7" s="464">
        <v>1580196</v>
      </c>
      <c r="C7" s="465" t="s">
        <v>559</v>
      </c>
      <c r="D7" s="464"/>
      <c r="E7" s="464">
        <v>1580196</v>
      </c>
      <c r="F7" s="466">
        <f>B7-D7-E7</f>
        <v>0</v>
      </c>
    </row>
    <row r="8" spans="1:8" ht="15.95" customHeight="1" x14ac:dyDescent="0.2">
      <c r="A8" s="463"/>
      <c r="B8" s="464"/>
      <c r="C8" s="465"/>
      <c r="D8" s="464"/>
      <c r="E8" s="464"/>
      <c r="F8" s="466">
        <f t="shared" ref="F8:F25" si="0">B8-D8-E8</f>
        <v>0</v>
      </c>
      <c r="H8" s="467"/>
    </row>
    <row r="9" spans="1:8" ht="15.95" customHeight="1" x14ac:dyDescent="0.2">
      <c r="A9" s="463"/>
      <c r="B9" s="464"/>
      <c r="C9" s="465"/>
      <c r="D9" s="464"/>
      <c r="E9" s="464"/>
      <c r="F9" s="466">
        <f t="shared" si="0"/>
        <v>0</v>
      </c>
    </row>
    <row r="10" spans="1:8" ht="15.95" customHeight="1" x14ac:dyDescent="0.2">
      <c r="A10" s="463"/>
      <c r="B10" s="464"/>
      <c r="C10" s="465"/>
      <c r="D10" s="464"/>
      <c r="E10" s="464"/>
      <c r="F10" s="466">
        <f t="shared" si="0"/>
        <v>0</v>
      </c>
    </row>
    <row r="11" spans="1:8" ht="15.95" customHeight="1" x14ac:dyDescent="0.2">
      <c r="A11" s="463"/>
      <c r="B11" s="464"/>
      <c r="C11" s="465"/>
      <c r="D11" s="464"/>
      <c r="E11" s="464"/>
      <c r="F11" s="466">
        <f t="shared" si="0"/>
        <v>0</v>
      </c>
    </row>
    <row r="12" spans="1:8" ht="15.95" customHeight="1" x14ac:dyDescent="0.2">
      <c r="A12" s="463"/>
      <c r="B12" s="464"/>
      <c r="C12" s="465"/>
      <c r="D12" s="464"/>
      <c r="E12" s="464"/>
      <c r="F12" s="466">
        <f t="shared" si="0"/>
        <v>0</v>
      </c>
    </row>
    <row r="13" spans="1:8" ht="15.95" customHeight="1" x14ac:dyDescent="0.2">
      <c r="A13" s="463"/>
      <c r="B13" s="464"/>
      <c r="C13" s="465"/>
      <c r="D13" s="464"/>
      <c r="E13" s="464"/>
      <c r="F13" s="466">
        <f t="shared" si="0"/>
        <v>0</v>
      </c>
    </row>
    <row r="14" spans="1:8" ht="15.95" customHeight="1" x14ac:dyDescent="0.2">
      <c r="A14" s="463"/>
      <c r="B14" s="464"/>
      <c r="C14" s="465"/>
      <c r="D14" s="464"/>
      <c r="E14" s="464"/>
      <c r="F14" s="466">
        <f t="shared" si="0"/>
        <v>0</v>
      </c>
    </row>
    <row r="15" spans="1:8" ht="15.95" customHeight="1" x14ac:dyDescent="0.2">
      <c r="A15" s="463"/>
      <c r="B15" s="464"/>
      <c r="C15" s="465"/>
      <c r="D15" s="464"/>
      <c r="E15" s="464"/>
      <c r="F15" s="466">
        <f t="shared" si="0"/>
        <v>0</v>
      </c>
    </row>
    <row r="16" spans="1:8" ht="15.95" customHeight="1" x14ac:dyDescent="0.2">
      <c r="A16" s="463"/>
      <c r="B16" s="464"/>
      <c r="C16" s="465"/>
      <c r="D16" s="464"/>
      <c r="E16" s="464"/>
      <c r="F16" s="466">
        <f t="shared" si="0"/>
        <v>0</v>
      </c>
    </row>
    <row r="17" spans="1:6" ht="15.95" customHeight="1" x14ac:dyDescent="0.2">
      <c r="A17" s="463"/>
      <c r="B17" s="464"/>
      <c r="C17" s="465"/>
      <c r="D17" s="464"/>
      <c r="E17" s="464"/>
      <c r="F17" s="466">
        <f t="shared" si="0"/>
        <v>0</v>
      </c>
    </row>
    <row r="18" spans="1:6" ht="15.95" customHeight="1" x14ac:dyDescent="0.2">
      <c r="A18" s="463"/>
      <c r="B18" s="464"/>
      <c r="C18" s="465"/>
      <c r="D18" s="464"/>
      <c r="E18" s="464"/>
      <c r="F18" s="466">
        <f t="shared" si="0"/>
        <v>0</v>
      </c>
    </row>
    <row r="19" spans="1:6" ht="15.95" customHeight="1" x14ac:dyDescent="0.2">
      <c r="A19" s="463"/>
      <c r="B19" s="464"/>
      <c r="C19" s="465"/>
      <c r="D19" s="464"/>
      <c r="E19" s="464"/>
      <c r="F19" s="466">
        <f t="shared" si="0"/>
        <v>0</v>
      </c>
    </row>
    <row r="20" spans="1:6" ht="15.95" customHeight="1" x14ac:dyDescent="0.2">
      <c r="A20" s="463"/>
      <c r="B20" s="464"/>
      <c r="C20" s="465"/>
      <c r="D20" s="464"/>
      <c r="E20" s="464"/>
      <c r="F20" s="466">
        <f t="shared" si="0"/>
        <v>0</v>
      </c>
    </row>
    <row r="21" spans="1:6" ht="15.95" customHeight="1" x14ac:dyDescent="0.2">
      <c r="A21" s="463"/>
      <c r="B21" s="464"/>
      <c r="C21" s="465"/>
      <c r="D21" s="464"/>
      <c r="E21" s="464"/>
      <c r="F21" s="466">
        <f t="shared" si="0"/>
        <v>0</v>
      </c>
    </row>
    <row r="22" spans="1:6" ht="15.95" customHeight="1" x14ac:dyDescent="0.2">
      <c r="A22" s="463"/>
      <c r="B22" s="464"/>
      <c r="C22" s="465"/>
      <c r="D22" s="464"/>
      <c r="E22" s="464"/>
      <c r="F22" s="466">
        <f>B22-D22-E22</f>
        <v>0</v>
      </c>
    </row>
    <row r="23" spans="1:6" ht="15.95" customHeight="1" x14ac:dyDescent="0.2">
      <c r="A23" s="463"/>
      <c r="B23" s="464"/>
      <c r="C23" s="465"/>
      <c r="D23" s="464"/>
      <c r="E23" s="464"/>
      <c r="F23" s="466">
        <f t="shared" si="0"/>
        <v>0</v>
      </c>
    </row>
    <row r="24" spans="1:6" ht="15.95" customHeight="1" x14ac:dyDescent="0.2">
      <c r="A24" s="463"/>
      <c r="B24" s="464"/>
      <c r="C24" s="465"/>
      <c r="D24" s="464"/>
      <c r="E24" s="464"/>
      <c r="F24" s="466">
        <f t="shared" si="0"/>
        <v>0</v>
      </c>
    </row>
    <row r="25" spans="1:6" ht="15.95" customHeight="1" thickBot="1" x14ac:dyDescent="0.25">
      <c r="A25" s="468"/>
      <c r="B25" s="469"/>
      <c r="C25" s="470"/>
      <c r="D25" s="469"/>
      <c r="E25" s="469"/>
      <c r="F25" s="466">
        <f t="shared" si="0"/>
        <v>0</v>
      </c>
    </row>
    <row r="26" spans="1:6" s="475" customFormat="1" ht="18" customHeight="1" thickBot="1" x14ac:dyDescent="0.25">
      <c r="A26" s="471" t="s">
        <v>50</v>
      </c>
      <c r="B26" s="472">
        <f>SUM(B7:B25)</f>
        <v>1580196</v>
      </c>
      <c r="C26" s="473"/>
      <c r="D26" s="472">
        <f>SUM(D7:D25)</f>
        <v>0</v>
      </c>
      <c r="E26" s="472">
        <f>E7</f>
        <v>1580196</v>
      </c>
      <c r="F26" s="474">
        <f>SUM(F7:F25)</f>
        <v>0</v>
      </c>
    </row>
  </sheetData>
  <mergeCells count="2">
    <mergeCell ref="B1:F1"/>
    <mergeCell ref="A3:F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179"/>
  <sheetViews>
    <sheetView zoomScale="120" zoomScaleNormal="120" zoomScaleSheetLayoutView="85" workbookViewId="0">
      <selection activeCell="D77" sqref="D77"/>
    </sheetView>
  </sheetViews>
  <sheetFormatPr defaultRowHeight="12.75" x14ac:dyDescent="0.2"/>
  <cols>
    <col min="1" max="1" width="19.5" style="199" customWidth="1"/>
    <col min="2" max="2" width="72" style="200" customWidth="1"/>
    <col min="3" max="3" width="13.83203125" style="200" customWidth="1"/>
    <col min="4" max="4" width="13.6640625" style="201" customWidth="1"/>
    <col min="5" max="16384" width="9.33203125" style="2"/>
  </cols>
  <sheetData>
    <row r="1" spans="1:4" s="1" customFormat="1" ht="16.5" customHeight="1" thickBot="1" x14ac:dyDescent="0.25">
      <c r="A1" s="314"/>
      <c r="B1" s="315"/>
      <c r="C1" s="315"/>
      <c r="D1" s="311" t="str">
        <f>CONCATENATE("8.1. melléklet ",ALAPADATOK!A7," ",ALAPADATOK!B7," ",ALAPADATOK!C7," ",ALAPADATOK!D7," ",ALAPADATOK!E7," ",ALAPADATOK!F7," ",ALAPADATOK!G7," ",ALAPADATOK!H7)</f>
        <v>8.1. melléklet a 2 / 2021 ( V.28. ) önkormányzati rendelethez</v>
      </c>
    </row>
    <row r="2" spans="1:4" s="48" customFormat="1" ht="21.2" customHeight="1" x14ac:dyDescent="0.2">
      <c r="A2" s="316" t="s">
        <v>48</v>
      </c>
      <c r="B2" s="601" t="str">
        <f>CONCATENATE(ALAPADATOK!A3)</f>
        <v>FITYEHÁZ KÖZSÉG ÖNKORMÁNYZATA</v>
      </c>
      <c r="C2" s="602"/>
      <c r="D2" s="317" t="s">
        <v>42</v>
      </c>
    </row>
    <row r="3" spans="1:4" s="48" customFormat="1" ht="16.5" thickBot="1" x14ac:dyDescent="0.25">
      <c r="A3" s="318" t="s">
        <v>133</v>
      </c>
      <c r="B3" s="603" t="s">
        <v>304</v>
      </c>
      <c r="C3" s="604"/>
      <c r="D3" s="387" t="s">
        <v>42</v>
      </c>
    </row>
    <row r="4" spans="1:4" s="49" customFormat="1" ht="22.5" customHeight="1" thickBot="1" x14ac:dyDescent="0.3">
      <c r="A4" s="319"/>
      <c r="B4" s="319"/>
      <c r="C4" s="319"/>
      <c r="D4" s="320" t="s">
        <v>442</v>
      </c>
    </row>
    <row r="5" spans="1:4" ht="48.75" thickBot="1" x14ac:dyDescent="0.25">
      <c r="A5" s="321" t="s">
        <v>135</v>
      </c>
      <c r="B5" s="322" t="s">
        <v>441</v>
      </c>
      <c r="C5" s="379" t="s">
        <v>575</v>
      </c>
      <c r="D5" s="388" t="s">
        <v>610</v>
      </c>
    </row>
    <row r="6" spans="1:4" s="42" customFormat="1" ht="12.95" customHeight="1" thickBot="1" x14ac:dyDescent="0.25">
      <c r="A6" s="324"/>
      <c r="B6" s="325" t="s">
        <v>393</v>
      </c>
      <c r="C6" s="380" t="s">
        <v>394</v>
      </c>
      <c r="D6" s="326" t="s">
        <v>395</v>
      </c>
    </row>
    <row r="7" spans="1:4" s="42" customFormat="1" ht="15.95" customHeight="1" thickBot="1" x14ac:dyDescent="0.25">
      <c r="A7" s="327"/>
      <c r="B7" s="328" t="s">
        <v>43</v>
      </c>
      <c r="C7" s="328"/>
      <c r="D7" s="329"/>
    </row>
    <row r="8" spans="1:4" s="42" customFormat="1" ht="12" customHeight="1" thickBot="1" x14ac:dyDescent="0.25">
      <c r="A8" s="28" t="s">
        <v>8</v>
      </c>
      <c r="B8" s="19" t="s">
        <v>161</v>
      </c>
      <c r="C8" s="389">
        <f>+C9+C10+C11+C12+C13+C14</f>
        <v>34719169</v>
      </c>
      <c r="D8" s="123">
        <f>+D9+D10+D11+D12+D13+D14</f>
        <v>40606425</v>
      </c>
    </row>
    <row r="9" spans="1:4" s="50" customFormat="1" ht="12" customHeight="1" x14ac:dyDescent="0.2">
      <c r="A9" s="232" t="s">
        <v>66</v>
      </c>
      <c r="B9" s="213" t="s">
        <v>162</v>
      </c>
      <c r="C9" s="390">
        <v>14551160</v>
      </c>
      <c r="D9" s="126">
        <v>14551160</v>
      </c>
    </row>
    <row r="10" spans="1:4" s="51" customFormat="1" ht="12" customHeight="1" x14ac:dyDescent="0.2">
      <c r="A10" s="233" t="s">
        <v>67</v>
      </c>
      <c r="B10" s="214" t="s">
        <v>163</v>
      </c>
      <c r="C10" s="391">
        <v>12306050</v>
      </c>
      <c r="D10" s="125">
        <v>13679430</v>
      </c>
    </row>
    <row r="11" spans="1:4" s="51" customFormat="1" ht="12" customHeight="1" x14ac:dyDescent="0.2">
      <c r="A11" s="233" t="s">
        <v>68</v>
      </c>
      <c r="B11" s="214" t="s">
        <v>429</v>
      </c>
      <c r="C11" s="391">
        <v>6061959</v>
      </c>
      <c r="D11" s="125">
        <v>9672415</v>
      </c>
    </row>
    <row r="12" spans="1:4" s="51" customFormat="1" ht="12" customHeight="1" x14ac:dyDescent="0.2">
      <c r="A12" s="233" t="s">
        <v>69</v>
      </c>
      <c r="B12" s="214" t="s">
        <v>164</v>
      </c>
      <c r="C12" s="391">
        <v>1800000</v>
      </c>
      <c r="D12" s="125">
        <v>2074770</v>
      </c>
    </row>
    <row r="13" spans="1:4" s="51" customFormat="1" ht="12" customHeight="1" x14ac:dyDescent="0.2">
      <c r="A13" s="233" t="s">
        <v>92</v>
      </c>
      <c r="B13" s="214" t="s">
        <v>401</v>
      </c>
      <c r="C13" s="391"/>
      <c r="D13" s="125">
        <v>628650</v>
      </c>
    </row>
    <row r="14" spans="1:4" s="50" customFormat="1" ht="12" customHeight="1" thickBot="1" x14ac:dyDescent="0.25">
      <c r="A14" s="234" t="s">
        <v>70</v>
      </c>
      <c r="B14" s="280" t="s">
        <v>452</v>
      </c>
      <c r="C14" s="391"/>
      <c r="D14" s="125"/>
    </row>
    <row r="15" spans="1:4" s="50" customFormat="1" ht="12" customHeight="1" thickBot="1" x14ac:dyDescent="0.25">
      <c r="A15" s="28" t="s">
        <v>9</v>
      </c>
      <c r="B15" s="118" t="s">
        <v>165</v>
      </c>
      <c r="C15" s="389">
        <f>+C16+C17+C18+C19+C20</f>
        <v>5617843</v>
      </c>
      <c r="D15" s="123">
        <f>+D16+D17+D18+D19+D20</f>
        <v>1727232</v>
      </c>
    </row>
    <row r="16" spans="1:4" s="50" customFormat="1" ht="12" customHeight="1" x14ac:dyDescent="0.2">
      <c r="A16" s="232" t="s">
        <v>72</v>
      </c>
      <c r="B16" s="213" t="s">
        <v>166</v>
      </c>
      <c r="C16" s="390"/>
      <c r="D16" s="126"/>
    </row>
    <row r="17" spans="1:4" s="50" customFormat="1" ht="12" customHeight="1" x14ac:dyDescent="0.2">
      <c r="A17" s="233" t="s">
        <v>73</v>
      </c>
      <c r="B17" s="214" t="s">
        <v>167</v>
      </c>
      <c r="C17" s="391"/>
      <c r="D17" s="125"/>
    </row>
    <row r="18" spans="1:4" s="50" customFormat="1" ht="12" customHeight="1" x14ac:dyDescent="0.2">
      <c r="A18" s="233" t="s">
        <v>74</v>
      </c>
      <c r="B18" s="214" t="s">
        <v>324</v>
      </c>
      <c r="C18" s="391"/>
      <c r="D18" s="125"/>
    </row>
    <row r="19" spans="1:4" s="50" customFormat="1" ht="12" customHeight="1" x14ac:dyDescent="0.2">
      <c r="A19" s="233" t="s">
        <v>75</v>
      </c>
      <c r="B19" s="214" t="s">
        <v>325</v>
      </c>
      <c r="C19" s="391"/>
      <c r="D19" s="125"/>
    </row>
    <row r="20" spans="1:4" s="50" customFormat="1" ht="12" customHeight="1" x14ac:dyDescent="0.2">
      <c r="A20" s="233" t="s">
        <v>76</v>
      </c>
      <c r="B20" s="214" t="s">
        <v>168</v>
      </c>
      <c r="C20" s="391">
        <v>5617843</v>
      </c>
      <c r="D20" s="125">
        <v>1727232</v>
      </c>
    </row>
    <row r="21" spans="1:4" s="51" customFormat="1" ht="12" customHeight="1" thickBot="1" x14ac:dyDescent="0.25">
      <c r="A21" s="234" t="s">
        <v>82</v>
      </c>
      <c r="B21" s="280" t="s">
        <v>453</v>
      </c>
      <c r="C21" s="392"/>
      <c r="D21" s="127"/>
    </row>
    <row r="22" spans="1:4" s="51" customFormat="1" ht="12" customHeight="1" thickBot="1" x14ac:dyDescent="0.25">
      <c r="A22" s="28" t="s">
        <v>10</v>
      </c>
      <c r="B22" s="19" t="s">
        <v>170</v>
      </c>
      <c r="C22" s="389">
        <f>+C23+C24+C25+C26+C27</f>
        <v>0</v>
      </c>
      <c r="D22" s="123">
        <f>+D23+D24+D25+D26+D27</f>
        <v>15113793</v>
      </c>
    </row>
    <row r="23" spans="1:4" s="51" customFormat="1" ht="12" customHeight="1" x14ac:dyDescent="0.2">
      <c r="A23" s="232" t="s">
        <v>55</v>
      </c>
      <c r="B23" s="213" t="s">
        <v>171</v>
      </c>
      <c r="C23" s="390"/>
      <c r="D23" s="126"/>
    </row>
    <row r="24" spans="1:4" s="50" customFormat="1" ht="12" customHeight="1" x14ac:dyDescent="0.2">
      <c r="A24" s="233" t="s">
        <v>56</v>
      </c>
      <c r="B24" s="214" t="s">
        <v>172</v>
      </c>
      <c r="C24" s="391"/>
      <c r="D24" s="125"/>
    </row>
    <row r="25" spans="1:4" s="51" customFormat="1" ht="12" customHeight="1" x14ac:dyDescent="0.2">
      <c r="A25" s="233" t="s">
        <v>57</v>
      </c>
      <c r="B25" s="214" t="s">
        <v>326</v>
      </c>
      <c r="C25" s="391"/>
      <c r="D25" s="125"/>
    </row>
    <row r="26" spans="1:4" s="51" customFormat="1" ht="12" customHeight="1" x14ac:dyDescent="0.2">
      <c r="A26" s="233" t="s">
        <v>58</v>
      </c>
      <c r="B26" s="214" t="s">
        <v>327</v>
      </c>
      <c r="C26" s="391"/>
      <c r="D26" s="125"/>
    </row>
    <row r="27" spans="1:4" s="51" customFormat="1" ht="12" customHeight="1" x14ac:dyDescent="0.2">
      <c r="A27" s="233" t="s">
        <v>106</v>
      </c>
      <c r="B27" s="214" t="s">
        <v>173</v>
      </c>
      <c r="C27" s="391"/>
      <c r="D27" s="125">
        <v>15113793</v>
      </c>
    </row>
    <row r="28" spans="1:4" s="51" customFormat="1" ht="12" customHeight="1" thickBot="1" x14ac:dyDescent="0.25">
      <c r="A28" s="234" t="s">
        <v>107</v>
      </c>
      <c r="B28" s="280" t="s">
        <v>445</v>
      </c>
      <c r="C28" s="393"/>
      <c r="D28" s="125">
        <v>113794</v>
      </c>
    </row>
    <row r="29" spans="1:4" s="51" customFormat="1" ht="12" customHeight="1" thickBot="1" x14ac:dyDescent="0.25">
      <c r="A29" s="28" t="s">
        <v>108</v>
      </c>
      <c r="B29" s="19" t="s">
        <v>438</v>
      </c>
      <c r="C29" s="394">
        <f>C30+C31+C32+C33+C34+C35+C36</f>
        <v>9595000</v>
      </c>
      <c r="D29" s="129">
        <f>D30+D31+D32+D33+D34+D35+D36</f>
        <v>8444000</v>
      </c>
    </row>
    <row r="30" spans="1:4" s="51" customFormat="1" ht="12" customHeight="1" x14ac:dyDescent="0.2">
      <c r="A30" s="232" t="s">
        <v>176</v>
      </c>
      <c r="B30" s="213" t="s">
        <v>549</v>
      </c>
      <c r="C30" s="390">
        <v>2300000</v>
      </c>
      <c r="D30" s="126">
        <v>2300000</v>
      </c>
    </row>
    <row r="31" spans="1:4" s="51" customFormat="1" ht="12" customHeight="1" x14ac:dyDescent="0.2">
      <c r="A31" s="233" t="s">
        <v>177</v>
      </c>
      <c r="B31" s="213" t="str">
        <f>KV_1.1.sz.mell.!B33</f>
        <v>Idegenforgalmi adó</v>
      </c>
      <c r="C31" s="391"/>
      <c r="D31" s="125"/>
    </row>
    <row r="32" spans="1:4" s="51" customFormat="1" ht="12" customHeight="1" x14ac:dyDescent="0.2">
      <c r="A32" s="233" t="s">
        <v>178</v>
      </c>
      <c r="B32" s="213" t="str">
        <f>KV_1.1.sz.mell.!B34</f>
        <v>Iparűzési adó</v>
      </c>
      <c r="C32" s="391">
        <v>5400000</v>
      </c>
      <c r="D32" s="125">
        <v>5570000</v>
      </c>
    </row>
    <row r="33" spans="1:4" s="51" customFormat="1" ht="12" customHeight="1" x14ac:dyDescent="0.2">
      <c r="A33" s="233" t="s">
        <v>179</v>
      </c>
      <c r="B33" s="213" t="str">
        <f>KV_1.1.sz.mell.!B35</f>
        <v>Talajterhelési díj</v>
      </c>
      <c r="C33" s="391"/>
      <c r="D33" s="125"/>
    </row>
    <row r="34" spans="1:4" s="51" customFormat="1" ht="12" customHeight="1" x14ac:dyDescent="0.2">
      <c r="A34" s="233" t="s">
        <v>431</v>
      </c>
      <c r="B34" s="213" t="str">
        <f>KV_1.1.sz.mell.!B36</f>
        <v>Gépjárműadó</v>
      </c>
      <c r="C34" s="391">
        <v>1500000</v>
      </c>
      <c r="D34" s="125"/>
    </row>
    <row r="35" spans="1:4" s="51" customFormat="1" ht="12" customHeight="1" x14ac:dyDescent="0.2">
      <c r="A35" s="233" t="s">
        <v>432</v>
      </c>
      <c r="B35" s="213" t="str">
        <f>KV_1.1.sz.mell.!B37</f>
        <v>Telekadó</v>
      </c>
      <c r="C35" s="391"/>
      <c r="D35" s="125"/>
    </row>
    <row r="36" spans="1:4" s="51" customFormat="1" ht="12" customHeight="1" thickBot="1" x14ac:dyDescent="0.25">
      <c r="A36" s="234" t="s">
        <v>433</v>
      </c>
      <c r="B36" s="213" t="s">
        <v>557</v>
      </c>
      <c r="C36" s="392">
        <v>395000</v>
      </c>
      <c r="D36" s="127">
        <v>574000</v>
      </c>
    </row>
    <row r="37" spans="1:4" s="51" customFormat="1" ht="12" customHeight="1" thickBot="1" x14ac:dyDescent="0.25">
      <c r="A37" s="28" t="s">
        <v>12</v>
      </c>
      <c r="B37" s="19" t="s">
        <v>335</v>
      </c>
      <c r="C37" s="389">
        <f>SUM(C38:C48)</f>
        <v>17580958</v>
      </c>
      <c r="D37" s="123">
        <f>SUM(D38:D48)</f>
        <v>18880199</v>
      </c>
    </row>
    <row r="38" spans="1:4" s="51" customFormat="1" ht="12" customHeight="1" x14ac:dyDescent="0.2">
      <c r="A38" s="232" t="s">
        <v>59</v>
      </c>
      <c r="B38" s="213" t="s">
        <v>183</v>
      </c>
      <c r="C38" s="390"/>
      <c r="D38" s="126"/>
    </row>
    <row r="39" spans="1:4" s="51" customFormat="1" ht="12" customHeight="1" x14ac:dyDescent="0.2">
      <c r="A39" s="233" t="s">
        <v>60</v>
      </c>
      <c r="B39" s="214" t="s">
        <v>184</v>
      </c>
      <c r="C39" s="391">
        <v>342744</v>
      </c>
      <c r="D39" s="125">
        <v>342744</v>
      </c>
    </row>
    <row r="40" spans="1:4" s="51" customFormat="1" ht="12" customHeight="1" x14ac:dyDescent="0.2">
      <c r="A40" s="233" t="s">
        <v>61</v>
      </c>
      <c r="B40" s="214" t="s">
        <v>185</v>
      </c>
      <c r="C40" s="391">
        <v>93600</v>
      </c>
      <c r="D40" s="125">
        <v>157240</v>
      </c>
    </row>
    <row r="41" spans="1:4" s="51" customFormat="1" ht="12" customHeight="1" x14ac:dyDescent="0.2">
      <c r="A41" s="233" t="s">
        <v>110</v>
      </c>
      <c r="B41" s="214" t="s">
        <v>186</v>
      </c>
      <c r="C41" s="391">
        <v>10227742</v>
      </c>
      <c r="D41" s="125">
        <v>10500512</v>
      </c>
    </row>
    <row r="42" spans="1:4" s="51" customFormat="1" ht="12" customHeight="1" x14ac:dyDescent="0.2">
      <c r="A42" s="233" t="s">
        <v>111</v>
      </c>
      <c r="B42" s="214" t="s">
        <v>187</v>
      </c>
      <c r="C42" s="391">
        <v>3229410</v>
      </c>
      <c r="D42" s="125">
        <v>3914410</v>
      </c>
    </row>
    <row r="43" spans="1:4" s="51" customFormat="1" ht="12" customHeight="1" x14ac:dyDescent="0.2">
      <c r="A43" s="233" t="s">
        <v>112</v>
      </c>
      <c r="B43" s="214" t="s">
        <v>188</v>
      </c>
      <c r="C43" s="391">
        <v>3674648</v>
      </c>
      <c r="D43" s="125">
        <v>3943679</v>
      </c>
    </row>
    <row r="44" spans="1:4" s="51" customFormat="1" ht="12" customHeight="1" x14ac:dyDescent="0.2">
      <c r="A44" s="233" t="s">
        <v>113</v>
      </c>
      <c r="B44" s="214" t="s">
        <v>189</v>
      </c>
      <c r="C44" s="391"/>
      <c r="D44" s="125"/>
    </row>
    <row r="45" spans="1:4" s="51" customFormat="1" ht="12" customHeight="1" x14ac:dyDescent="0.2">
      <c r="A45" s="233" t="s">
        <v>114</v>
      </c>
      <c r="B45" s="214" t="s">
        <v>437</v>
      </c>
      <c r="C45" s="391"/>
      <c r="D45" s="125">
        <v>7800</v>
      </c>
    </row>
    <row r="46" spans="1:4" s="51" customFormat="1" ht="12" customHeight="1" x14ac:dyDescent="0.2">
      <c r="A46" s="233" t="s">
        <v>181</v>
      </c>
      <c r="B46" s="214" t="s">
        <v>191</v>
      </c>
      <c r="C46" s="395"/>
      <c r="D46" s="128"/>
    </row>
    <row r="47" spans="1:4" s="51" customFormat="1" ht="12" customHeight="1" x14ac:dyDescent="0.2">
      <c r="A47" s="234" t="s">
        <v>182</v>
      </c>
      <c r="B47" s="215" t="s">
        <v>337</v>
      </c>
      <c r="C47" s="396"/>
      <c r="D47" s="205"/>
    </row>
    <row r="48" spans="1:4" s="51" customFormat="1" ht="12" customHeight="1" thickBot="1" x14ac:dyDescent="0.25">
      <c r="A48" s="234" t="s">
        <v>336</v>
      </c>
      <c r="B48" s="280" t="s">
        <v>454</v>
      </c>
      <c r="C48" s="397">
        <v>12814</v>
      </c>
      <c r="D48" s="283">
        <v>13814</v>
      </c>
    </row>
    <row r="49" spans="1:4" s="51" customFormat="1" ht="12" customHeight="1" thickBot="1" x14ac:dyDescent="0.25">
      <c r="A49" s="28" t="s">
        <v>13</v>
      </c>
      <c r="B49" s="19" t="s">
        <v>193</v>
      </c>
      <c r="C49" s="389">
        <f>SUM(C50:C54)</f>
        <v>0</v>
      </c>
      <c r="D49" s="123">
        <f>SUM(D50:D54)</f>
        <v>0</v>
      </c>
    </row>
    <row r="50" spans="1:4" s="51" customFormat="1" ht="12" customHeight="1" x14ac:dyDescent="0.2">
      <c r="A50" s="232" t="s">
        <v>62</v>
      </c>
      <c r="B50" s="213" t="s">
        <v>197</v>
      </c>
      <c r="C50" s="398"/>
      <c r="D50" s="255"/>
    </row>
    <row r="51" spans="1:4" s="51" customFormat="1" ht="12" customHeight="1" x14ac:dyDescent="0.2">
      <c r="A51" s="233" t="s">
        <v>63</v>
      </c>
      <c r="B51" s="214" t="s">
        <v>198</v>
      </c>
      <c r="C51" s="395"/>
      <c r="D51" s="128"/>
    </row>
    <row r="52" spans="1:4" s="51" customFormat="1" ht="12" customHeight="1" x14ac:dyDescent="0.2">
      <c r="A52" s="233" t="s">
        <v>194</v>
      </c>
      <c r="B52" s="214" t="s">
        <v>199</v>
      </c>
      <c r="C52" s="395"/>
      <c r="D52" s="128"/>
    </row>
    <row r="53" spans="1:4" s="51" customFormat="1" ht="12" customHeight="1" x14ac:dyDescent="0.2">
      <c r="A53" s="233" t="s">
        <v>195</v>
      </c>
      <c r="B53" s="214" t="s">
        <v>200</v>
      </c>
      <c r="C53" s="395"/>
      <c r="D53" s="128"/>
    </row>
    <row r="54" spans="1:4" s="51" customFormat="1" ht="12" customHeight="1" thickBot="1" x14ac:dyDescent="0.25">
      <c r="A54" s="234" t="s">
        <v>196</v>
      </c>
      <c r="B54" s="215" t="s">
        <v>201</v>
      </c>
      <c r="C54" s="396"/>
      <c r="D54" s="205"/>
    </row>
    <row r="55" spans="1:4" s="51" customFormat="1" ht="12" customHeight="1" thickBot="1" x14ac:dyDescent="0.25">
      <c r="A55" s="28" t="s">
        <v>115</v>
      </c>
      <c r="B55" s="19" t="s">
        <v>202</v>
      </c>
      <c r="C55" s="389">
        <f>SUM(C56:C58)</f>
        <v>0</v>
      </c>
      <c r="D55" s="123">
        <f>SUM(D56:D58)</f>
        <v>0</v>
      </c>
    </row>
    <row r="56" spans="1:4" s="51" customFormat="1" ht="12" customHeight="1" x14ac:dyDescent="0.2">
      <c r="A56" s="232" t="s">
        <v>64</v>
      </c>
      <c r="B56" s="213" t="s">
        <v>203</v>
      </c>
      <c r="C56" s="390"/>
      <c r="D56" s="126"/>
    </row>
    <row r="57" spans="1:4" s="51" customFormat="1" ht="12" customHeight="1" x14ac:dyDescent="0.2">
      <c r="A57" s="233" t="s">
        <v>65</v>
      </c>
      <c r="B57" s="214" t="s">
        <v>328</v>
      </c>
      <c r="C57" s="391"/>
      <c r="D57" s="125"/>
    </row>
    <row r="58" spans="1:4" s="51" customFormat="1" ht="12" customHeight="1" x14ac:dyDescent="0.2">
      <c r="A58" s="233" t="s">
        <v>206</v>
      </c>
      <c r="B58" s="214" t="s">
        <v>204</v>
      </c>
      <c r="C58" s="391"/>
      <c r="D58" s="125"/>
    </row>
    <row r="59" spans="1:4" s="51" customFormat="1" ht="12" customHeight="1" thickBot="1" x14ac:dyDescent="0.25">
      <c r="A59" s="234" t="s">
        <v>207</v>
      </c>
      <c r="B59" s="215" t="s">
        <v>205</v>
      </c>
      <c r="C59" s="392"/>
      <c r="D59" s="127"/>
    </row>
    <row r="60" spans="1:4" s="51" customFormat="1" ht="12" customHeight="1" thickBot="1" x14ac:dyDescent="0.25">
      <c r="A60" s="28" t="s">
        <v>15</v>
      </c>
      <c r="B60" s="118" t="s">
        <v>208</v>
      </c>
      <c r="C60" s="389">
        <f>SUM(C61:C63)</f>
        <v>809193</v>
      </c>
      <c r="D60" s="123">
        <f>SUM(D61:D63)</f>
        <v>809193</v>
      </c>
    </row>
    <row r="61" spans="1:4" s="51" customFormat="1" ht="12" customHeight="1" x14ac:dyDescent="0.2">
      <c r="A61" s="232" t="s">
        <v>116</v>
      </c>
      <c r="B61" s="213" t="s">
        <v>210</v>
      </c>
      <c r="C61" s="395"/>
      <c r="D61" s="128"/>
    </row>
    <row r="62" spans="1:4" s="51" customFormat="1" ht="12" customHeight="1" x14ac:dyDescent="0.2">
      <c r="A62" s="233" t="s">
        <v>117</v>
      </c>
      <c r="B62" s="214" t="s">
        <v>329</v>
      </c>
      <c r="C62" s="395"/>
      <c r="D62" s="128"/>
    </row>
    <row r="63" spans="1:4" s="51" customFormat="1" ht="12" customHeight="1" x14ac:dyDescent="0.2">
      <c r="A63" s="233" t="s">
        <v>141</v>
      </c>
      <c r="B63" s="214" t="s">
        <v>211</v>
      </c>
      <c r="C63" s="395">
        <v>809193</v>
      </c>
      <c r="D63" s="128">
        <v>809193</v>
      </c>
    </row>
    <row r="64" spans="1:4" s="51" customFormat="1" ht="12" customHeight="1" thickBot="1" x14ac:dyDescent="0.25">
      <c r="A64" s="234" t="s">
        <v>209</v>
      </c>
      <c r="B64" s="215" t="s">
        <v>212</v>
      </c>
      <c r="C64" s="395"/>
      <c r="D64" s="128"/>
    </row>
    <row r="65" spans="1:4" s="51" customFormat="1" ht="12" customHeight="1" thickBot="1" x14ac:dyDescent="0.25">
      <c r="A65" s="28" t="s">
        <v>16</v>
      </c>
      <c r="B65" s="19" t="s">
        <v>213</v>
      </c>
      <c r="C65" s="394">
        <f>+C8+C15+C22+C29+C37+C49+C55+C60</f>
        <v>68322163</v>
      </c>
      <c r="D65" s="129">
        <f>+D8+D15+D22+D29+D37+D49+D55+D60</f>
        <v>85580842</v>
      </c>
    </row>
    <row r="66" spans="1:4" s="51" customFormat="1" ht="12" customHeight="1" thickBot="1" x14ac:dyDescent="0.2">
      <c r="A66" s="235" t="s">
        <v>300</v>
      </c>
      <c r="B66" s="118" t="s">
        <v>215</v>
      </c>
      <c r="C66" s="389">
        <f>SUM(C67:C69)</f>
        <v>0</v>
      </c>
      <c r="D66" s="123">
        <f>SUM(D67:D69)</f>
        <v>0</v>
      </c>
    </row>
    <row r="67" spans="1:4" s="51" customFormat="1" ht="12" customHeight="1" x14ac:dyDescent="0.2">
      <c r="A67" s="232" t="s">
        <v>243</v>
      </c>
      <c r="B67" s="213" t="s">
        <v>216</v>
      </c>
      <c r="C67" s="395"/>
      <c r="D67" s="128"/>
    </row>
    <row r="68" spans="1:4" s="51" customFormat="1" ht="12" customHeight="1" x14ac:dyDescent="0.2">
      <c r="A68" s="233" t="s">
        <v>252</v>
      </c>
      <c r="B68" s="214" t="s">
        <v>217</v>
      </c>
      <c r="C68" s="395"/>
      <c r="D68" s="128"/>
    </row>
    <row r="69" spans="1:4" s="51" customFormat="1" ht="12" customHeight="1" thickBot="1" x14ac:dyDescent="0.25">
      <c r="A69" s="234" t="s">
        <v>253</v>
      </c>
      <c r="B69" s="216" t="s">
        <v>362</v>
      </c>
      <c r="C69" s="395"/>
      <c r="D69" s="128"/>
    </row>
    <row r="70" spans="1:4" s="51" customFormat="1" ht="12" customHeight="1" thickBot="1" x14ac:dyDescent="0.2">
      <c r="A70" s="235" t="s">
        <v>219</v>
      </c>
      <c r="B70" s="118" t="s">
        <v>220</v>
      </c>
      <c r="C70" s="389">
        <f>SUM(C71:C74)</f>
        <v>0</v>
      </c>
      <c r="D70" s="123">
        <f>SUM(D71:D74)</f>
        <v>0</v>
      </c>
    </row>
    <row r="71" spans="1:4" s="51" customFormat="1" ht="12" customHeight="1" x14ac:dyDescent="0.2">
      <c r="A71" s="232" t="s">
        <v>93</v>
      </c>
      <c r="B71" s="213" t="s">
        <v>221</v>
      </c>
      <c r="C71" s="395"/>
      <c r="D71" s="128"/>
    </row>
    <row r="72" spans="1:4" s="51" customFormat="1" ht="12" customHeight="1" x14ac:dyDescent="0.2">
      <c r="A72" s="233" t="s">
        <v>94</v>
      </c>
      <c r="B72" s="214" t="s">
        <v>447</v>
      </c>
      <c r="C72" s="395"/>
      <c r="D72" s="128"/>
    </row>
    <row r="73" spans="1:4" s="51" customFormat="1" ht="12" customHeight="1" x14ac:dyDescent="0.2">
      <c r="A73" s="233" t="s">
        <v>244</v>
      </c>
      <c r="B73" s="214" t="s">
        <v>222</v>
      </c>
      <c r="C73" s="395"/>
      <c r="D73" s="128"/>
    </row>
    <row r="74" spans="1:4" s="51" customFormat="1" ht="12" customHeight="1" x14ac:dyDescent="0.2">
      <c r="A74" s="233" t="s">
        <v>245</v>
      </c>
      <c r="B74" s="119" t="s">
        <v>448</v>
      </c>
      <c r="C74" s="395"/>
      <c r="D74" s="128"/>
    </row>
    <row r="75" spans="1:4" s="51" customFormat="1" ht="12" customHeight="1" thickBot="1" x14ac:dyDescent="0.2">
      <c r="A75" s="239" t="s">
        <v>223</v>
      </c>
      <c r="B75" s="299" t="s">
        <v>224</v>
      </c>
      <c r="C75" s="399">
        <f>SUM(C76:C77)</f>
        <v>17863018</v>
      </c>
      <c r="D75" s="266">
        <f>SUM(D76:D77)</f>
        <v>17516600</v>
      </c>
    </row>
    <row r="76" spans="1:4" s="51" customFormat="1" ht="12" customHeight="1" x14ac:dyDescent="0.2">
      <c r="A76" s="232" t="s">
        <v>246</v>
      </c>
      <c r="B76" s="213" t="s">
        <v>225</v>
      </c>
      <c r="C76" s="395">
        <v>17863018</v>
      </c>
      <c r="D76" s="128">
        <v>17516600</v>
      </c>
    </row>
    <row r="77" spans="1:4" s="51" customFormat="1" ht="12" customHeight="1" thickBot="1" x14ac:dyDescent="0.25">
      <c r="A77" s="234" t="s">
        <v>247</v>
      </c>
      <c r="B77" s="215" t="s">
        <v>226</v>
      </c>
      <c r="C77" s="395"/>
      <c r="D77" s="128"/>
    </row>
    <row r="78" spans="1:4" s="50" customFormat="1" ht="12" customHeight="1" thickBot="1" x14ac:dyDescent="0.2">
      <c r="A78" s="235" t="s">
        <v>227</v>
      </c>
      <c r="B78" s="118" t="s">
        <v>228</v>
      </c>
      <c r="C78" s="389">
        <f>SUM(C79:C81)</f>
        <v>0</v>
      </c>
      <c r="D78" s="123">
        <f>SUM(D79:D81)</f>
        <v>42385</v>
      </c>
    </row>
    <row r="79" spans="1:4" s="51" customFormat="1" ht="12" customHeight="1" x14ac:dyDescent="0.2">
      <c r="A79" s="232" t="s">
        <v>248</v>
      </c>
      <c r="B79" s="213" t="s">
        <v>229</v>
      </c>
      <c r="C79" s="395"/>
      <c r="D79" s="128">
        <v>42385</v>
      </c>
    </row>
    <row r="80" spans="1:4" s="51" customFormat="1" ht="12" customHeight="1" x14ac:dyDescent="0.2">
      <c r="A80" s="233" t="s">
        <v>249</v>
      </c>
      <c r="B80" s="214" t="s">
        <v>230</v>
      </c>
      <c r="C80" s="395"/>
      <c r="D80" s="128"/>
    </row>
    <row r="81" spans="1:4" s="51" customFormat="1" ht="12" customHeight="1" thickBot="1" x14ac:dyDescent="0.25">
      <c r="A81" s="234" t="s">
        <v>250</v>
      </c>
      <c r="B81" s="215" t="s">
        <v>449</v>
      </c>
      <c r="C81" s="395"/>
      <c r="D81" s="128"/>
    </row>
    <row r="82" spans="1:4" s="51" customFormat="1" ht="12" customHeight="1" thickBot="1" x14ac:dyDescent="0.2">
      <c r="A82" s="235" t="s">
        <v>231</v>
      </c>
      <c r="B82" s="118" t="s">
        <v>251</v>
      </c>
      <c r="C82" s="389">
        <f>SUM(C83:C86)</f>
        <v>0</v>
      </c>
      <c r="D82" s="123">
        <f>SUM(D83:D86)</f>
        <v>0</v>
      </c>
    </row>
    <row r="83" spans="1:4" s="51" customFormat="1" ht="12" customHeight="1" x14ac:dyDescent="0.2">
      <c r="A83" s="236" t="s">
        <v>232</v>
      </c>
      <c r="B83" s="213" t="s">
        <v>233</v>
      </c>
      <c r="C83" s="395"/>
      <c r="D83" s="128"/>
    </row>
    <row r="84" spans="1:4" s="51" customFormat="1" ht="12" customHeight="1" x14ac:dyDescent="0.2">
      <c r="A84" s="237" t="s">
        <v>234</v>
      </c>
      <c r="B84" s="214" t="s">
        <v>235</v>
      </c>
      <c r="C84" s="395"/>
      <c r="D84" s="128"/>
    </row>
    <row r="85" spans="1:4" s="51" customFormat="1" ht="12" customHeight="1" x14ac:dyDescent="0.2">
      <c r="A85" s="237" t="s">
        <v>236</v>
      </c>
      <c r="B85" s="214" t="s">
        <v>237</v>
      </c>
      <c r="C85" s="395"/>
      <c r="D85" s="128"/>
    </row>
    <row r="86" spans="1:4" s="50" customFormat="1" ht="12" customHeight="1" thickBot="1" x14ac:dyDescent="0.25">
      <c r="A86" s="238" t="s">
        <v>238</v>
      </c>
      <c r="B86" s="215" t="s">
        <v>239</v>
      </c>
      <c r="C86" s="395"/>
      <c r="D86" s="128"/>
    </row>
    <row r="87" spans="1:4" s="50" customFormat="1" ht="12" customHeight="1" thickBot="1" x14ac:dyDescent="0.2">
      <c r="A87" s="235" t="s">
        <v>240</v>
      </c>
      <c r="B87" s="118" t="s">
        <v>375</v>
      </c>
      <c r="C87" s="400"/>
      <c r="D87" s="256"/>
    </row>
    <row r="88" spans="1:4" s="50" customFormat="1" ht="12" customHeight="1" thickBot="1" x14ac:dyDescent="0.2">
      <c r="A88" s="235" t="s">
        <v>402</v>
      </c>
      <c r="B88" s="118" t="s">
        <v>241</v>
      </c>
      <c r="C88" s="400"/>
      <c r="D88" s="256"/>
    </row>
    <row r="89" spans="1:4" s="50" customFormat="1" ht="12" customHeight="1" thickBot="1" x14ac:dyDescent="0.2">
      <c r="A89" s="235" t="s">
        <v>403</v>
      </c>
      <c r="B89" s="220" t="s">
        <v>378</v>
      </c>
      <c r="C89" s="394">
        <f>+C66+C70+C75+C78+C82+C88+C87</f>
        <v>17863018</v>
      </c>
      <c r="D89" s="129">
        <f>+D66+D70+D75+D78+D82+D88+D87</f>
        <v>17558985</v>
      </c>
    </row>
    <row r="90" spans="1:4" s="50" customFormat="1" ht="12" customHeight="1" thickBot="1" x14ac:dyDescent="0.2">
      <c r="A90" s="239" t="s">
        <v>404</v>
      </c>
      <c r="B90" s="221" t="s">
        <v>405</v>
      </c>
      <c r="C90" s="394">
        <f>+C65+C89</f>
        <v>86185181</v>
      </c>
      <c r="D90" s="129">
        <f>+D65+D89</f>
        <v>103139827</v>
      </c>
    </row>
    <row r="91" spans="1:4" s="51" customFormat="1" ht="6.75" customHeight="1" thickBot="1" x14ac:dyDescent="0.25">
      <c r="A91" s="106"/>
      <c r="B91" s="107"/>
      <c r="C91" s="107"/>
      <c r="D91" s="181"/>
    </row>
    <row r="92" spans="1:4" s="42" customFormat="1" ht="16.5" customHeight="1" thickBot="1" x14ac:dyDescent="0.25">
      <c r="A92" s="110"/>
      <c r="B92" s="111" t="s">
        <v>44</v>
      </c>
      <c r="C92" s="111"/>
      <c r="D92" s="183"/>
    </row>
    <row r="93" spans="1:4" s="52" customFormat="1" ht="12" customHeight="1" thickBot="1" x14ac:dyDescent="0.25">
      <c r="A93" s="208" t="s">
        <v>8</v>
      </c>
      <c r="B93" s="24" t="s">
        <v>409</v>
      </c>
      <c r="C93" s="401">
        <f>+C94+C95+C96+C97+C98+C111</f>
        <v>64138454</v>
      </c>
      <c r="D93" s="122">
        <f>+D94+D95+D96+D97+D98+D111</f>
        <v>78648393</v>
      </c>
    </row>
    <row r="94" spans="1:4" ht="12" customHeight="1" x14ac:dyDescent="0.2">
      <c r="A94" s="240" t="s">
        <v>66</v>
      </c>
      <c r="B94" s="8" t="s">
        <v>39</v>
      </c>
      <c r="C94" s="402">
        <v>15156414</v>
      </c>
      <c r="D94" s="124">
        <v>16092891</v>
      </c>
    </row>
    <row r="95" spans="1:4" ht="12" customHeight="1" x14ac:dyDescent="0.2">
      <c r="A95" s="233" t="s">
        <v>67</v>
      </c>
      <c r="B95" s="6" t="s">
        <v>118</v>
      </c>
      <c r="C95" s="391">
        <v>2337242</v>
      </c>
      <c r="D95" s="125">
        <v>2419678</v>
      </c>
    </row>
    <row r="96" spans="1:4" ht="12" customHeight="1" x14ac:dyDescent="0.2">
      <c r="A96" s="233" t="s">
        <v>68</v>
      </c>
      <c r="B96" s="6" t="s">
        <v>91</v>
      </c>
      <c r="C96" s="392">
        <v>16024311</v>
      </c>
      <c r="D96" s="127">
        <v>16633789</v>
      </c>
    </row>
    <row r="97" spans="1:4" ht="12" customHeight="1" x14ac:dyDescent="0.2">
      <c r="A97" s="233" t="s">
        <v>69</v>
      </c>
      <c r="B97" s="9" t="s">
        <v>119</v>
      </c>
      <c r="C97" s="392">
        <v>630000</v>
      </c>
      <c r="D97" s="127">
        <v>757000</v>
      </c>
    </row>
    <row r="98" spans="1:4" ht="12" customHeight="1" x14ac:dyDescent="0.2">
      <c r="A98" s="233" t="s">
        <v>77</v>
      </c>
      <c r="B98" s="17" t="s">
        <v>120</v>
      </c>
      <c r="C98" s="392">
        <f>C105+C110</f>
        <v>2359673</v>
      </c>
      <c r="D98" s="127">
        <f>D105+D110+D101</f>
        <v>1765514</v>
      </c>
    </row>
    <row r="99" spans="1:4" ht="12" customHeight="1" x14ac:dyDescent="0.2">
      <c r="A99" s="233" t="s">
        <v>70</v>
      </c>
      <c r="B99" s="6" t="s">
        <v>406</v>
      </c>
      <c r="C99" s="392"/>
      <c r="D99" s="127"/>
    </row>
    <row r="100" spans="1:4" ht="12" customHeight="1" x14ac:dyDescent="0.2">
      <c r="A100" s="233" t="s">
        <v>71</v>
      </c>
      <c r="B100" s="68" t="s">
        <v>342</v>
      </c>
      <c r="C100" s="392"/>
      <c r="D100" s="127"/>
    </row>
    <row r="101" spans="1:4" ht="12" customHeight="1" x14ac:dyDescent="0.2">
      <c r="A101" s="233" t="s">
        <v>78</v>
      </c>
      <c r="B101" s="68" t="s">
        <v>341</v>
      </c>
      <c r="C101" s="392"/>
      <c r="D101" s="127">
        <v>3991</v>
      </c>
    </row>
    <row r="102" spans="1:4" ht="12" customHeight="1" x14ac:dyDescent="0.2">
      <c r="A102" s="233" t="s">
        <v>79</v>
      </c>
      <c r="B102" s="68" t="s">
        <v>257</v>
      </c>
      <c r="C102" s="392"/>
      <c r="D102" s="127"/>
    </row>
    <row r="103" spans="1:4" ht="12" customHeight="1" x14ac:dyDescent="0.2">
      <c r="A103" s="233" t="s">
        <v>80</v>
      </c>
      <c r="B103" s="69" t="s">
        <v>258</v>
      </c>
      <c r="C103" s="392"/>
      <c r="D103" s="127"/>
    </row>
    <row r="104" spans="1:4" ht="12" customHeight="1" x14ac:dyDescent="0.2">
      <c r="A104" s="233" t="s">
        <v>81</v>
      </c>
      <c r="B104" s="69" t="s">
        <v>259</v>
      </c>
      <c r="C104" s="392"/>
      <c r="D104" s="127"/>
    </row>
    <row r="105" spans="1:4" ht="12" customHeight="1" x14ac:dyDescent="0.2">
      <c r="A105" s="233" t="s">
        <v>83</v>
      </c>
      <c r="B105" s="68" t="s">
        <v>260</v>
      </c>
      <c r="C105" s="392">
        <v>1909673</v>
      </c>
      <c r="D105" s="127">
        <v>1761523</v>
      </c>
    </row>
    <row r="106" spans="1:4" ht="12" customHeight="1" x14ac:dyDescent="0.2">
      <c r="A106" s="233" t="s">
        <v>121</v>
      </c>
      <c r="B106" s="68" t="s">
        <v>261</v>
      </c>
      <c r="C106" s="392"/>
      <c r="D106" s="127"/>
    </row>
    <row r="107" spans="1:4" ht="12" customHeight="1" x14ac:dyDescent="0.2">
      <c r="A107" s="233" t="s">
        <v>255</v>
      </c>
      <c r="B107" s="69" t="s">
        <v>262</v>
      </c>
      <c r="C107" s="392"/>
      <c r="D107" s="127"/>
    </row>
    <row r="108" spans="1:4" ht="12" customHeight="1" x14ac:dyDescent="0.2">
      <c r="A108" s="241" t="s">
        <v>256</v>
      </c>
      <c r="B108" s="70" t="s">
        <v>263</v>
      </c>
      <c r="C108" s="392"/>
      <c r="D108" s="127"/>
    </row>
    <row r="109" spans="1:4" ht="12" customHeight="1" x14ac:dyDescent="0.2">
      <c r="A109" s="233" t="s">
        <v>339</v>
      </c>
      <c r="B109" s="70" t="s">
        <v>264</v>
      </c>
      <c r="C109" s="392"/>
      <c r="D109" s="127"/>
    </row>
    <row r="110" spans="1:4" ht="12" customHeight="1" x14ac:dyDescent="0.2">
      <c r="A110" s="233" t="s">
        <v>340</v>
      </c>
      <c r="B110" s="69" t="s">
        <v>265</v>
      </c>
      <c r="C110" s="391">
        <v>450000</v>
      </c>
      <c r="D110" s="125"/>
    </row>
    <row r="111" spans="1:4" ht="12" customHeight="1" x14ac:dyDescent="0.2">
      <c r="A111" s="233" t="s">
        <v>344</v>
      </c>
      <c r="B111" s="9" t="s">
        <v>40</v>
      </c>
      <c r="C111" s="391">
        <f>C112+C113</f>
        <v>27630814</v>
      </c>
      <c r="D111" s="125">
        <f>D112+D113</f>
        <v>40979521</v>
      </c>
    </row>
    <row r="112" spans="1:4" ht="12" customHeight="1" x14ac:dyDescent="0.2">
      <c r="A112" s="234" t="s">
        <v>345</v>
      </c>
      <c r="B112" s="6" t="s">
        <v>407</v>
      </c>
      <c r="C112" s="392"/>
      <c r="D112" s="127"/>
    </row>
    <row r="113" spans="1:4" ht="12" customHeight="1" thickBot="1" x14ac:dyDescent="0.25">
      <c r="A113" s="242" t="s">
        <v>346</v>
      </c>
      <c r="B113" s="71" t="s">
        <v>408</v>
      </c>
      <c r="C113" s="403">
        <v>27630814</v>
      </c>
      <c r="D113" s="131">
        <v>40979521</v>
      </c>
    </row>
    <row r="114" spans="1:4" ht="12" customHeight="1" thickBot="1" x14ac:dyDescent="0.25">
      <c r="A114" s="28" t="s">
        <v>9</v>
      </c>
      <c r="B114" s="23" t="s">
        <v>266</v>
      </c>
      <c r="C114" s="389">
        <f>+C115+C117+C119</f>
        <v>4497100</v>
      </c>
      <c r="D114" s="123">
        <f>+D115+D117+D119</f>
        <v>6418292</v>
      </c>
    </row>
    <row r="115" spans="1:4" ht="12" customHeight="1" x14ac:dyDescent="0.2">
      <c r="A115" s="232" t="s">
        <v>72</v>
      </c>
      <c r="B115" s="6" t="s">
        <v>140</v>
      </c>
      <c r="C115" s="390">
        <v>4047100</v>
      </c>
      <c r="D115" s="126">
        <v>4388096</v>
      </c>
    </row>
    <row r="116" spans="1:4" ht="12" customHeight="1" x14ac:dyDescent="0.2">
      <c r="A116" s="232" t="s">
        <v>73</v>
      </c>
      <c r="B116" s="10" t="s">
        <v>270</v>
      </c>
      <c r="C116" s="390"/>
      <c r="D116" s="126"/>
    </row>
    <row r="117" spans="1:4" ht="12" customHeight="1" x14ac:dyDescent="0.2">
      <c r="A117" s="232" t="s">
        <v>74</v>
      </c>
      <c r="B117" s="10" t="s">
        <v>122</v>
      </c>
      <c r="C117" s="391"/>
      <c r="D117" s="125">
        <v>1580196</v>
      </c>
    </row>
    <row r="118" spans="1:4" ht="12" customHeight="1" x14ac:dyDescent="0.2">
      <c r="A118" s="232" t="s">
        <v>75</v>
      </c>
      <c r="B118" s="10" t="s">
        <v>271</v>
      </c>
      <c r="C118" s="404"/>
      <c r="D118" s="125"/>
    </row>
    <row r="119" spans="1:4" ht="12" customHeight="1" x14ac:dyDescent="0.2">
      <c r="A119" s="232" t="s">
        <v>76</v>
      </c>
      <c r="B119" s="120" t="s">
        <v>142</v>
      </c>
      <c r="C119" s="404">
        <f>C122+C123</f>
        <v>450000</v>
      </c>
      <c r="D119" s="125">
        <f>D122+D123</f>
        <v>450000</v>
      </c>
    </row>
    <row r="120" spans="1:4" ht="12" customHeight="1" x14ac:dyDescent="0.2">
      <c r="A120" s="232" t="s">
        <v>82</v>
      </c>
      <c r="B120" s="119" t="s">
        <v>330</v>
      </c>
      <c r="C120" s="404"/>
      <c r="D120" s="125"/>
    </row>
    <row r="121" spans="1:4" ht="12" customHeight="1" x14ac:dyDescent="0.2">
      <c r="A121" s="232" t="s">
        <v>84</v>
      </c>
      <c r="B121" s="209" t="s">
        <v>276</v>
      </c>
      <c r="C121" s="404"/>
      <c r="D121" s="125"/>
    </row>
    <row r="122" spans="1:4" ht="12" customHeight="1" x14ac:dyDescent="0.2">
      <c r="A122" s="232" t="s">
        <v>123</v>
      </c>
      <c r="B122" s="69" t="s">
        <v>259</v>
      </c>
      <c r="C122" s="404">
        <v>400000</v>
      </c>
      <c r="D122" s="125">
        <v>400000</v>
      </c>
    </row>
    <row r="123" spans="1:4" ht="12" customHeight="1" x14ac:dyDescent="0.2">
      <c r="A123" s="232" t="s">
        <v>124</v>
      </c>
      <c r="B123" s="69" t="s">
        <v>275</v>
      </c>
      <c r="C123" s="404">
        <v>50000</v>
      </c>
      <c r="D123" s="125">
        <v>50000</v>
      </c>
    </row>
    <row r="124" spans="1:4" ht="12" customHeight="1" x14ac:dyDescent="0.2">
      <c r="A124" s="232" t="s">
        <v>125</v>
      </c>
      <c r="B124" s="69" t="s">
        <v>274</v>
      </c>
      <c r="C124" s="404"/>
      <c r="D124" s="125"/>
    </row>
    <row r="125" spans="1:4" ht="12" customHeight="1" x14ac:dyDescent="0.2">
      <c r="A125" s="232" t="s">
        <v>267</v>
      </c>
      <c r="B125" s="69" t="s">
        <v>262</v>
      </c>
      <c r="C125" s="404"/>
      <c r="D125" s="125"/>
    </row>
    <row r="126" spans="1:4" ht="12" customHeight="1" x14ac:dyDescent="0.2">
      <c r="A126" s="232" t="s">
        <v>268</v>
      </c>
      <c r="B126" s="69" t="s">
        <v>273</v>
      </c>
      <c r="C126" s="404"/>
      <c r="D126" s="125"/>
    </row>
    <row r="127" spans="1:4" ht="12" customHeight="1" thickBot="1" x14ac:dyDescent="0.25">
      <c r="A127" s="241" t="s">
        <v>269</v>
      </c>
      <c r="B127" s="69" t="s">
        <v>272</v>
      </c>
      <c r="C127" s="405"/>
      <c r="D127" s="127"/>
    </row>
    <row r="128" spans="1:4" ht="12" customHeight="1" thickBot="1" x14ac:dyDescent="0.25">
      <c r="A128" s="28" t="s">
        <v>10</v>
      </c>
      <c r="B128" s="56" t="s">
        <v>349</v>
      </c>
      <c r="C128" s="389">
        <f>+C93+C114</f>
        <v>68635554</v>
      </c>
      <c r="D128" s="123">
        <f>+D93+D114</f>
        <v>85066685</v>
      </c>
    </row>
    <row r="129" spans="1:12" ht="12" customHeight="1" thickBot="1" x14ac:dyDescent="0.25">
      <c r="A129" s="28" t="s">
        <v>11</v>
      </c>
      <c r="B129" s="56" t="s">
        <v>350</v>
      </c>
      <c r="C129" s="389">
        <f>+C130+C131+C132</f>
        <v>0</v>
      </c>
      <c r="D129" s="123">
        <f>+D130+D131+D132</f>
        <v>0</v>
      </c>
    </row>
    <row r="130" spans="1:12" s="52" customFormat="1" ht="12" customHeight="1" x14ac:dyDescent="0.2">
      <c r="A130" s="232" t="s">
        <v>176</v>
      </c>
      <c r="B130" s="7" t="s">
        <v>412</v>
      </c>
      <c r="C130" s="404"/>
      <c r="D130" s="125"/>
    </row>
    <row r="131" spans="1:12" ht="12" customHeight="1" x14ac:dyDescent="0.2">
      <c r="A131" s="232" t="s">
        <v>177</v>
      </c>
      <c r="B131" s="7" t="s">
        <v>358</v>
      </c>
      <c r="C131" s="404"/>
      <c r="D131" s="125"/>
    </row>
    <row r="132" spans="1:12" ht="12" customHeight="1" thickBot="1" x14ac:dyDescent="0.25">
      <c r="A132" s="241" t="s">
        <v>178</v>
      </c>
      <c r="B132" s="5" t="s">
        <v>411</v>
      </c>
      <c r="C132" s="404"/>
      <c r="D132" s="125"/>
    </row>
    <row r="133" spans="1:12" ht="12" customHeight="1" thickBot="1" x14ac:dyDescent="0.25">
      <c r="A133" s="28" t="s">
        <v>12</v>
      </c>
      <c r="B133" s="56" t="s">
        <v>351</v>
      </c>
      <c r="C133" s="389">
        <f>+C134+C135+C136+C137+C138+C139</f>
        <v>0</v>
      </c>
      <c r="D133" s="123">
        <f>+D134+D135+D136+D137+D138+D139</f>
        <v>0</v>
      </c>
    </row>
    <row r="134" spans="1:12" ht="12" customHeight="1" x14ac:dyDescent="0.2">
      <c r="A134" s="232" t="s">
        <v>59</v>
      </c>
      <c r="B134" s="7" t="s">
        <v>360</v>
      </c>
      <c r="C134" s="404"/>
      <c r="D134" s="125"/>
    </row>
    <row r="135" spans="1:12" ht="12" customHeight="1" x14ac:dyDescent="0.2">
      <c r="A135" s="232" t="s">
        <v>60</v>
      </c>
      <c r="B135" s="7" t="s">
        <v>352</v>
      </c>
      <c r="C135" s="404"/>
      <c r="D135" s="125"/>
    </row>
    <row r="136" spans="1:12" ht="12" customHeight="1" x14ac:dyDescent="0.2">
      <c r="A136" s="232" t="s">
        <v>61</v>
      </c>
      <c r="B136" s="7" t="s">
        <v>353</v>
      </c>
      <c r="C136" s="404"/>
      <c r="D136" s="125"/>
    </row>
    <row r="137" spans="1:12" ht="12" customHeight="1" x14ac:dyDescent="0.2">
      <c r="A137" s="232" t="s">
        <v>110</v>
      </c>
      <c r="B137" s="7" t="s">
        <v>410</v>
      </c>
      <c r="C137" s="404"/>
      <c r="D137" s="125"/>
    </row>
    <row r="138" spans="1:12" ht="12" customHeight="1" x14ac:dyDescent="0.2">
      <c r="A138" s="232" t="s">
        <v>111</v>
      </c>
      <c r="B138" s="7" t="s">
        <v>355</v>
      </c>
      <c r="C138" s="404"/>
      <c r="D138" s="125"/>
    </row>
    <row r="139" spans="1:12" s="52" customFormat="1" ht="12" customHeight="1" thickBot="1" x14ac:dyDescent="0.25">
      <c r="A139" s="241" t="s">
        <v>112</v>
      </c>
      <c r="B139" s="5" t="s">
        <v>356</v>
      </c>
      <c r="C139" s="404"/>
      <c r="D139" s="125"/>
    </row>
    <row r="140" spans="1:12" ht="12" customHeight="1" thickBot="1" x14ac:dyDescent="0.25">
      <c r="A140" s="28" t="s">
        <v>13</v>
      </c>
      <c r="B140" s="56" t="s">
        <v>422</v>
      </c>
      <c r="C140" s="394">
        <f>+C141+C142+C144+C145+C143</f>
        <v>17549627</v>
      </c>
      <c r="D140" s="129">
        <f>+D141+D142+D144+D145+D143</f>
        <v>18073142</v>
      </c>
      <c r="L140" s="117"/>
    </row>
    <row r="141" spans="1:12" x14ac:dyDescent="0.2">
      <c r="A141" s="232" t="s">
        <v>62</v>
      </c>
      <c r="B141" s="7" t="s">
        <v>277</v>
      </c>
      <c r="C141" s="404"/>
      <c r="D141" s="125"/>
    </row>
    <row r="142" spans="1:12" ht="12" customHeight="1" x14ac:dyDescent="0.2">
      <c r="A142" s="232" t="s">
        <v>63</v>
      </c>
      <c r="B142" s="7" t="s">
        <v>278</v>
      </c>
      <c r="C142" s="404">
        <v>1388766</v>
      </c>
      <c r="D142" s="125">
        <v>1431151</v>
      </c>
    </row>
    <row r="143" spans="1:12" ht="12" customHeight="1" x14ac:dyDescent="0.2">
      <c r="A143" s="232" t="s">
        <v>194</v>
      </c>
      <c r="B143" s="7" t="s">
        <v>421</v>
      </c>
      <c r="C143" s="404">
        <v>16160861</v>
      </c>
      <c r="D143" s="125">
        <v>16641991</v>
      </c>
    </row>
    <row r="144" spans="1:12" s="52" customFormat="1" ht="12" customHeight="1" x14ac:dyDescent="0.2">
      <c r="A144" s="232" t="s">
        <v>195</v>
      </c>
      <c r="B144" s="7" t="s">
        <v>365</v>
      </c>
      <c r="C144" s="404"/>
      <c r="D144" s="125"/>
    </row>
    <row r="145" spans="1:4" s="52" customFormat="1" ht="12" customHeight="1" thickBot="1" x14ac:dyDescent="0.25">
      <c r="A145" s="241" t="s">
        <v>196</v>
      </c>
      <c r="B145" s="5" t="s">
        <v>296</v>
      </c>
      <c r="C145" s="404"/>
      <c r="D145" s="125"/>
    </row>
    <row r="146" spans="1:4" s="52" customFormat="1" ht="12" customHeight="1" thickBot="1" x14ac:dyDescent="0.25">
      <c r="A146" s="28" t="s">
        <v>14</v>
      </c>
      <c r="B146" s="56" t="s">
        <v>366</v>
      </c>
      <c r="C146" s="406">
        <f>+C147+C148+C149+C150+C151</f>
        <v>0</v>
      </c>
      <c r="D146" s="132">
        <f>+D147+D148+D149+D150+D151</f>
        <v>0</v>
      </c>
    </row>
    <row r="147" spans="1:4" s="52" customFormat="1" ht="12" customHeight="1" x14ac:dyDescent="0.2">
      <c r="A147" s="232" t="s">
        <v>64</v>
      </c>
      <c r="B147" s="7" t="s">
        <v>361</v>
      </c>
      <c r="C147" s="404"/>
      <c r="D147" s="125"/>
    </row>
    <row r="148" spans="1:4" s="52" customFormat="1" ht="12" customHeight="1" x14ac:dyDescent="0.2">
      <c r="A148" s="232" t="s">
        <v>65</v>
      </c>
      <c r="B148" s="7" t="s">
        <v>368</v>
      </c>
      <c r="C148" s="404"/>
      <c r="D148" s="125"/>
    </row>
    <row r="149" spans="1:4" s="52" customFormat="1" ht="12" customHeight="1" x14ac:dyDescent="0.2">
      <c r="A149" s="232" t="s">
        <v>206</v>
      </c>
      <c r="B149" s="7" t="s">
        <v>363</v>
      </c>
      <c r="C149" s="404"/>
      <c r="D149" s="125"/>
    </row>
    <row r="150" spans="1:4" s="52" customFormat="1" ht="12" customHeight="1" x14ac:dyDescent="0.2">
      <c r="A150" s="232" t="s">
        <v>207</v>
      </c>
      <c r="B150" s="7" t="s">
        <v>413</v>
      </c>
      <c r="C150" s="404"/>
      <c r="D150" s="125"/>
    </row>
    <row r="151" spans="1:4" ht="12.75" customHeight="1" thickBot="1" x14ac:dyDescent="0.25">
      <c r="A151" s="241" t="s">
        <v>367</v>
      </c>
      <c r="B151" s="5" t="s">
        <v>369</v>
      </c>
      <c r="C151" s="405"/>
      <c r="D151" s="127"/>
    </row>
    <row r="152" spans="1:4" ht="12.75" customHeight="1" thickBot="1" x14ac:dyDescent="0.25">
      <c r="A152" s="271" t="s">
        <v>15</v>
      </c>
      <c r="B152" s="56" t="s">
        <v>370</v>
      </c>
      <c r="C152" s="406"/>
      <c r="D152" s="132"/>
    </row>
    <row r="153" spans="1:4" ht="12.75" customHeight="1" thickBot="1" x14ac:dyDescent="0.25">
      <c r="A153" s="271" t="s">
        <v>16</v>
      </c>
      <c r="B153" s="56" t="s">
        <v>371</v>
      </c>
      <c r="C153" s="406"/>
      <c r="D153" s="132"/>
    </row>
    <row r="154" spans="1:4" ht="12" customHeight="1" thickBot="1" x14ac:dyDescent="0.25">
      <c r="A154" s="28" t="s">
        <v>17</v>
      </c>
      <c r="B154" s="56" t="s">
        <v>373</v>
      </c>
      <c r="C154" s="407">
        <f>+C129+C133+C140+C146+C152+C153</f>
        <v>17549627</v>
      </c>
      <c r="D154" s="223">
        <f>+D129+D133+D140+D146+D152+D153</f>
        <v>18073142</v>
      </c>
    </row>
    <row r="155" spans="1:4" ht="15.2" customHeight="1" thickBot="1" x14ac:dyDescent="0.25">
      <c r="A155" s="243" t="s">
        <v>18</v>
      </c>
      <c r="B155" s="191" t="s">
        <v>372</v>
      </c>
      <c r="C155" s="407">
        <f>+C128+C154</f>
        <v>86185181</v>
      </c>
      <c r="D155" s="223">
        <f>+D128+D154</f>
        <v>103139827</v>
      </c>
    </row>
    <row r="156" spans="1:4" ht="11.25" customHeight="1" thickBot="1" x14ac:dyDescent="0.25">
      <c r="A156" s="197"/>
      <c r="B156" s="198"/>
      <c r="C156" s="198"/>
      <c r="D156" s="333">
        <f>D90-D155</f>
        <v>0</v>
      </c>
    </row>
    <row r="157" spans="1:4" ht="12" customHeight="1" thickBot="1" x14ac:dyDescent="0.25">
      <c r="A157" s="115" t="s">
        <v>414</v>
      </c>
      <c r="B157" s="116"/>
      <c r="C157" s="386">
        <v>3</v>
      </c>
      <c r="D157" s="54">
        <v>4</v>
      </c>
    </row>
    <row r="158" spans="1:4" ht="12" customHeight="1" thickBot="1" x14ac:dyDescent="0.25">
      <c r="A158" s="115" t="s">
        <v>136</v>
      </c>
      <c r="B158" s="116"/>
      <c r="C158" s="386">
        <v>3</v>
      </c>
      <c r="D158" s="54">
        <v>3</v>
      </c>
    </row>
    <row r="159" spans="1:4" x14ac:dyDescent="0.2">
      <c r="A159" s="330"/>
      <c r="B159" s="331"/>
      <c r="C159" s="331"/>
      <c r="D159" s="362"/>
    </row>
    <row r="160" spans="1:4" x14ac:dyDescent="0.2">
      <c r="A160" s="330"/>
      <c r="B160" s="331"/>
      <c r="C160" s="331"/>
    </row>
    <row r="161" spans="1:4" x14ac:dyDescent="0.2">
      <c r="A161" s="330"/>
      <c r="B161" s="331"/>
      <c r="C161" s="331"/>
      <c r="D161" s="332"/>
    </row>
    <row r="162" spans="1:4" x14ac:dyDescent="0.2">
      <c r="A162" s="330"/>
      <c r="B162" s="331"/>
      <c r="C162" s="331"/>
      <c r="D162" s="332"/>
    </row>
    <row r="163" spans="1:4" x14ac:dyDescent="0.2">
      <c r="A163" s="330"/>
      <c r="B163" s="331"/>
      <c r="C163" s="331"/>
      <c r="D163" s="332"/>
    </row>
    <row r="164" spans="1:4" x14ac:dyDescent="0.2">
      <c r="A164" s="330"/>
      <c r="B164" s="331"/>
      <c r="C164" s="331"/>
      <c r="D164" s="332"/>
    </row>
    <row r="165" spans="1:4" x14ac:dyDescent="0.2">
      <c r="A165" s="330"/>
      <c r="B165" s="331"/>
      <c r="C165" s="331"/>
      <c r="D165" s="332"/>
    </row>
    <row r="166" spans="1:4" x14ac:dyDescent="0.2">
      <c r="A166" s="330"/>
      <c r="B166" s="331"/>
      <c r="C166" s="331"/>
      <c r="D166" s="332"/>
    </row>
    <row r="167" spans="1:4" x14ac:dyDescent="0.2">
      <c r="A167" s="330"/>
      <c r="B167" s="331"/>
      <c r="C167" s="331"/>
      <c r="D167" s="332"/>
    </row>
    <row r="168" spans="1:4" x14ac:dyDescent="0.2">
      <c r="A168" s="330"/>
      <c r="B168" s="331"/>
      <c r="C168" s="331"/>
      <c r="D168" s="332"/>
    </row>
    <row r="169" spans="1:4" x14ac:dyDescent="0.2">
      <c r="A169" s="330"/>
      <c r="B169" s="331"/>
      <c r="C169" s="331"/>
      <c r="D169" s="332"/>
    </row>
    <row r="170" spans="1:4" x14ac:dyDescent="0.2">
      <c r="A170" s="330"/>
      <c r="B170" s="331"/>
      <c r="C170" s="331"/>
      <c r="D170" s="332"/>
    </row>
    <row r="171" spans="1:4" x14ac:dyDescent="0.2">
      <c r="A171" s="330"/>
      <c r="B171" s="331"/>
      <c r="C171" s="331"/>
      <c r="D171" s="332"/>
    </row>
    <row r="172" spans="1:4" x14ac:dyDescent="0.2">
      <c r="A172" s="330"/>
      <c r="B172" s="331"/>
      <c r="C172" s="331"/>
      <c r="D172" s="332"/>
    </row>
    <row r="173" spans="1:4" x14ac:dyDescent="0.2">
      <c r="A173" s="330"/>
      <c r="B173" s="331"/>
      <c r="C173" s="331"/>
      <c r="D173" s="332"/>
    </row>
    <row r="174" spans="1:4" x14ac:dyDescent="0.2">
      <c r="A174" s="330"/>
      <c r="B174" s="331"/>
      <c r="C174" s="331"/>
      <c r="D174" s="332"/>
    </row>
    <row r="175" spans="1:4" x14ac:dyDescent="0.2">
      <c r="A175" s="330"/>
      <c r="B175" s="331"/>
      <c r="C175" s="331"/>
      <c r="D175" s="332"/>
    </row>
    <row r="176" spans="1:4" x14ac:dyDescent="0.2">
      <c r="A176" s="330"/>
      <c r="B176" s="331"/>
      <c r="C176" s="331"/>
      <c r="D176" s="332"/>
    </row>
    <row r="177" spans="1:4" x14ac:dyDescent="0.2">
      <c r="A177" s="330"/>
      <c r="B177" s="331"/>
      <c r="C177" s="331"/>
      <c r="D177" s="332"/>
    </row>
    <row r="178" spans="1:4" x14ac:dyDescent="0.2">
      <c r="A178" s="330"/>
      <c r="B178" s="331"/>
      <c r="C178" s="331"/>
      <c r="D178" s="332"/>
    </row>
    <row r="179" spans="1:4" x14ac:dyDescent="0.2">
      <c r="A179" s="330"/>
      <c r="B179" s="331"/>
      <c r="C179" s="331"/>
      <c r="D179" s="332"/>
    </row>
  </sheetData>
  <sheetProtection formatCells="0"/>
  <mergeCells count="2">
    <mergeCell ref="B2:C2"/>
    <mergeCell ref="B3:C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8"/>
  <sheetViews>
    <sheetView zoomScale="120" zoomScaleNormal="120" zoomScaleSheetLayoutView="85" workbookViewId="0">
      <selection activeCell="D77" sqref="D77"/>
    </sheetView>
  </sheetViews>
  <sheetFormatPr defaultRowHeight="12.75" x14ac:dyDescent="0.2"/>
  <cols>
    <col min="1" max="1" width="19.5" style="199" customWidth="1"/>
    <col min="2" max="2" width="72" style="200" customWidth="1"/>
    <col min="3" max="3" width="13.6640625" style="200" customWidth="1"/>
    <col min="4" max="4" width="14" style="201" customWidth="1"/>
    <col min="5" max="16384" width="9.33203125" style="2"/>
  </cols>
  <sheetData>
    <row r="1" spans="1:4" s="1" customFormat="1" ht="16.5" customHeight="1" thickBot="1" x14ac:dyDescent="0.25">
      <c r="A1" s="314"/>
      <c r="B1" s="315"/>
      <c r="C1" s="315"/>
      <c r="D1" s="311" t="str">
        <f>CONCATENATE("8.1.1. melléklet ",ALAPADATOK!A7," ",ALAPADATOK!B7," ",ALAPADATOK!C7," ",ALAPADATOK!D7," ",ALAPADATOK!E7," ",ALAPADATOK!F7," ",ALAPADATOK!G7," ",ALAPADATOK!H7)</f>
        <v>8.1.1. melléklet a 2 / 2021 ( V.28. ) önkormányzati rendelethez</v>
      </c>
    </row>
    <row r="2" spans="1:4" s="48" customFormat="1" ht="21.2" customHeight="1" x14ac:dyDescent="0.2">
      <c r="A2" s="316" t="s">
        <v>48</v>
      </c>
      <c r="B2" s="601" t="str">
        <f>CONCATENATE(ALAPADATOK!A3)</f>
        <v>FITYEHÁZ KÖZSÉG ÖNKORMÁNYZATA</v>
      </c>
      <c r="C2" s="602"/>
      <c r="D2" s="317" t="s">
        <v>42</v>
      </c>
    </row>
    <row r="3" spans="1:4" s="48" customFormat="1" ht="16.5" thickBot="1" x14ac:dyDescent="0.25">
      <c r="A3" s="318" t="s">
        <v>133</v>
      </c>
      <c r="B3" s="603" t="s">
        <v>331</v>
      </c>
      <c r="C3" s="604"/>
      <c r="D3" s="387" t="s">
        <v>46</v>
      </c>
    </row>
    <row r="4" spans="1:4" s="49" customFormat="1" ht="22.5" customHeight="1" thickBot="1" x14ac:dyDescent="0.3">
      <c r="A4" s="319"/>
      <c r="B4" s="319"/>
      <c r="C4" s="319"/>
      <c r="D4" s="320" t="str">
        <f>KV_9.1.sz.mell!D4</f>
        <v>Forintban!</v>
      </c>
    </row>
    <row r="5" spans="1:4" ht="48.75" thickBot="1" x14ac:dyDescent="0.25">
      <c r="A5" s="321" t="s">
        <v>135</v>
      </c>
      <c r="B5" s="322" t="s">
        <v>441</v>
      </c>
      <c r="C5" s="379" t="s">
        <v>575</v>
      </c>
      <c r="D5" s="388" t="s">
        <v>610</v>
      </c>
    </row>
    <row r="6" spans="1:4" s="42" customFormat="1" ht="12.95" customHeight="1" thickBot="1" x14ac:dyDescent="0.25">
      <c r="A6" s="324"/>
      <c r="B6" s="325" t="s">
        <v>393</v>
      </c>
      <c r="C6" s="380" t="s">
        <v>394</v>
      </c>
      <c r="D6" s="326" t="s">
        <v>395</v>
      </c>
    </row>
    <row r="7" spans="1:4" s="42" customFormat="1" ht="15.95" customHeight="1" thickBot="1" x14ac:dyDescent="0.25">
      <c r="A7" s="100"/>
      <c r="B7" s="101" t="s">
        <v>43</v>
      </c>
      <c r="C7" s="101"/>
      <c r="D7" s="178"/>
    </row>
    <row r="8" spans="1:4" s="42" customFormat="1" ht="12" customHeight="1" thickBot="1" x14ac:dyDescent="0.25">
      <c r="A8" s="28" t="s">
        <v>8</v>
      </c>
      <c r="B8" s="19" t="s">
        <v>161</v>
      </c>
      <c r="C8" s="389">
        <f>+C9+C10+C11+C12+C13+C14</f>
        <v>34719169</v>
      </c>
      <c r="D8" s="123">
        <f>+D9+D10+D11+D12+D13+D14</f>
        <v>40606425</v>
      </c>
    </row>
    <row r="9" spans="1:4" s="50" customFormat="1" ht="12" customHeight="1" x14ac:dyDescent="0.2">
      <c r="A9" s="232" t="s">
        <v>66</v>
      </c>
      <c r="B9" s="213" t="s">
        <v>162</v>
      </c>
      <c r="C9" s="390">
        <v>14551160</v>
      </c>
      <c r="D9" s="126">
        <v>14551160</v>
      </c>
    </row>
    <row r="10" spans="1:4" s="51" customFormat="1" ht="12" customHeight="1" x14ac:dyDescent="0.2">
      <c r="A10" s="233" t="s">
        <v>67</v>
      </c>
      <c r="B10" s="214" t="s">
        <v>163</v>
      </c>
      <c r="C10" s="391">
        <v>12306050</v>
      </c>
      <c r="D10" s="125">
        <v>13679430</v>
      </c>
    </row>
    <row r="11" spans="1:4" s="51" customFormat="1" ht="12" customHeight="1" x14ac:dyDescent="0.2">
      <c r="A11" s="233" t="s">
        <v>68</v>
      </c>
      <c r="B11" s="214" t="s">
        <v>429</v>
      </c>
      <c r="C11" s="391">
        <v>6061959</v>
      </c>
      <c r="D11" s="125">
        <v>9672415</v>
      </c>
    </row>
    <row r="12" spans="1:4" s="51" customFormat="1" ht="12" customHeight="1" x14ac:dyDescent="0.2">
      <c r="A12" s="233" t="s">
        <v>69</v>
      </c>
      <c r="B12" s="214" t="s">
        <v>164</v>
      </c>
      <c r="C12" s="391">
        <v>1800000</v>
      </c>
      <c r="D12" s="125">
        <v>2074770</v>
      </c>
    </row>
    <row r="13" spans="1:4" s="51" customFormat="1" ht="12" customHeight="1" x14ac:dyDescent="0.2">
      <c r="A13" s="233" t="s">
        <v>92</v>
      </c>
      <c r="B13" s="214" t="s">
        <v>401</v>
      </c>
      <c r="C13" s="391"/>
      <c r="D13" s="125">
        <v>628650</v>
      </c>
    </row>
    <row r="14" spans="1:4" s="50" customFormat="1" ht="12" customHeight="1" thickBot="1" x14ac:dyDescent="0.25">
      <c r="A14" s="234" t="s">
        <v>70</v>
      </c>
      <c r="B14" s="215" t="s">
        <v>334</v>
      </c>
      <c r="C14" s="391"/>
      <c r="D14" s="125"/>
    </row>
    <row r="15" spans="1:4" s="50" customFormat="1" ht="12" customHeight="1" thickBot="1" x14ac:dyDescent="0.25">
      <c r="A15" s="28" t="s">
        <v>9</v>
      </c>
      <c r="B15" s="118" t="s">
        <v>165</v>
      </c>
      <c r="C15" s="389">
        <f>+C16+C17+C18+C19+C20</f>
        <v>5617843</v>
      </c>
      <c r="D15" s="123">
        <f>+D16+D17+D18+D19+D20</f>
        <v>1727232</v>
      </c>
    </row>
    <row r="16" spans="1:4" s="50" customFormat="1" ht="12" customHeight="1" x14ac:dyDescent="0.2">
      <c r="A16" s="232" t="s">
        <v>72</v>
      </c>
      <c r="B16" s="213" t="s">
        <v>166</v>
      </c>
      <c r="C16" s="390"/>
      <c r="D16" s="126"/>
    </row>
    <row r="17" spans="1:4" s="50" customFormat="1" ht="12" customHeight="1" x14ac:dyDescent="0.2">
      <c r="A17" s="233" t="s">
        <v>73</v>
      </c>
      <c r="B17" s="214" t="s">
        <v>167</v>
      </c>
      <c r="C17" s="391"/>
      <c r="D17" s="125"/>
    </row>
    <row r="18" spans="1:4" s="50" customFormat="1" ht="12" customHeight="1" x14ac:dyDescent="0.2">
      <c r="A18" s="233" t="s">
        <v>74</v>
      </c>
      <c r="B18" s="214" t="s">
        <v>324</v>
      </c>
      <c r="C18" s="391"/>
      <c r="D18" s="125"/>
    </row>
    <row r="19" spans="1:4" s="50" customFormat="1" ht="12" customHeight="1" x14ac:dyDescent="0.2">
      <c r="A19" s="233" t="s">
        <v>75</v>
      </c>
      <c r="B19" s="214" t="s">
        <v>325</v>
      </c>
      <c r="C19" s="391"/>
      <c r="D19" s="125"/>
    </row>
    <row r="20" spans="1:4" s="50" customFormat="1" ht="12" customHeight="1" x14ac:dyDescent="0.2">
      <c r="A20" s="233" t="s">
        <v>76</v>
      </c>
      <c r="B20" s="214" t="s">
        <v>168</v>
      </c>
      <c r="C20" s="391">
        <v>5617843</v>
      </c>
      <c r="D20" s="125">
        <v>1727232</v>
      </c>
    </row>
    <row r="21" spans="1:4" s="51" customFormat="1" ht="12" customHeight="1" thickBot="1" x14ac:dyDescent="0.25">
      <c r="A21" s="234" t="s">
        <v>82</v>
      </c>
      <c r="B21" s="215" t="s">
        <v>169</v>
      </c>
      <c r="C21" s="392"/>
      <c r="D21" s="127"/>
    </row>
    <row r="22" spans="1:4" s="51" customFormat="1" ht="12" customHeight="1" thickBot="1" x14ac:dyDescent="0.25">
      <c r="A22" s="28" t="s">
        <v>10</v>
      </c>
      <c r="B22" s="19" t="s">
        <v>170</v>
      </c>
      <c r="C22" s="389">
        <f>+C23+C24+C25+C26+C27</f>
        <v>0</v>
      </c>
      <c r="D22" s="123">
        <f>+D23+D24+D25+D26+D27</f>
        <v>15113793</v>
      </c>
    </row>
    <row r="23" spans="1:4" s="51" customFormat="1" ht="12" customHeight="1" x14ac:dyDescent="0.2">
      <c r="A23" s="232" t="s">
        <v>55</v>
      </c>
      <c r="B23" s="213" t="s">
        <v>171</v>
      </c>
      <c r="C23" s="390"/>
      <c r="D23" s="126"/>
    </row>
    <row r="24" spans="1:4" s="50" customFormat="1" ht="12" customHeight="1" x14ac:dyDescent="0.2">
      <c r="A24" s="233" t="s">
        <v>56</v>
      </c>
      <c r="B24" s="214" t="s">
        <v>172</v>
      </c>
      <c r="C24" s="391"/>
      <c r="D24" s="125"/>
    </row>
    <row r="25" spans="1:4" s="51" customFormat="1" ht="12" customHeight="1" x14ac:dyDescent="0.2">
      <c r="A25" s="233" t="s">
        <v>57</v>
      </c>
      <c r="B25" s="214" t="s">
        <v>326</v>
      </c>
      <c r="C25" s="391"/>
      <c r="D25" s="125"/>
    </row>
    <row r="26" spans="1:4" s="51" customFormat="1" ht="12" customHeight="1" x14ac:dyDescent="0.2">
      <c r="A26" s="233" t="s">
        <v>58</v>
      </c>
      <c r="B26" s="214" t="s">
        <v>327</v>
      </c>
      <c r="C26" s="391"/>
      <c r="D26" s="125"/>
    </row>
    <row r="27" spans="1:4" s="51" customFormat="1" ht="12" customHeight="1" x14ac:dyDescent="0.2">
      <c r="A27" s="233" t="s">
        <v>106</v>
      </c>
      <c r="B27" s="214" t="s">
        <v>173</v>
      </c>
      <c r="C27" s="391"/>
      <c r="D27" s="125">
        <v>15113793</v>
      </c>
    </row>
    <row r="28" spans="1:4" s="51" customFormat="1" ht="12" customHeight="1" thickBot="1" x14ac:dyDescent="0.25">
      <c r="A28" s="234" t="s">
        <v>107</v>
      </c>
      <c r="B28" s="215" t="s">
        <v>174</v>
      </c>
      <c r="C28" s="392"/>
      <c r="D28" s="127">
        <v>113794</v>
      </c>
    </row>
    <row r="29" spans="1:4" s="51" customFormat="1" ht="12" customHeight="1" thickBot="1" x14ac:dyDescent="0.25">
      <c r="A29" s="28" t="s">
        <v>108</v>
      </c>
      <c r="B29" s="19" t="s">
        <v>438</v>
      </c>
      <c r="C29" s="394">
        <f>SUM(C30:C36)</f>
        <v>8271829</v>
      </c>
      <c r="D29" s="129">
        <f>SUM(D30:D36)</f>
        <v>7694487</v>
      </c>
    </row>
    <row r="30" spans="1:4" s="51" customFormat="1" ht="12" customHeight="1" x14ac:dyDescent="0.2">
      <c r="A30" s="232" t="s">
        <v>176</v>
      </c>
      <c r="B30" s="213" t="str">
        <f>KV_1.1.sz.mell.!B32</f>
        <v>Kommunális adó</v>
      </c>
      <c r="C30" s="390">
        <v>976829</v>
      </c>
      <c r="D30" s="126">
        <v>1550487</v>
      </c>
    </row>
    <row r="31" spans="1:4" s="51" customFormat="1" ht="12" customHeight="1" x14ac:dyDescent="0.2">
      <c r="A31" s="233" t="s">
        <v>177</v>
      </c>
      <c r="B31" s="213" t="str">
        <f>KV_1.1.sz.mell.!B33</f>
        <v>Idegenforgalmi adó</v>
      </c>
      <c r="C31" s="391"/>
      <c r="D31" s="125"/>
    </row>
    <row r="32" spans="1:4" s="51" customFormat="1" ht="12" customHeight="1" x14ac:dyDescent="0.2">
      <c r="A32" s="233" t="s">
        <v>178</v>
      </c>
      <c r="B32" s="213" t="str">
        <f>KV_1.1.sz.mell.!B34</f>
        <v>Iparűzési adó</v>
      </c>
      <c r="C32" s="391">
        <v>5400000</v>
      </c>
      <c r="D32" s="125">
        <v>5570000</v>
      </c>
    </row>
    <row r="33" spans="1:4" s="51" customFormat="1" ht="12" customHeight="1" x14ac:dyDescent="0.2">
      <c r="A33" s="233" t="s">
        <v>179</v>
      </c>
      <c r="B33" s="213" t="str">
        <f>KV_1.1.sz.mell.!B35</f>
        <v>Talajterhelési díj</v>
      </c>
      <c r="C33" s="391"/>
      <c r="D33" s="125"/>
    </row>
    <row r="34" spans="1:4" s="51" customFormat="1" ht="12" customHeight="1" x14ac:dyDescent="0.2">
      <c r="A34" s="233" t="s">
        <v>431</v>
      </c>
      <c r="B34" s="213" t="str">
        <f>KV_1.1.sz.mell.!B36</f>
        <v>Gépjárműadó</v>
      </c>
      <c r="C34" s="391">
        <v>1500000</v>
      </c>
      <c r="D34" s="125"/>
    </row>
    <row r="35" spans="1:4" s="51" customFormat="1" ht="12" customHeight="1" x14ac:dyDescent="0.2">
      <c r="A35" s="233" t="s">
        <v>432</v>
      </c>
      <c r="B35" s="213" t="str">
        <f>KV_1.1.sz.mell.!B37</f>
        <v>Telekadó</v>
      </c>
      <c r="C35" s="391"/>
      <c r="D35" s="125"/>
    </row>
    <row r="36" spans="1:4" s="51" customFormat="1" ht="12" customHeight="1" thickBot="1" x14ac:dyDescent="0.25">
      <c r="A36" s="234" t="s">
        <v>433</v>
      </c>
      <c r="B36" s="213" t="str">
        <f>KV_1.1.sz.mell.!B38</f>
        <v>Egyéb közhatalmi bevételek</v>
      </c>
      <c r="C36" s="392">
        <v>395000</v>
      </c>
      <c r="D36" s="127">
        <v>574000</v>
      </c>
    </row>
    <row r="37" spans="1:4" s="51" customFormat="1" ht="12" customHeight="1" thickBot="1" x14ac:dyDescent="0.25">
      <c r="A37" s="28" t="s">
        <v>12</v>
      </c>
      <c r="B37" s="19" t="s">
        <v>335</v>
      </c>
      <c r="C37" s="389">
        <f>SUM(C38:C48)</f>
        <v>17580958</v>
      </c>
      <c r="D37" s="123">
        <f>SUM(D38:D48)</f>
        <v>18880199</v>
      </c>
    </row>
    <row r="38" spans="1:4" s="51" customFormat="1" ht="12" customHeight="1" x14ac:dyDescent="0.2">
      <c r="A38" s="232" t="s">
        <v>59</v>
      </c>
      <c r="B38" s="213" t="s">
        <v>183</v>
      </c>
      <c r="C38" s="390"/>
      <c r="D38" s="126"/>
    </row>
    <row r="39" spans="1:4" s="51" customFormat="1" ht="12" customHeight="1" x14ac:dyDescent="0.2">
      <c r="A39" s="233" t="s">
        <v>60</v>
      </c>
      <c r="B39" s="214" t="s">
        <v>184</v>
      </c>
      <c r="C39" s="391">
        <v>342744</v>
      </c>
      <c r="D39" s="125">
        <v>342744</v>
      </c>
    </row>
    <row r="40" spans="1:4" s="51" customFormat="1" ht="12" customHeight="1" x14ac:dyDescent="0.2">
      <c r="A40" s="233" t="s">
        <v>61</v>
      </c>
      <c r="B40" s="214" t="s">
        <v>185</v>
      </c>
      <c r="C40" s="391">
        <v>93600</v>
      </c>
      <c r="D40" s="125">
        <v>157240</v>
      </c>
    </row>
    <row r="41" spans="1:4" s="51" customFormat="1" ht="12" customHeight="1" x14ac:dyDescent="0.2">
      <c r="A41" s="233" t="s">
        <v>110</v>
      </c>
      <c r="B41" s="214" t="s">
        <v>186</v>
      </c>
      <c r="C41" s="391">
        <v>10227742</v>
      </c>
      <c r="D41" s="125">
        <v>10500512</v>
      </c>
    </row>
    <row r="42" spans="1:4" s="51" customFormat="1" ht="12" customHeight="1" x14ac:dyDescent="0.2">
      <c r="A42" s="233" t="s">
        <v>111</v>
      </c>
      <c r="B42" s="214" t="s">
        <v>187</v>
      </c>
      <c r="C42" s="391">
        <v>3229410</v>
      </c>
      <c r="D42" s="125">
        <v>3914410</v>
      </c>
    </row>
    <row r="43" spans="1:4" s="51" customFormat="1" ht="12" customHeight="1" x14ac:dyDescent="0.2">
      <c r="A43" s="233" t="s">
        <v>112</v>
      </c>
      <c r="B43" s="214" t="s">
        <v>188</v>
      </c>
      <c r="C43" s="391">
        <v>3674648</v>
      </c>
      <c r="D43" s="125">
        <v>3943679</v>
      </c>
    </row>
    <row r="44" spans="1:4" s="51" customFormat="1" ht="12" customHeight="1" x14ac:dyDescent="0.2">
      <c r="A44" s="233" t="s">
        <v>113</v>
      </c>
      <c r="B44" s="214" t="s">
        <v>189</v>
      </c>
      <c r="C44" s="391"/>
      <c r="D44" s="125"/>
    </row>
    <row r="45" spans="1:4" s="51" customFormat="1" ht="12" customHeight="1" x14ac:dyDescent="0.2">
      <c r="A45" s="233" t="s">
        <v>114</v>
      </c>
      <c r="B45" s="214" t="s">
        <v>437</v>
      </c>
      <c r="C45" s="391"/>
      <c r="D45" s="125">
        <v>7800</v>
      </c>
    </row>
    <row r="46" spans="1:4" s="51" customFormat="1" ht="12" customHeight="1" x14ac:dyDescent="0.2">
      <c r="A46" s="233" t="s">
        <v>181</v>
      </c>
      <c r="B46" s="214" t="s">
        <v>191</v>
      </c>
      <c r="C46" s="395"/>
      <c r="D46" s="128"/>
    </row>
    <row r="47" spans="1:4" s="51" customFormat="1" ht="12" customHeight="1" x14ac:dyDescent="0.2">
      <c r="A47" s="234" t="s">
        <v>182</v>
      </c>
      <c r="B47" s="215" t="s">
        <v>337</v>
      </c>
      <c r="C47" s="396"/>
      <c r="D47" s="205"/>
    </row>
    <row r="48" spans="1:4" s="51" customFormat="1" ht="12" customHeight="1" thickBot="1" x14ac:dyDescent="0.25">
      <c r="A48" s="234" t="s">
        <v>336</v>
      </c>
      <c r="B48" s="215" t="s">
        <v>192</v>
      </c>
      <c r="C48" s="396">
        <v>12814</v>
      </c>
      <c r="D48" s="205">
        <v>13814</v>
      </c>
    </row>
    <row r="49" spans="1:4" s="51" customFormat="1" ht="12" customHeight="1" thickBot="1" x14ac:dyDescent="0.25">
      <c r="A49" s="28" t="s">
        <v>13</v>
      </c>
      <c r="B49" s="19" t="s">
        <v>193</v>
      </c>
      <c r="C49" s="389">
        <f>SUM(C50:C54)</f>
        <v>0</v>
      </c>
      <c r="D49" s="123">
        <f>SUM(D50:D54)</f>
        <v>0</v>
      </c>
    </row>
    <row r="50" spans="1:4" s="51" customFormat="1" ht="12" customHeight="1" x14ac:dyDescent="0.2">
      <c r="A50" s="232" t="s">
        <v>62</v>
      </c>
      <c r="B50" s="213" t="s">
        <v>197</v>
      </c>
      <c r="C50" s="398"/>
      <c r="D50" s="255"/>
    </row>
    <row r="51" spans="1:4" s="51" customFormat="1" ht="12" customHeight="1" x14ac:dyDescent="0.2">
      <c r="A51" s="233" t="s">
        <v>63</v>
      </c>
      <c r="B51" s="214" t="s">
        <v>198</v>
      </c>
      <c r="C51" s="395"/>
      <c r="D51" s="128"/>
    </row>
    <row r="52" spans="1:4" s="51" customFormat="1" ht="12" customHeight="1" x14ac:dyDescent="0.2">
      <c r="A52" s="233" t="s">
        <v>194</v>
      </c>
      <c r="B52" s="214" t="s">
        <v>199</v>
      </c>
      <c r="C52" s="395"/>
      <c r="D52" s="128"/>
    </row>
    <row r="53" spans="1:4" s="51" customFormat="1" ht="12" customHeight="1" x14ac:dyDescent="0.2">
      <c r="A53" s="233" t="s">
        <v>195</v>
      </c>
      <c r="B53" s="214" t="s">
        <v>200</v>
      </c>
      <c r="C53" s="395"/>
      <c r="D53" s="128"/>
    </row>
    <row r="54" spans="1:4" s="51" customFormat="1" ht="12" customHeight="1" thickBot="1" x14ac:dyDescent="0.25">
      <c r="A54" s="234" t="s">
        <v>196</v>
      </c>
      <c r="B54" s="215" t="s">
        <v>201</v>
      </c>
      <c r="C54" s="396"/>
      <c r="D54" s="205"/>
    </row>
    <row r="55" spans="1:4" s="51" customFormat="1" ht="12" customHeight="1" thickBot="1" x14ac:dyDescent="0.25">
      <c r="A55" s="28" t="s">
        <v>115</v>
      </c>
      <c r="B55" s="19" t="s">
        <v>202</v>
      </c>
      <c r="C55" s="389">
        <f>SUM(C56:C58)</f>
        <v>0</v>
      </c>
      <c r="D55" s="123">
        <f>SUM(D56:D58)</f>
        <v>0</v>
      </c>
    </row>
    <row r="56" spans="1:4" s="51" customFormat="1" ht="12" customHeight="1" x14ac:dyDescent="0.2">
      <c r="A56" s="232" t="s">
        <v>64</v>
      </c>
      <c r="B56" s="213" t="s">
        <v>203</v>
      </c>
      <c r="C56" s="390"/>
      <c r="D56" s="126"/>
    </row>
    <row r="57" spans="1:4" s="51" customFormat="1" ht="12" customHeight="1" x14ac:dyDescent="0.2">
      <c r="A57" s="233" t="s">
        <v>65</v>
      </c>
      <c r="B57" s="214" t="s">
        <v>328</v>
      </c>
      <c r="C57" s="391"/>
      <c r="D57" s="125"/>
    </row>
    <row r="58" spans="1:4" s="51" customFormat="1" ht="12" customHeight="1" x14ac:dyDescent="0.2">
      <c r="A58" s="233" t="s">
        <v>206</v>
      </c>
      <c r="B58" s="214" t="s">
        <v>204</v>
      </c>
      <c r="C58" s="391"/>
      <c r="D58" s="125"/>
    </row>
    <row r="59" spans="1:4" s="51" customFormat="1" ht="12" customHeight="1" thickBot="1" x14ac:dyDescent="0.25">
      <c r="A59" s="234" t="s">
        <v>207</v>
      </c>
      <c r="B59" s="215" t="s">
        <v>205</v>
      </c>
      <c r="C59" s="392"/>
      <c r="D59" s="127"/>
    </row>
    <row r="60" spans="1:4" s="51" customFormat="1" ht="12" customHeight="1" thickBot="1" x14ac:dyDescent="0.25">
      <c r="A60" s="28" t="s">
        <v>15</v>
      </c>
      <c r="B60" s="118" t="s">
        <v>208</v>
      </c>
      <c r="C60" s="389">
        <f>SUM(C61:C63)</f>
        <v>809193</v>
      </c>
      <c r="D60" s="123">
        <f>SUM(D61:D63)</f>
        <v>809193</v>
      </c>
    </row>
    <row r="61" spans="1:4" s="51" customFormat="1" ht="12" customHeight="1" x14ac:dyDescent="0.2">
      <c r="A61" s="232" t="s">
        <v>116</v>
      </c>
      <c r="B61" s="213" t="s">
        <v>210</v>
      </c>
      <c r="C61" s="395"/>
      <c r="D61" s="128"/>
    </row>
    <row r="62" spans="1:4" s="51" customFormat="1" ht="12" customHeight="1" x14ac:dyDescent="0.2">
      <c r="A62" s="233" t="s">
        <v>117</v>
      </c>
      <c r="B62" s="214" t="s">
        <v>329</v>
      </c>
      <c r="C62" s="395"/>
      <c r="D62" s="128"/>
    </row>
    <row r="63" spans="1:4" s="51" customFormat="1" ht="12" customHeight="1" x14ac:dyDescent="0.2">
      <c r="A63" s="233" t="s">
        <v>141</v>
      </c>
      <c r="B63" s="214" t="s">
        <v>211</v>
      </c>
      <c r="C63" s="395">
        <v>809193</v>
      </c>
      <c r="D63" s="128">
        <v>809193</v>
      </c>
    </row>
    <row r="64" spans="1:4" s="51" customFormat="1" ht="12" customHeight="1" thickBot="1" x14ac:dyDescent="0.25">
      <c r="A64" s="234" t="s">
        <v>209</v>
      </c>
      <c r="B64" s="215" t="s">
        <v>212</v>
      </c>
      <c r="C64" s="395"/>
      <c r="D64" s="128"/>
    </row>
    <row r="65" spans="1:4" s="51" customFormat="1" ht="12" customHeight="1" thickBot="1" x14ac:dyDescent="0.25">
      <c r="A65" s="28" t="s">
        <v>16</v>
      </c>
      <c r="B65" s="19" t="s">
        <v>213</v>
      </c>
      <c r="C65" s="394">
        <f>+C8+C15+C22+C29+C37+C49+C55+C60</f>
        <v>66998992</v>
      </c>
      <c r="D65" s="129">
        <f>+D8+D15+D22+D29+D37+D49+D55+D60</f>
        <v>84831329</v>
      </c>
    </row>
    <row r="66" spans="1:4" s="51" customFormat="1" ht="12" customHeight="1" thickBot="1" x14ac:dyDescent="0.2">
      <c r="A66" s="235" t="s">
        <v>300</v>
      </c>
      <c r="B66" s="118" t="s">
        <v>215</v>
      </c>
      <c r="C66" s="389">
        <f>SUM(C67:C69)</f>
        <v>0</v>
      </c>
      <c r="D66" s="123">
        <f>SUM(D67:D69)</f>
        <v>0</v>
      </c>
    </row>
    <row r="67" spans="1:4" s="51" customFormat="1" ht="12" customHeight="1" x14ac:dyDescent="0.2">
      <c r="A67" s="232" t="s">
        <v>243</v>
      </c>
      <c r="B67" s="213" t="s">
        <v>216</v>
      </c>
      <c r="C67" s="395"/>
      <c r="D67" s="128"/>
    </row>
    <row r="68" spans="1:4" s="51" customFormat="1" ht="12" customHeight="1" x14ac:dyDescent="0.2">
      <c r="A68" s="233" t="s">
        <v>252</v>
      </c>
      <c r="B68" s="214" t="s">
        <v>217</v>
      </c>
      <c r="C68" s="395"/>
      <c r="D68" s="128"/>
    </row>
    <row r="69" spans="1:4" s="51" customFormat="1" ht="12" customHeight="1" thickBot="1" x14ac:dyDescent="0.25">
      <c r="A69" s="234" t="s">
        <v>253</v>
      </c>
      <c r="B69" s="216" t="s">
        <v>218</v>
      </c>
      <c r="C69" s="395"/>
      <c r="D69" s="128"/>
    </row>
    <row r="70" spans="1:4" s="51" customFormat="1" ht="12" customHeight="1" thickBot="1" x14ac:dyDescent="0.2">
      <c r="A70" s="235" t="s">
        <v>219</v>
      </c>
      <c r="B70" s="118" t="s">
        <v>220</v>
      </c>
      <c r="C70" s="389">
        <f>SUM(C71:C74)</f>
        <v>0</v>
      </c>
      <c r="D70" s="123">
        <f>SUM(D71:D74)</f>
        <v>0</v>
      </c>
    </row>
    <row r="71" spans="1:4" s="51" customFormat="1" ht="12" customHeight="1" x14ac:dyDescent="0.2">
      <c r="A71" s="232" t="s">
        <v>93</v>
      </c>
      <c r="B71" s="213" t="s">
        <v>221</v>
      </c>
      <c r="C71" s="395"/>
      <c r="D71" s="128"/>
    </row>
    <row r="72" spans="1:4" s="51" customFormat="1" ht="12" customHeight="1" x14ac:dyDescent="0.2">
      <c r="A72" s="233" t="s">
        <v>94</v>
      </c>
      <c r="B72" s="214" t="s">
        <v>447</v>
      </c>
      <c r="C72" s="395"/>
      <c r="D72" s="128"/>
    </row>
    <row r="73" spans="1:4" s="51" customFormat="1" ht="12" customHeight="1" x14ac:dyDescent="0.2">
      <c r="A73" s="233" t="s">
        <v>244</v>
      </c>
      <c r="B73" s="214" t="s">
        <v>222</v>
      </c>
      <c r="C73" s="395"/>
      <c r="D73" s="128"/>
    </row>
    <row r="74" spans="1:4" s="51" customFormat="1" ht="12" customHeight="1" x14ac:dyDescent="0.2">
      <c r="A74" s="233" t="s">
        <v>245</v>
      </c>
      <c r="B74" s="119" t="s">
        <v>448</v>
      </c>
      <c r="C74" s="395"/>
      <c r="D74" s="128"/>
    </row>
    <row r="75" spans="1:4" s="51" customFormat="1" ht="12" customHeight="1" thickBot="1" x14ac:dyDescent="0.2">
      <c r="A75" s="239" t="s">
        <v>223</v>
      </c>
      <c r="B75" s="299" t="s">
        <v>224</v>
      </c>
      <c r="C75" s="399">
        <f>SUM(C76:C77)</f>
        <v>17863018</v>
      </c>
      <c r="D75" s="266">
        <f>SUM(D76:D77)</f>
        <v>17516600</v>
      </c>
    </row>
    <row r="76" spans="1:4" s="51" customFormat="1" ht="12" customHeight="1" x14ac:dyDescent="0.2">
      <c r="A76" s="232" t="s">
        <v>246</v>
      </c>
      <c r="B76" s="213" t="s">
        <v>225</v>
      </c>
      <c r="C76" s="395">
        <v>17863018</v>
      </c>
      <c r="D76" s="128">
        <v>17516600</v>
      </c>
    </row>
    <row r="77" spans="1:4" s="51" customFormat="1" ht="12" customHeight="1" thickBot="1" x14ac:dyDescent="0.25">
      <c r="A77" s="234" t="s">
        <v>247</v>
      </c>
      <c r="B77" s="215" t="s">
        <v>226</v>
      </c>
      <c r="C77" s="395"/>
      <c r="D77" s="128"/>
    </row>
    <row r="78" spans="1:4" s="50" customFormat="1" ht="12" customHeight="1" thickBot="1" x14ac:dyDescent="0.2">
      <c r="A78" s="235" t="s">
        <v>227</v>
      </c>
      <c r="B78" s="118" t="s">
        <v>228</v>
      </c>
      <c r="C78" s="389">
        <f>SUM(C79:C81)</f>
        <v>0</v>
      </c>
      <c r="D78" s="123">
        <f>SUM(D79:D81)</f>
        <v>42385</v>
      </c>
    </row>
    <row r="79" spans="1:4" s="51" customFormat="1" ht="12" customHeight="1" x14ac:dyDescent="0.2">
      <c r="A79" s="232" t="s">
        <v>248</v>
      </c>
      <c r="B79" s="213" t="s">
        <v>229</v>
      </c>
      <c r="C79" s="395"/>
      <c r="D79" s="128">
        <v>42385</v>
      </c>
    </row>
    <row r="80" spans="1:4" s="51" customFormat="1" ht="12" customHeight="1" x14ac:dyDescent="0.2">
      <c r="A80" s="233" t="s">
        <v>249</v>
      </c>
      <c r="B80" s="214" t="s">
        <v>230</v>
      </c>
      <c r="C80" s="395"/>
      <c r="D80" s="128"/>
    </row>
    <row r="81" spans="1:4" s="51" customFormat="1" ht="12" customHeight="1" thickBot="1" x14ac:dyDescent="0.25">
      <c r="A81" s="234" t="s">
        <v>250</v>
      </c>
      <c r="B81" s="215" t="s">
        <v>449</v>
      </c>
      <c r="C81" s="395"/>
      <c r="D81" s="128"/>
    </row>
    <row r="82" spans="1:4" s="51" customFormat="1" ht="12" customHeight="1" thickBot="1" x14ac:dyDescent="0.2">
      <c r="A82" s="235" t="s">
        <v>231</v>
      </c>
      <c r="B82" s="118" t="s">
        <v>251</v>
      </c>
      <c r="C82" s="389">
        <f>SUM(C83:C86)</f>
        <v>0</v>
      </c>
      <c r="D82" s="123">
        <f>SUM(D83:D86)</f>
        <v>0</v>
      </c>
    </row>
    <row r="83" spans="1:4" s="51" customFormat="1" ht="12" customHeight="1" x14ac:dyDescent="0.2">
      <c r="A83" s="236" t="s">
        <v>232</v>
      </c>
      <c r="B83" s="213" t="s">
        <v>233</v>
      </c>
      <c r="C83" s="395"/>
      <c r="D83" s="128"/>
    </row>
    <row r="84" spans="1:4" s="51" customFormat="1" ht="12" customHeight="1" x14ac:dyDescent="0.2">
      <c r="A84" s="237" t="s">
        <v>234</v>
      </c>
      <c r="B84" s="214" t="s">
        <v>235</v>
      </c>
      <c r="C84" s="395"/>
      <c r="D84" s="128"/>
    </row>
    <row r="85" spans="1:4" s="51" customFormat="1" ht="12" customHeight="1" x14ac:dyDescent="0.2">
      <c r="A85" s="237" t="s">
        <v>236</v>
      </c>
      <c r="B85" s="214" t="s">
        <v>237</v>
      </c>
      <c r="C85" s="395"/>
      <c r="D85" s="128"/>
    </row>
    <row r="86" spans="1:4" s="50" customFormat="1" ht="12" customHeight="1" thickBot="1" x14ac:dyDescent="0.25">
      <c r="A86" s="238" t="s">
        <v>238</v>
      </c>
      <c r="B86" s="215" t="s">
        <v>239</v>
      </c>
      <c r="C86" s="395"/>
      <c r="D86" s="128"/>
    </row>
    <row r="87" spans="1:4" s="50" customFormat="1" ht="12" customHeight="1" thickBot="1" x14ac:dyDescent="0.2">
      <c r="A87" s="235" t="s">
        <v>240</v>
      </c>
      <c r="B87" s="118" t="s">
        <v>375</v>
      </c>
      <c r="C87" s="400"/>
      <c r="D87" s="256"/>
    </row>
    <row r="88" spans="1:4" s="50" customFormat="1" ht="12" customHeight="1" thickBot="1" x14ac:dyDescent="0.2">
      <c r="A88" s="235" t="s">
        <v>402</v>
      </c>
      <c r="B88" s="118" t="s">
        <v>241</v>
      </c>
      <c r="C88" s="400"/>
      <c r="D88" s="256"/>
    </row>
    <row r="89" spans="1:4" s="50" customFormat="1" ht="12" customHeight="1" thickBot="1" x14ac:dyDescent="0.2">
      <c r="A89" s="235" t="s">
        <v>403</v>
      </c>
      <c r="B89" s="220" t="s">
        <v>378</v>
      </c>
      <c r="C89" s="394">
        <f>+C66+C70+C75+C78+C82+C88+C87</f>
        <v>17863018</v>
      </c>
      <c r="D89" s="129">
        <f>+D66+D70+D75+D78+D82+D88+D87</f>
        <v>17558985</v>
      </c>
    </row>
    <row r="90" spans="1:4" s="50" customFormat="1" ht="12" customHeight="1" thickBot="1" x14ac:dyDescent="0.2">
      <c r="A90" s="239" t="s">
        <v>404</v>
      </c>
      <c r="B90" s="221" t="s">
        <v>405</v>
      </c>
      <c r="C90" s="394">
        <f>+C65+C89</f>
        <v>84862010</v>
      </c>
      <c r="D90" s="129">
        <f>+D65+D89</f>
        <v>102390314</v>
      </c>
    </row>
    <row r="91" spans="1:4" s="51" customFormat="1" ht="6.75" customHeight="1" thickBot="1" x14ac:dyDescent="0.25">
      <c r="A91" s="106"/>
      <c r="B91" s="107"/>
      <c r="C91" s="107"/>
      <c r="D91" s="181"/>
    </row>
    <row r="92" spans="1:4" s="42" customFormat="1" ht="16.5" customHeight="1" thickBot="1" x14ac:dyDescent="0.25">
      <c r="A92" s="110"/>
      <c r="B92" s="111" t="s">
        <v>44</v>
      </c>
      <c r="C92" s="111"/>
      <c r="D92" s="183"/>
    </row>
    <row r="93" spans="1:4" s="52" customFormat="1" ht="12" customHeight="1" thickBot="1" x14ac:dyDescent="0.25">
      <c r="A93" s="208" t="s">
        <v>8</v>
      </c>
      <c r="B93" s="24" t="s">
        <v>409</v>
      </c>
      <c r="C93" s="401">
        <f>+C94+C95+C96+C97+C98+C111</f>
        <v>62815283</v>
      </c>
      <c r="D93" s="122">
        <f>+D94+D95+D96+D97+D98+D111</f>
        <v>77898880</v>
      </c>
    </row>
    <row r="94" spans="1:4" ht="12" customHeight="1" x14ac:dyDescent="0.2">
      <c r="A94" s="240" t="s">
        <v>66</v>
      </c>
      <c r="B94" s="8" t="s">
        <v>39</v>
      </c>
      <c r="C94" s="402">
        <v>15156414</v>
      </c>
      <c r="D94" s="124">
        <v>16092891</v>
      </c>
    </row>
    <row r="95" spans="1:4" ht="12" customHeight="1" x14ac:dyDescent="0.2">
      <c r="A95" s="233" t="s">
        <v>67</v>
      </c>
      <c r="B95" s="6" t="s">
        <v>118</v>
      </c>
      <c r="C95" s="391">
        <v>2337242</v>
      </c>
      <c r="D95" s="125">
        <v>2419678</v>
      </c>
    </row>
    <row r="96" spans="1:4" ht="12" customHeight="1" x14ac:dyDescent="0.2">
      <c r="A96" s="233" t="s">
        <v>68</v>
      </c>
      <c r="B96" s="6" t="s">
        <v>91</v>
      </c>
      <c r="C96" s="392">
        <v>16024311</v>
      </c>
      <c r="D96" s="127">
        <v>16633789</v>
      </c>
    </row>
    <row r="97" spans="1:4" ht="12" customHeight="1" x14ac:dyDescent="0.2">
      <c r="A97" s="233" t="s">
        <v>69</v>
      </c>
      <c r="B97" s="9" t="s">
        <v>119</v>
      </c>
      <c r="C97" s="392">
        <v>630000</v>
      </c>
      <c r="D97" s="127">
        <v>757000</v>
      </c>
    </row>
    <row r="98" spans="1:4" ht="12" customHeight="1" x14ac:dyDescent="0.2">
      <c r="A98" s="233" t="s">
        <v>77</v>
      </c>
      <c r="B98" s="17" t="s">
        <v>120</v>
      </c>
      <c r="C98" s="392">
        <f>C105</f>
        <v>1036502</v>
      </c>
      <c r="D98" s="127">
        <f>D105+D101</f>
        <v>1016001</v>
      </c>
    </row>
    <row r="99" spans="1:4" ht="12" customHeight="1" x14ac:dyDescent="0.2">
      <c r="A99" s="233" t="s">
        <v>70</v>
      </c>
      <c r="B99" s="6" t="s">
        <v>406</v>
      </c>
      <c r="C99" s="392"/>
      <c r="D99" s="127"/>
    </row>
    <row r="100" spans="1:4" ht="12" customHeight="1" x14ac:dyDescent="0.2">
      <c r="A100" s="233" t="s">
        <v>71</v>
      </c>
      <c r="B100" s="68" t="s">
        <v>342</v>
      </c>
      <c r="C100" s="392"/>
      <c r="D100" s="127"/>
    </row>
    <row r="101" spans="1:4" ht="12" customHeight="1" x14ac:dyDescent="0.2">
      <c r="A101" s="233" t="s">
        <v>78</v>
      </c>
      <c r="B101" s="68" t="s">
        <v>341</v>
      </c>
      <c r="C101" s="392"/>
      <c r="D101" s="127">
        <v>3991</v>
      </c>
    </row>
    <row r="102" spans="1:4" ht="12" customHeight="1" x14ac:dyDescent="0.2">
      <c r="A102" s="233" t="s">
        <v>79</v>
      </c>
      <c r="B102" s="68" t="s">
        <v>257</v>
      </c>
      <c r="C102" s="392"/>
      <c r="D102" s="127"/>
    </row>
    <row r="103" spans="1:4" ht="12" customHeight="1" x14ac:dyDescent="0.2">
      <c r="A103" s="233" t="s">
        <v>80</v>
      </c>
      <c r="B103" s="69" t="s">
        <v>258</v>
      </c>
      <c r="C103" s="392"/>
      <c r="D103" s="127"/>
    </row>
    <row r="104" spans="1:4" ht="12" customHeight="1" x14ac:dyDescent="0.2">
      <c r="A104" s="233" t="s">
        <v>81</v>
      </c>
      <c r="B104" s="69" t="s">
        <v>259</v>
      </c>
      <c r="C104" s="392"/>
      <c r="D104" s="127"/>
    </row>
    <row r="105" spans="1:4" ht="12" customHeight="1" x14ac:dyDescent="0.2">
      <c r="A105" s="233" t="s">
        <v>83</v>
      </c>
      <c r="B105" s="68" t="s">
        <v>260</v>
      </c>
      <c r="C105" s="392">
        <v>1036502</v>
      </c>
      <c r="D105" s="127">
        <v>1012010</v>
      </c>
    </row>
    <row r="106" spans="1:4" ht="12" customHeight="1" x14ac:dyDescent="0.2">
      <c r="A106" s="233" t="s">
        <v>121</v>
      </c>
      <c r="B106" s="68" t="s">
        <v>261</v>
      </c>
      <c r="C106" s="392"/>
      <c r="D106" s="127"/>
    </row>
    <row r="107" spans="1:4" ht="12" customHeight="1" x14ac:dyDescent="0.2">
      <c r="A107" s="233" t="s">
        <v>255</v>
      </c>
      <c r="B107" s="69" t="s">
        <v>262</v>
      </c>
      <c r="C107" s="392"/>
      <c r="D107" s="127"/>
    </row>
    <row r="108" spans="1:4" ht="12" customHeight="1" x14ac:dyDescent="0.2">
      <c r="A108" s="241" t="s">
        <v>256</v>
      </c>
      <c r="B108" s="70" t="s">
        <v>263</v>
      </c>
      <c r="C108" s="392"/>
      <c r="D108" s="127"/>
    </row>
    <row r="109" spans="1:4" ht="12" customHeight="1" x14ac:dyDescent="0.2">
      <c r="A109" s="233" t="s">
        <v>339</v>
      </c>
      <c r="B109" s="70" t="s">
        <v>264</v>
      </c>
      <c r="C109" s="392"/>
      <c r="D109" s="127"/>
    </row>
    <row r="110" spans="1:4" ht="12" customHeight="1" x14ac:dyDescent="0.2">
      <c r="A110" s="233" t="s">
        <v>340</v>
      </c>
      <c r="B110" s="69" t="s">
        <v>265</v>
      </c>
      <c r="C110" s="391"/>
      <c r="D110" s="125"/>
    </row>
    <row r="111" spans="1:4" ht="12" customHeight="1" x14ac:dyDescent="0.2">
      <c r="A111" s="233" t="s">
        <v>344</v>
      </c>
      <c r="B111" s="9" t="s">
        <v>40</v>
      </c>
      <c r="C111" s="391">
        <f>C112+C113</f>
        <v>27630814</v>
      </c>
      <c r="D111" s="125">
        <f>D112+D113</f>
        <v>40979521</v>
      </c>
    </row>
    <row r="112" spans="1:4" ht="12" customHeight="1" x14ac:dyDescent="0.2">
      <c r="A112" s="234" t="s">
        <v>345</v>
      </c>
      <c r="B112" s="6" t="s">
        <v>407</v>
      </c>
      <c r="C112" s="392"/>
      <c r="D112" s="127"/>
    </row>
    <row r="113" spans="1:4" ht="12" customHeight="1" thickBot="1" x14ac:dyDescent="0.25">
      <c r="A113" s="242" t="s">
        <v>346</v>
      </c>
      <c r="B113" s="71" t="s">
        <v>408</v>
      </c>
      <c r="C113" s="403">
        <v>27630814</v>
      </c>
      <c r="D113" s="131">
        <v>40979521</v>
      </c>
    </row>
    <row r="114" spans="1:4" ht="12" customHeight="1" thickBot="1" x14ac:dyDescent="0.25">
      <c r="A114" s="28" t="s">
        <v>9</v>
      </c>
      <c r="B114" s="23" t="s">
        <v>266</v>
      </c>
      <c r="C114" s="389">
        <f>+C115+C117+C119</f>
        <v>4497100</v>
      </c>
      <c r="D114" s="123">
        <f>+D115+D117+D119</f>
        <v>6418292</v>
      </c>
    </row>
    <row r="115" spans="1:4" ht="12" customHeight="1" x14ac:dyDescent="0.2">
      <c r="A115" s="232" t="s">
        <v>72</v>
      </c>
      <c r="B115" s="6" t="s">
        <v>140</v>
      </c>
      <c r="C115" s="390">
        <v>4047100</v>
      </c>
      <c r="D115" s="126">
        <v>4388096</v>
      </c>
    </row>
    <row r="116" spans="1:4" ht="12" customHeight="1" x14ac:dyDescent="0.2">
      <c r="A116" s="232" t="s">
        <v>73</v>
      </c>
      <c r="B116" s="10" t="s">
        <v>270</v>
      </c>
      <c r="C116" s="390"/>
      <c r="D116" s="126"/>
    </row>
    <row r="117" spans="1:4" ht="12" customHeight="1" x14ac:dyDescent="0.2">
      <c r="A117" s="232" t="s">
        <v>74</v>
      </c>
      <c r="B117" s="10" t="s">
        <v>122</v>
      </c>
      <c r="C117" s="391"/>
      <c r="D117" s="125">
        <v>1580196</v>
      </c>
    </row>
    <row r="118" spans="1:4" ht="12" customHeight="1" x14ac:dyDescent="0.2">
      <c r="A118" s="232" t="s">
        <v>75</v>
      </c>
      <c r="B118" s="10" t="s">
        <v>271</v>
      </c>
      <c r="C118" s="404"/>
      <c r="D118" s="125"/>
    </row>
    <row r="119" spans="1:4" ht="12" customHeight="1" x14ac:dyDescent="0.2">
      <c r="A119" s="232" t="s">
        <v>76</v>
      </c>
      <c r="B119" s="120" t="s">
        <v>142</v>
      </c>
      <c r="C119" s="404">
        <f>C122+C123</f>
        <v>450000</v>
      </c>
      <c r="D119" s="125">
        <f>D122+D123</f>
        <v>450000</v>
      </c>
    </row>
    <row r="120" spans="1:4" ht="12" customHeight="1" x14ac:dyDescent="0.2">
      <c r="A120" s="232" t="s">
        <v>82</v>
      </c>
      <c r="B120" s="119" t="s">
        <v>330</v>
      </c>
      <c r="C120" s="404"/>
      <c r="D120" s="125"/>
    </row>
    <row r="121" spans="1:4" ht="12" customHeight="1" x14ac:dyDescent="0.2">
      <c r="A121" s="232" t="s">
        <v>84</v>
      </c>
      <c r="B121" s="209" t="s">
        <v>276</v>
      </c>
      <c r="C121" s="404"/>
      <c r="D121" s="125"/>
    </row>
    <row r="122" spans="1:4" ht="12" customHeight="1" x14ac:dyDescent="0.2">
      <c r="A122" s="232" t="s">
        <v>123</v>
      </c>
      <c r="B122" s="69" t="s">
        <v>259</v>
      </c>
      <c r="C122" s="404">
        <v>400000</v>
      </c>
      <c r="D122" s="125">
        <v>400000</v>
      </c>
    </row>
    <row r="123" spans="1:4" ht="12" customHeight="1" x14ac:dyDescent="0.2">
      <c r="A123" s="232" t="s">
        <v>124</v>
      </c>
      <c r="B123" s="69" t="s">
        <v>275</v>
      </c>
      <c r="C123" s="404">
        <v>50000</v>
      </c>
      <c r="D123" s="125">
        <v>50000</v>
      </c>
    </row>
    <row r="124" spans="1:4" ht="12" customHeight="1" x14ac:dyDescent="0.2">
      <c r="A124" s="232" t="s">
        <v>125</v>
      </c>
      <c r="B124" s="69" t="s">
        <v>274</v>
      </c>
      <c r="C124" s="404"/>
      <c r="D124" s="125"/>
    </row>
    <row r="125" spans="1:4" ht="12" customHeight="1" x14ac:dyDescent="0.2">
      <c r="A125" s="232" t="s">
        <v>267</v>
      </c>
      <c r="B125" s="69" t="s">
        <v>262</v>
      </c>
      <c r="C125" s="404"/>
      <c r="D125" s="125"/>
    </row>
    <row r="126" spans="1:4" ht="12" customHeight="1" x14ac:dyDescent="0.2">
      <c r="A126" s="232" t="s">
        <v>268</v>
      </c>
      <c r="B126" s="69" t="s">
        <v>273</v>
      </c>
      <c r="C126" s="404"/>
      <c r="D126" s="125"/>
    </row>
    <row r="127" spans="1:4" ht="12" customHeight="1" thickBot="1" x14ac:dyDescent="0.25">
      <c r="A127" s="241" t="s">
        <v>269</v>
      </c>
      <c r="B127" s="69" t="s">
        <v>272</v>
      </c>
      <c r="C127" s="405"/>
      <c r="D127" s="127"/>
    </row>
    <row r="128" spans="1:4" ht="12" customHeight="1" thickBot="1" x14ac:dyDescent="0.25">
      <c r="A128" s="28" t="s">
        <v>10</v>
      </c>
      <c r="B128" s="56" t="s">
        <v>349</v>
      </c>
      <c r="C128" s="389">
        <f>+C93+C114</f>
        <v>67312383</v>
      </c>
      <c r="D128" s="123">
        <f>+D93+D114</f>
        <v>84317172</v>
      </c>
    </row>
    <row r="129" spans="1:12" ht="12" customHeight="1" thickBot="1" x14ac:dyDescent="0.25">
      <c r="A129" s="28" t="s">
        <v>11</v>
      </c>
      <c r="B129" s="56" t="s">
        <v>350</v>
      </c>
      <c r="C129" s="389">
        <f>+C130+C131+C132</f>
        <v>0</v>
      </c>
      <c r="D129" s="123">
        <f>+D130+D131+D132</f>
        <v>0</v>
      </c>
    </row>
    <row r="130" spans="1:12" s="52" customFormat="1" ht="12" customHeight="1" x14ac:dyDescent="0.2">
      <c r="A130" s="232" t="s">
        <v>176</v>
      </c>
      <c r="B130" s="7" t="s">
        <v>412</v>
      </c>
      <c r="C130" s="404"/>
      <c r="D130" s="125"/>
    </row>
    <row r="131" spans="1:12" ht="12" customHeight="1" x14ac:dyDescent="0.2">
      <c r="A131" s="232" t="s">
        <v>177</v>
      </c>
      <c r="B131" s="7" t="s">
        <v>358</v>
      </c>
      <c r="C131" s="404"/>
      <c r="D131" s="125"/>
    </row>
    <row r="132" spans="1:12" ht="12" customHeight="1" thickBot="1" x14ac:dyDescent="0.25">
      <c r="A132" s="241" t="s">
        <v>178</v>
      </c>
      <c r="B132" s="5" t="s">
        <v>411</v>
      </c>
      <c r="C132" s="404"/>
      <c r="D132" s="125"/>
    </row>
    <row r="133" spans="1:12" ht="12" customHeight="1" thickBot="1" x14ac:dyDescent="0.25">
      <c r="A133" s="28" t="s">
        <v>12</v>
      </c>
      <c r="B133" s="56" t="s">
        <v>351</v>
      </c>
      <c r="C133" s="389">
        <f>+C134+C135+C136+C137+C138+C139</f>
        <v>0</v>
      </c>
      <c r="D133" s="123">
        <f>+D134+D135+D136+D137+D138+D139</f>
        <v>0</v>
      </c>
    </row>
    <row r="134" spans="1:12" ht="12" customHeight="1" x14ac:dyDescent="0.2">
      <c r="A134" s="232" t="s">
        <v>59</v>
      </c>
      <c r="B134" s="7" t="s">
        <v>360</v>
      </c>
      <c r="C134" s="404"/>
      <c r="D134" s="125"/>
    </row>
    <row r="135" spans="1:12" ht="12" customHeight="1" x14ac:dyDescent="0.2">
      <c r="A135" s="232" t="s">
        <v>60</v>
      </c>
      <c r="B135" s="7" t="s">
        <v>352</v>
      </c>
      <c r="C135" s="404"/>
      <c r="D135" s="125"/>
    </row>
    <row r="136" spans="1:12" ht="12" customHeight="1" x14ac:dyDescent="0.2">
      <c r="A136" s="232" t="s">
        <v>61</v>
      </c>
      <c r="B136" s="7" t="s">
        <v>353</v>
      </c>
      <c r="C136" s="404"/>
      <c r="D136" s="125"/>
    </row>
    <row r="137" spans="1:12" ht="12" customHeight="1" x14ac:dyDescent="0.2">
      <c r="A137" s="232" t="s">
        <v>110</v>
      </c>
      <c r="B137" s="7" t="s">
        <v>410</v>
      </c>
      <c r="C137" s="404"/>
      <c r="D137" s="125"/>
    </row>
    <row r="138" spans="1:12" ht="12" customHeight="1" x14ac:dyDescent="0.2">
      <c r="A138" s="232" t="s">
        <v>111</v>
      </c>
      <c r="B138" s="7" t="s">
        <v>355</v>
      </c>
      <c r="C138" s="404"/>
      <c r="D138" s="125"/>
    </row>
    <row r="139" spans="1:12" s="52" customFormat="1" ht="12" customHeight="1" thickBot="1" x14ac:dyDescent="0.25">
      <c r="A139" s="241" t="s">
        <v>112</v>
      </c>
      <c r="B139" s="5" t="s">
        <v>356</v>
      </c>
      <c r="C139" s="404"/>
      <c r="D139" s="125"/>
    </row>
    <row r="140" spans="1:12" ht="12" customHeight="1" thickBot="1" x14ac:dyDescent="0.25">
      <c r="A140" s="28" t="s">
        <v>13</v>
      </c>
      <c r="B140" s="56" t="s">
        <v>422</v>
      </c>
      <c r="C140" s="394">
        <f>+C141+C142+C144+C145+C143</f>
        <v>17549627</v>
      </c>
      <c r="D140" s="129">
        <f>+D141+D142+D144+D145+D143</f>
        <v>18073142</v>
      </c>
      <c r="L140" s="117"/>
    </row>
    <row r="141" spans="1:12" x14ac:dyDescent="0.2">
      <c r="A141" s="232" t="s">
        <v>62</v>
      </c>
      <c r="B141" s="7" t="s">
        <v>277</v>
      </c>
      <c r="C141" s="404"/>
      <c r="D141" s="125"/>
    </row>
    <row r="142" spans="1:12" ht="12" customHeight="1" x14ac:dyDescent="0.2">
      <c r="A142" s="232" t="s">
        <v>63</v>
      </c>
      <c r="B142" s="7" t="s">
        <v>278</v>
      </c>
      <c r="C142" s="404">
        <v>1388766</v>
      </c>
      <c r="D142" s="125">
        <v>1431151</v>
      </c>
    </row>
    <row r="143" spans="1:12" s="52" customFormat="1" ht="12" customHeight="1" x14ac:dyDescent="0.2">
      <c r="A143" s="232" t="s">
        <v>194</v>
      </c>
      <c r="B143" s="7" t="s">
        <v>421</v>
      </c>
      <c r="C143" s="404">
        <v>16160861</v>
      </c>
      <c r="D143" s="125">
        <v>16641991</v>
      </c>
    </row>
    <row r="144" spans="1:12" s="52" customFormat="1" ht="12" customHeight="1" x14ac:dyDescent="0.2">
      <c r="A144" s="232" t="s">
        <v>195</v>
      </c>
      <c r="B144" s="7" t="s">
        <v>365</v>
      </c>
      <c r="C144" s="404"/>
      <c r="D144" s="125"/>
    </row>
    <row r="145" spans="1:4" s="52" customFormat="1" ht="12" customHeight="1" thickBot="1" x14ac:dyDescent="0.25">
      <c r="A145" s="241" t="s">
        <v>196</v>
      </c>
      <c r="B145" s="5" t="s">
        <v>296</v>
      </c>
      <c r="C145" s="404"/>
      <c r="D145" s="125"/>
    </row>
    <row r="146" spans="1:4" s="52" customFormat="1" ht="12" customHeight="1" thickBot="1" x14ac:dyDescent="0.25">
      <c r="A146" s="28" t="s">
        <v>14</v>
      </c>
      <c r="B146" s="56" t="s">
        <v>366</v>
      </c>
      <c r="C146" s="406">
        <f>+C147+C148+C149+C150+C151</f>
        <v>0</v>
      </c>
      <c r="D146" s="132">
        <f>+D147+D148+D149+D150+D151</f>
        <v>0</v>
      </c>
    </row>
    <row r="147" spans="1:4" s="52" customFormat="1" ht="12" customHeight="1" x14ac:dyDescent="0.2">
      <c r="A147" s="232" t="s">
        <v>64</v>
      </c>
      <c r="B147" s="7" t="s">
        <v>361</v>
      </c>
      <c r="C147" s="404"/>
      <c r="D147" s="125"/>
    </row>
    <row r="148" spans="1:4" s="52" customFormat="1" ht="12" customHeight="1" x14ac:dyDescent="0.2">
      <c r="A148" s="232" t="s">
        <v>65</v>
      </c>
      <c r="B148" s="7" t="s">
        <v>368</v>
      </c>
      <c r="C148" s="404"/>
      <c r="D148" s="125"/>
    </row>
    <row r="149" spans="1:4" s="52" customFormat="1" ht="12" customHeight="1" x14ac:dyDescent="0.2">
      <c r="A149" s="232" t="s">
        <v>206</v>
      </c>
      <c r="B149" s="7" t="s">
        <v>363</v>
      </c>
      <c r="C149" s="404"/>
      <c r="D149" s="125"/>
    </row>
    <row r="150" spans="1:4" ht="12.75" customHeight="1" x14ac:dyDescent="0.2">
      <c r="A150" s="232" t="s">
        <v>207</v>
      </c>
      <c r="B150" s="7" t="s">
        <v>413</v>
      </c>
      <c r="C150" s="404"/>
      <c r="D150" s="125"/>
    </row>
    <row r="151" spans="1:4" ht="12.75" customHeight="1" thickBot="1" x14ac:dyDescent="0.25">
      <c r="A151" s="241" t="s">
        <v>367</v>
      </c>
      <c r="B151" s="5" t="s">
        <v>369</v>
      </c>
      <c r="C151" s="405"/>
      <c r="D151" s="127"/>
    </row>
    <row r="152" spans="1:4" ht="12.75" customHeight="1" thickBot="1" x14ac:dyDescent="0.25">
      <c r="A152" s="271" t="s">
        <v>15</v>
      </c>
      <c r="B152" s="56" t="s">
        <v>370</v>
      </c>
      <c r="C152" s="406"/>
      <c r="D152" s="132"/>
    </row>
    <row r="153" spans="1:4" ht="12" customHeight="1" thickBot="1" x14ac:dyDescent="0.25">
      <c r="A153" s="271" t="s">
        <v>16</v>
      </c>
      <c r="B153" s="56" t="s">
        <v>371</v>
      </c>
      <c r="C153" s="406"/>
      <c r="D153" s="132"/>
    </row>
    <row r="154" spans="1:4" ht="15.2" customHeight="1" thickBot="1" x14ac:dyDescent="0.25">
      <c r="A154" s="28" t="s">
        <v>17</v>
      </c>
      <c r="B154" s="56" t="s">
        <v>373</v>
      </c>
      <c r="C154" s="407">
        <f>+C129+C133+C140+C146+C152+C153</f>
        <v>17549627</v>
      </c>
      <c r="D154" s="223">
        <f>+D129+D133+D140+D146+D152+D153</f>
        <v>18073142</v>
      </c>
    </row>
    <row r="155" spans="1:4" ht="13.5" thickBot="1" x14ac:dyDescent="0.25">
      <c r="A155" s="243" t="s">
        <v>18</v>
      </c>
      <c r="B155" s="191" t="s">
        <v>372</v>
      </c>
      <c r="C155" s="407">
        <f>+C128+C154</f>
        <v>84862010</v>
      </c>
      <c r="D155" s="223">
        <f>+D128+D154</f>
        <v>102390314</v>
      </c>
    </row>
    <row r="156" spans="1:4" ht="9" customHeight="1" thickBot="1" x14ac:dyDescent="0.25">
      <c r="A156" s="197"/>
      <c r="B156" s="198"/>
      <c r="C156" s="198"/>
      <c r="D156" s="333">
        <f>D90-D155</f>
        <v>0</v>
      </c>
    </row>
    <row r="157" spans="1:4" ht="14.45" customHeight="1" thickBot="1" x14ac:dyDescent="0.25">
      <c r="A157" s="115" t="s">
        <v>414</v>
      </c>
      <c r="B157" s="116"/>
      <c r="C157" s="386">
        <v>3</v>
      </c>
      <c r="D157" s="54">
        <v>4</v>
      </c>
    </row>
    <row r="158" spans="1:4" ht="13.5" thickBot="1" x14ac:dyDescent="0.25">
      <c r="A158" s="115" t="s">
        <v>136</v>
      </c>
      <c r="B158" s="116"/>
      <c r="C158" s="386">
        <v>3</v>
      </c>
      <c r="D158" s="54">
        <v>3</v>
      </c>
    </row>
    <row r="159" spans="1:4" x14ac:dyDescent="0.2">
      <c r="A159" s="330"/>
      <c r="B159" s="331"/>
      <c r="C159" s="331"/>
      <c r="D159" s="332"/>
    </row>
    <row r="160" spans="1:4" x14ac:dyDescent="0.2">
      <c r="A160" s="330"/>
      <c r="B160" s="331"/>
      <c r="C160" s="331"/>
    </row>
    <row r="161" spans="1:4" x14ac:dyDescent="0.2">
      <c r="A161" s="330"/>
      <c r="B161" s="331"/>
      <c r="C161" s="331"/>
      <c r="D161" s="332"/>
    </row>
    <row r="162" spans="1:4" x14ac:dyDescent="0.2">
      <c r="A162" s="330"/>
      <c r="B162" s="331"/>
      <c r="C162" s="331"/>
      <c r="D162" s="332"/>
    </row>
    <row r="163" spans="1:4" x14ac:dyDescent="0.2">
      <c r="A163" s="330"/>
      <c r="B163" s="331"/>
      <c r="C163" s="331"/>
      <c r="D163" s="332"/>
    </row>
    <row r="164" spans="1:4" x14ac:dyDescent="0.2">
      <c r="A164" s="330"/>
      <c r="B164" s="331"/>
      <c r="C164" s="331"/>
      <c r="D164" s="332"/>
    </row>
    <row r="165" spans="1:4" x14ac:dyDescent="0.2">
      <c r="A165" s="330"/>
      <c r="B165" s="331"/>
      <c r="C165" s="331"/>
      <c r="D165" s="332"/>
    </row>
    <row r="166" spans="1:4" x14ac:dyDescent="0.2">
      <c r="A166" s="330"/>
      <c r="B166" s="331"/>
      <c r="C166" s="331"/>
      <c r="D166" s="332"/>
    </row>
    <row r="167" spans="1:4" x14ac:dyDescent="0.2">
      <c r="A167" s="330"/>
      <c r="B167" s="331"/>
      <c r="C167" s="331"/>
      <c r="D167" s="332"/>
    </row>
    <row r="168" spans="1:4" x14ac:dyDescent="0.2">
      <c r="A168" s="330"/>
      <c r="B168" s="331"/>
      <c r="C168" s="331"/>
      <c r="D168" s="332"/>
    </row>
    <row r="169" spans="1:4" x14ac:dyDescent="0.2">
      <c r="A169" s="330"/>
      <c r="B169" s="331"/>
      <c r="C169" s="331"/>
      <c r="D169" s="332"/>
    </row>
    <row r="170" spans="1:4" x14ac:dyDescent="0.2">
      <c r="A170" s="330"/>
      <c r="B170" s="331"/>
      <c r="C170" s="331"/>
      <c r="D170" s="332"/>
    </row>
    <row r="171" spans="1:4" x14ac:dyDescent="0.2">
      <c r="A171" s="330"/>
      <c r="B171" s="331"/>
      <c r="C171" s="331"/>
      <c r="D171" s="332"/>
    </row>
    <row r="172" spans="1:4" x14ac:dyDescent="0.2">
      <c r="A172" s="330"/>
      <c r="B172" s="331"/>
      <c r="C172" s="331"/>
      <c r="D172" s="332"/>
    </row>
    <row r="173" spans="1:4" x14ac:dyDescent="0.2">
      <c r="A173" s="330"/>
      <c r="B173" s="331"/>
      <c r="C173" s="331"/>
      <c r="D173" s="332"/>
    </row>
    <row r="174" spans="1:4" x14ac:dyDescent="0.2">
      <c r="A174" s="330"/>
      <c r="B174" s="331"/>
      <c r="C174" s="331"/>
      <c r="D174" s="332"/>
    </row>
    <row r="175" spans="1:4" x14ac:dyDescent="0.2">
      <c r="A175" s="330"/>
      <c r="B175" s="331"/>
      <c r="C175" s="331"/>
      <c r="D175" s="332"/>
    </row>
    <row r="176" spans="1:4" x14ac:dyDescent="0.2">
      <c r="A176" s="330"/>
      <c r="B176" s="331"/>
      <c r="C176" s="331"/>
      <c r="D176" s="332"/>
    </row>
    <row r="177" spans="1:4" x14ac:dyDescent="0.2">
      <c r="A177" s="330"/>
      <c r="B177" s="331"/>
      <c r="C177" s="331"/>
      <c r="D177" s="332"/>
    </row>
    <row r="178" spans="1:4" x14ac:dyDescent="0.2">
      <c r="A178" s="330"/>
      <c r="B178" s="331"/>
      <c r="C178" s="331"/>
      <c r="D178" s="332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78"/>
  <sheetViews>
    <sheetView zoomScale="120" zoomScaleNormal="120" zoomScaleSheetLayoutView="85" workbookViewId="0">
      <selection activeCell="D31" sqref="D31"/>
    </sheetView>
  </sheetViews>
  <sheetFormatPr defaultRowHeight="12.75" x14ac:dyDescent="0.2"/>
  <cols>
    <col min="1" max="1" width="19.5" style="199" customWidth="1"/>
    <col min="2" max="2" width="72" style="200" customWidth="1"/>
    <col min="3" max="3" width="13.83203125" style="200" customWidth="1"/>
    <col min="4" max="4" width="13.83203125" style="201" customWidth="1"/>
    <col min="5" max="16384" width="9.33203125" style="2"/>
  </cols>
  <sheetData>
    <row r="1" spans="1:4" s="1" customFormat="1" ht="16.5" customHeight="1" thickBot="1" x14ac:dyDescent="0.25">
      <c r="A1" s="314"/>
      <c r="B1" s="315"/>
      <c r="C1" s="315"/>
      <c r="D1" s="311" t="str">
        <f>CONCATENATE("8.1.2. melléklet ",ALAPADATOK!A7," ",ALAPADATOK!B7," ",ALAPADATOK!C7," ",ALAPADATOK!D7," ",ALAPADATOK!E7," ",ALAPADATOK!F7," ",ALAPADATOK!G7," ",ALAPADATOK!H7)</f>
        <v>8.1.2. melléklet a 2 / 2021 ( V.28. ) önkormányzati rendelethez</v>
      </c>
    </row>
    <row r="2" spans="1:4" s="48" customFormat="1" ht="21.2" customHeight="1" x14ac:dyDescent="0.2">
      <c r="A2" s="316" t="s">
        <v>48</v>
      </c>
      <c r="B2" s="601" t="str">
        <f>CONCATENATE(ALAPADATOK!A3)</f>
        <v>FITYEHÁZ KÖZSÉG ÖNKORMÁNYZATA</v>
      </c>
      <c r="C2" s="602"/>
      <c r="D2" s="317" t="s">
        <v>42</v>
      </c>
    </row>
    <row r="3" spans="1:4" s="48" customFormat="1" ht="16.5" thickBot="1" x14ac:dyDescent="0.25">
      <c r="A3" s="318" t="s">
        <v>133</v>
      </c>
      <c r="B3" s="603" t="s">
        <v>332</v>
      </c>
      <c r="C3" s="604"/>
      <c r="D3" s="387" t="s">
        <v>47</v>
      </c>
    </row>
    <row r="4" spans="1:4" s="49" customFormat="1" ht="22.5" customHeight="1" thickBot="1" x14ac:dyDescent="0.3">
      <c r="A4" s="319"/>
      <c r="B4" s="319"/>
      <c r="C4" s="319"/>
      <c r="D4" s="320" t="str">
        <f>KV_9.1.1.sz.mell!D4</f>
        <v>Forintban!</v>
      </c>
    </row>
    <row r="5" spans="1:4" ht="48.75" thickBot="1" x14ac:dyDescent="0.25">
      <c r="A5" s="321" t="s">
        <v>135</v>
      </c>
      <c r="B5" s="322" t="s">
        <v>441</v>
      </c>
      <c r="C5" s="379" t="s">
        <v>575</v>
      </c>
      <c r="D5" s="323" t="s">
        <v>610</v>
      </c>
    </row>
    <row r="6" spans="1:4" s="42" customFormat="1" ht="12.95" customHeight="1" thickBot="1" x14ac:dyDescent="0.25">
      <c r="A6" s="324"/>
      <c r="B6" s="325" t="s">
        <v>393</v>
      </c>
      <c r="C6" s="380" t="s">
        <v>394</v>
      </c>
      <c r="D6" s="326" t="s">
        <v>395</v>
      </c>
    </row>
    <row r="7" spans="1:4" s="42" customFormat="1" ht="15.95" customHeight="1" thickBot="1" x14ac:dyDescent="0.25">
      <c r="A7" s="100"/>
      <c r="B7" s="101" t="s">
        <v>43</v>
      </c>
      <c r="C7" s="101"/>
      <c r="D7" s="178"/>
    </row>
    <row r="8" spans="1:4" s="42" customFormat="1" ht="12" customHeight="1" thickBot="1" x14ac:dyDescent="0.25">
      <c r="A8" s="28" t="s">
        <v>8</v>
      </c>
      <c r="B8" s="19" t="s">
        <v>161</v>
      </c>
      <c r="C8" s="381"/>
      <c r="D8" s="123">
        <f>+D9+D10+D11+D12+D13+D14</f>
        <v>0</v>
      </c>
    </row>
    <row r="9" spans="1:4" s="50" customFormat="1" ht="12" customHeight="1" x14ac:dyDescent="0.2">
      <c r="A9" s="232" t="s">
        <v>66</v>
      </c>
      <c r="B9" s="213" t="s">
        <v>162</v>
      </c>
      <c r="C9" s="382"/>
      <c r="D9" s="126"/>
    </row>
    <row r="10" spans="1:4" s="51" customFormat="1" ht="12" customHeight="1" x14ac:dyDescent="0.2">
      <c r="A10" s="233" t="s">
        <v>67</v>
      </c>
      <c r="B10" s="214" t="s">
        <v>163</v>
      </c>
      <c r="C10" s="383"/>
      <c r="D10" s="125"/>
    </row>
    <row r="11" spans="1:4" s="51" customFormat="1" ht="12" customHeight="1" x14ac:dyDescent="0.2">
      <c r="A11" s="233" t="s">
        <v>68</v>
      </c>
      <c r="B11" s="214" t="s">
        <v>429</v>
      </c>
      <c r="C11" s="383"/>
      <c r="D11" s="125"/>
    </row>
    <row r="12" spans="1:4" s="51" customFormat="1" ht="12" customHeight="1" x14ac:dyDescent="0.2">
      <c r="A12" s="233" t="s">
        <v>69</v>
      </c>
      <c r="B12" s="214" t="s">
        <v>164</v>
      </c>
      <c r="C12" s="383"/>
      <c r="D12" s="125"/>
    </row>
    <row r="13" spans="1:4" s="51" customFormat="1" ht="12" customHeight="1" x14ac:dyDescent="0.2">
      <c r="A13" s="233" t="s">
        <v>92</v>
      </c>
      <c r="B13" s="214" t="s">
        <v>401</v>
      </c>
      <c r="C13" s="383"/>
      <c r="D13" s="125"/>
    </row>
    <row r="14" spans="1:4" s="50" customFormat="1" ht="12" customHeight="1" thickBot="1" x14ac:dyDescent="0.25">
      <c r="A14" s="234" t="s">
        <v>70</v>
      </c>
      <c r="B14" s="215" t="s">
        <v>334</v>
      </c>
      <c r="C14" s="385"/>
      <c r="D14" s="125"/>
    </row>
    <row r="15" spans="1:4" s="50" customFormat="1" ht="12" customHeight="1" thickBot="1" x14ac:dyDescent="0.25">
      <c r="A15" s="28" t="s">
        <v>9</v>
      </c>
      <c r="B15" s="118" t="s">
        <v>165</v>
      </c>
      <c r="C15" s="384"/>
      <c r="D15" s="123">
        <f>+D16+D17+D18+D19+D20</f>
        <v>0</v>
      </c>
    </row>
    <row r="16" spans="1:4" s="50" customFormat="1" ht="12" customHeight="1" x14ac:dyDescent="0.2">
      <c r="A16" s="232" t="s">
        <v>72</v>
      </c>
      <c r="B16" s="213" t="s">
        <v>166</v>
      </c>
      <c r="C16" s="382"/>
      <c r="D16" s="126"/>
    </row>
    <row r="17" spans="1:4" s="50" customFormat="1" ht="12" customHeight="1" x14ac:dyDescent="0.2">
      <c r="A17" s="233" t="s">
        <v>73</v>
      </c>
      <c r="B17" s="214" t="s">
        <v>167</v>
      </c>
      <c r="C17" s="383"/>
      <c r="D17" s="125"/>
    </row>
    <row r="18" spans="1:4" s="50" customFormat="1" ht="12" customHeight="1" x14ac:dyDescent="0.2">
      <c r="A18" s="233" t="s">
        <v>74</v>
      </c>
      <c r="B18" s="214" t="s">
        <v>324</v>
      </c>
      <c r="C18" s="383"/>
      <c r="D18" s="125"/>
    </row>
    <row r="19" spans="1:4" s="50" customFormat="1" ht="12" customHeight="1" x14ac:dyDescent="0.2">
      <c r="A19" s="233" t="s">
        <v>75</v>
      </c>
      <c r="B19" s="214" t="s">
        <v>325</v>
      </c>
      <c r="C19" s="383"/>
      <c r="D19" s="125"/>
    </row>
    <row r="20" spans="1:4" s="50" customFormat="1" ht="12" customHeight="1" x14ac:dyDescent="0.2">
      <c r="A20" s="233" t="s">
        <v>76</v>
      </c>
      <c r="B20" s="214" t="s">
        <v>168</v>
      </c>
      <c r="C20" s="383"/>
      <c r="D20" s="125"/>
    </row>
    <row r="21" spans="1:4" s="51" customFormat="1" ht="12" customHeight="1" thickBot="1" x14ac:dyDescent="0.25">
      <c r="A21" s="234" t="s">
        <v>82</v>
      </c>
      <c r="B21" s="215" t="s">
        <v>169</v>
      </c>
      <c r="C21" s="385"/>
      <c r="D21" s="127"/>
    </row>
    <row r="22" spans="1:4" s="51" customFormat="1" ht="12" customHeight="1" thickBot="1" x14ac:dyDescent="0.25">
      <c r="A22" s="28" t="s">
        <v>10</v>
      </c>
      <c r="B22" s="19" t="s">
        <v>170</v>
      </c>
      <c r="C22" s="381"/>
      <c r="D22" s="123">
        <f>+D23+D24+D25+D26+D27</f>
        <v>0</v>
      </c>
    </row>
    <row r="23" spans="1:4" s="51" customFormat="1" ht="12" customHeight="1" x14ac:dyDescent="0.2">
      <c r="A23" s="232" t="s">
        <v>55</v>
      </c>
      <c r="B23" s="213" t="s">
        <v>171</v>
      </c>
      <c r="C23" s="382"/>
      <c r="D23" s="126"/>
    </row>
    <row r="24" spans="1:4" s="50" customFormat="1" ht="12" customHeight="1" x14ac:dyDescent="0.2">
      <c r="A24" s="233" t="s">
        <v>56</v>
      </c>
      <c r="B24" s="214" t="s">
        <v>172</v>
      </c>
      <c r="C24" s="383"/>
      <c r="D24" s="125"/>
    </row>
    <row r="25" spans="1:4" s="51" customFormat="1" ht="12" customHeight="1" x14ac:dyDescent="0.2">
      <c r="A25" s="233" t="s">
        <v>57</v>
      </c>
      <c r="B25" s="214" t="s">
        <v>326</v>
      </c>
      <c r="C25" s="383"/>
      <c r="D25" s="125"/>
    </row>
    <row r="26" spans="1:4" s="51" customFormat="1" ht="12" customHeight="1" x14ac:dyDescent="0.2">
      <c r="A26" s="233" t="s">
        <v>58</v>
      </c>
      <c r="B26" s="214" t="s">
        <v>327</v>
      </c>
      <c r="C26" s="383"/>
      <c r="D26" s="125"/>
    </row>
    <row r="27" spans="1:4" s="51" customFormat="1" ht="12" customHeight="1" x14ac:dyDescent="0.2">
      <c r="A27" s="233" t="s">
        <v>106</v>
      </c>
      <c r="B27" s="214" t="s">
        <v>173</v>
      </c>
      <c r="C27" s="383"/>
      <c r="D27" s="125"/>
    </row>
    <row r="28" spans="1:4" s="51" customFormat="1" ht="12" customHeight="1" thickBot="1" x14ac:dyDescent="0.25">
      <c r="A28" s="234" t="s">
        <v>107</v>
      </c>
      <c r="B28" s="215" t="s">
        <v>174</v>
      </c>
      <c r="C28" s="385"/>
      <c r="D28" s="127"/>
    </row>
    <row r="29" spans="1:4" s="51" customFormat="1" ht="12" customHeight="1" thickBot="1" x14ac:dyDescent="0.25">
      <c r="A29" s="28" t="s">
        <v>108</v>
      </c>
      <c r="B29" s="19" t="s">
        <v>175</v>
      </c>
      <c r="C29" s="394">
        <f>SUM(C30:C36)</f>
        <v>1323171</v>
      </c>
      <c r="D29" s="129">
        <f>SUM(D30:D36)</f>
        <v>749513</v>
      </c>
    </row>
    <row r="30" spans="1:4" s="51" customFormat="1" ht="12" customHeight="1" x14ac:dyDescent="0.2">
      <c r="A30" s="232" t="s">
        <v>176</v>
      </c>
      <c r="B30" s="213" t="str">
        <f>KV_1.1.sz.mell.!B32</f>
        <v>Kommunális adó</v>
      </c>
      <c r="C30" s="390">
        <v>1323171</v>
      </c>
      <c r="D30" s="126">
        <v>749513</v>
      </c>
    </row>
    <row r="31" spans="1:4" s="51" customFormat="1" ht="12" customHeight="1" x14ac:dyDescent="0.2">
      <c r="A31" s="233" t="s">
        <v>177</v>
      </c>
      <c r="B31" s="213" t="str">
        <f>KV_1.1.sz.mell.!B33</f>
        <v>Idegenforgalmi adó</v>
      </c>
      <c r="C31" s="391"/>
      <c r="D31" s="125"/>
    </row>
    <row r="32" spans="1:4" s="51" customFormat="1" ht="12" customHeight="1" x14ac:dyDescent="0.2">
      <c r="A32" s="233" t="s">
        <v>178</v>
      </c>
      <c r="B32" s="213" t="str">
        <f>KV_1.1.sz.mell.!B34</f>
        <v>Iparűzési adó</v>
      </c>
      <c r="C32" s="391"/>
      <c r="D32" s="125"/>
    </row>
    <row r="33" spans="1:4" s="51" customFormat="1" ht="12" customHeight="1" x14ac:dyDescent="0.2">
      <c r="A33" s="233" t="s">
        <v>179</v>
      </c>
      <c r="B33" s="213" t="str">
        <f>KV_1.1.sz.mell.!B35</f>
        <v>Talajterhelési díj</v>
      </c>
      <c r="C33" s="391"/>
      <c r="D33" s="125"/>
    </row>
    <row r="34" spans="1:4" s="51" customFormat="1" ht="12" customHeight="1" x14ac:dyDescent="0.2">
      <c r="A34" s="233" t="s">
        <v>431</v>
      </c>
      <c r="B34" s="213" t="str">
        <f>KV_1.1.sz.mell.!B36</f>
        <v>Gépjárműadó</v>
      </c>
      <c r="C34" s="391"/>
      <c r="D34" s="125"/>
    </row>
    <row r="35" spans="1:4" s="51" customFormat="1" ht="12" customHeight="1" x14ac:dyDescent="0.2">
      <c r="A35" s="233" t="s">
        <v>432</v>
      </c>
      <c r="B35" s="213" t="str">
        <f>KV_1.1.sz.mell.!B37</f>
        <v>Telekadó</v>
      </c>
      <c r="C35" s="391"/>
      <c r="D35" s="125"/>
    </row>
    <row r="36" spans="1:4" s="51" customFormat="1" ht="12" customHeight="1" thickBot="1" x14ac:dyDescent="0.25">
      <c r="A36" s="234" t="s">
        <v>433</v>
      </c>
      <c r="B36" s="213" t="str">
        <f>KV_1.1.sz.mell.!B38</f>
        <v>Egyéb közhatalmi bevételek</v>
      </c>
      <c r="C36" s="392"/>
      <c r="D36" s="127"/>
    </row>
    <row r="37" spans="1:4" s="51" customFormat="1" ht="12" customHeight="1" thickBot="1" x14ac:dyDescent="0.25">
      <c r="A37" s="28" t="s">
        <v>12</v>
      </c>
      <c r="B37" s="19" t="s">
        <v>335</v>
      </c>
      <c r="C37" s="389">
        <f>SUM(C38:C48)</f>
        <v>0</v>
      </c>
      <c r="D37" s="123">
        <f>SUM(D38:D48)</f>
        <v>0</v>
      </c>
    </row>
    <row r="38" spans="1:4" s="51" customFormat="1" ht="12" customHeight="1" x14ac:dyDescent="0.2">
      <c r="A38" s="232" t="s">
        <v>59</v>
      </c>
      <c r="B38" s="213" t="s">
        <v>183</v>
      </c>
      <c r="C38" s="390"/>
      <c r="D38" s="126"/>
    </row>
    <row r="39" spans="1:4" s="51" customFormat="1" ht="12" customHeight="1" x14ac:dyDescent="0.2">
      <c r="A39" s="233" t="s">
        <v>60</v>
      </c>
      <c r="B39" s="214" t="s">
        <v>184</v>
      </c>
      <c r="C39" s="391"/>
      <c r="D39" s="125"/>
    </row>
    <row r="40" spans="1:4" s="51" customFormat="1" ht="12" customHeight="1" x14ac:dyDescent="0.2">
      <c r="A40" s="233" t="s">
        <v>61</v>
      </c>
      <c r="B40" s="214" t="s">
        <v>185</v>
      </c>
      <c r="C40" s="391"/>
      <c r="D40" s="125"/>
    </row>
    <row r="41" spans="1:4" s="51" customFormat="1" ht="12" customHeight="1" x14ac:dyDescent="0.2">
      <c r="A41" s="233" t="s">
        <v>110</v>
      </c>
      <c r="B41" s="214" t="s">
        <v>186</v>
      </c>
      <c r="C41" s="391"/>
      <c r="D41" s="125"/>
    </row>
    <row r="42" spans="1:4" s="51" customFormat="1" ht="12" customHeight="1" x14ac:dyDescent="0.2">
      <c r="A42" s="233" t="s">
        <v>111</v>
      </c>
      <c r="B42" s="214" t="s">
        <v>187</v>
      </c>
      <c r="C42" s="391"/>
      <c r="D42" s="125"/>
    </row>
    <row r="43" spans="1:4" s="51" customFormat="1" ht="12" customHeight="1" x14ac:dyDescent="0.2">
      <c r="A43" s="233" t="s">
        <v>112</v>
      </c>
      <c r="B43" s="214" t="s">
        <v>188</v>
      </c>
      <c r="C43" s="391"/>
      <c r="D43" s="125"/>
    </row>
    <row r="44" spans="1:4" s="51" customFormat="1" ht="12" customHeight="1" x14ac:dyDescent="0.2">
      <c r="A44" s="233" t="s">
        <v>113</v>
      </c>
      <c r="B44" s="214" t="s">
        <v>189</v>
      </c>
      <c r="C44" s="391"/>
      <c r="D44" s="125"/>
    </row>
    <row r="45" spans="1:4" s="51" customFormat="1" ht="12" customHeight="1" x14ac:dyDescent="0.2">
      <c r="A45" s="233" t="s">
        <v>114</v>
      </c>
      <c r="B45" s="214" t="s">
        <v>439</v>
      </c>
      <c r="C45" s="391"/>
      <c r="D45" s="125"/>
    </row>
    <row r="46" spans="1:4" s="51" customFormat="1" ht="12" customHeight="1" x14ac:dyDescent="0.2">
      <c r="A46" s="233" t="s">
        <v>181</v>
      </c>
      <c r="B46" s="214" t="s">
        <v>191</v>
      </c>
      <c r="C46" s="395"/>
      <c r="D46" s="128"/>
    </row>
    <row r="47" spans="1:4" s="51" customFormat="1" ht="12" customHeight="1" x14ac:dyDescent="0.2">
      <c r="A47" s="234" t="s">
        <v>182</v>
      </c>
      <c r="B47" s="215" t="s">
        <v>337</v>
      </c>
      <c r="C47" s="396"/>
      <c r="D47" s="205"/>
    </row>
    <row r="48" spans="1:4" s="51" customFormat="1" ht="12" customHeight="1" thickBot="1" x14ac:dyDescent="0.25">
      <c r="A48" s="234" t="s">
        <v>336</v>
      </c>
      <c r="B48" s="215" t="s">
        <v>192</v>
      </c>
      <c r="C48" s="396"/>
      <c r="D48" s="205"/>
    </row>
    <row r="49" spans="1:4" s="51" customFormat="1" ht="12" customHeight="1" thickBot="1" x14ac:dyDescent="0.25">
      <c r="A49" s="28" t="s">
        <v>13</v>
      </c>
      <c r="B49" s="19" t="s">
        <v>193</v>
      </c>
      <c r="C49" s="389">
        <f>SUM(C50:C54)</f>
        <v>0</v>
      </c>
      <c r="D49" s="123">
        <f>SUM(D50:D54)</f>
        <v>0</v>
      </c>
    </row>
    <row r="50" spans="1:4" s="51" customFormat="1" ht="12" customHeight="1" x14ac:dyDescent="0.2">
      <c r="A50" s="232" t="s">
        <v>62</v>
      </c>
      <c r="B50" s="213" t="s">
        <v>197</v>
      </c>
      <c r="C50" s="398"/>
      <c r="D50" s="255"/>
    </row>
    <row r="51" spans="1:4" s="51" customFormat="1" ht="12" customHeight="1" x14ac:dyDescent="0.2">
      <c r="A51" s="233" t="s">
        <v>63</v>
      </c>
      <c r="B51" s="214" t="s">
        <v>198</v>
      </c>
      <c r="C51" s="395"/>
      <c r="D51" s="128"/>
    </row>
    <row r="52" spans="1:4" s="51" customFormat="1" ht="12" customHeight="1" x14ac:dyDescent="0.2">
      <c r="A52" s="233" t="s">
        <v>194</v>
      </c>
      <c r="B52" s="214" t="s">
        <v>199</v>
      </c>
      <c r="C52" s="395"/>
      <c r="D52" s="128"/>
    </row>
    <row r="53" spans="1:4" s="51" customFormat="1" ht="12" customHeight="1" x14ac:dyDescent="0.2">
      <c r="A53" s="233" t="s">
        <v>195</v>
      </c>
      <c r="B53" s="214" t="s">
        <v>200</v>
      </c>
      <c r="C53" s="395"/>
      <c r="D53" s="128"/>
    </row>
    <row r="54" spans="1:4" s="51" customFormat="1" ht="12" customHeight="1" thickBot="1" x14ac:dyDescent="0.25">
      <c r="A54" s="234" t="s">
        <v>196</v>
      </c>
      <c r="B54" s="215" t="s">
        <v>201</v>
      </c>
      <c r="C54" s="396"/>
      <c r="D54" s="205"/>
    </row>
    <row r="55" spans="1:4" s="51" customFormat="1" ht="12" customHeight="1" thickBot="1" x14ac:dyDescent="0.25">
      <c r="A55" s="28" t="s">
        <v>115</v>
      </c>
      <c r="B55" s="19" t="s">
        <v>202</v>
      </c>
      <c r="C55" s="389">
        <f>SUM(C56:C58)</f>
        <v>0</v>
      </c>
      <c r="D55" s="123">
        <f>SUM(D56:D58)</f>
        <v>0</v>
      </c>
    </row>
    <row r="56" spans="1:4" s="51" customFormat="1" ht="12" customHeight="1" x14ac:dyDescent="0.2">
      <c r="A56" s="232" t="s">
        <v>64</v>
      </c>
      <c r="B56" s="213" t="s">
        <v>203</v>
      </c>
      <c r="C56" s="390"/>
      <c r="D56" s="126"/>
    </row>
    <row r="57" spans="1:4" s="51" customFormat="1" ht="12" customHeight="1" x14ac:dyDescent="0.2">
      <c r="A57" s="233" t="s">
        <v>65</v>
      </c>
      <c r="B57" s="214" t="s">
        <v>328</v>
      </c>
      <c r="C57" s="391"/>
      <c r="D57" s="125"/>
    </row>
    <row r="58" spans="1:4" s="51" customFormat="1" ht="12" customHeight="1" x14ac:dyDescent="0.2">
      <c r="A58" s="233" t="s">
        <v>206</v>
      </c>
      <c r="B58" s="214" t="s">
        <v>204</v>
      </c>
      <c r="C58" s="391"/>
      <c r="D58" s="125"/>
    </row>
    <row r="59" spans="1:4" s="51" customFormat="1" ht="12" customHeight="1" thickBot="1" x14ac:dyDescent="0.25">
      <c r="A59" s="234" t="s">
        <v>207</v>
      </c>
      <c r="B59" s="215" t="s">
        <v>205</v>
      </c>
      <c r="C59" s="392"/>
      <c r="D59" s="127"/>
    </row>
    <row r="60" spans="1:4" s="51" customFormat="1" ht="12" customHeight="1" thickBot="1" x14ac:dyDescent="0.25">
      <c r="A60" s="28" t="s">
        <v>15</v>
      </c>
      <c r="B60" s="118" t="s">
        <v>208</v>
      </c>
      <c r="C60" s="389">
        <f>SUM(C61:C63)</f>
        <v>0</v>
      </c>
      <c r="D60" s="123">
        <f>SUM(D61:D63)</f>
        <v>0</v>
      </c>
    </row>
    <row r="61" spans="1:4" s="51" customFormat="1" ht="12" customHeight="1" x14ac:dyDescent="0.2">
      <c r="A61" s="232" t="s">
        <v>116</v>
      </c>
      <c r="B61" s="213" t="s">
        <v>210</v>
      </c>
      <c r="C61" s="395"/>
      <c r="D61" s="128"/>
    </row>
    <row r="62" spans="1:4" s="51" customFormat="1" ht="12" customHeight="1" x14ac:dyDescent="0.2">
      <c r="A62" s="233" t="s">
        <v>117</v>
      </c>
      <c r="B62" s="214" t="s">
        <v>329</v>
      </c>
      <c r="C62" s="395"/>
      <c r="D62" s="128"/>
    </row>
    <row r="63" spans="1:4" s="51" customFormat="1" ht="12" customHeight="1" x14ac:dyDescent="0.2">
      <c r="A63" s="233" t="s">
        <v>141</v>
      </c>
      <c r="B63" s="214" t="s">
        <v>211</v>
      </c>
      <c r="C63" s="395"/>
      <c r="D63" s="128"/>
    </row>
    <row r="64" spans="1:4" s="51" customFormat="1" ht="12" customHeight="1" thickBot="1" x14ac:dyDescent="0.25">
      <c r="A64" s="234" t="s">
        <v>209</v>
      </c>
      <c r="B64" s="215" t="s">
        <v>212</v>
      </c>
      <c r="C64" s="395"/>
      <c r="D64" s="128"/>
    </row>
    <row r="65" spans="1:4" s="51" customFormat="1" ht="12" customHeight="1" thickBot="1" x14ac:dyDescent="0.25">
      <c r="A65" s="28" t="s">
        <v>16</v>
      </c>
      <c r="B65" s="19" t="s">
        <v>213</v>
      </c>
      <c r="C65" s="394">
        <f>+C8+C15+C22+C29+C37+C49+C55+C60</f>
        <v>1323171</v>
      </c>
      <c r="D65" s="129">
        <f>+D8+D15+D22+D29+D37+D49+D55+D60</f>
        <v>749513</v>
      </c>
    </row>
    <row r="66" spans="1:4" s="51" customFormat="1" ht="12" customHeight="1" thickBot="1" x14ac:dyDescent="0.2">
      <c r="A66" s="235" t="s">
        <v>300</v>
      </c>
      <c r="B66" s="118" t="s">
        <v>215</v>
      </c>
      <c r="C66" s="389">
        <f>SUM(C67:C69)</f>
        <v>0</v>
      </c>
      <c r="D66" s="123">
        <f>SUM(D67:D69)</f>
        <v>0</v>
      </c>
    </row>
    <row r="67" spans="1:4" s="51" customFormat="1" ht="12" customHeight="1" x14ac:dyDescent="0.2">
      <c r="A67" s="232" t="s">
        <v>243</v>
      </c>
      <c r="B67" s="213" t="s">
        <v>216</v>
      </c>
      <c r="C67" s="395"/>
      <c r="D67" s="128"/>
    </row>
    <row r="68" spans="1:4" s="51" customFormat="1" ht="12" customHeight="1" x14ac:dyDescent="0.2">
      <c r="A68" s="233" t="s">
        <v>252</v>
      </c>
      <c r="B68" s="214" t="s">
        <v>217</v>
      </c>
      <c r="C68" s="395"/>
      <c r="D68" s="128"/>
    </row>
    <row r="69" spans="1:4" s="51" customFormat="1" ht="12" customHeight="1" thickBot="1" x14ac:dyDescent="0.25">
      <c r="A69" s="234" t="s">
        <v>253</v>
      </c>
      <c r="B69" s="216" t="s">
        <v>218</v>
      </c>
      <c r="C69" s="395"/>
      <c r="D69" s="128"/>
    </row>
    <row r="70" spans="1:4" s="51" customFormat="1" ht="12" customHeight="1" thickBot="1" x14ac:dyDescent="0.2">
      <c r="A70" s="235" t="s">
        <v>219</v>
      </c>
      <c r="B70" s="118" t="s">
        <v>220</v>
      </c>
      <c r="C70" s="389">
        <f>SUM(C71:C74)</f>
        <v>0</v>
      </c>
      <c r="D70" s="123">
        <f>SUM(D71:D74)</f>
        <v>0</v>
      </c>
    </row>
    <row r="71" spans="1:4" s="51" customFormat="1" ht="12" customHeight="1" x14ac:dyDescent="0.2">
      <c r="A71" s="232" t="s">
        <v>93</v>
      </c>
      <c r="B71" s="213" t="s">
        <v>221</v>
      </c>
      <c r="C71" s="395"/>
      <c r="D71" s="128"/>
    </row>
    <row r="72" spans="1:4" s="51" customFormat="1" ht="12" customHeight="1" x14ac:dyDescent="0.2">
      <c r="A72" s="233" t="s">
        <v>94</v>
      </c>
      <c r="B72" s="214" t="s">
        <v>447</v>
      </c>
      <c r="C72" s="395"/>
      <c r="D72" s="128"/>
    </row>
    <row r="73" spans="1:4" s="51" customFormat="1" ht="12" customHeight="1" x14ac:dyDescent="0.2">
      <c r="A73" s="233" t="s">
        <v>244</v>
      </c>
      <c r="B73" s="214" t="s">
        <v>222</v>
      </c>
      <c r="C73" s="395"/>
      <c r="D73" s="128"/>
    </row>
    <row r="74" spans="1:4" s="51" customFormat="1" ht="12" customHeight="1" x14ac:dyDescent="0.2">
      <c r="A74" s="233" t="s">
        <v>245</v>
      </c>
      <c r="B74" s="119" t="s">
        <v>448</v>
      </c>
      <c r="C74" s="395"/>
      <c r="D74" s="128"/>
    </row>
    <row r="75" spans="1:4" s="51" customFormat="1" ht="12" customHeight="1" thickBot="1" x14ac:dyDescent="0.2">
      <c r="A75" s="239" t="s">
        <v>223</v>
      </c>
      <c r="B75" s="299" t="s">
        <v>224</v>
      </c>
      <c r="C75" s="399">
        <f>SUM(C76:C77)</f>
        <v>0</v>
      </c>
      <c r="D75" s="266">
        <f>SUM(D76:D77)</f>
        <v>0</v>
      </c>
    </row>
    <row r="76" spans="1:4" s="51" customFormat="1" ht="12" customHeight="1" x14ac:dyDescent="0.2">
      <c r="A76" s="232" t="s">
        <v>246</v>
      </c>
      <c r="B76" s="213" t="s">
        <v>225</v>
      </c>
      <c r="C76" s="395"/>
      <c r="D76" s="128"/>
    </row>
    <row r="77" spans="1:4" s="51" customFormat="1" ht="12" customHeight="1" thickBot="1" x14ac:dyDescent="0.25">
      <c r="A77" s="234" t="s">
        <v>247</v>
      </c>
      <c r="B77" s="215" t="s">
        <v>226</v>
      </c>
      <c r="C77" s="395"/>
      <c r="D77" s="128"/>
    </row>
    <row r="78" spans="1:4" s="50" customFormat="1" ht="12" customHeight="1" thickBot="1" x14ac:dyDescent="0.2">
      <c r="A78" s="235" t="s">
        <v>227</v>
      </c>
      <c r="B78" s="118" t="s">
        <v>228</v>
      </c>
      <c r="C78" s="389">
        <f>SUM(C79:C81)</f>
        <v>0</v>
      </c>
      <c r="D78" s="123">
        <f>SUM(D79:D81)</f>
        <v>0</v>
      </c>
    </row>
    <row r="79" spans="1:4" s="51" customFormat="1" ht="12" customHeight="1" x14ac:dyDescent="0.2">
      <c r="A79" s="232" t="s">
        <v>248</v>
      </c>
      <c r="B79" s="213" t="s">
        <v>229</v>
      </c>
      <c r="C79" s="395"/>
      <c r="D79" s="128"/>
    </row>
    <row r="80" spans="1:4" s="51" customFormat="1" ht="12" customHeight="1" x14ac:dyDescent="0.2">
      <c r="A80" s="233" t="s">
        <v>249</v>
      </c>
      <c r="B80" s="214" t="s">
        <v>230</v>
      </c>
      <c r="C80" s="395"/>
      <c r="D80" s="128"/>
    </row>
    <row r="81" spans="1:4" s="51" customFormat="1" ht="12" customHeight="1" thickBot="1" x14ac:dyDescent="0.25">
      <c r="A81" s="234" t="s">
        <v>250</v>
      </c>
      <c r="B81" s="215" t="s">
        <v>449</v>
      </c>
      <c r="C81" s="395"/>
      <c r="D81" s="128"/>
    </row>
    <row r="82" spans="1:4" s="51" customFormat="1" ht="12" customHeight="1" thickBot="1" x14ac:dyDescent="0.2">
      <c r="A82" s="235" t="s">
        <v>231</v>
      </c>
      <c r="B82" s="118" t="s">
        <v>251</v>
      </c>
      <c r="C82" s="389">
        <f>SUM(C83:C86)</f>
        <v>0</v>
      </c>
      <c r="D82" s="123">
        <f>SUM(D83:D86)</f>
        <v>0</v>
      </c>
    </row>
    <row r="83" spans="1:4" s="51" customFormat="1" ht="12" customHeight="1" x14ac:dyDescent="0.2">
      <c r="A83" s="236" t="s">
        <v>232</v>
      </c>
      <c r="B83" s="213" t="s">
        <v>233</v>
      </c>
      <c r="C83" s="395"/>
      <c r="D83" s="128"/>
    </row>
    <row r="84" spans="1:4" s="51" customFormat="1" ht="12" customHeight="1" x14ac:dyDescent="0.2">
      <c r="A84" s="237" t="s">
        <v>234</v>
      </c>
      <c r="B84" s="214" t="s">
        <v>235</v>
      </c>
      <c r="C84" s="395"/>
      <c r="D84" s="128"/>
    </row>
    <row r="85" spans="1:4" s="51" customFormat="1" ht="12" customHeight="1" x14ac:dyDescent="0.2">
      <c r="A85" s="237" t="s">
        <v>236</v>
      </c>
      <c r="B85" s="214" t="s">
        <v>237</v>
      </c>
      <c r="C85" s="395"/>
      <c r="D85" s="128"/>
    </row>
    <row r="86" spans="1:4" s="50" customFormat="1" ht="12" customHeight="1" thickBot="1" x14ac:dyDescent="0.25">
      <c r="A86" s="238" t="s">
        <v>238</v>
      </c>
      <c r="B86" s="215" t="s">
        <v>239</v>
      </c>
      <c r="C86" s="395"/>
      <c r="D86" s="128"/>
    </row>
    <row r="87" spans="1:4" s="50" customFormat="1" ht="12" customHeight="1" thickBot="1" x14ac:dyDescent="0.2">
      <c r="A87" s="235" t="s">
        <v>240</v>
      </c>
      <c r="B87" s="118" t="s">
        <v>375</v>
      </c>
      <c r="C87" s="400"/>
      <c r="D87" s="256"/>
    </row>
    <row r="88" spans="1:4" s="50" customFormat="1" ht="12" customHeight="1" thickBot="1" x14ac:dyDescent="0.2">
      <c r="A88" s="235" t="s">
        <v>402</v>
      </c>
      <c r="B88" s="118" t="s">
        <v>241</v>
      </c>
      <c r="C88" s="400"/>
      <c r="D88" s="256"/>
    </row>
    <row r="89" spans="1:4" s="50" customFormat="1" ht="12" customHeight="1" thickBot="1" x14ac:dyDescent="0.2">
      <c r="A89" s="235" t="s">
        <v>403</v>
      </c>
      <c r="B89" s="220" t="s">
        <v>378</v>
      </c>
      <c r="C89" s="394">
        <f>+C66+C70+C75+C78+C82+C88+C87</f>
        <v>0</v>
      </c>
      <c r="D89" s="129">
        <f>+D66+D70+D75+D78+D82+D88+D87</f>
        <v>0</v>
      </c>
    </row>
    <row r="90" spans="1:4" s="50" customFormat="1" ht="12" customHeight="1" thickBot="1" x14ac:dyDescent="0.2">
      <c r="A90" s="239" t="s">
        <v>404</v>
      </c>
      <c r="B90" s="221" t="s">
        <v>405</v>
      </c>
      <c r="C90" s="394">
        <f>+C65+C89</f>
        <v>1323171</v>
      </c>
      <c r="D90" s="129">
        <f>+D65+D89</f>
        <v>749513</v>
      </c>
    </row>
    <row r="91" spans="1:4" s="51" customFormat="1" ht="6.75" customHeight="1" thickBot="1" x14ac:dyDescent="0.25">
      <c r="A91" s="106"/>
      <c r="B91" s="107"/>
      <c r="C91" s="107"/>
      <c r="D91" s="181"/>
    </row>
    <row r="92" spans="1:4" s="42" customFormat="1" ht="16.5" customHeight="1" thickBot="1" x14ac:dyDescent="0.25">
      <c r="A92" s="110"/>
      <c r="B92" s="111" t="s">
        <v>44</v>
      </c>
      <c r="C92" s="111"/>
      <c r="D92" s="183"/>
    </row>
    <row r="93" spans="1:4" s="52" customFormat="1" ht="12" customHeight="1" thickBot="1" x14ac:dyDescent="0.25">
      <c r="A93" s="208" t="s">
        <v>8</v>
      </c>
      <c r="B93" s="24" t="s">
        <v>409</v>
      </c>
      <c r="C93" s="401">
        <f>+C94+C95+C96+C97+C98+C111</f>
        <v>1323171</v>
      </c>
      <c r="D93" s="122">
        <f>+D94+D95+D96+D97+D98+D111</f>
        <v>749513</v>
      </c>
    </row>
    <row r="94" spans="1:4" ht="12" customHeight="1" x14ac:dyDescent="0.2">
      <c r="A94" s="240" t="s">
        <v>66</v>
      </c>
      <c r="B94" s="8" t="s">
        <v>39</v>
      </c>
      <c r="C94" s="402"/>
      <c r="D94" s="124"/>
    </row>
    <row r="95" spans="1:4" ht="12" customHeight="1" x14ac:dyDescent="0.2">
      <c r="A95" s="233" t="s">
        <v>67</v>
      </c>
      <c r="B95" s="6" t="s">
        <v>118</v>
      </c>
      <c r="C95" s="391"/>
      <c r="D95" s="125"/>
    </row>
    <row r="96" spans="1:4" ht="12" customHeight="1" x14ac:dyDescent="0.2">
      <c r="A96" s="233" t="s">
        <v>68</v>
      </c>
      <c r="B96" s="6" t="s">
        <v>91</v>
      </c>
      <c r="C96" s="392"/>
      <c r="D96" s="127"/>
    </row>
    <row r="97" spans="1:4" ht="12" customHeight="1" x14ac:dyDescent="0.2">
      <c r="A97" s="233" t="s">
        <v>69</v>
      </c>
      <c r="B97" s="9" t="s">
        <v>119</v>
      </c>
      <c r="C97" s="392"/>
      <c r="D97" s="127"/>
    </row>
    <row r="98" spans="1:4" ht="12" customHeight="1" x14ac:dyDescent="0.2">
      <c r="A98" s="233" t="s">
        <v>77</v>
      </c>
      <c r="B98" s="17" t="s">
        <v>120</v>
      </c>
      <c r="C98" s="392">
        <f>C105+C110</f>
        <v>1323171</v>
      </c>
      <c r="D98" s="127">
        <f>D105+D110</f>
        <v>749513</v>
      </c>
    </row>
    <row r="99" spans="1:4" ht="12" customHeight="1" x14ac:dyDescent="0.2">
      <c r="A99" s="233" t="s">
        <v>70</v>
      </c>
      <c r="B99" s="6" t="s">
        <v>406</v>
      </c>
      <c r="C99" s="392"/>
      <c r="D99" s="127"/>
    </row>
    <row r="100" spans="1:4" ht="12" customHeight="1" x14ac:dyDescent="0.2">
      <c r="A100" s="233" t="s">
        <v>71</v>
      </c>
      <c r="B100" s="68" t="s">
        <v>342</v>
      </c>
      <c r="C100" s="392"/>
      <c r="D100" s="127"/>
    </row>
    <row r="101" spans="1:4" ht="12" customHeight="1" x14ac:dyDescent="0.2">
      <c r="A101" s="233" t="s">
        <v>78</v>
      </c>
      <c r="B101" s="68" t="s">
        <v>341</v>
      </c>
      <c r="C101" s="392"/>
      <c r="D101" s="127"/>
    </row>
    <row r="102" spans="1:4" ht="12" customHeight="1" x14ac:dyDescent="0.2">
      <c r="A102" s="233" t="s">
        <v>79</v>
      </c>
      <c r="B102" s="68" t="s">
        <v>257</v>
      </c>
      <c r="C102" s="392"/>
      <c r="D102" s="127"/>
    </row>
    <row r="103" spans="1:4" ht="12" customHeight="1" x14ac:dyDescent="0.2">
      <c r="A103" s="233" t="s">
        <v>80</v>
      </c>
      <c r="B103" s="69" t="s">
        <v>258</v>
      </c>
      <c r="C103" s="392"/>
      <c r="D103" s="127"/>
    </row>
    <row r="104" spans="1:4" ht="12" customHeight="1" x14ac:dyDescent="0.2">
      <c r="A104" s="233" t="s">
        <v>81</v>
      </c>
      <c r="B104" s="69" t="s">
        <v>259</v>
      </c>
      <c r="C104" s="392"/>
      <c r="D104" s="127"/>
    </row>
    <row r="105" spans="1:4" ht="12" customHeight="1" x14ac:dyDescent="0.2">
      <c r="A105" s="233" t="s">
        <v>83</v>
      </c>
      <c r="B105" s="68" t="s">
        <v>260</v>
      </c>
      <c r="C105" s="392">
        <v>873171</v>
      </c>
      <c r="D105" s="127">
        <v>749513</v>
      </c>
    </row>
    <row r="106" spans="1:4" ht="12" customHeight="1" x14ac:dyDescent="0.2">
      <c r="A106" s="233" t="s">
        <v>121</v>
      </c>
      <c r="B106" s="68" t="s">
        <v>261</v>
      </c>
      <c r="C106" s="392"/>
      <c r="D106" s="127"/>
    </row>
    <row r="107" spans="1:4" ht="12" customHeight="1" x14ac:dyDescent="0.2">
      <c r="A107" s="233" t="s">
        <v>255</v>
      </c>
      <c r="B107" s="69" t="s">
        <v>262</v>
      </c>
      <c r="C107" s="392"/>
      <c r="D107" s="127"/>
    </row>
    <row r="108" spans="1:4" ht="12" customHeight="1" x14ac:dyDescent="0.2">
      <c r="A108" s="241" t="s">
        <v>256</v>
      </c>
      <c r="B108" s="70" t="s">
        <v>263</v>
      </c>
      <c r="C108" s="392"/>
      <c r="D108" s="127"/>
    </row>
    <row r="109" spans="1:4" ht="12" customHeight="1" x14ac:dyDescent="0.2">
      <c r="A109" s="233" t="s">
        <v>339</v>
      </c>
      <c r="B109" s="70" t="s">
        <v>264</v>
      </c>
      <c r="C109" s="392"/>
      <c r="D109" s="127"/>
    </row>
    <row r="110" spans="1:4" ht="12" customHeight="1" x14ac:dyDescent="0.2">
      <c r="A110" s="233" t="s">
        <v>340</v>
      </c>
      <c r="B110" s="69" t="s">
        <v>265</v>
      </c>
      <c r="C110" s="391">
        <v>450000</v>
      </c>
      <c r="D110" s="125"/>
    </row>
    <row r="111" spans="1:4" ht="12" customHeight="1" x14ac:dyDescent="0.2">
      <c r="A111" s="233" t="s">
        <v>344</v>
      </c>
      <c r="B111" s="9" t="s">
        <v>40</v>
      </c>
      <c r="C111" s="391"/>
      <c r="D111" s="125"/>
    </row>
    <row r="112" spans="1:4" ht="12" customHeight="1" x14ac:dyDescent="0.2">
      <c r="A112" s="234" t="s">
        <v>345</v>
      </c>
      <c r="B112" s="6" t="s">
        <v>407</v>
      </c>
      <c r="C112" s="392"/>
      <c r="D112" s="127"/>
    </row>
    <row r="113" spans="1:4" ht="12" customHeight="1" thickBot="1" x14ac:dyDescent="0.25">
      <c r="A113" s="242" t="s">
        <v>346</v>
      </c>
      <c r="B113" s="71" t="s">
        <v>408</v>
      </c>
      <c r="C113" s="403"/>
      <c r="D113" s="131"/>
    </row>
    <row r="114" spans="1:4" ht="12" customHeight="1" thickBot="1" x14ac:dyDescent="0.25">
      <c r="A114" s="28" t="s">
        <v>9</v>
      </c>
      <c r="B114" s="23" t="s">
        <v>266</v>
      </c>
      <c r="C114" s="389">
        <f>+C115+C117+C119</f>
        <v>0</v>
      </c>
      <c r="D114" s="123">
        <f>+D115+D117+D119</f>
        <v>0</v>
      </c>
    </row>
    <row r="115" spans="1:4" ht="12" customHeight="1" x14ac:dyDescent="0.2">
      <c r="A115" s="232" t="s">
        <v>72</v>
      </c>
      <c r="B115" s="6" t="s">
        <v>140</v>
      </c>
      <c r="C115" s="390"/>
      <c r="D115" s="126"/>
    </row>
    <row r="116" spans="1:4" ht="12" customHeight="1" x14ac:dyDescent="0.2">
      <c r="A116" s="232" t="s">
        <v>73</v>
      </c>
      <c r="B116" s="10" t="s">
        <v>270</v>
      </c>
      <c r="C116" s="390"/>
      <c r="D116" s="126"/>
    </row>
    <row r="117" spans="1:4" ht="12" customHeight="1" x14ac:dyDescent="0.2">
      <c r="A117" s="232" t="s">
        <v>74</v>
      </c>
      <c r="B117" s="10" t="s">
        <v>122</v>
      </c>
      <c r="C117" s="391"/>
      <c r="D117" s="125"/>
    </row>
    <row r="118" spans="1:4" ht="12" customHeight="1" x14ac:dyDescent="0.2">
      <c r="A118" s="232" t="s">
        <v>75</v>
      </c>
      <c r="B118" s="10" t="s">
        <v>271</v>
      </c>
      <c r="C118" s="404"/>
      <c r="D118" s="125"/>
    </row>
    <row r="119" spans="1:4" ht="12" customHeight="1" x14ac:dyDescent="0.2">
      <c r="A119" s="232" t="s">
        <v>76</v>
      </c>
      <c r="B119" s="120" t="s">
        <v>142</v>
      </c>
      <c r="C119" s="404"/>
      <c r="D119" s="125"/>
    </row>
    <row r="120" spans="1:4" ht="12" customHeight="1" x14ac:dyDescent="0.2">
      <c r="A120" s="232" t="s">
        <v>82</v>
      </c>
      <c r="B120" s="119" t="s">
        <v>330</v>
      </c>
      <c r="C120" s="404"/>
      <c r="D120" s="125"/>
    </row>
    <row r="121" spans="1:4" ht="12" customHeight="1" x14ac:dyDescent="0.2">
      <c r="A121" s="232" t="s">
        <v>84</v>
      </c>
      <c r="B121" s="209" t="s">
        <v>276</v>
      </c>
      <c r="C121" s="404"/>
      <c r="D121" s="125"/>
    </row>
    <row r="122" spans="1:4" ht="12" customHeight="1" x14ac:dyDescent="0.2">
      <c r="A122" s="232" t="s">
        <v>123</v>
      </c>
      <c r="B122" s="69" t="s">
        <v>259</v>
      </c>
      <c r="C122" s="404"/>
      <c r="D122" s="125"/>
    </row>
    <row r="123" spans="1:4" ht="12" customHeight="1" x14ac:dyDescent="0.2">
      <c r="A123" s="232" t="s">
        <v>124</v>
      </c>
      <c r="B123" s="69" t="s">
        <v>275</v>
      </c>
      <c r="C123" s="404"/>
      <c r="D123" s="125"/>
    </row>
    <row r="124" spans="1:4" ht="12" customHeight="1" x14ac:dyDescent="0.2">
      <c r="A124" s="232" t="s">
        <v>125</v>
      </c>
      <c r="B124" s="69" t="s">
        <v>274</v>
      </c>
      <c r="C124" s="404"/>
      <c r="D124" s="125"/>
    </row>
    <row r="125" spans="1:4" ht="12" customHeight="1" x14ac:dyDescent="0.2">
      <c r="A125" s="232" t="s">
        <v>267</v>
      </c>
      <c r="B125" s="69" t="s">
        <v>262</v>
      </c>
      <c r="C125" s="404"/>
      <c r="D125" s="125"/>
    </row>
    <row r="126" spans="1:4" ht="12" customHeight="1" x14ac:dyDescent="0.2">
      <c r="A126" s="232" t="s">
        <v>268</v>
      </c>
      <c r="B126" s="69" t="s">
        <v>273</v>
      </c>
      <c r="C126" s="404"/>
      <c r="D126" s="125"/>
    </row>
    <row r="127" spans="1:4" ht="12" customHeight="1" thickBot="1" x14ac:dyDescent="0.25">
      <c r="A127" s="241" t="s">
        <v>269</v>
      </c>
      <c r="B127" s="69" t="s">
        <v>272</v>
      </c>
      <c r="C127" s="405"/>
      <c r="D127" s="127"/>
    </row>
    <row r="128" spans="1:4" ht="12" customHeight="1" thickBot="1" x14ac:dyDescent="0.25">
      <c r="A128" s="28" t="s">
        <v>10</v>
      </c>
      <c r="B128" s="56" t="s">
        <v>349</v>
      </c>
      <c r="C128" s="389">
        <f>+C93+C114</f>
        <v>1323171</v>
      </c>
      <c r="D128" s="123">
        <f>+D93+D114</f>
        <v>749513</v>
      </c>
    </row>
    <row r="129" spans="1:12" ht="12" customHeight="1" thickBot="1" x14ac:dyDescent="0.25">
      <c r="A129" s="28" t="s">
        <v>11</v>
      </c>
      <c r="B129" s="56" t="s">
        <v>350</v>
      </c>
      <c r="C129" s="389">
        <f>+C130+C131+C132</f>
        <v>0</v>
      </c>
      <c r="D129" s="123">
        <f>+D130+D131+D132</f>
        <v>0</v>
      </c>
    </row>
    <row r="130" spans="1:12" s="52" customFormat="1" ht="12" customHeight="1" x14ac:dyDescent="0.2">
      <c r="A130" s="232" t="s">
        <v>176</v>
      </c>
      <c r="B130" s="7" t="s">
        <v>412</v>
      </c>
      <c r="C130" s="404"/>
      <c r="D130" s="125"/>
    </row>
    <row r="131" spans="1:12" ht="12" customHeight="1" x14ac:dyDescent="0.2">
      <c r="A131" s="232" t="s">
        <v>177</v>
      </c>
      <c r="B131" s="7" t="s">
        <v>358</v>
      </c>
      <c r="C131" s="404"/>
      <c r="D131" s="125"/>
    </row>
    <row r="132" spans="1:12" ht="12" customHeight="1" thickBot="1" x14ac:dyDescent="0.25">
      <c r="A132" s="241" t="s">
        <v>178</v>
      </c>
      <c r="B132" s="5" t="s">
        <v>411</v>
      </c>
      <c r="C132" s="404"/>
      <c r="D132" s="125"/>
    </row>
    <row r="133" spans="1:12" ht="12" customHeight="1" thickBot="1" x14ac:dyDescent="0.25">
      <c r="A133" s="28" t="s">
        <v>12</v>
      </c>
      <c r="B133" s="56" t="s">
        <v>351</v>
      </c>
      <c r="C133" s="389">
        <f>+C134+C135+C136+C137+C138+C139</f>
        <v>0</v>
      </c>
      <c r="D133" s="123">
        <f>+D134+D135+D136+D137+D138+D139</f>
        <v>0</v>
      </c>
    </row>
    <row r="134" spans="1:12" ht="12" customHeight="1" x14ac:dyDescent="0.2">
      <c r="A134" s="232" t="s">
        <v>59</v>
      </c>
      <c r="B134" s="7" t="s">
        <v>360</v>
      </c>
      <c r="C134" s="404"/>
      <c r="D134" s="125"/>
    </row>
    <row r="135" spans="1:12" ht="12" customHeight="1" x14ac:dyDescent="0.2">
      <c r="A135" s="232" t="s">
        <v>60</v>
      </c>
      <c r="B135" s="7" t="s">
        <v>352</v>
      </c>
      <c r="C135" s="404"/>
      <c r="D135" s="125"/>
    </row>
    <row r="136" spans="1:12" ht="12" customHeight="1" x14ac:dyDescent="0.2">
      <c r="A136" s="232" t="s">
        <v>61</v>
      </c>
      <c r="B136" s="7" t="s">
        <v>353</v>
      </c>
      <c r="C136" s="404"/>
      <c r="D136" s="125"/>
    </row>
    <row r="137" spans="1:12" ht="12" customHeight="1" x14ac:dyDescent="0.2">
      <c r="A137" s="232" t="s">
        <v>110</v>
      </c>
      <c r="B137" s="7" t="s">
        <v>410</v>
      </c>
      <c r="C137" s="404"/>
      <c r="D137" s="125"/>
    </row>
    <row r="138" spans="1:12" ht="12" customHeight="1" x14ac:dyDescent="0.2">
      <c r="A138" s="232" t="s">
        <v>111</v>
      </c>
      <c r="B138" s="7" t="s">
        <v>355</v>
      </c>
      <c r="C138" s="404"/>
      <c r="D138" s="125"/>
    </row>
    <row r="139" spans="1:12" s="52" customFormat="1" ht="12" customHeight="1" thickBot="1" x14ac:dyDescent="0.25">
      <c r="A139" s="241" t="s">
        <v>112</v>
      </c>
      <c r="B139" s="5" t="s">
        <v>356</v>
      </c>
      <c r="C139" s="404"/>
      <c r="D139" s="125"/>
    </row>
    <row r="140" spans="1:12" ht="12" customHeight="1" thickBot="1" x14ac:dyDescent="0.25">
      <c r="A140" s="28" t="s">
        <v>13</v>
      </c>
      <c r="B140" s="56" t="s">
        <v>422</v>
      </c>
      <c r="C140" s="394">
        <f>+C141+C142+C144+C145+C143</f>
        <v>0</v>
      </c>
      <c r="D140" s="129">
        <f>+D141+D142+D144+D145+D143</f>
        <v>0</v>
      </c>
      <c r="L140" s="117"/>
    </row>
    <row r="141" spans="1:12" x14ac:dyDescent="0.2">
      <c r="A141" s="232" t="s">
        <v>62</v>
      </c>
      <c r="B141" s="7" t="s">
        <v>277</v>
      </c>
      <c r="C141" s="404"/>
      <c r="D141" s="125"/>
    </row>
    <row r="142" spans="1:12" ht="12" customHeight="1" x14ac:dyDescent="0.2">
      <c r="A142" s="232" t="s">
        <v>63</v>
      </c>
      <c r="B142" s="7" t="s">
        <v>278</v>
      </c>
      <c r="C142" s="404"/>
      <c r="D142" s="125"/>
    </row>
    <row r="143" spans="1:12" s="52" customFormat="1" ht="12" customHeight="1" x14ac:dyDescent="0.2">
      <c r="A143" s="232" t="s">
        <v>194</v>
      </c>
      <c r="B143" s="7" t="s">
        <v>421</v>
      </c>
      <c r="C143" s="404"/>
      <c r="D143" s="125"/>
    </row>
    <row r="144" spans="1:12" s="52" customFormat="1" ht="12" customHeight="1" x14ac:dyDescent="0.2">
      <c r="A144" s="232" t="s">
        <v>195</v>
      </c>
      <c r="B144" s="7" t="s">
        <v>365</v>
      </c>
      <c r="C144" s="404"/>
      <c r="D144" s="125"/>
    </row>
    <row r="145" spans="1:4" s="52" customFormat="1" ht="12" customHeight="1" thickBot="1" x14ac:dyDescent="0.25">
      <c r="A145" s="241" t="s">
        <v>196</v>
      </c>
      <c r="B145" s="5" t="s">
        <v>296</v>
      </c>
      <c r="C145" s="404"/>
      <c r="D145" s="125"/>
    </row>
    <row r="146" spans="1:4" s="52" customFormat="1" ht="12" customHeight="1" thickBot="1" x14ac:dyDescent="0.25">
      <c r="A146" s="28" t="s">
        <v>14</v>
      </c>
      <c r="B146" s="56" t="s">
        <v>366</v>
      </c>
      <c r="C146" s="406">
        <f>+C147+C148+C149+C150+C151</f>
        <v>0</v>
      </c>
      <c r="D146" s="132">
        <f>+D147+D148+D149+D150+D151</f>
        <v>0</v>
      </c>
    </row>
    <row r="147" spans="1:4" s="52" customFormat="1" ht="12" customHeight="1" x14ac:dyDescent="0.2">
      <c r="A147" s="232" t="s">
        <v>64</v>
      </c>
      <c r="B147" s="7" t="s">
        <v>361</v>
      </c>
      <c r="C147" s="404"/>
      <c r="D147" s="125"/>
    </row>
    <row r="148" spans="1:4" s="52" customFormat="1" ht="12" customHeight="1" x14ac:dyDescent="0.2">
      <c r="A148" s="232" t="s">
        <v>65</v>
      </c>
      <c r="B148" s="7" t="s">
        <v>368</v>
      </c>
      <c r="C148" s="404"/>
      <c r="D148" s="125"/>
    </row>
    <row r="149" spans="1:4" s="52" customFormat="1" ht="12" customHeight="1" x14ac:dyDescent="0.2">
      <c r="A149" s="232" t="s">
        <v>206</v>
      </c>
      <c r="B149" s="7" t="s">
        <v>363</v>
      </c>
      <c r="C149" s="404"/>
      <c r="D149" s="125"/>
    </row>
    <row r="150" spans="1:4" ht="12.75" customHeight="1" x14ac:dyDescent="0.2">
      <c r="A150" s="232" t="s">
        <v>207</v>
      </c>
      <c r="B150" s="7" t="s">
        <v>413</v>
      </c>
      <c r="C150" s="404"/>
      <c r="D150" s="125"/>
    </row>
    <row r="151" spans="1:4" ht="12.75" customHeight="1" thickBot="1" x14ac:dyDescent="0.25">
      <c r="A151" s="241" t="s">
        <v>367</v>
      </c>
      <c r="B151" s="5" t="s">
        <v>369</v>
      </c>
      <c r="C151" s="405"/>
      <c r="D151" s="127"/>
    </row>
    <row r="152" spans="1:4" ht="12.75" customHeight="1" thickBot="1" x14ac:dyDescent="0.25">
      <c r="A152" s="271" t="s">
        <v>15</v>
      </c>
      <c r="B152" s="56" t="s">
        <v>370</v>
      </c>
      <c r="C152" s="406"/>
      <c r="D152" s="132"/>
    </row>
    <row r="153" spans="1:4" ht="12" customHeight="1" thickBot="1" x14ac:dyDescent="0.25">
      <c r="A153" s="271" t="s">
        <v>16</v>
      </c>
      <c r="B153" s="56" t="s">
        <v>371</v>
      </c>
      <c r="C153" s="406"/>
      <c r="D153" s="132"/>
    </row>
    <row r="154" spans="1:4" ht="15.2" customHeight="1" thickBot="1" x14ac:dyDescent="0.25">
      <c r="A154" s="28" t="s">
        <v>17</v>
      </c>
      <c r="B154" s="56" t="s">
        <v>373</v>
      </c>
      <c r="C154" s="407">
        <f>+C129+C133+C140+C146+C152+C153</f>
        <v>0</v>
      </c>
      <c r="D154" s="223">
        <f>+D129+D133+D140+D146+D152+D153</f>
        <v>0</v>
      </c>
    </row>
    <row r="155" spans="1:4" ht="13.5" thickBot="1" x14ac:dyDescent="0.25">
      <c r="A155" s="243" t="s">
        <v>18</v>
      </c>
      <c r="B155" s="191" t="s">
        <v>372</v>
      </c>
      <c r="C155" s="407">
        <f>+C128+C154</f>
        <v>1323171</v>
      </c>
      <c r="D155" s="223">
        <f>+D128+D154</f>
        <v>749513</v>
      </c>
    </row>
    <row r="156" spans="1:4" ht="7.5" customHeight="1" thickBot="1" x14ac:dyDescent="0.25">
      <c r="A156" s="197"/>
      <c r="B156" s="198"/>
      <c r="C156" s="198"/>
      <c r="D156" s="333">
        <f>D90-D155</f>
        <v>0</v>
      </c>
    </row>
    <row r="157" spans="1:4" ht="14.45" customHeight="1" thickBot="1" x14ac:dyDescent="0.25">
      <c r="A157" s="115" t="s">
        <v>414</v>
      </c>
      <c r="B157" s="116"/>
      <c r="C157" s="386"/>
      <c r="D157" s="54"/>
    </row>
    <row r="158" spans="1:4" ht="13.5" thickBot="1" x14ac:dyDescent="0.25">
      <c r="A158" s="115" t="s">
        <v>136</v>
      </c>
      <c r="B158" s="116"/>
      <c r="C158" s="386"/>
      <c r="D158" s="54"/>
    </row>
    <row r="159" spans="1:4" x14ac:dyDescent="0.2">
      <c r="A159" s="330"/>
      <c r="B159" s="331"/>
      <c r="C159" s="331"/>
      <c r="D159" s="332"/>
    </row>
    <row r="160" spans="1:4" x14ac:dyDescent="0.2">
      <c r="A160" s="330"/>
      <c r="B160" s="331"/>
      <c r="C160" s="331"/>
    </row>
    <row r="161" spans="1:4" x14ac:dyDescent="0.2">
      <c r="A161" s="330"/>
      <c r="B161" s="331"/>
      <c r="C161" s="331"/>
      <c r="D161" s="332"/>
    </row>
    <row r="162" spans="1:4" x14ac:dyDescent="0.2">
      <c r="A162" s="330"/>
      <c r="B162" s="331"/>
      <c r="C162" s="331"/>
      <c r="D162" s="332"/>
    </row>
    <row r="163" spans="1:4" x14ac:dyDescent="0.2">
      <c r="A163" s="330"/>
      <c r="B163" s="331"/>
      <c r="C163" s="331"/>
      <c r="D163" s="332"/>
    </row>
    <row r="164" spans="1:4" x14ac:dyDescent="0.2">
      <c r="A164" s="330"/>
      <c r="B164" s="331"/>
      <c r="C164" s="331"/>
      <c r="D164" s="332"/>
    </row>
    <row r="165" spans="1:4" x14ac:dyDescent="0.2">
      <c r="A165" s="330"/>
      <c r="B165" s="331"/>
      <c r="C165" s="331"/>
      <c r="D165" s="332"/>
    </row>
    <row r="166" spans="1:4" x14ac:dyDescent="0.2">
      <c r="A166" s="330"/>
      <c r="B166" s="331"/>
      <c r="C166" s="331"/>
      <c r="D166" s="332"/>
    </row>
    <row r="167" spans="1:4" x14ac:dyDescent="0.2">
      <c r="A167" s="330"/>
      <c r="B167" s="331"/>
      <c r="C167" s="331"/>
      <c r="D167" s="332"/>
    </row>
    <row r="168" spans="1:4" x14ac:dyDescent="0.2">
      <c r="A168" s="330"/>
      <c r="B168" s="331"/>
      <c r="C168" s="331"/>
      <c r="D168" s="332"/>
    </row>
    <row r="169" spans="1:4" x14ac:dyDescent="0.2">
      <c r="A169" s="330"/>
      <c r="B169" s="331"/>
      <c r="C169" s="331"/>
      <c r="D169" s="332"/>
    </row>
    <row r="170" spans="1:4" x14ac:dyDescent="0.2">
      <c r="A170" s="330"/>
      <c r="B170" s="331"/>
      <c r="C170" s="331"/>
      <c r="D170" s="332"/>
    </row>
    <row r="171" spans="1:4" x14ac:dyDescent="0.2">
      <c r="A171" s="330"/>
      <c r="B171" s="331"/>
      <c r="C171" s="331"/>
      <c r="D171" s="332"/>
    </row>
    <row r="172" spans="1:4" x14ac:dyDescent="0.2">
      <c r="A172" s="330"/>
      <c r="B172" s="331"/>
      <c r="C172" s="331"/>
      <c r="D172" s="332"/>
    </row>
    <row r="173" spans="1:4" x14ac:dyDescent="0.2">
      <c r="A173" s="330"/>
      <c r="B173" s="331"/>
      <c r="C173" s="331"/>
      <c r="D173" s="332"/>
    </row>
    <row r="174" spans="1:4" x14ac:dyDescent="0.2">
      <c r="A174" s="330"/>
      <c r="B174" s="331"/>
      <c r="C174" s="331"/>
      <c r="D174" s="332"/>
    </row>
    <row r="175" spans="1:4" x14ac:dyDescent="0.2">
      <c r="A175" s="330"/>
      <c r="B175" s="331"/>
      <c r="C175" s="331"/>
      <c r="D175" s="332"/>
    </row>
    <row r="176" spans="1:4" x14ac:dyDescent="0.2">
      <c r="A176" s="330"/>
      <c r="B176" s="331"/>
      <c r="C176" s="331"/>
      <c r="D176" s="332"/>
    </row>
    <row r="177" spans="1:4" x14ac:dyDescent="0.2">
      <c r="A177" s="330"/>
      <c r="B177" s="331"/>
      <c r="C177" s="331"/>
      <c r="D177" s="332"/>
    </row>
    <row r="178" spans="1:4" x14ac:dyDescent="0.2">
      <c r="A178" s="330"/>
      <c r="B178" s="331"/>
      <c r="C178" s="331"/>
      <c r="D178" s="332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B3" sqref="B3:C3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3" width="13.83203125" style="114" customWidth="1"/>
    <col min="4" max="4" width="14" style="114" customWidth="1"/>
    <col min="5" max="16384" width="9.33203125" style="114"/>
  </cols>
  <sheetData>
    <row r="1" spans="1:4" s="94" customFormat="1" ht="21.2" customHeight="1" thickBot="1" x14ac:dyDescent="0.25">
      <c r="A1" s="93"/>
      <c r="B1" s="95"/>
      <c r="C1" s="95"/>
      <c r="D1" s="311" t="s">
        <v>622</v>
      </c>
    </row>
    <row r="2" spans="1:4" s="250" customFormat="1" ht="36" x14ac:dyDescent="0.2">
      <c r="A2" s="206" t="s">
        <v>134</v>
      </c>
      <c r="B2" s="605" t="s">
        <v>554</v>
      </c>
      <c r="C2" s="606"/>
      <c r="D2" s="185" t="s">
        <v>46</v>
      </c>
    </row>
    <row r="3" spans="1:4" s="250" customFormat="1" ht="24.75" thickBot="1" x14ac:dyDescent="0.25">
      <c r="A3" s="244" t="s">
        <v>133</v>
      </c>
      <c r="B3" s="607" t="s">
        <v>304</v>
      </c>
      <c r="C3" s="604"/>
      <c r="D3" s="410" t="s">
        <v>42</v>
      </c>
    </row>
    <row r="4" spans="1:4" s="251" customFormat="1" ht="15.95" customHeight="1" thickBot="1" x14ac:dyDescent="0.3">
      <c r="A4" s="96"/>
      <c r="B4" s="96"/>
      <c r="C4" s="96"/>
      <c r="D4" s="97" t="s">
        <v>442</v>
      </c>
    </row>
    <row r="5" spans="1:4" ht="48.75" thickBot="1" x14ac:dyDescent="0.25">
      <c r="A5" s="207" t="s">
        <v>135</v>
      </c>
      <c r="B5" s="98" t="s">
        <v>441</v>
      </c>
      <c r="C5" s="408" t="s">
        <v>575</v>
      </c>
      <c r="D5" s="99" t="s">
        <v>610</v>
      </c>
    </row>
    <row r="6" spans="1:4" s="252" customFormat="1" ht="12.95" customHeight="1" thickBot="1" x14ac:dyDescent="0.25">
      <c r="A6" s="84"/>
      <c r="B6" s="85" t="s">
        <v>393</v>
      </c>
      <c r="C6" s="409" t="s">
        <v>394</v>
      </c>
      <c r="D6" s="86" t="s">
        <v>395</v>
      </c>
    </row>
    <row r="7" spans="1:4" s="252" customFormat="1" ht="15.95" customHeight="1" thickBot="1" x14ac:dyDescent="0.25">
      <c r="A7" s="100"/>
      <c r="B7" s="101" t="s">
        <v>43</v>
      </c>
      <c r="C7" s="101"/>
      <c r="D7" s="102"/>
    </row>
    <row r="8" spans="1:4" s="186" customFormat="1" ht="12" customHeight="1" thickBot="1" x14ac:dyDescent="0.25">
      <c r="A8" s="84" t="s">
        <v>8</v>
      </c>
      <c r="B8" s="103" t="s">
        <v>415</v>
      </c>
      <c r="C8" s="411">
        <f>SUM(C9:C19)</f>
        <v>100</v>
      </c>
      <c r="D8" s="141">
        <f>SUM(D9:D19)</f>
        <v>100</v>
      </c>
    </row>
    <row r="9" spans="1:4" s="186" customFormat="1" ht="12" customHeight="1" x14ac:dyDescent="0.2">
      <c r="A9" s="245" t="s">
        <v>66</v>
      </c>
      <c r="B9" s="8" t="s">
        <v>183</v>
      </c>
      <c r="C9" s="412"/>
      <c r="D9" s="179"/>
    </row>
    <row r="10" spans="1:4" s="186" customFormat="1" ht="12" customHeight="1" x14ac:dyDescent="0.2">
      <c r="A10" s="246" t="s">
        <v>67</v>
      </c>
      <c r="B10" s="6" t="s">
        <v>184</v>
      </c>
      <c r="C10" s="135"/>
      <c r="D10" s="139"/>
    </row>
    <row r="11" spans="1:4" s="186" customFormat="1" ht="12" customHeight="1" x14ac:dyDescent="0.2">
      <c r="A11" s="246" t="s">
        <v>68</v>
      </c>
      <c r="B11" s="6" t="s">
        <v>185</v>
      </c>
      <c r="C11" s="135"/>
      <c r="D11" s="139"/>
    </row>
    <row r="12" spans="1:4" s="186" customFormat="1" ht="12" customHeight="1" x14ac:dyDescent="0.2">
      <c r="A12" s="246" t="s">
        <v>69</v>
      </c>
      <c r="B12" s="6" t="s">
        <v>186</v>
      </c>
      <c r="C12" s="135"/>
      <c r="D12" s="139"/>
    </row>
    <row r="13" spans="1:4" s="186" customFormat="1" ht="12" customHeight="1" x14ac:dyDescent="0.2">
      <c r="A13" s="246" t="s">
        <v>92</v>
      </c>
      <c r="B13" s="6" t="s">
        <v>187</v>
      </c>
      <c r="C13" s="135"/>
      <c r="D13" s="139"/>
    </row>
    <row r="14" spans="1:4" s="186" customFormat="1" ht="12" customHeight="1" x14ac:dyDescent="0.2">
      <c r="A14" s="246" t="s">
        <v>70</v>
      </c>
      <c r="B14" s="6" t="s">
        <v>305</v>
      </c>
      <c r="C14" s="135"/>
      <c r="D14" s="139"/>
    </row>
    <row r="15" spans="1:4" s="186" customFormat="1" ht="12" customHeight="1" x14ac:dyDescent="0.2">
      <c r="A15" s="246" t="s">
        <v>71</v>
      </c>
      <c r="B15" s="5" t="s">
        <v>306</v>
      </c>
      <c r="C15" s="135"/>
      <c r="D15" s="139"/>
    </row>
    <row r="16" spans="1:4" s="186" customFormat="1" ht="12" customHeight="1" x14ac:dyDescent="0.2">
      <c r="A16" s="246" t="s">
        <v>78</v>
      </c>
      <c r="B16" s="6" t="s">
        <v>190</v>
      </c>
      <c r="C16" s="204"/>
      <c r="D16" s="180">
        <v>52</v>
      </c>
    </row>
    <row r="17" spans="1:4" s="253" customFormat="1" ht="12" customHeight="1" x14ac:dyDescent="0.2">
      <c r="A17" s="246" t="s">
        <v>79</v>
      </c>
      <c r="B17" s="6" t="s">
        <v>191</v>
      </c>
      <c r="C17" s="135"/>
      <c r="D17" s="139"/>
    </row>
    <row r="18" spans="1:4" s="253" customFormat="1" ht="12" customHeight="1" x14ac:dyDescent="0.2">
      <c r="A18" s="246" t="s">
        <v>80</v>
      </c>
      <c r="B18" s="6" t="s">
        <v>337</v>
      </c>
      <c r="C18" s="413"/>
      <c r="D18" s="140"/>
    </row>
    <row r="19" spans="1:4" s="253" customFormat="1" ht="12" customHeight="1" thickBot="1" x14ac:dyDescent="0.25">
      <c r="A19" s="246" t="s">
        <v>81</v>
      </c>
      <c r="B19" s="5" t="s">
        <v>192</v>
      </c>
      <c r="C19" s="413">
        <v>100</v>
      </c>
      <c r="D19" s="140">
        <v>48</v>
      </c>
    </row>
    <row r="20" spans="1:4" s="186" customFormat="1" ht="12" customHeight="1" thickBot="1" x14ac:dyDescent="0.25">
      <c r="A20" s="84" t="s">
        <v>9</v>
      </c>
      <c r="B20" s="103" t="s">
        <v>307</v>
      </c>
      <c r="C20" s="411">
        <f>SUM(C21:C23)</f>
        <v>0</v>
      </c>
      <c r="D20" s="141">
        <f>SUM(D21:D23)</f>
        <v>0</v>
      </c>
    </row>
    <row r="21" spans="1:4" s="253" customFormat="1" ht="12" customHeight="1" x14ac:dyDescent="0.2">
      <c r="A21" s="246" t="s">
        <v>72</v>
      </c>
      <c r="B21" s="7" t="s">
        <v>166</v>
      </c>
      <c r="C21" s="135"/>
      <c r="D21" s="139"/>
    </row>
    <row r="22" spans="1:4" s="253" customFormat="1" ht="12" customHeight="1" x14ac:dyDescent="0.2">
      <c r="A22" s="246" t="s">
        <v>73</v>
      </c>
      <c r="B22" s="6" t="s">
        <v>308</v>
      </c>
      <c r="C22" s="135"/>
      <c r="D22" s="139"/>
    </row>
    <row r="23" spans="1:4" s="253" customFormat="1" ht="12" customHeight="1" x14ac:dyDescent="0.2">
      <c r="A23" s="246" t="s">
        <v>74</v>
      </c>
      <c r="B23" s="6" t="s">
        <v>309</v>
      </c>
      <c r="C23" s="135"/>
      <c r="D23" s="139"/>
    </row>
    <row r="24" spans="1:4" s="253" customFormat="1" ht="12" customHeight="1" thickBot="1" x14ac:dyDescent="0.25">
      <c r="A24" s="246" t="s">
        <v>75</v>
      </c>
      <c r="B24" s="6" t="s">
        <v>417</v>
      </c>
      <c r="C24" s="135"/>
      <c r="D24" s="139"/>
    </row>
    <row r="25" spans="1:4" s="253" customFormat="1" ht="12" customHeight="1" thickBot="1" x14ac:dyDescent="0.25">
      <c r="A25" s="87" t="s">
        <v>10</v>
      </c>
      <c r="B25" s="56" t="s">
        <v>109</v>
      </c>
      <c r="C25" s="414"/>
      <c r="D25" s="164"/>
    </row>
    <row r="26" spans="1:4" s="253" customFormat="1" ht="12" customHeight="1" thickBot="1" x14ac:dyDescent="0.25">
      <c r="A26" s="87" t="s">
        <v>11</v>
      </c>
      <c r="B26" s="56" t="s">
        <v>310</v>
      </c>
      <c r="C26" s="411">
        <f>+C27+C28</f>
        <v>0</v>
      </c>
      <c r="D26" s="141">
        <f>+D27+D28</f>
        <v>0</v>
      </c>
    </row>
    <row r="27" spans="1:4" s="253" customFormat="1" ht="12" customHeight="1" x14ac:dyDescent="0.2">
      <c r="A27" s="247" t="s">
        <v>176</v>
      </c>
      <c r="B27" s="248" t="s">
        <v>308</v>
      </c>
      <c r="C27" s="415"/>
      <c r="D27" s="43"/>
    </row>
    <row r="28" spans="1:4" s="253" customFormat="1" ht="12" customHeight="1" x14ac:dyDescent="0.2">
      <c r="A28" s="247" t="s">
        <v>177</v>
      </c>
      <c r="B28" s="249" t="s">
        <v>311</v>
      </c>
      <c r="C28" s="416"/>
      <c r="D28" s="142"/>
    </row>
    <row r="29" spans="1:4" s="253" customFormat="1" ht="12" customHeight="1" thickBot="1" x14ac:dyDescent="0.25">
      <c r="A29" s="246" t="s">
        <v>178</v>
      </c>
      <c r="B29" s="67" t="s">
        <v>418</v>
      </c>
      <c r="C29" s="417"/>
      <c r="D29" s="46"/>
    </row>
    <row r="30" spans="1:4" s="253" customFormat="1" ht="12" customHeight="1" thickBot="1" x14ac:dyDescent="0.25">
      <c r="A30" s="87" t="s">
        <v>12</v>
      </c>
      <c r="B30" s="56" t="s">
        <v>312</v>
      </c>
      <c r="C30" s="411">
        <f>+C31+C32+C33</f>
        <v>0</v>
      </c>
      <c r="D30" s="141">
        <f>+D31+D32+D33</f>
        <v>0</v>
      </c>
    </row>
    <row r="31" spans="1:4" s="253" customFormat="1" ht="12" customHeight="1" x14ac:dyDescent="0.2">
      <c r="A31" s="247" t="s">
        <v>59</v>
      </c>
      <c r="B31" s="248" t="s">
        <v>197</v>
      </c>
      <c r="C31" s="415"/>
      <c r="D31" s="43"/>
    </row>
    <row r="32" spans="1:4" s="253" customFormat="1" ht="12" customHeight="1" x14ac:dyDescent="0.2">
      <c r="A32" s="247" t="s">
        <v>60</v>
      </c>
      <c r="B32" s="249" t="s">
        <v>198</v>
      </c>
      <c r="C32" s="416"/>
      <c r="D32" s="142"/>
    </row>
    <row r="33" spans="1:4" s="253" customFormat="1" ht="12" customHeight="1" thickBot="1" x14ac:dyDescent="0.25">
      <c r="A33" s="246" t="s">
        <v>61</v>
      </c>
      <c r="B33" s="67" t="s">
        <v>199</v>
      </c>
      <c r="C33" s="417"/>
      <c r="D33" s="46"/>
    </row>
    <row r="34" spans="1:4" s="186" customFormat="1" ht="12" customHeight="1" thickBot="1" x14ac:dyDescent="0.25">
      <c r="A34" s="87" t="s">
        <v>13</v>
      </c>
      <c r="B34" s="56" t="s">
        <v>282</v>
      </c>
      <c r="C34" s="414"/>
      <c r="D34" s="164"/>
    </row>
    <row r="35" spans="1:4" s="186" customFormat="1" ht="12" customHeight="1" thickBot="1" x14ac:dyDescent="0.25">
      <c r="A35" s="87" t="s">
        <v>14</v>
      </c>
      <c r="B35" s="56" t="s">
        <v>313</v>
      </c>
      <c r="C35" s="418"/>
      <c r="D35" s="164"/>
    </row>
    <row r="36" spans="1:4" s="186" customFormat="1" ht="12" customHeight="1" thickBot="1" x14ac:dyDescent="0.25">
      <c r="A36" s="84" t="s">
        <v>15</v>
      </c>
      <c r="B36" s="56" t="s">
        <v>419</v>
      </c>
      <c r="C36" s="419">
        <f>+C8+C20+C25+C26+C30+C34+C35</f>
        <v>100</v>
      </c>
      <c r="D36" s="141">
        <f>+D8+D20+D25+D26+D30+D34+D35</f>
        <v>100</v>
      </c>
    </row>
    <row r="37" spans="1:4" s="186" customFormat="1" ht="12" customHeight="1" thickBot="1" x14ac:dyDescent="0.25">
      <c r="A37" s="104" t="s">
        <v>16</v>
      </c>
      <c r="B37" s="56" t="s">
        <v>314</v>
      </c>
      <c r="C37" s="419">
        <f>+C38+C39+C40</f>
        <v>16316822</v>
      </c>
      <c r="D37" s="141">
        <f>+D38+D39+D40</f>
        <v>16797952</v>
      </c>
    </row>
    <row r="38" spans="1:4" s="186" customFormat="1" ht="12" customHeight="1" x14ac:dyDescent="0.2">
      <c r="A38" s="247" t="s">
        <v>315</v>
      </c>
      <c r="B38" s="248" t="s">
        <v>146</v>
      </c>
      <c r="C38" s="415">
        <v>155961</v>
      </c>
      <c r="D38" s="43">
        <v>155961</v>
      </c>
    </row>
    <row r="39" spans="1:4" s="186" customFormat="1" ht="12" customHeight="1" x14ac:dyDescent="0.2">
      <c r="A39" s="247" t="s">
        <v>316</v>
      </c>
      <c r="B39" s="249" t="s">
        <v>1</v>
      </c>
      <c r="C39" s="416"/>
      <c r="D39" s="142"/>
    </row>
    <row r="40" spans="1:4" s="253" customFormat="1" ht="12" customHeight="1" thickBot="1" x14ac:dyDescent="0.25">
      <c r="A40" s="246" t="s">
        <v>317</v>
      </c>
      <c r="B40" s="67" t="s">
        <v>318</v>
      </c>
      <c r="C40" s="417">
        <v>16160861</v>
      </c>
      <c r="D40" s="46">
        <v>16641991</v>
      </c>
    </row>
    <row r="41" spans="1:4" s="253" customFormat="1" ht="15.2" customHeight="1" thickBot="1" x14ac:dyDescent="0.25">
      <c r="A41" s="104" t="s">
        <v>17</v>
      </c>
      <c r="B41" s="105" t="s">
        <v>319</v>
      </c>
      <c r="C41" s="420">
        <f>+C36+C37</f>
        <v>16316922</v>
      </c>
      <c r="D41" s="184">
        <f>+D36+D37</f>
        <v>16798052</v>
      </c>
    </row>
    <row r="42" spans="1:4" s="253" customFormat="1" ht="15.2" customHeight="1" x14ac:dyDescent="0.2">
      <c r="A42" s="106"/>
      <c r="B42" s="107"/>
      <c r="C42" s="107"/>
      <c r="D42" s="181"/>
    </row>
    <row r="43" spans="1:4" ht="13.5" thickBot="1" x14ac:dyDescent="0.25">
      <c r="A43" s="108"/>
      <c r="B43" s="109"/>
      <c r="C43" s="109"/>
      <c r="D43" s="182"/>
    </row>
    <row r="44" spans="1:4" s="252" customFormat="1" ht="16.5" customHeight="1" thickBot="1" x14ac:dyDescent="0.25">
      <c r="A44" s="110"/>
      <c r="B44" s="111" t="s">
        <v>44</v>
      </c>
      <c r="C44" s="111"/>
      <c r="D44" s="183"/>
    </row>
    <row r="45" spans="1:4" s="254" customFormat="1" ht="12" customHeight="1" thickBot="1" x14ac:dyDescent="0.25">
      <c r="A45" s="87" t="s">
        <v>8</v>
      </c>
      <c r="B45" s="56" t="s">
        <v>320</v>
      </c>
      <c r="C45" s="411">
        <f>SUM(C46:C50)</f>
        <v>16253422</v>
      </c>
      <c r="D45" s="141">
        <f>SUM(D46:D50)</f>
        <v>16546715</v>
      </c>
    </row>
    <row r="46" spans="1:4" ht="12" customHeight="1" x14ac:dyDescent="0.2">
      <c r="A46" s="246" t="s">
        <v>66</v>
      </c>
      <c r="B46" s="7" t="s">
        <v>39</v>
      </c>
      <c r="C46" s="415">
        <v>12268755</v>
      </c>
      <c r="D46" s="43">
        <v>12749878</v>
      </c>
    </row>
    <row r="47" spans="1:4" ht="12" customHeight="1" x14ac:dyDescent="0.2">
      <c r="A47" s="246" t="s">
        <v>67</v>
      </c>
      <c r="B47" s="6" t="s">
        <v>118</v>
      </c>
      <c r="C47" s="421">
        <v>2127931</v>
      </c>
      <c r="D47" s="45">
        <v>2127938</v>
      </c>
    </row>
    <row r="48" spans="1:4" ht="12" customHeight="1" x14ac:dyDescent="0.2">
      <c r="A48" s="246" t="s">
        <v>68</v>
      </c>
      <c r="B48" s="6" t="s">
        <v>91</v>
      </c>
      <c r="C48" s="421">
        <v>1856736</v>
      </c>
      <c r="D48" s="45">
        <v>1668899</v>
      </c>
    </row>
    <row r="49" spans="1:4" ht="12" customHeight="1" x14ac:dyDescent="0.2">
      <c r="A49" s="246" t="s">
        <v>69</v>
      </c>
      <c r="B49" s="6" t="s">
        <v>119</v>
      </c>
      <c r="C49" s="421"/>
      <c r="D49" s="45"/>
    </row>
    <row r="50" spans="1:4" ht="12" customHeight="1" thickBot="1" x14ac:dyDescent="0.25">
      <c r="A50" s="246" t="s">
        <v>92</v>
      </c>
      <c r="B50" s="6" t="s">
        <v>120</v>
      </c>
      <c r="C50" s="421"/>
      <c r="D50" s="45"/>
    </row>
    <row r="51" spans="1:4" ht="12" customHeight="1" thickBot="1" x14ac:dyDescent="0.25">
      <c r="A51" s="87" t="s">
        <v>9</v>
      </c>
      <c r="B51" s="56" t="s">
        <v>321</v>
      </c>
      <c r="C51" s="411">
        <f>SUM(C52:C54)</f>
        <v>63500</v>
      </c>
      <c r="D51" s="141">
        <f>SUM(D52:D54)</f>
        <v>251337</v>
      </c>
    </row>
    <row r="52" spans="1:4" s="254" customFormat="1" ht="12" customHeight="1" x14ac:dyDescent="0.2">
      <c r="A52" s="246" t="s">
        <v>72</v>
      </c>
      <c r="B52" s="7" t="s">
        <v>140</v>
      </c>
      <c r="C52" s="415">
        <v>63500</v>
      </c>
      <c r="D52" s="43">
        <v>251337</v>
      </c>
    </row>
    <row r="53" spans="1:4" ht="12" customHeight="1" x14ac:dyDescent="0.2">
      <c r="A53" s="246" t="s">
        <v>73</v>
      </c>
      <c r="B53" s="6" t="s">
        <v>122</v>
      </c>
      <c r="C53" s="421"/>
      <c r="D53" s="45"/>
    </row>
    <row r="54" spans="1:4" ht="12" customHeight="1" x14ac:dyDescent="0.2">
      <c r="A54" s="246" t="s">
        <v>74</v>
      </c>
      <c r="B54" s="6" t="s">
        <v>45</v>
      </c>
      <c r="C54" s="421"/>
      <c r="D54" s="45"/>
    </row>
    <row r="55" spans="1:4" ht="12" customHeight="1" thickBot="1" x14ac:dyDescent="0.25">
      <c r="A55" s="246" t="s">
        <v>75</v>
      </c>
      <c r="B55" s="6" t="s">
        <v>416</v>
      </c>
      <c r="C55" s="421"/>
      <c r="D55" s="45"/>
    </row>
    <row r="56" spans="1:4" ht="15.2" customHeight="1" thickBot="1" x14ac:dyDescent="0.25">
      <c r="A56" s="87" t="s">
        <v>10</v>
      </c>
      <c r="B56" s="56" t="s">
        <v>4</v>
      </c>
      <c r="C56" s="414"/>
      <c r="D56" s="164"/>
    </row>
    <row r="57" spans="1:4" ht="13.5" thickBot="1" x14ac:dyDescent="0.25">
      <c r="A57" s="87" t="s">
        <v>11</v>
      </c>
      <c r="B57" s="112" t="s">
        <v>420</v>
      </c>
      <c r="C57" s="422">
        <f>+C45+C51+C56</f>
        <v>16316922</v>
      </c>
      <c r="D57" s="184">
        <f>+D45+D51+D56</f>
        <v>16798052</v>
      </c>
    </row>
    <row r="58" spans="1:4" ht="15.2" customHeight="1" thickBot="1" x14ac:dyDescent="0.25">
      <c r="D58" s="335">
        <f>D41-D57</f>
        <v>0</v>
      </c>
    </row>
    <row r="59" spans="1:4" ht="14.45" customHeight="1" thickBot="1" x14ac:dyDescent="0.25">
      <c r="A59" s="115" t="s">
        <v>414</v>
      </c>
      <c r="B59" s="116"/>
      <c r="C59" s="386">
        <v>3</v>
      </c>
      <c r="D59" s="54">
        <v>3</v>
      </c>
    </row>
    <row r="60" spans="1:4" ht="13.5" thickBot="1" x14ac:dyDescent="0.25">
      <c r="A60" s="115" t="s">
        <v>136</v>
      </c>
      <c r="B60" s="116"/>
      <c r="C60" s="386"/>
      <c r="D60" s="54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0"/>
  <sheetViews>
    <sheetView zoomScale="120" zoomScaleNormal="120" workbookViewId="0">
      <selection activeCell="D11" sqref="D11"/>
    </sheetView>
  </sheetViews>
  <sheetFormatPr defaultRowHeight="12.75" x14ac:dyDescent="0.2"/>
  <cols>
    <col min="1" max="1" width="13.83203125" style="113" customWidth="1"/>
    <col min="2" max="2" width="79.1640625" style="114" customWidth="1"/>
    <col min="3" max="4" width="13.83203125" style="114" customWidth="1"/>
    <col min="5" max="16384" width="9.33203125" style="114"/>
  </cols>
  <sheetData>
    <row r="1" spans="1:4" s="94" customFormat="1" ht="21.2" customHeight="1" thickBot="1" x14ac:dyDescent="0.25">
      <c r="A1" s="93"/>
      <c r="B1" s="95"/>
      <c r="C1" s="95"/>
      <c r="D1" s="311" t="s">
        <v>620</v>
      </c>
    </row>
    <row r="2" spans="1:4" s="250" customFormat="1" ht="36" x14ac:dyDescent="0.2">
      <c r="A2" s="206" t="s">
        <v>134</v>
      </c>
      <c r="B2" s="608" t="str">
        <f>CONCATENATE(KV_9.3.sz.mell!B2)</f>
        <v>Fityeházi Óvoda</v>
      </c>
      <c r="C2" s="602"/>
      <c r="D2" s="185" t="s">
        <v>46</v>
      </c>
    </row>
    <row r="3" spans="1:4" s="250" customFormat="1" ht="24.75" thickBot="1" x14ac:dyDescent="0.25">
      <c r="A3" s="244" t="s">
        <v>133</v>
      </c>
      <c r="B3" s="607" t="s">
        <v>322</v>
      </c>
      <c r="C3" s="604"/>
      <c r="D3" s="410" t="s">
        <v>46</v>
      </c>
    </row>
    <row r="4" spans="1:4" s="251" customFormat="1" ht="15.95" customHeight="1" thickBot="1" x14ac:dyDescent="0.3">
      <c r="A4" s="96"/>
      <c r="B4" s="96"/>
      <c r="C4" s="96"/>
      <c r="D4" s="97" t="str">
        <f>KV_9.3.sz.mell!D4</f>
        <v>Forintban!</v>
      </c>
    </row>
    <row r="5" spans="1:4" ht="48.75" thickBot="1" x14ac:dyDescent="0.25">
      <c r="A5" s="207" t="s">
        <v>135</v>
      </c>
      <c r="B5" s="98" t="s">
        <v>441</v>
      </c>
      <c r="C5" s="408" t="s">
        <v>575</v>
      </c>
      <c r="D5" s="99" t="s">
        <v>610</v>
      </c>
    </row>
    <row r="6" spans="1:4" s="252" customFormat="1" ht="12.95" customHeight="1" thickBot="1" x14ac:dyDescent="0.25">
      <c r="A6" s="84"/>
      <c r="B6" s="85" t="s">
        <v>393</v>
      </c>
      <c r="C6" s="409" t="s">
        <v>394</v>
      </c>
      <c r="D6" s="86" t="s">
        <v>395</v>
      </c>
    </row>
    <row r="7" spans="1:4" s="252" customFormat="1" ht="15.95" customHeight="1" thickBot="1" x14ac:dyDescent="0.25">
      <c r="A7" s="100"/>
      <c r="B7" s="101" t="s">
        <v>43</v>
      </c>
      <c r="C7" s="101"/>
      <c r="D7" s="102"/>
    </row>
    <row r="8" spans="1:4" s="186" customFormat="1" ht="12" customHeight="1" thickBot="1" x14ac:dyDescent="0.25">
      <c r="A8" s="84" t="s">
        <v>8</v>
      </c>
      <c r="B8" s="103" t="s">
        <v>415</v>
      </c>
      <c r="C8" s="411">
        <f>SUM(C9:C19)</f>
        <v>100</v>
      </c>
      <c r="D8" s="141">
        <f>SUM(D9:D19)</f>
        <v>100</v>
      </c>
    </row>
    <row r="9" spans="1:4" s="186" customFormat="1" ht="12" customHeight="1" x14ac:dyDescent="0.2">
      <c r="A9" s="245" t="s">
        <v>66</v>
      </c>
      <c r="B9" s="8" t="s">
        <v>183</v>
      </c>
      <c r="C9" s="412"/>
      <c r="D9" s="179"/>
    </row>
    <row r="10" spans="1:4" s="186" customFormat="1" ht="12" customHeight="1" x14ac:dyDescent="0.2">
      <c r="A10" s="246" t="s">
        <v>67</v>
      </c>
      <c r="B10" s="6" t="s">
        <v>184</v>
      </c>
      <c r="C10" s="135"/>
      <c r="D10" s="139"/>
    </row>
    <row r="11" spans="1:4" s="186" customFormat="1" ht="12" customHeight="1" x14ac:dyDescent="0.2">
      <c r="A11" s="246" t="s">
        <v>68</v>
      </c>
      <c r="B11" s="6" t="s">
        <v>185</v>
      </c>
      <c r="C11" s="135"/>
      <c r="D11" s="139"/>
    </row>
    <row r="12" spans="1:4" s="186" customFormat="1" ht="12" customHeight="1" x14ac:dyDescent="0.2">
      <c r="A12" s="246" t="s">
        <v>69</v>
      </c>
      <c r="B12" s="6" t="s">
        <v>186</v>
      </c>
      <c r="C12" s="135"/>
      <c r="D12" s="139"/>
    </row>
    <row r="13" spans="1:4" s="186" customFormat="1" ht="12" customHeight="1" x14ac:dyDescent="0.2">
      <c r="A13" s="246" t="s">
        <v>92</v>
      </c>
      <c r="B13" s="6" t="s">
        <v>187</v>
      </c>
      <c r="C13" s="135"/>
      <c r="D13" s="139"/>
    </row>
    <row r="14" spans="1:4" s="186" customFormat="1" ht="12" customHeight="1" x14ac:dyDescent="0.2">
      <c r="A14" s="246" t="s">
        <v>70</v>
      </c>
      <c r="B14" s="6" t="s">
        <v>305</v>
      </c>
      <c r="C14" s="135"/>
      <c r="D14" s="139"/>
    </row>
    <row r="15" spans="1:4" s="186" customFormat="1" ht="12" customHeight="1" x14ac:dyDescent="0.2">
      <c r="A15" s="246" t="s">
        <v>71</v>
      </c>
      <c r="B15" s="5" t="s">
        <v>306</v>
      </c>
      <c r="C15" s="135"/>
      <c r="D15" s="139"/>
    </row>
    <row r="16" spans="1:4" s="186" customFormat="1" ht="12" customHeight="1" x14ac:dyDescent="0.2">
      <c r="A16" s="246" t="s">
        <v>78</v>
      </c>
      <c r="B16" s="6" t="s">
        <v>190</v>
      </c>
      <c r="C16" s="204"/>
      <c r="D16" s="180">
        <v>52</v>
      </c>
    </row>
    <row r="17" spans="1:4" s="253" customFormat="1" ht="12" customHeight="1" x14ac:dyDescent="0.2">
      <c r="A17" s="246" t="s">
        <v>79</v>
      </c>
      <c r="B17" s="6" t="s">
        <v>191</v>
      </c>
      <c r="C17" s="135"/>
      <c r="D17" s="139"/>
    </row>
    <row r="18" spans="1:4" s="253" customFormat="1" ht="12" customHeight="1" x14ac:dyDescent="0.2">
      <c r="A18" s="246" t="s">
        <v>80</v>
      </c>
      <c r="B18" s="6" t="s">
        <v>337</v>
      </c>
      <c r="C18" s="413"/>
      <c r="D18" s="140"/>
    </row>
    <row r="19" spans="1:4" s="253" customFormat="1" ht="12" customHeight="1" thickBot="1" x14ac:dyDescent="0.25">
      <c r="A19" s="246" t="s">
        <v>81</v>
      </c>
      <c r="B19" s="5" t="s">
        <v>192</v>
      </c>
      <c r="C19" s="413">
        <v>100</v>
      </c>
      <c r="D19" s="140">
        <v>48</v>
      </c>
    </row>
    <row r="20" spans="1:4" s="186" customFormat="1" ht="12" customHeight="1" thickBot="1" x14ac:dyDescent="0.25">
      <c r="A20" s="84" t="s">
        <v>9</v>
      </c>
      <c r="B20" s="103" t="s">
        <v>307</v>
      </c>
      <c r="C20" s="411">
        <f>SUM(C21:C23)</f>
        <v>0</v>
      </c>
      <c r="D20" s="141">
        <f>SUM(D21:D23)</f>
        <v>0</v>
      </c>
    </row>
    <row r="21" spans="1:4" s="253" customFormat="1" ht="12" customHeight="1" x14ac:dyDescent="0.2">
      <c r="A21" s="246" t="s">
        <v>72</v>
      </c>
      <c r="B21" s="7" t="s">
        <v>166</v>
      </c>
      <c r="C21" s="135"/>
      <c r="D21" s="139"/>
    </row>
    <row r="22" spans="1:4" s="253" customFormat="1" ht="12" customHeight="1" x14ac:dyDescent="0.2">
      <c r="A22" s="246" t="s">
        <v>73</v>
      </c>
      <c r="B22" s="6" t="s">
        <v>308</v>
      </c>
      <c r="C22" s="135"/>
      <c r="D22" s="139"/>
    </row>
    <row r="23" spans="1:4" s="253" customFormat="1" ht="12" customHeight="1" x14ac:dyDescent="0.2">
      <c r="A23" s="246" t="s">
        <v>74</v>
      </c>
      <c r="B23" s="6" t="s">
        <v>309</v>
      </c>
      <c r="C23" s="135"/>
      <c r="D23" s="139"/>
    </row>
    <row r="24" spans="1:4" s="253" customFormat="1" ht="12" customHeight="1" thickBot="1" x14ac:dyDescent="0.25">
      <c r="A24" s="246" t="s">
        <v>75</v>
      </c>
      <c r="B24" s="6" t="s">
        <v>417</v>
      </c>
      <c r="C24" s="135"/>
      <c r="D24" s="139"/>
    </row>
    <row r="25" spans="1:4" s="253" customFormat="1" ht="12" customHeight="1" thickBot="1" x14ac:dyDescent="0.25">
      <c r="A25" s="87" t="s">
        <v>10</v>
      </c>
      <c r="B25" s="56" t="s">
        <v>109</v>
      </c>
      <c r="C25" s="414"/>
      <c r="D25" s="164"/>
    </row>
    <row r="26" spans="1:4" s="253" customFormat="1" ht="12" customHeight="1" thickBot="1" x14ac:dyDescent="0.25">
      <c r="A26" s="87" t="s">
        <v>11</v>
      </c>
      <c r="B26" s="56" t="s">
        <v>310</v>
      </c>
      <c r="C26" s="411">
        <f>+C27+C28</f>
        <v>0</v>
      </c>
      <c r="D26" s="141">
        <f>+D27+D28</f>
        <v>0</v>
      </c>
    </row>
    <row r="27" spans="1:4" s="253" customFormat="1" ht="12" customHeight="1" x14ac:dyDescent="0.2">
      <c r="A27" s="247" t="s">
        <v>176</v>
      </c>
      <c r="B27" s="248" t="s">
        <v>308</v>
      </c>
      <c r="C27" s="415"/>
      <c r="D27" s="43"/>
    </row>
    <row r="28" spans="1:4" s="253" customFormat="1" ht="12" customHeight="1" x14ac:dyDescent="0.2">
      <c r="A28" s="247" t="s">
        <v>177</v>
      </c>
      <c r="B28" s="249" t="s">
        <v>311</v>
      </c>
      <c r="C28" s="416"/>
      <c r="D28" s="142"/>
    </row>
    <row r="29" spans="1:4" s="253" customFormat="1" ht="12" customHeight="1" thickBot="1" x14ac:dyDescent="0.25">
      <c r="A29" s="246" t="s">
        <v>178</v>
      </c>
      <c r="B29" s="67" t="s">
        <v>418</v>
      </c>
      <c r="C29" s="417"/>
      <c r="D29" s="46"/>
    </row>
    <row r="30" spans="1:4" s="253" customFormat="1" ht="12" customHeight="1" thickBot="1" x14ac:dyDescent="0.25">
      <c r="A30" s="87" t="s">
        <v>12</v>
      </c>
      <c r="B30" s="56" t="s">
        <v>312</v>
      </c>
      <c r="C30" s="411">
        <f>+C31+C32+C33</f>
        <v>0</v>
      </c>
      <c r="D30" s="141">
        <f>+D31+D32+D33</f>
        <v>0</v>
      </c>
    </row>
    <row r="31" spans="1:4" s="253" customFormat="1" ht="12" customHeight="1" x14ac:dyDescent="0.2">
      <c r="A31" s="247" t="s">
        <v>59</v>
      </c>
      <c r="B31" s="248" t="s">
        <v>197</v>
      </c>
      <c r="C31" s="415"/>
      <c r="D31" s="43"/>
    </row>
    <row r="32" spans="1:4" s="253" customFormat="1" ht="12" customHeight="1" x14ac:dyDescent="0.2">
      <c r="A32" s="247" t="s">
        <v>60</v>
      </c>
      <c r="B32" s="249" t="s">
        <v>198</v>
      </c>
      <c r="C32" s="416"/>
      <c r="D32" s="142"/>
    </row>
    <row r="33" spans="1:4" s="253" customFormat="1" ht="12" customHeight="1" thickBot="1" x14ac:dyDescent="0.25">
      <c r="A33" s="246" t="s">
        <v>61</v>
      </c>
      <c r="B33" s="67" t="s">
        <v>199</v>
      </c>
      <c r="C33" s="417"/>
      <c r="D33" s="46"/>
    </row>
    <row r="34" spans="1:4" s="186" customFormat="1" ht="12" customHeight="1" thickBot="1" x14ac:dyDescent="0.25">
      <c r="A34" s="87" t="s">
        <v>13</v>
      </c>
      <c r="B34" s="56" t="s">
        <v>282</v>
      </c>
      <c r="C34" s="414"/>
      <c r="D34" s="164"/>
    </row>
    <row r="35" spans="1:4" s="186" customFormat="1" ht="12" customHeight="1" thickBot="1" x14ac:dyDescent="0.25">
      <c r="A35" s="87" t="s">
        <v>14</v>
      </c>
      <c r="B35" s="56" t="s">
        <v>313</v>
      </c>
      <c r="C35" s="418"/>
      <c r="D35" s="164"/>
    </row>
    <row r="36" spans="1:4" s="186" customFormat="1" ht="12" customHeight="1" thickBot="1" x14ac:dyDescent="0.25">
      <c r="A36" s="84" t="s">
        <v>15</v>
      </c>
      <c r="B36" s="56" t="s">
        <v>419</v>
      </c>
      <c r="C36" s="419">
        <f>+C8+C20+C25+C26+C30+C34+C35</f>
        <v>100</v>
      </c>
      <c r="D36" s="141">
        <f>+D8+D20+D25+D26+D30+D34+D35</f>
        <v>100</v>
      </c>
    </row>
    <row r="37" spans="1:4" s="186" customFormat="1" ht="12" customHeight="1" thickBot="1" x14ac:dyDescent="0.25">
      <c r="A37" s="104" t="s">
        <v>16</v>
      </c>
      <c r="B37" s="56" t="s">
        <v>314</v>
      </c>
      <c r="C37" s="419">
        <f>+C38+C39+C40</f>
        <v>16316822</v>
      </c>
      <c r="D37" s="141">
        <f>+D38+D39+D40</f>
        <v>16797952</v>
      </c>
    </row>
    <row r="38" spans="1:4" s="186" customFormat="1" ht="12" customHeight="1" x14ac:dyDescent="0.2">
      <c r="A38" s="247" t="s">
        <v>315</v>
      </c>
      <c r="B38" s="248" t="s">
        <v>146</v>
      </c>
      <c r="C38" s="415">
        <v>155961</v>
      </c>
      <c r="D38" s="43">
        <v>155961</v>
      </c>
    </row>
    <row r="39" spans="1:4" s="186" customFormat="1" ht="12" customHeight="1" x14ac:dyDescent="0.2">
      <c r="A39" s="247" t="s">
        <v>316</v>
      </c>
      <c r="B39" s="249" t="s">
        <v>1</v>
      </c>
      <c r="C39" s="416"/>
      <c r="D39" s="142"/>
    </row>
    <row r="40" spans="1:4" s="253" customFormat="1" ht="12" customHeight="1" thickBot="1" x14ac:dyDescent="0.25">
      <c r="A40" s="246" t="s">
        <v>317</v>
      </c>
      <c r="B40" s="67" t="s">
        <v>318</v>
      </c>
      <c r="C40" s="417">
        <v>16160861</v>
      </c>
      <c r="D40" s="46">
        <v>16641991</v>
      </c>
    </row>
    <row r="41" spans="1:4" s="253" customFormat="1" ht="15.2" customHeight="1" thickBot="1" x14ac:dyDescent="0.25">
      <c r="A41" s="104" t="s">
        <v>17</v>
      </c>
      <c r="B41" s="105" t="s">
        <v>319</v>
      </c>
      <c r="C41" s="420">
        <f>+C36+C37</f>
        <v>16316922</v>
      </c>
      <c r="D41" s="184">
        <f>+D36+D37</f>
        <v>16798052</v>
      </c>
    </row>
    <row r="42" spans="1:4" s="253" customFormat="1" ht="15.2" customHeight="1" x14ac:dyDescent="0.2">
      <c r="A42" s="106"/>
      <c r="B42" s="107"/>
      <c r="C42" s="107"/>
      <c r="D42" s="181"/>
    </row>
    <row r="43" spans="1:4" ht="13.5" thickBot="1" x14ac:dyDescent="0.25">
      <c r="A43" s="108"/>
      <c r="B43" s="109"/>
      <c r="C43" s="109"/>
      <c r="D43" s="182"/>
    </row>
    <row r="44" spans="1:4" s="252" customFormat="1" ht="16.5" customHeight="1" thickBot="1" x14ac:dyDescent="0.25">
      <c r="A44" s="110"/>
      <c r="B44" s="111" t="s">
        <v>44</v>
      </c>
      <c r="C44" s="111"/>
      <c r="D44" s="183"/>
    </row>
    <row r="45" spans="1:4" s="254" customFormat="1" ht="12" customHeight="1" thickBot="1" x14ac:dyDescent="0.25">
      <c r="A45" s="87" t="s">
        <v>8</v>
      </c>
      <c r="B45" s="56" t="s">
        <v>320</v>
      </c>
      <c r="C45" s="411">
        <f>SUM(C46:C50)</f>
        <v>16253422</v>
      </c>
      <c r="D45" s="141">
        <f>SUM(D46:D50)</f>
        <v>16546715</v>
      </c>
    </row>
    <row r="46" spans="1:4" ht="12" customHeight="1" x14ac:dyDescent="0.2">
      <c r="A46" s="246" t="s">
        <v>66</v>
      </c>
      <c r="B46" s="7" t="s">
        <v>39</v>
      </c>
      <c r="C46" s="415">
        <v>12268755</v>
      </c>
      <c r="D46" s="43">
        <v>12749878</v>
      </c>
    </row>
    <row r="47" spans="1:4" ht="12" customHeight="1" x14ac:dyDescent="0.2">
      <c r="A47" s="246" t="s">
        <v>67</v>
      </c>
      <c r="B47" s="6" t="s">
        <v>118</v>
      </c>
      <c r="C47" s="421">
        <v>2127931</v>
      </c>
      <c r="D47" s="45">
        <v>2127938</v>
      </c>
    </row>
    <row r="48" spans="1:4" ht="12" customHeight="1" x14ac:dyDescent="0.2">
      <c r="A48" s="246" t="s">
        <v>68</v>
      </c>
      <c r="B48" s="6" t="s">
        <v>91</v>
      </c>
      <c r="C48" s="421">
        <v>1856736</v>
      </c>
      <c r="D48" s="45">
        <v>1668899</v>
      </c>
    </row>
    <row r="49" spans="1:4" ht="12" customHeight="1" x14ac:dyDescent="0.2">
      <c r="A49" s="246" t="s">
        <v>69</v>
      </c>
      <c r="B49" s="6" t="s">
        <v>119</v>
      </c>
      <c r="C49" s="421"/>
      <c r="D49" s="45"/>
    </row>
    <row r="50" spans="1:4" ht="12" customHeight="1" thickBot="1" x14ac:dyDescent="0.25">
      <c r="A50" s="246" t="s">
        <v>92</v>
      </c>
      <c r="B50" s="6" t="s">
        <v>120</v>
      </c>
      <c r="C50" s="421"/>
      <c r="D50" s="45"/>
    </row>
    <row r="51" spans="1:4" ht="12" customHeight="1" thickBot="1" x14ac:dyDescent="0.25">
      <c r="A51" s="87" t="s">
        <v>9</v>
      </c>
      <c r="B51" s="56" t="s">
        <v>321</v>
      </c>
      <c r="C51" s="411">
        <f>SUM(C52:C54)</f>
        <v>63500</v>
      </c>
      <c r="D51" s="141">
        <f>SUM(D52:D54)</f>
        <v>251337</v>
      </c>
    </row>
    <row r="52" spans="1:4" s="254" customFormat="1" ht="12" customHeight="1" x14ac:dyDescent="0.2">
      <c r="A52" s="246" t="s">
        <v>72</v>
      </c>
      <c r="B52" s="7" t="s">
        <v>140</v>
      </c>
      <c r="C52" s="415">
        <v>63500</v>
      </c>
      <c r="D52" s="43">
        <v>251337</v>
      </c>
    </row>
    <row r="53" spans="1:4" ht="12" customHeight="1" x14ac:dyDescent="0.2">
      <c r="A53" s="246" t="s">
        <v>73</v>
      </c>
      <c r="B53" s="6" t="s">
        <v>122</v>
      </c>
      <c r="C53" s="421"/>
      <c r="D53" s="45"/>
    </row>
    <row r="54" spans="1:4" ht="12" customHeight="1" x14ac:dyDescent="0.2">
      <c r="A54" s="246" t="s">
        <v>74</v>
      </c>
      <c r="B54" s="6" t="s">
        <v>45</v>
      </c>
      <c r="C54" s="421"/>
      <c r="D54" s="45"/>
    </row>
    <row r="55" spans="1:4" ht="12" customHeight="1" thickBot="1" x14ac:dyDescent="0.25">
      <c r="A55" s="246" t="s">
        <v>75</v>
      </c>
      <c r="B55" s="6" t="s">
        <v>416</v>
      </c>
      <c r="C55" s="421"/>
      <c r="D55" s="45"/>
    </row>
    <row r="56" spans="1:4" ht="15.2" customHeight="1" thickBot="1" x14ac:dyDescent="0.25">
      <c r="A56" s="87" t="s">
        <v>10</v>
      </c>
      <c r="B56" s="56" t="s">
        <v>4</v>
      </c>
      <c r="C56" s="414"/>
      <c r="D56" s="164"/>
    </row>
    <row r="57" spans="1:4" ht="13.5" thickBot="1" x14ac:dyDescent="0.25">
      <c r="A57" s="87" t="s">
        <v>11</v>
      </c>
      <c r="B57" s="112" t="s">
        <v>420</v>
      </c>
      <c r="C57" s="422">
        <f>+C45+C51+C56</f>
        <v>16316922</v>
      </c>
      <c r="D57" s="184">
        <f>+D45+D51+D56</f>
        <v>16798052</v>
      </c>
    </row>
    <row r="58" spans="1:4" ht="15.2" customHeight="1" thickBot="1" x14ac:dyDescent="0.25">
      <c r="D58" s="335">
        <f>D41-D57</f>
        <v>0</v>
      </c>
    </row>
    <row r="59" spans="1:4" ht="14.45" customHeight="1" thickBot="1" x14ac:dyDescent="0.25">
      <c r="A59" s="115" t="s">
        <v>414</v>
      </c>
      <c r="B59" s="116"/>
      <c r="C59" s="386">
        <v>3</v>
      </c>
      <c r="D59" s="54">
        <v>3</v>
      </c>
    </row>
    <row r="60" spans="1:4" ht="13.5" thickBot="1" x14ac:dyDescent="0.25">
      <c r="A60" s="115" t="s">
        <v>136</v>
      </c>
      <c r="B60" s="116"/>
      <c r="C60" s="386"/>
      <c r="D60" s="54"/>
    </row>
  </sheetData>
  <sheetProtection formatCells="0"/>
  <mergeCells count="2">
    <mergeCell ref="B2:C2"/>
    <mergeCell ref="B3:C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="120" zoomScaleNormal="120" workbookViewId="0">
      <selection activeCell="F9" sqref="F9"/>
    </sheetView>
  </sheetViews>
  <sheetFormatPr defaultRowHeight="12.75" x14ac:dyDescent="0.2"/>
  <cols>
    <col min="1" max="1" width="33.5" customWidth="1"/>
    <col min="2" max="2" width="18.83203125" customWidth="1"/>
    <col min="3" max="3" width="1.83203125" bestFit="1" customWidth="1"/>
    <col min="4" max="4" width="6" bestFit="1" customWidth="1"/>
    <col min="5" max="5" width="1.83203125" bestFit="1" customWidth="1"/>
    <col min="6" max="6" width="11" customWidth="1"/>
    <col min="11" max="11" width="12.33203125" customWidth="1"/>
    <col min="13" max="16" width="0" hidden="1" customWidth="1"/>
  </cols>
  <sheetData>
    <row r="1" spans="1:16" ht="18.75" x14ac:dyDescent="0.3">
      <c r="A1" s="561" t="s">
        <v>460</v>
      </c>
      <c r="B1" s="561"/>
      <c r="C1" s="561"/>
      <c r="D1" s="561"/>
      <c r="E1" s="561"/>
      <c r="F1" s="561"/>
      <c r="G1" s="561"/>
      <c r="H1" s="561"/>
      <c r="I1" s="561"/>
      <c r="J1" s="561"/>
      <c r="K1" s="353"/>
      <c r="L1" s="353"/>
    </row>
    <row r="2" spans="1:16" x14ac:dyDescent="0.2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</row>
    <row r="3" spans="1:16" ht="15.75" x14ac:dyDescent="0.25">
      <c r="A3" s="558" t="s">
        <v>556</v>
      </c>
      <c r="B3" s="558"/>
      <c r="C3" s="558"/>
      <c r="D3" s="558"/>
      <c r="E3" s="558"/>
      <c r="F3" s="558"/>
      <c r="G3" s="558"/>
      <c r="H3" s="558"/>
      <c r="I3" s="558"/>
      <c r="J3" s="558"/>
      <c r="K3" s="353"/>
      <c r="L3" s="353"/>
    </row>
    <row r="4" spans="1:16" x14ac:dyDescent="0.2">
      <c r="A4" s="353"/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6" x14ac:dyDescent="0.2">
      <c r="A5" s="353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</row>
    <row r="6" spans="1:16" ht="15" x14ac:dyDescent="0.25">
      <c r="A6" s="371" t="s">
        <v>545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</row>
    <row r="7" spans="1:16" x14ac:dyDescent="0.2">
      <c r="A7" s="366" t="s">
        <v>525</v>
      </c>
      <c r="B7" s="369">
        <v>2</v>
      </c>
      <c r="C7" s="76" t="s">
        <v>522</v>
      </c>
      <c r="D7" s="76">
        <v>2021</v>
      </c>
      <c r="E7" s="76" t="s">
        <v>523</v>
      </c>
      <c r="F7" s="369" t="s">
        <v>616</v>
      </c>
      <c r="G7" s="76" t="s">
        <v>524</v>
      </c>
      <c r="H7" s="76" t="s">
        <v>526</v>
      </c>
      <c r="I7" s="76"/>
      <c r="J7" s="76"/>
      <c r="K7" s="76"/>
      <c r="L7" s="353"/>
    </row>
    <row r="8" spans="1:16" x14ac:dyDescent="0.2">
      <c r="A8" s="372"/>
      <c r="B8" s="370"/>
      <c r="C8" s="353"/>
      <c r="D8" s="353"/>
      <c r="E8" s="353"/>
      <c r="F8" s="370"/>
      <c r="G8" s="353"/>
      <c r="H8" s="353"/>
      <c r="I8" s="353"/>
      <c r="J8" s="353"/>
      <c r="K8" s="353"/>
      <c r="L8" s="353"/>
    </row>
    <row r="9" spans="1:16" x14ac:dyDescent="0.2">
      <c r="A9" s="372"/>
      <c r="B9" s="370"/>
      <c r="C9" s="353"/>
      <c r="D9" s="353"/>
      <c r="E9" s="353"/>
      <c r="F9" s="370"/>
      <c r="G9" s="353"/>
      <c r="H9" s="353"/>
      <c r="I9" s="353"/>
      <c r="J9" s="353"/>
      <c r="K9" s="353"/>
      <c r="L9" s="353"/>
    </row>
    <row r="10" spans="1:16" ht="13.5" thickBot="1" x14ac:dyDescent="0.25">
      <c r="A10" s="353"/>
      <c r="B10" s="353"/>
      <c r="C10" s="353"/>
      <c r="D10" s="353"/>
      <c r="E10" s="353"/>
      <c r="F10" s="353"/>
      <c r="G10" s="353"/>
      <c r="H10" s="353"/>
      <c r="I10" s="353"/>
      <c r="J10" s="353"/>
      <c r="K10" s="364" t="s">
        <v>550</v>
      </c>
      <c r="L10" s="353"/>
    </row>
    <row r="11" spans="1:16" ht="17.25" thickTop="1" thickBot="1" x14ac:dyDescent="0.3">
      <c r="A11" s="558" t="s">
        <v>547</v>
      </c>
      <c r="B11" s="559"/>
      <c r="C11" s="559"/>
      <c r="D11" s="559"/>
      <c r="E11" s="559"/>
      <c r="F11" s="559"/>
      <c r="G11" s="559"/>
      <c r="H11" s="560"/>
      <c r="I11" s="560"/>
      <c r="J11" s="560"/>
      <c r="K11" s="373" t="s">
        <v>555</v>
      </c>
      <c r="L11" s="353"/>
      <c r="M11" s="365" t="s">
        <v>16</v>
      </c>
      <c r="N11" t="str">
        <f>IF($K$11="Nem","",2)</f>
        <v/>
      </c>
      <c r="O11" t="s">
        <v>551</v>
      </c>
      <c r="P11" t="str">
        <f>CONCATENATE(M11,N11,O11)</f>
        <v>9..</v>
      </c>
    </row>
    <row r="12" spans="1:16" ht="13.5" thickTop="1" x14ac:dyDescent="0.2">
      <c r="A12" s="353"/>
      <c r="B12" s="353"/>
      <c r="C12" s="353"/>
      <c r="D12" s="353"/>
      <c r="E12" s="353"/>
      <c r="F12" s="353"/>
      <c r="G12" s="353"/>
      <c r="H12" s="353"/>
      <c r="I12" s="353"/>
      <c r="J12" s="353"/>
      <c r="K12" s="353"/>
      <c r="L12" s="353"/>
    </row>
    <row r="13" spans="1:16" ht="14.25" x14ac:dyDescent="0.2">
      <c r="A13" s="374" t="s">
        <v>462</v>
      </c>
      <c r="B13" s="556" t="s">
        <v>471</v>
      </c>
      <c r="C13" s="557"/>
      <c r="D13" s="557"/>
      <c r="E13" s="557"/>
      <c r="F13" s="557"/>
      <c r="G13" s="557"/>
      <c r="H13" s="557"/>
      <c r="I13" s="557"/>
      <c r="J13" s="557"/>
      <c r="K13" s="353"/>
      <c r="L13" s="353"/>
      <c r="M13" s="365" t="s">
        <v>16</v>
      </c>
      <c r="N13">
        <f>IF(K11="Nem",2,3)</f>
        <v>2</v>
      </c>
      <c r="O13" t="s">
        <v>551</v>
      </c>
      <c r="P13" t="str">
        <f>CONCATENATE(M13,N13,O13)</f>
        <v>9.2.</v>
      </c>
    </row>
    <row r="14" spans="1:16" ht="14.25" x14ac:dyDescent="0.2">
      <c r="A14" s="353"/>
      <c r="B14" s="354"/>
      <c r="C14" s="353"/>
      <c r="D14" s="353"/>
      <c r="E14" s="353"/>
      <c r="F14" s="353"/>
      <c r="G14" s="353"/>
      <c r="H14" s="353"/>
      <c r="I14" s="353"/>
      <c r="J14" s="353"/>
      <c r="K14" s="353"/>
      <c r="L14" s="353"/>
    </row>
    <row r="15" spans="1:16" ht="14.25" x14ac:dyDescent="0.2">
      <c r="A15" s="374" t="s">
        <v>463</v>
      </c>
      <c r="B15" s="556" t="s">
        <v>472</v>
      </c>
      <c r="C15" s="557"/>
      <c r="D15" s="557"/>
      <c r="E15" s="557"/>
      <c r="F15" s="557"/>
      <c r="G15" s="557"/>
      <c r="H15" s="557"/>
      <c r="I15" s="557"/>
      <c r="J15" s="557"/>
      <c r="K15" s="353"/>
      <c r="L15" s="353"/>
      <c r="M15" s="365" t="s">
        <v>16</v>
      </c>
      <c r="N15">
        <f>N13+1</f>
        <v>3</v>
      </c>
      <c r="O15" t="s">
        <v>551</v>
      </c>
      <c r="P15" t="str">
        <f>CONCATENATE(M15,N15,O15)</f>
        <v>9.3.</v>
      </c>
    </row>
    <row r="16" spans="1:16" ht="14.25" x14ac:dyDescent="0.2">
      <c r="A16" s="353"/>
      <c r="B16" s="354"/>
      <c r="C16" s="353"/>
      <c r="D16" s="353"/>
      <c r="E16" s="353"/>
      <c r="F16" s="353"/>
      <c r="G16" s="353"/>
      <c r="H16" s="353"/>
      <c r="I16" s="353"/>
      <c r="J16" s="353"/>
      <c r="K16" s="353"/>
      <c r="L16" s="353"/>
    </row>
    <row r="17" spans="1:16" ht="14.25" x14ac:dyDescent="0.2">
      <c r="A17" s="374" t="s">
        <v>464</v>
      </c>
      <c r="B17" s="556" t="s">
        <v>546</v>
      </c>
      <c r="C17" s="557"/>
      <c r="D17" s="557"/>
      <c r="E17" s="557"/>
      <c r="F17" s="557"/>
      <c r="G17" s="557"/>
      <c r="H17" s="557"/>
      <c r="I17" s="557"/>
      <c r="J17" s="557"/>
      <c r="K17" s="353"/>
      <c r="L17" s="353"/>
      <c r="M17" s="365" t="s">
        <v>16</v>
      </c>
      <c r="N17">
        <f>N15+1</f>
        <v>4</v>
      </c>
      <c r="O17" t="s">
        <v>551</v>
      </c>
      <c r="P17" t="str">
        <f>CONCATENATE(M17,N17,O17)</f>
        <v>9.4.</v>
      </c>
    </row>
    <row r="18" spans="1:16" ht="14.25" x14ac:dyDescent="0.2">
      <c r="A18" s="353"/>
      <c r="B18" s="354"/>
      <c r="C18" s="353"/>
      <c r="D18" s="353"/>
      <c r="E18" s="353"/>
      <c r="F18" s="353"/>
      <c r="G18" s="353"/>
      <c r="H18" s="353"/>
      <c r="I18" s="353"/>
      <c r="J18" s="353"/>
      <c r="K18" s="353"/>
      <c r="L18" s="353"/>
    </row>
    <row r="19" spans="1:16" ht="14.25" x14ac:dyDescent="0.2">
      <c r="A19" s="374" t="s">
        <v>465</v>
      </c>
      <c r="B19" s="556" t="s">
        <v>473</v>
      </c>
      <c r="C19" s="557"/>
      <c r="D19" s="557"/>
      <c r="E19" s="557"/>
      <c r="F19" s="557"/>
      <c r="G19" s="557"/>
      <c r="H19" s="557"/>
      <c r="I19" s="557"/>
      <c r="J19" s="557"/>
      <c r="K19" s="353"/>
      <c r="L19" s="353"/>
      <c r="M19" s="365" t="s">
        <v>16</v>
      </c>
      <c r="N19">
        <f>N17+1</f>
        <v>5</v>
      </c>
      <c r="O19" t="s">
        <v>551</v>
      </c>
      <c r="P19" t="str">
        <f>CONCATENATE(M19,N19,O19)</f>
        <v>9.5.</v>
      </c>
    </row>
    <row r="20" spans="1:16" ht="14.25" x14ac:dyDescent="0.2">
      <c r="A20" s="353"/>
      <c r="B20" s="354"/>
      <c r="C20" s="353"/>
      <c r="D20" s="353"/>
      <c r="E20" s="353"/>
      <c r="F20" s="353"/>
      <c r="G20" s="353"/>
      <c r="H20" s="353"/>
      <c r="I20" s="353"/>
      <c r="J20" s="353"/>
      <c r="K20" s="353"/>
      <c r="L20" s="353"/>
    </row>
    <row r="21" spans="1:16" ht="14.25" x14ac:dyDescent="0.2">
      <c r="A21" s="374" t="s">
        <v>466</v>
      </c>
      <c r="B21" s="556" t="s">
        <v>474</v>
      </c>
      <c r="C21" s="557"/>
      <c r="D21" s="557"/>
      <c r="E21" s="557"/>
      <c r="F21" s="557"/>
      <c r="G21" s="557"/>
      <c r="H21" s="557"/>
      <c r="I21" s="557"/>
      <c r="J21" s="557"/>
      <c r="K21" s="353"/>
      <c r="L21" s="353"/>
      <c r="M21" s="365" t="s">
        <v>16</v>
      </c>
      <c r="N21">
        <f>N19+1</f>
        <v>6</v>
      </c>
      <c r="O21" t="s">
        <v>551</v>
      </c>
      <c r="P21" t="str">
        <f>CONCATENATE(M21,N21,O21)</f>
        <v>9.6.</v>
      </c>
    </row>
    <row r="22" spans="1:16" ht="14.25" x14ac:dyDescent="0.2">
      <c r="A22" s="353"/>
      <c r="B22" s="354"/>
      <c r="C22" s="353"/>
      <c r="D22" s="353"/>
      <c r="E22" s="353"/>
      <c r="F22" s="353"/>
      <c r="G22" s="353"/>
      <c r="H22" s="353"/>
      <c r="I22" s="353"/>
      <c r="J22" s="353"/>
      <c r="K22" s="353"/>
      <c r="L22" s="353"/>
    </row>
    <row r="23" spans="1:16" ht="14.25" x14ac:dyDescent="0.2">
      <c r="A23" s="374" t="s">
        <v>467</v>
      </c>
      <c r="B23" s="556" t="s">
        <v>475</v>
      </c>
      <c r="C23" s="557"/>
      <c r="D23" s="557"/>
      <c r="E23" s="557"/>
      <c r="F23" s="557"/>
      <c r="G23" s="557"/>
      <c r="H23" s="557"/>
      <c r="I23" s="557"/>
      <c r="J23" s="557"/>
      <c r="K23" s="353"/>
      <c r="L23" s="353"/>
      <c r="M23" s="365" t="s">
        <v>16</v>
      </c>
      <c r="N23">
        <f>N21+1</f>
        <v>7</v>
      </c>
      <c r="O23" t="s">
        <v>551</v>
      </c>
      <c r="P23" t="str">
        <f>CONCATENATE(M23,N23,O23)</f>
        <v>9.7.</v>
      </c>
    </row>
    <row r="24" spans="1:16" ht="14.25" x14ac:dyDescent="0.2">
      <c r="A24" s="353"/>
      <c r="B24" s="354"/>
      <c r="C24" s="353"/>
      <c r="D24" s="353"/>
      <c r="E24" s="353"/>
      <c r="F24" s="353"/>
      <c r="G24" s="353"/>
      <c r="H24" s="353"/>
      <c r="I24" s="353"/>
      <c r="J24" s="353"/>
      <c r="K24" s="353"/>
      <c r="L24" s="353"/>
    </row>
    <row r="25" spans="1:16" ht="14.25" x14ac:dyDescent="0.2">
      <c r="A25" s="374" t="s">
        <v>468</v>
      </c>
      <c r="B25" s="556" t="s">
        <v>476</v>
      </c>
      <c r="C25" s="557"/>
      <c r="D25" s="557"/>
      <c r="E25" s="557"/>
      <c r="F25" s="557"/>
      <c r="G25" s="557"/>
      <c r="H25" s="557"/>
      <c r="I25" s="557"/>
      <c r="J25" s="557"/>
      <c r="K25" s="353"/>
      <c r="L25" s="353"/>
      <c r="M25" s="365" t="s">
        <v>16</v>
      </c>
      <c r="N25">
        <f>N23+1</f>
        <v>8</v>
      </c>
      <c r="O25" t="s">
        <v>551</v>
      </c>
      <c r="P25" t="str">
        <f>CONCATENATE(M25,N25,O25)</f>
        <v>9.8.</v>
      </c>
    </row>
    <row r="26" spans="1:16" ht="14.25" x14ac:dyDescent="0.2">
      <c r="A26" s="353"/>
      <c r="B26" s="354"/>
      <c r="C26" s="353"/>
      <c r="D26" s="353"/>
      <c r="E26" s="353"/>
      <c r="F26" s="353"/>
      <c r="G26" s="353"/>
      <c r="H26" s="353"/>
      <c r="I26" s="353"/>
      <c r="J26" s="353"/>
      <c r="K26" s="353"/>
      <c r="L26" s="353"/>
    </row>
    <row r="27" spans="1:16" ht="14.25" x14ac:dyDescent="0.2">
      <c r="A27" s="374" t="s">
        <v>469</v>
      </c>
      <c r="B27" s="556" t="s">
        <v>477</v>
      </c>
      <c r="C27" s="557"/>
      <c r="D27" s="557"/>
      <c r="E27" s="557"/>
      <c r="F27" s="557"/>
      <c r="G27" s="557"/>
      <c r="H27" s="557"/>
      <c r="I27" s="557"/>
      <c r="J27" s="557"/>
      <c r="K27" s="353"/>
      <c r="L27" s="353"/>
      <c r="M27" s="365" t="s">
        <v>16</v>
      </c>
      <c r="N27">
        <f>N25+1</f>
        <v>9</v>
      </c>
      <c r="O27" t="s">
        <v>551</v>
      </c>
      <c r="P27" t="str">
        <f>CONCATENATE(M27,N27,O27)</f>
        <v>9.9.</v>
      </c>
    </row>
    <row r="28" spans="1:16" ht="14.25" x14ac:dyDescent="0.2">
      <c r="A28" s="353"/>
      <c r="B28" s="354"/>
      <c r="C28" s="353"/>
      <c r="D28" s="353"/>
      <c r="E28" s="353"/>
      <c r="F28" s="353"/>
      <c r="G28" s="353"/>
      <c r="H28" s="353"/>
      <c r="I28" s="353"/>
      <c r="J28" s="353"/>
      <c r="K28" s="353"/>
      <c r="L28" s="353"/>
    </row>
    <row r="29" spans="1:16" ht="14.25" x14ac:dyDescent="0.2">
      <c r="A29" s="374" t="s">
        <v>469</v>
      </c>
      <c r="B29" s="556" t="s">
        <v>478</v>
      </c>
      <c r="C29" s="557"/>
      <c r="D29" s="557"/>
      <c r="E29" s="557"/>
      <c r="F29" s="557"/>
      <c r="G29" s="557"/>
      <c r="H29" s="557"/>
      <c r="I29" s="557"/>
      <c r="J29" s="557"/>
      <c r="K29" s="353"/>
      <c r="L29" s="353"/>
      <c r="M29" s="365" t="s">
        <v>16</v>
      </c>
      <c r="N29">
        <f>N27+1</f>
        <v>10</v>
      </c>
      <c r="O29" t="s">
        <v>551</v>
      </c>
      <c r="P29" t="str">
        <f>CONCATENATE(M29,N29,O29)</f>
        <v>9.10.</v>
      </c>
    </row>
    <row r="30" spans="1:16" ht="14.25" x14ac:dyDescent="0.2">
      <c r="A30" s="353"/>
      <c r="B30" s="354"/>
      <c r="C30" s="353"/>
      <c r="D30" s="353"/>
      <c r="E30" s="353"/>
      <c r="F30" s="353"/>
      <c r="G30" s="353"/>
      <c r="H30" s="353"/>
      <c r="I30" s="353"/>
      <c r="J30" s="353"/>
      <c r="K30" s="353"/>
      <c r="L30" s="353"/>
    </row>
    <row r="31" spans="1:16" ht="14.25" x14ac:dyDescent="0.2">
      <c r="A31" s="374" t="s">
        <v>470</v>
      </c>
      <c r="B31" s="556" t="s">
        <v>479</v>
      </c>
      <c r="C31" s="557"/>
      <c r="D31" s="557"/>
      <c r="E31" s="557"/>
      <c r="F31" s="557"/>
      <c r="G31" s="557"/>
      <c r="H31" s="557"/>
      <c r="I31" s="557"/>
      <c r="J31" s="557"/>
      <c r="K31" s="353"/>
      <c r="L31" s="353"/>
      <c r="M31" s="365" t="s">
        <v>16</v>
      </c>
      <c r="N31">
        <f>N29+1</f>
        <v>11</v>
      </c>
      <c r="O31" t="s">
        <v>551</v>
      </c>
      <c r="P31" t="str">
        <f>CONCATENATE(M31,N31,O31)</f>
        <v>9.11.</v>
      </c>
    </row>
    <row r="32" spans="1:16" x14ac:dyDescent="0.2">
      <c r="A32" s="353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</row>
    <row r="33" spans="1:12" ht="14.25" x14ac:dyDescent="0.2">
      <c r="A33" s="374"/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</row>
    <row r="34" spans="1:12" x14ac:dyDescent="0.2">
      <c r="A34" s="353"/>
      <c r="B34" s="353"/>
      <c r="C34" s="353"/>
      <c r="D34" s="353"/>
      <c r="E34" s="353"/>
      <c r="F34" s="353"/>
      <c r="G34" s="353"/>
      <c r="H34" s="353"/>
      <c r="I34" s="353"/>
      <c r="J34" s="353"/>
      <c r="K34" s="353"/>
      <c r="L34" s="353"/>
    </row>
  </sheetData>
  <sheetProtection sheet="1"/>
  <mergeCells count="13">
    <mergeCell ref="A3:J3"/>
    <mergeCell ref="A1:J1"/>
    <mergeCell ref="B21:J21"/>
    <mergeCell ref="B23:J23"/>
    <mergeCell ref="B25:J25"/>
    <mergeCell ref="B27:J27"/>
    <mergeCell ref="B31:J31"/>
    <mergeCell ref="B13:J13"/>
    <mergeCell ref="B15:J15"/>
    <mergeCell ref="B17:J17"/>
    <mergeCell ref="B19:J19"/>
    <mergeCell ref="A11:J11"/>
    <mergeCell ref="B29:J29"/>
  </mergeCells>
  <phoneticPr fontId="27" type="noConversion"/>
  <conditionalFormatting sqref="A11:J11">
    <cfRule type="expression" dxfId="4" priority="1" stopIfTrue="1">
      <formula>$K$11="Nem"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K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G29"/>
  <sheetViews>
    <sheetView zoomScale="120" zoomScaleNormal="120" workbookViewId="0">
      <selection activeCell="I6" sqref="I6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</cols>
  <sheetData>
    <row r="2" spans="1:7" ht="15" x14ac:dyDescent="0.25">
      <c r="B2" s="609" t="s">
        <v>621</v>
      </c>
      <c r="C2" s="609"/>
      <c r="D2" s="609"/>
      <c r="E2" s="609"/>
      <c r="F2" s="609"/>
      <c r="G2" s="609"/>
    </row>
    <row r="4" spans="1:7" ht="43.5" customHeight="1" x14ac:dyDescent="0.25">
      <c r="A4" s="610" t="s">
        <v>592</v>
      </c>
      <c r="B4" s="610"/>
      <c r="C4" s="610"/>
      <c r="D4" s="610"/>
      <c r="E4" s="610"/>
      <c r="F4" s="610"/>
      <c r="G4" s="610"/>
    </row>
    <row r="6" spans="1:7" s="522" customFormat="1" ht="27.2" customHeight="1" x14ac:dyDescent="0.25">
      <c r="A6" s="521" t="s">
        <v>593</v>
      </c>
      <c r="C6" s="611" t="s">
        <v>594</v>
      </c>
      <c r="D6" s="611"/>
      <c r="E6" s="611"/>
      <c r="F6" s="611"/>
      <c r="G6" s="611"/>
    </row>
    <row r="7" spans="1:7" s="522" customFormat="1" ht="15.75" x14ac:dyDescent="0.25"/>
    <row r="8" spans="1:7" s="522" customFormat="1" ht="24.75" customHeight="1" x14ac:dyDescent="0.25">
      <c r="A8" s="521" t="s">
        <v>595</v>
      </c>
      <c r="C8" s="611" t="s">
        <v>594</v>
      </c>
      <c r="D8" s="611"/>
      <c r="E8" s="611"/>
      <c r="F8" s="611"/>
    </row>
    <row r="9" spans="1:7" s="353" customFormat="1" x14ac:dyDescent="0.2"/>
    <row r="10" spans="1:7" s="524" customFormat="1" ht="15.2" customHeight="1" x14ac:dyDescent="0.25">
      <c r="A10" s="374" t="s">
        <v>596</v>
      </c>
      <c r="B10" s="523"/>
      <c r="C10" s="523"/>
      <c r="D10" s="523"/>
      <c r="E10" s="523"/>
      <c r="F10" s="523"/>
      <c r="G10" s="523"/>
    </row>
    <row r="11" spans="1:7" s="524" customFormat="1" ht="15.2" customHeight="1" thickBot="1" x14ac:dyDescent="0.3">
      <c r="A11" s="374" t="s">
        <v>597</v>
      </c>
      <c r="B11" s="523"/>
      <c r="C11" s="523"/>
      <c r="D11" s="523"/>
      <c r="E11" s="523"/>
      <c r="F11" s="523"/>
      <c r="G11" s="525" t="s">
        <v>442</v>
      </c>
    </row>
    <row r="12" spans="1:7" s="529" customFormat="1" ht="42" customHeight="1" thickBot="1" x14ac:dyDescent="0.25">
      <c r="A12" s="526" t="s">
        <v>6</v>
      </c>
      <c r="B12" s="527" t="s">
        <v>598</v>
      </c>
      <c r="C12" s="527" t="s">
        <v>599</v>
      </c>
      <c r="D12" s="527" t="s">
        <v>600</v>
      </c>
      <c r="E12" s="527" t="s">
        <v>601</v>
      </c>
      <c r="F12" s="527" t="s">
        <v>602</v>
      </c>
      <c r="G12" s="528" t="s">
        <v>41</v>
      </c>
    </row>
    <row r="13" spans="1:7" ht="24" customHeight="1" x14ac:dyDescent="0.2">
      <c r="A13" s="530" t="s">
        <v>8</v>
      </c>
      <c r="B13" s="531" t="s">
        <v>603</v>
      </c>
      <c r="C13" s="532"/>
      <c r="D13" s="532"/>
      <c r="E13" s="532"/>
      <c r="F13" s="532"/>
      <c r="G13" s="533">
        <f>SUM(C13:F13)</f>
        <v>0</v>
      </c>
    </row>
    <row r="14" spans="1:7" ht="24" customHeight="1" x14ac:dyDescent="0.2">
      <c r="A14" s="534" t="s">
        <v>9</v>
      </c>
      <c r="B14" s="535" t="s">
        <v>604</v>
      </c>
      <c r="C14" s="536"/>
      <c r="D14" s="536"/>
      <c r="E14" s="536"/>
      <c r="F14" s="536"/>
      <c r="G14" s="537">
        <f t="shared" ref="G14:G19" si="0">SUM(C14:F14)</f>
        <v>0</v>
      </c>
    </row>
    <row r="15" spans="1:7" ht="24" customHeight="1" x14ac:dyDescent="0.2">
      <c r="A15" s="534" t="s">
        <v>10</v>
      </c>
      <c r="B15" s="535" t="s">
        <v>605</v>
      </c>
      <c r="C15" s="536"/>
      <c r="D15" s="536"/>
      <c r="E15" s="536"/>
      <c r="F15" s="536"/>
      <c r="G15" s="537">
        <f t="shared" si="0"/>
        <v>0</v>
      </c>
    </row>
    <row r="16" spans="1:7" ht="24" customHeight="1" x14ac:dyDescent="0.2">
      <c r="A16" s="534" t="s">
        <v>11</v>
      </c>
      <c r="B16" s="535" t="s">
        <v>606</v>
      </c>
      <c r="C16" s="536"/>
      <c r="D16" s="536"/>
      <c r="E16" s="536"/>
      <c r="F16" s="536"/>
      <c r="G16" s="537">
        <f t="shared" si="0"/>
        <v>0</v>
      </c>
    </row>
    <row r="17" spans="1:7" ht="24" customHeight="1" x14ac:dyDescent="0.2">
      <c r="A17" s="534" t="s">
        <v>12</v>
      </c>
      <c r="B17" s="535" t="s">
        <v>607</v>
      </c>
      <c r="C17" s="536"/>
      <c r="D17" s="536"/>
      <c r="E17" s="536"/>
      <c r="F17" s="536"/>
      <c r="G17" s="537">
        <f t="shared" si="0"/>
        <v>0</v>
      </c>
    </row>
    <row r="18" spans="1:7" ht="24" customHeight="1" thickBot="1" x14ac:dyDescent="0.25">
      <c r="A18" s="538" t="s">
        <v>13</v>
      </c>
      <c r="B18" s="539" t="s">
        <v>608</v>
      </c>
      <c r="C18" s="540"/>
      <c r="D18" s="540"/>
      <c r="E18" s="540"/>
      <c r="F18" s="540"/>
      <c r="G18" s="541">
        <f t="shared" si="0"/>
        <v>0</v>
      </c>
    </row>
    <row r="19" spans="1:7" s="546" customFormat="1" ht="24" customHeight="1" thickBot="1" x14ac:dyDescent="0.25">
      <c r="A19" s="542" t="s">
        <v>14</v>
      </c>
      <c r="B19" s="543" t="s">
        <v>41</v>
      </c>
      <c r="C19" s="544">
        <f>SUM(C13:C18)</f>
        <v>0</v>
      </c>
      <c r="D19" s="544">
        <f>SUM(D13:D18)</f>
        <v>0</v>
      </c>
      <c r="E19" s="544">
        <f>SUM(E13:E18)</f>
        <v>0</v>
      </c>
      <c r="F19" s="544">
        <f>SUM(F13:F18)</f>
        <v>0</v>
      </c>
      <c r="G19" s="545">
        <f t="shared" si="0"/>
        <v>0</v>
      </c>
    </row>
    <row r="20" spans="1:7" s="353" customFormat="1" x14ac:dyDescent="0.2">
      <c r="A20"/>
      <c r="B20"/>
      <c r="C20"/>
      <c r="D20"/>
      <c r="E20"/>
      <c r="F20"/>
      <c r="G20"/>
    </row>
    <row r="21" spans="1:7" s="353" customFormat="1" x14ac:dyDescent="0.2">
      <c r="A21"/>
      <c r="B21"/>
      <c r="C21"/>
      <c r="D21"/>
      <c r="E21"/>
      <c r="F21"/>
      <c r="G21"/>
    </row>
    <row r="22" spans="1:7" s="353" customFormat="1" x14ac:dyDescent="0.2">
      <c r="A22"/>
      <c r="B22"/>
      <c r="C22"/>
      <c r="D22"/>
      <c r="E22"/>
      <c r="F22"/>
      <c r="G22"/>
    </row>
    <row r="23" spans="1:7" s="353" customFormat="1" ht="15.75" x14ac:dyDescent="0.25">
      <c r="A23" s="522" t="str">
        <f>+CONCATENATE("......................, ",LEFT([2]KV_ÖSSZEFÜGGÉSEK!A5,4),". .......................... hó ..... nap")</f>
        <v>......................, 2020. .......................... hó ..... nap</v>
      </c>
      <c r="F23"/>
      <c r="G23"/>
    </row>
    <row r="24" spans="1:7" s="353" customFormat="1" x14ac:dyDescent="0.2">
      <c r="F24"/>
      <c r="G24"/>
    </row>
    <row r="26" spans="1:7" x14ac:dyDescent="0.2">
      <c r="C26" s="353"/>
      <c r="D26" s="353"/>
      <c r="E26" s="353"/>
      <c r="F26" s="353"/>
    </row>
    <row r="27" spans="1:7" ht="13.5" x14ac:dyDescent="0.25">
      <c r="C27" s="547"/>
      <c r="D27" s="548" t="s">
        <v>609</v>
      </c>
      <c r="E27" s="548"/>
      <c r="F27" s="547"/>
    </row>
    <row r="28" spans="1:7" ht="13.5" x14ac:dyDescent="0.25">
      <c r="D28" s="549"/>
      <c r="E28" s="549"/>
    </row>
    <row r="29" spans="1:7" ht="13.5" x14ac:dyDescent="0.25">
      <c r="D29" s="549"/>
      <c r="E29" s="549"/>
    </row>
  </sheetData>
  <mergeCells count="4">
    <mergeCell ref="B2:G2"/>
    <mergeCell ref="A4:G4"/>
    <mergeCell ref="C6:G6"/>
    <mergeCell ref="C8:F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9"/>
  <sheetViews>
    <sheetView tabSelected="1" zoomScale="120" zoomScaleNormal="120" workbookViewId="0">
      <selection activeCell="C3" sqref="C3"/>
    </sheetView>
  </sheetViews>
  <sheetFormatPr defaultRowHeight="12.75" x14ac:dyDescent="0.2"/>
  <cols>
    <col min="1" max="1" width="5.83203125" customWidth="1"/>
    <col min="2" max="2" width="50.1640625" bestFit="1" customWidth="1"/>
    <col min="3" max="3" width="31.1640625" customWidth="1"/>
    <col min="4" max="4" width="12.83203125" customWidth="1"/>
  </cols>
  <sheetData>
    <row r="1" spans="1:4" ht="15" x14ac:dyDescent="0.25">
      <c r="C1" s="349"/>
      <c r="D1" s="352" t="str">
        <f>CONCATENATE("1. tájékoztató tábla ",ALAPADATOK!A7," ",ALAPADATOK!B7," ",ALAPADATOK!C7," ",ALAPADATOK!D7," ",ALAPADATOK!E7," ",ALAPADATOK!F7," ",ALAPADATOK!G7," ",ALAPADATOK!H7)</f>
        <v>1. tájékoztató tábla a 2 / 2021 ( V.28. ) önkormányzati rendelethez</v>
      </c>
    </row>
    <row r="2" spans="1:4" ht="45.2" customHeight="1" x14ac:dyDescent="0.25">
      <c r="A2" s="615" t="s">
        <v>624</v>
      </c>
      <c r="B2" s="615"/>
      <c r="C2" s="615"/>
      <c r="D2" s="615"/>
    </row>
    <row r="3" spans="1:4" ht="17.25" customHeight="1" x14ac:dyDescent="0.25">
      <c r="A3" s="187"/>
      <c r="B3" s="187"/>
      <c r="C3" s="187"/>
      <c r="D3" s="187"/>
    </row>
    <row r="4" spans="1:4" ht="13.5" thickBot="1" x14ac:dyDescent="0.25">
      <c r="A4" s="88"/>
      <c r="B4" s="88"/>
      <c r="C4" s="612" t="s">
        <v>442</v>
      </c>
      <c r="D4" s="612"/>
    </row>
    <row r="5" spans="1:4" ht="42.75" customHeight="1" thickBot="1" x14ac:dyDescent="0.25">
      <c r="A5" s="188" t="s">
        <v>54</v>
      </c>
      <c r="B5" s="189" t="s">
        <v>85</v>
      </c>
      <c r="C5" s="189" t="s">
        <v>86</v>
      </c>
      <c r="D5" s="190" t="s">
        <v>578</v>
      </c>
    </row>
    <row r="6" spans="1:4" ht="15.95" customHeight="1" x14ac:dyDescent="0.2">
      <c r="A6" s="89" t="s">
        <v>8</v>
      </c>
      <c r="B6" s="375" t="s">
        <v>561</v>
      </c>
      <c r="C6" s="25"/>
      <c r="D6" s="275"/>
    </row>
    <row r="7" spans="1:4" ht="15.95" customHeight="1" x14ac:dyDescent="0.2">
      <c r="A7" s="90" t="s">
        <v>9</v>
      </c>
      <c r="B7" s="26" t="s">
        <v>562</v>
      </c>
      <c r="C7" s="26" t="s">
        <v>563</v>
      </c>
      <c r="D7" s="276">
        <v>217783</v>
      </c>
    </row>
    <row r="8" spans="1:4" ht="15.95" customHeight="1" x14ac:dyDescent="0.2">
      <c r="A8" s="90" t="s">
        <v>10</v>
      </c>
      <c r="B8" s="26" t="s">
        <v>564</v>
      </c>
      <c r="C8" s="26" t="s">
        <v>565</v>
      </c>
      <c r="D8" s="276">
        <v>105435</v>
      </c>
    </row>
    <row r="9" spans="1:4" ht="15.95" customHeight="1" x14ac:dyDescent="0.2">
      <c r="A9" s="90" t="s">
        <v>11</v>
      </c>
      <c r="B9" s="26" t="s">
        <v>566</v>
      </c>
      <c r="C9" s="26" t="s">
        <v>565</v>
      </c>
      <c r="D9" s="276">
        <v>127800</v>
      </c>
    </row>
    <row r="10" spans="1:4" ht="15.95" customHeight="1" x14ac:dyDescent="0.2">
      <c r="A10" s="90" t="s">
        <v>12</v>
      </c>
      <c r="B10" s="26" t="s">
        <v>567</v>
      </c>
      <c r="C10" s="26" t="s">
        <v>568</v>
      </c>
      <c r="D10" s="276">
        <v>481599</v>
      </c>
    </row>
    <row r="11" spans="1:4" ht="15.95" customHeight="1" x14ac:dyDescent="0.2">
      <c r="A11" s="90" t="s">
        <v>13</v>
      </c>
      <c r="B11" s="26" t="s">
        <v>574</v>
      </c>
      <c r="C11" s="26" t="s">
        <v>614</v>
      </c>
      <c r="D11" s="276">
        <v>749513</v>
      </c>
    </row>
    <row r="12" spans="1:4" ht="22.5" customHeight="1" x14ac:dyDescent="0.2">
      <c r="A12" s="90" t="s">
        <v>14</v>
      </c>
      <c r="B12" s="26" t="s">
        <v>613</v>
      </c>
      <c r="C12" s="551" t="s">
        <v>615</v>
      </c>
      <c r="D12" s="276">
        <v>79393</v>
      </c>
    </row>
    <row r="13" spans="1:4" ht="15.95" customHeight="1" x14ac:dyDescent="0.2">
      <c r="A13" s="90" t="s">
        <v>15</v>
      </c>
      <c r="B13" s="376" t="s">
        <v>41</v>
      </c>
      <c r="C13" s="26"/>
      <c r="D13" s="377">
        <f>D7+D8+D9+D10+D11+D12</f>
        <v>1761523</v>
      </c>
    </row>
    <row r="14" spans="1:4" ht="15.95" customHeight="1" x14ac:dyDescent="0.2">
      <c r="A14" s="90" t="s">
        <v>16</v>
      </c>
      <c r="B14" s="26"/>
      <c r="C14" s="26"/>
      <c r="D14" s="276"/>
    </row>
    <row r="15" spans="1:4" ht="15.95" customHeight="1" x14ac:dyDescent="0.2">
      <c r="A15" s="90" t="s">
        <v>17</v>
      </c>
      <c r="B15" s="376" t="s">
        <v>569</v>
      </c>
      <c r="C15" s="26"/>
      <c r="D15" s="276"/>
    </row>
    <row r="16" spans="1:4" ht="15.95" customHeight="1" x14ac:dyDescent="0.2">
      <c r="A16" s="90" t="s">
        <v>18</v>
      </c>
      <c r="B16" s="26" t="s">
        <v>570</v>
      </c>
      <c r="C16" s="26" t="s">
        <v>565</v>
      </c>
      <c r="D16" s="276">
        <v>0</v>
      </c>
    </row>
    <row r="17" spans="1:4" ht="15.95" customHeight="1" x14ac:dyDescent="0.2">
      <c r="A17" s="90" t="s">
        <v>19</v>
      </c>
      <c r="B17" s="26" t="s">
        <v>571</v>
      </c>
      <c r="C17" s="26" t="s">
        <v>565</v>
      </c>
      <c r="D17" s="276">
        <v>0</v>
      </c>
    </row>
    <row r="18" spans="1:4" ht="15.95" customHeight="1" x14ac:dyDescent="0.2">
      <c r="A18" s="90" t="s">
        <v>20</v>
      </c>
      <c r="B18" s="376" t="s">
        <v>41</v>
      </c>
      <c r="C18" s="26"/>
      <c r="D18" s="377">
        <f>D16+D17</f>
        <v>0</v>
      </c>
    </row>
    <row r="19" spans="1:4" ht="15.95" customHeight="1" x14ac:dyDescent="0.2">
      <c r="A19" s="90" t="s">
        <v>21</v>
      </c>
      <c r="B19" s="26"/>
      <c r="C19" s="26"/>
      <c r="D19" s="276"/>
    </row>
    <row r="20" spans="1:4" ht="15.95" customHeight="1" x14ac:dyDescent="0.2">
      <c r="A20" s="90" t="s">
        <v>22</v>
      </c>
      <c r="B20" s="376" t="s">
        <v>572</v>
      </c>
      <c r="C20" s="26"/>
      <c r="D20" s="276"/>
    </row>
    <row r="21" spans="1:4" ht="15.95" customHeight="1" x14ac:dyDescent="0.2">
      <c r="A21" s="90" t="s">
        <v>23</v>
      </c>
      <c r="B21" s="26" t="s">
        <v>566</v>
      </c>
      <c r="C21" s="26" t="s">
        <v>573</v>
      </c>
      <c r="D21" s="276">
        <v>50000</v>
      </c>
    </row>
    <row r="22" spans="1:4" ht="15.95" customHeight="1" x14ac:dyDescent="0.2">
      <c r="A22" s="90" t="s">
        <v>24</v>
      </c>
      <c r="B22" s="376" t="s">
        <v>41</v>
      </c>
      <c r="C22" s="26"/>
      <c r="D22" s="377">
        <f>D21</f>
        <v>50000</v>
      </c>
    </row>
    <row r="23" spans="1:4" ht="15.95" customHeight="1" x14ac:dyDescent="0.2">
      <c r="A23" s="90" t="s">
        <v>25</v>
      </c>
      <c r="B23" s="26"/>
      <c r="C23" s="26"/>
      <c r="D23" s="276"/>
    </row>
    <row r="24" spans="1:4" ht="15.95" customHeight="1" x14ac:dyDescent="0.2">
      <c r="A24" s="90" t="s">
        <v>26</v>
      </c>
      <c r="B24" s="26"/>
      <c r="C24" s="26"/>
      <c r="D24" s="276"/>
    </row>
    <row r="25" spans="1:4" ht="15.95" customHeight="1" x14ac:dyDescent="0.2">
      <c r="A25" s="90" t="s">
        <v>27</v>
      </c>
      <c r="B25" s="26"/>
      <c r="C25" s="26"/>
      <c r="D25" s="276"/>
    </row>
    <row r="26" spans="1:4" ht="15.95" customHeight="1" x14ac:dyDescent="0.2">
      <c r="A26" s="90" t="s">
        <v>28</v>
      </c>
      <c r="B26" s="26"/>
      <c r="C26" s="26"/>
      <c r="D26" s="276"/>
    </row>
    <row r="27" spans="1:4" ht="15.95" customHeight="1" x14ac:dyDescent="0.2">
      <c r="A27" s="90" t="s">
        <v>29</v>
      </c>
      <c r="B27" s="26"/>
      <c r="C27" s="26"/>
      <c r="D27" s="276"/>
    </row>
    <row r="28" spans="1:4" ht="15.95" customHeight="1" x14ac:dyDescent="0.2">
      <c r="A28" s="90" t="s">
        <v>30</v>
      </c>
      <c r="B28" s="26"/>
      <c r="C28" s="26"/>
      <c r="D28" s="276"/>
    </row>
    <row r="29" spans="1:4" ht="15.95" customHeight="1" x14ac:dyDescent="0.2">
      <c r="A29" s="90" t="s">
        <v>31</v>
      </c>
      <c r="B29" s="26"/>
      <c r="C29" s="26"/>
      <c r="D29" s="276"/>
    </row>
    <row r="30" spans="1:4" ht="15.95" customHeight="1" x14ac:dyDescent="0.2">
      <c r="A30" s="90" t="s">
        <v>32</v>
      </c>
      <c r="B30" s="26"/>
      <c r="C30" s="26"/>
      <c r="D30" s="276"/>
    </row>
    <row r="31" spans="1:4" ht="15.95" customHeight="1" x14ac:dyDescent="0.2">
      <c r="A31" s="90" t="s">
        <v>33</v>
      </c>
      <c r="B31" s="26"/>
      <c r="C31" s="26"/>
      <c r="D31" s="276"/>
    </row>
    <row r="32" spans="1:4" ht="15.95" customHeight="1" x14ac:dyDescent="0.2">
      <c r="A32" s="90" t="s">
        <v>34</v>
      </c>
      <c r="B32" s="26"/>
      <c r="C32" s="26"/>
      <c r="D32" s="276"/>
    </row>
    <row r="33" spans="1:4" ht="15.95" customHeight="1" x14ac:dyDescent="0.2">
      <c r="A33" s="90" t="s">
        <v>35</v>
      </c>
      <c r="B33" s="26"/>
      <c r="C33" s="26"/>
      <c r="D33" s="276"/>
    </row>
    <row r="34" spans="1:4" ht="15.95" customHeight="1" x14ac:dyDescent="0.2">
      <c r="A34" s="90" t="s">
        <v>36</v>
      </c>
      <c r="B34" s="26"/>
      <c r="C34" s="26"/>
      <c r="D34" s="276"/>
    </row>
    <row r="35" spans="1:4" ht="15.95" customHeight="1" x14ac:dyDescent="0.2">
      <c r="A35" s="90" t="s">
        <v>87</v>
      </c>
      <c r="B35" s="26"/>
      <c r="C35" s="26"/>
      <c r="D35" s="277"/>
    </row>
    <row r="36" spans="1:4" ht="15.95" customHeight="1" x14ac:dyDescent="0.2">
      <c r="A36" s="90" t="s">
        <v>88</v>
      </c>
      <c r="B36" s="26"/>
      <c r="C36" s="26"/>
      <c r="D36" s="277"/>
    </row>
    <row r="37" spans="1:4" ht="15.95" customHeight="1" x14ac:dyDescent="0.2">
      <c r="A37" s="90" t="s">
        <v>89</v>
      </c>
      <c r="B37" s="26"/>
      <c r="C37" s="26"/>
      <c r="D37" s="277"/>
    </row>
    <row r="38" spans="1:4" ht="15.95" customHeight="1" thickBot="1" x14ac:dyDescent="0.25">
      <c r="A38" s="91" t="s">
        <v>90</v>
      </c>
      <c r="B38" s="27"/>
      <c r="C38" s="27"/>
      <c r="D38" s="278"/>
    </row>
    <row r="39" spans="1:4" ht="15.95" customHeight="1" thickBot="1" x14ac:dyDescent="0.25">
      <c r="A39" s="613" t="s">
        <v>41</v>
      </c>
      <c r="B39" s="614"/>
      <c r="C39" s="92"/>
      <c r="D39" s="279">
        <f>D13+D18+D22</f>
        <v>1811523</v>
      </c>
    </row>
  </sheetData>
  <mergeCells count="3">
    <mergeCell ref="C4:D4"/>
    <mergeCell ref="A39:B39"/>
    <mergeCell ref="A2:D2"/>
  </mergeCells>
  <phoneticPr fontId="27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ht="15.75" x14ac:dyDescent="0.25">
      <c r="A2" s="336" t="s">
        <v>95</v>
      </c>
    </row>
    <row r="4" spans="1:2" x14ac:dyDescent="0.2">
      <c r="A4" s="62"/>
      <c r="B4" s="62"/>
    </row>
    <row r="5" spans="1:2" s="73" customFormat="1" ht="15.75" x14ac:dyDescent="0.25">
      <c r="A5" s="47" t="str">
        <f>CONCATENATE(ALAPADATOK!D7,". évi előirányzat BEVÉTELEK")</f>
        <v>2021. évi előirányzat BEVÉTELEK</v>
      </c>
      <c r="B5" s="72"/>
    </row>
    <row r="6" spans="1:2" x14ac:dyDescent="0.2">
      <c r="A6" s="62"/>
      <c r="B6" s="62"/>
    </row>
    <row r="7" spans="1:2" x14ac:dyDescent="0.2">
      <c r="A7" s="62" t="s">
        <v>423</v>
      </c>
      <c r="B7" s="62" t="s">
        <v>387</v>
      </c>
    </row>
    <row r="8" spans="1:2" x14ac:dyDescent="0.2">
      <c r="A8" s="62" t="s">
        <v>424</v>
      </c>
      <c r="B8" s="62" t="s">
        <v>388</v>
      </c>
    </row>
    <row r="9" spans="1:2" x14ac:dyDescent="0.2">
      <c r="A9" s="62" t="s">
        <v>425</v>
      </c>
      <c r="B9" s="62" t="s">
        <v>389</v>
      </c>
    </row>
    <row r="10" spans="1:2" x14ac:dyDescent="0.2">
      <c r="A10" s="62"/>
      <c r="B10" s="62"/>
    </row>
    <row r="11" spans="1:2" x14ac:dyDescent="0.2">
      <c r="A11" s="62"/>
      <c r="B11" s="62"/>
    </row>
    <row r="12" spans="1:2" s="73" customFormat="1" ht="15.75" x14ac:dyDescent="0.25">
      <c r="A12" s="47" t="str">
        <f>+CONCATENATE(LEFT(A5,4),". évi előirányzat KIADÁSOK")</f>
        <v>2021. évi előirányzat KIADÁSOK</v>
      </c>
      <c r="B12" s="72"/>
    </row>
    <row r="13" spans="1:2" x14ac:dyDescent="0.2">
      <c r="A13" s="62"/>
      <c r="B13" s="62"/>
    </row>
    <row r="14" spans="1:2" x14ac:dyDescent="0.2">
      <c r="A14" s="62" t="s">
        <v>426</v>
      </c>
      <c r="B14" s="62" t="s">
        <v>390</v>
      </c>
    </row>
    <row r="15" spans="1:2" x14ac:dyDescent="0.2">
      <c r="A15" s="62" t="s">
        <v>427</v>
      </c>
      <c r="B15" s="62" t="s">
        <v>391</v>
      </c>
    </row>
    <row r="16" spans="1:2" x14ac:dyDescent="0.2">
      <c r="A16" s="62" t="s">
        <v>428</v>
      </c>
      <c r="B16" s="62" t="s">
        <v>392</v>
      </c>
    </row>
  </sheetData>
  <sheetProtection sheet="1"/>
  <phoneticPr fontId="27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L164"/>
  <sheetViews>
    <sheetView zoomScale="120" zoomScaleNormal="120" zoomScaleSheetLayoutView="100" workbookViewId="0">
      <selection activeCell="C7" sqref="C7"/>
    </sheetView>
  </sheetViews>
  <sheetFormatPr defaultRowHeight="15.75" x14ac:dyDescent="0.25"/>
  <cols>
    <col min="1" max="1" width="9.5" style="192" customWidth="1"/>
    <col min="2" max="2" width="64.5" style="192" customWidth="1"/>
    <col min="3" max="5" width="13.83203125" style="192" customWidth="1"/>
    <col min="6" max="6" width="13.83203125" style="193" customWidth="1"/>
    <col min="7" max="7" width="9" style="210" customWidth="1"/>
    <col min="8" max="16384" width="9.33203125" style="210"/>
  </cols>
  <sheetData>
    <row r="1" spans="1:6" ht="18.75" customHeight="1" x14ac:dyDescent="0.25">
      <c r="A1" s="337"/>
      <c r="B1" s="562" t="str">
        <f>CONCATENATE("1.1. melléklet ",ALAPADATOK!A7," ",ALAPADATOK!B7," ",ALAPADATOK!C7," ",ALAPADATOK!D7," ",ALAPADATOK!E7," ",ALAPADATOK!F7," ",ALAPADATOK!G7," ",ALAPADATOK!H7)</f>
        <v>1.1. melléklet a 2 / 2021 ( V.28. ) önkormányzati rendelethez</v>
      </c>
      <c r="C1" s="562"/>
      <c r="D1" s="562"/>
      <c r="E1" s="562"/>
      <c r="F1" s="563"/>
    </row>
    <row r="2" spans="1:6" ht="21.95" customHeight="1" x14ac:dyDescent="0.25">
      <c r="A2" s="570" t="str">
        <f>CONCATENATE(ALAPADATOK!A3)</f>
        <v>FITYEHÁZ KÖZSÉG ÖNKORMÁNYZATA</v>
      </c>
      <c r="B2" s="571"/>
      <c r="C2" s="571"/>
      <c r="D2" s="571"/>
      <c r="E2" s="571"/>
      <c r="F2" s="571"/>
    </row>
    <row r="3" spans="1:6" ht="21.95" customHeight="1" x14ac:dyDescent="0.25">
      <c r="A3" s="572" t="s">
        <v>623</v>
      </c>
      <c r="B3" s="573"/>
      <c r="C3" s="573"/>
      <c r="D3" s="573"/>
      <c r="E3" s="573"/>
      <c r="F3" s="573"/>
    </row>
    <row r="4" spans="1:6" ht="21.95" customHeight="1" x14ac:dyDescent="0.25">
      <c r="A4" s="572" t="s">
        <v>455</v>
      </c>
      <c r="B4" s="573"/>
      <c r="C4" s="573"/>
      <c r="D4" s="573"/>
      <c r="E4" s="573"/>
      <c r="F4" s="573"/>
    </row>
    <row r="5" spans="1:6" ht="21.95" customHeight="1" x14ac:dyDescent="0.25">
      <c r="A5" s="337"/>
      <c r="B5" s="337"/>
      <c r="C5" s="337"/>
      <c r="D5" s="337"/>
      <c r="E5" s="337"/>
      <c r="F5" s="338"/>
    </row>
    <row r="6" spans="1:6" ht="15.2" customHeight="1" x14ac:dyDescent="0.25">
      <c r="A6" s="564" t="s">
        <v>5</v>
      </c>
      <c r="B6" s="564"/>
      <c r="C6" s="564"/>
      <c r="D6" s="564"/>
      <c r="E6" s="564"/>
      <c r="F6" s="564"/>
    </row>
    <row r="7" spans="1:6" ht="15.2" customHeight="1" thickBot="1" x14ac:dyDescent="0.3">
      <c r="A7" s="565" t="s">
        <v>96</v>
      </c>
      <c r="B7" s="565"/>
      <c r="C7" s="355"/>
      <c r="D7" s="355"/>
      <c r="E7" s="355"/>
      <c r="F7" s="301" t="s">
        <v>442</v>
      </c>
    </row>
    <row r="8" spans="1:6" ht="51.75" customHeight="1" thickBot="1" x14ac:dyDescent="0.3">
      <c r="A8" s="339" t="s">
        <v>54</v>
      </c>
      <c r="B8" s="340" t="s">
        <v>7</v>
      </c>
      <c r="C8" s="423" t="s">
        <v>575</v>
      </c>
      <c r="D8" s="423" t="s">
        <v>576</v>
      </c>
      <c r="E8" s="423" t="s">
        <v>579</v>
      </c>
      <c r="F8" s="341" t="s">
        <v>610</v>
      </c>
    </row>
    <row r="9" spans="1:6" s="211" customFormat="1" ht="12" customHeight="1" thickBot="1" x14ac:dyDescent="0.25">
      <c r="A9" s="287"/>
      <c r="B9" s="288" t="s">
        <v>393</v>
      </c>
      <c r="C9" s="424" t="s">
        <v>394</v>
      </c>
      <c r="D9" s="424" t="s">
        <v>395</v>
      </c>
      <c r="E9" s="424" t="s">
        <v>397</v>
      </c>
      <c r="F9" s="289" t="s">
        <v>396</v>
      </c>
    </row>
    <row r="10" spans="1:6" s="212" customFormat="1" ht="12" customHeight="1" thickBot="1" x14ac:dyDescent="0.25">
      <c r="A10" s="18" t="s">
        <v>8</v>
      </c>
      <c r="B10" s="19" t="s">
        <v>161</v>
      </c>
      <c r="C10" s="389">
        <f>+C11+C12+C13+C14+C15+C16</f>
        <v>34719169</v>
      </c>
      <c r="D10" s="389">
        <f>+D11+D12+D13+D14+D15+D16</f>
        <v>37552502</v>
      </c>
      <c r="E10" s="389">
        <f>+E11+E12+E13+E14+E15+E16</f>
        <v>39680435</v>
      </c>
      <c r="F10" s="123">
        <f>+F11+F12+F13+F14+F15+F16</f>
        <v>40606425</v>
      </c>
    </row>
    <row r="11" spans="1:6" s="212" customFormat="1" ht="12" customHeight="1" x14ac:dyDescent="0.2">
      <c r="A11" s="13" t="s">
        <v>66</v>
      </c>
      <c r="B11" s="213" t="s">
        <v>162</v>
      </c>
      <c r="C11" s="390">
        <v>14551160</v>
      </c>
      <c r="D11" s="390">
        <v>14551160</v>
      </c>
      <c r="E11" s="390">
        <v>14551160</v>
      </c>
      <c r="F11" s="126">
        <v>14551160</v>
      </c>
    </row>
    <row r="12" spans="1:6" s="212" customFormat="1" ht="12" customHeight="1" x14ac:dyDescent="0.2">
      <c r="A12" s="12" t="s">
        <v>67</v>
      </c>
      <c r="B12" s="214" t="s">
        <v>163</v>
      </c>
      <c r="C12" s="391">
        <v>12306050</v>
      </c>
      <c r="D12" s="391">
        <v>12306050</v>
      </c>
      <c r="E12" s="391">
        <v>13174100</v>
      </c>
      <c r="F12" s="125">
        <v>13679430</v>
      </c>
    </row>
    <row r="13" spans="1:6" s="212" customFormat="1" ht="12" customHeight="1" x14ac:dyDescent="0.2">
      <c r="A13" s="12" t="s">
        <v>68</v>
      </c>
      <c r="B13" s="214" t="s">
        <v>429</v>
      </c>
      <c r="C13" s="391">
        <v>6061959</v>
      </c>
      <c r="D13" s="391">
        <v>8895292</v>
      </c>
      <c r="E13" s="391">
        <v>9251755</v>
      </c>
      <c r="F13" s="125">
        <v>9672415</v>
      </c>
    </row>
    <row r="14" spans="1:6" s="212" customFormat="1" ht="12" customHeight="1" x14ac:dyDescent="0.2">
      <c r="A14" s="12" t="s">
        <v>69</v>
      </c>
      <c r="B14" s="214" t="s">
        <v>164</v>
      </c>
      <c r="C14" s="391">
        <v>1800000</v>
      </c>
      <c r="D14" s="391">
        <v>1800000</v>
      </c>
      <c r="E14" s="391">
        <v>2074770</v>
      </c>
      <c r="F14" s="125">
        <v>2074770</v>
      </c>
    </row>
    <row r="15" spans="1:6" s="212" customFormat="1" ht="12" customHeight="1" x14ac:dyDescent="0.2">
      <c r="A15" s="12" t="s">
        <v>92</v>
      </c>
      <c r="B15" s="119" t="s">
        <v>333</v>
      </c>
      <c r="C15" s="391"/>
      <c r="D15" s="391"/>
      <c r="E15" s="391">
        <v>628650</v>
      </c>
      <c r="F15" s="125">
        <v>628650</v>
      </c>
    </row>
    <row r="16" spans="1:6" s="212" customFormat="1" ht="12" customHeight="1" thickBot="1" x14ac:dyDescent="0.25">
      <c r="A16" s="14" t="s">
        <v>70</v>
      </c>
      <c r="B16" s="120" t="s">
        <v>334</v>
      </c>
      <c r="C16" s="391"/>
      <c r="D16" s="391"/>
      <c r="E16" s="391"/>
      <c r="F16" s="125"/>
    </row>
    <row r="17" spans="1:6" s="212" customFormat="1" ht="12" customHeight="1" thickBot="1" x14ac:dyDescent="0.25">
      <c r="A17" s="18" t="s">
        <v>9</v>
      </c>
      <c r="B17" s="118" t="s">
        <v>165</v>
      </c>
      <c r="C17" s="389">
        <f>+C18+C19+C20+C21+C22</f>
        <v>5617843</v>
      </c>
      <c r="D17" s="389">
        <f>+D18+D19+D20+D21+D22</f>
        <v>6390239</v>
      </c>
      <c r="E17" s="389">
        <f>+E18+E19+E20+E21+E22</f>
        <v>5866896</v>
      </c>
      <c r="F17" s="123">
        <f>+F18+F19+F20+F21+F22</f>
        <v>1727232</v>
      </c>
    </row>
    <row r="18" spans="1:6" s="212" customFormat="1" ht="12" customHeight="1" x14ac:dyDescent="0.2">
      <c r="A18" s="13" t="s">
        <v>72</v>
      </c>
      <c r="B18" s="213" t="s">
        <v>166</v>
      </c>
      <c r="C18" s="390"/>
      <c r="D18" s="390"/>
      <c r="E18" s="390"/>
      <c r="F18" s="126"/>
    </row>
    <row r="19" spans="1:6" s="212" customFormat="1" ht="12" customHeight="1" x14ac:dyDescent="0.2">
      <c r="A19" s="12" t="s">
        <v>73</v>
      </c>
      <c r="B19" s="214" t="s">
        <v>167</v>
      </c>
      <c r="C19" s="391"/>
      <c r="D19" s="391"/>
      <c r="E19" s="391"/>
      <c r="F19" s="125"/>
    </row>
    <row r="20" spans="1:6" s="212" customFormat="1" ht="12" customHeight="1" x14ac:dyDescent="0.2">
      <c r="A20" s="12" t="s">
        <v>74</v>
      </c>
      <c r="B20" s="214" t="s">
        <v>324</v>
      </c>
      <c r="C20" s="391"/>
      <c r="D20" s="391"/>
      <c r="E20" s="391"/>
      <c r="F20" s="125"/>
    </row>
    <row r="21" spans="1:6" s="212" customFormat="1" ht="12" customHeight="1" x14ac:dyDescent="0.2">
      <c r="A21" s="12" t="s">
        <v>75</v>
      </c>
      <c r="B21" s="214" t="s">
        <v>325</v>
      </c>
      <c r="C21" s="391"/>
      <c r="D21" s="391"/>
      <c r="E21" s="391"/>
      <c r="F21" s="125"/>
    </row>
    <row r="22" spans="1:6" s="212" customFormat="1" ht="12" customHeight="1" x14ac:dyDescent="0.2">
      <c r="A22" s="12" t="s">
        <v>76</v>
      </c>
      <c r="B22" s="214" t="s">
        <v>450</v>
      </c>
      <c r="C22" s="391">
        <v>5617843</v>
      </c>
      <c r="D22" s="391">
        <v>6390239</v>
      </c>
      <c r="E22" s="391">
        <v>5866896</v>
      </c>
      <c r="F22" s="125">
        <v>1727232</v>
      </c>
    </row>
    <row r="23" spans="1:6" s="212" customFormat="1" ht="12" customHeight="1" thickBot="1" x14ac:dyDescent="0.25">
      <c r="A23" s="14" t="s">
        <v>82</v>
      </c>
      <c r="B23" s="120" t="s">
        <v>169</v>
      </c>
      <c r="C23" s="392"/>
      <c r="D23" s="392"/>
      <c r="E23" s="392"/>
      <c r="F23" s="127"/>
    </row>
    <row r="24" spans="1:6" s="212" customFormat="1" ht="12" customHeight="1" thickBot="1" x14ac:dyDescent="0.25">
      <c r="A24" s="18" t="s">
        <v>10</v>
      </c>
      <c r="B24" s="19" t="s">
        <v>170</v>
      </c>
      <c r="C24" s="389">
        <f>+C25+C26+C27+C28+C29</f>
        <v>0</v>
      </c>
      <c r="D24" s="389">
        <f>+D25+D26+D27+D28+D29</f>
        <v>113794</v>
      </c>
      <c r="E24" s="389">
        <f>+E25+E26+E27+E28+E29</f>
        <v>113794</v>
      </c>
      <c r="F24" s="123">
        <f>+F25+F26+F27+F28+F29</f>
        <v>15113793</v>
      </c>
    </row>
    <row r="25" spans="1:6" s="212" customFormat="1" ht="12" customHeight="1" x14ac:dyDescent="0.2">
      <c r="A25" s="13" t="s">
        <v>55</v>
      </c>
      <c r="B25" s="213" t="s">
        <v>171</v>
      </c>
      <c r="C25" s="390"/>
      <c r="D25" s="390"/>
      <c r="E25" s="390"/>
      <c r="F25" s="126"/>
    </row>
    <row r="26" spans="1:6" s="212" customFormat="1" ht="12" customHeight="1" x14ac:dyDescent="0.2">
      <c r="A26" s="12" t="s">
        <v>56</v>
      </c>
      <c r="B26" s="214" t="s">
        <v>172</v>
      </c>
      <c r="C26" s="391"/>
      <c r="D26" s="391"/>
      <c r="E26" s="391"/>
      <c r="F26" s="125"/>
    </row>
    <row r="27" spans="1:6" s="212" customFormat="1" ht="12" customHeight="1" x14ac:dyDescent="0.2">
      <c r="A27" s="12" t="s">
        <v>57</v>
      </c>
      <c r="B27" s="214" t="s">
        <v>326</v>
      </c>
      <c r="C27" s="391"/>
      <c r="D27" s="391"/>
      <c r="E27" s="391"/>
      <c r="F27" s="125"/>
    </row>
    <row r="28" spans="1:6" s="212" customFormat="1" ht="12" customHeight="1" x14ac:dyDescent="0.2">
      <c r="A28" s="12" t="s">
        <v>58</v>
      </c>
      <c r="B28" s="214" t="s">
        <v>327</v>
      </c>
      <c r="C28" s="391"/>
      <c r="D28" s="391"/>
      <c r="E28" s="391"/>
      <c r="F28" s="125"/>
    </row>
    <row r="29" spans="1:6" s="212" customFormat="1" ht="12" customHeight="1" x14ac:dyDescent="0.2">
      <c r="A29" s="12" t="s">
        <v>106</v>
      </c>
      <c r="B29" s="214" t="s">
        <v>173</v>
      </c>
      <c r="C29" s="391"/>
      <c r="D29" s="391">
        <v>113794</v>
      </c>
      <c r="E29" s="391">
        <v>113794</v>
      </c>
      <c r="F29" s="125">
        <v>15113793</v>
      </c>
    </row>
    <row r="30" spans="1:6" s="282" customFormat="1" ht="12" customHeight="1" thickBot="1" x14ac:dyDescent="0.25">
      <c r="A30" s="290" t="s">
        <v>107</v>
      </c>
      <c r="B30" s="280" t="s">
        <v>445</v>
      </c>
      <c r="C30" s="393"/>
      <c r="D30" s="391">
        <v>113794</v>
      </c>
      <c r="E30" s="391">
        <v>113794</v>
      </c>
      <c r="F30" s="125">
        <v>113794</v>
      </c>
    </row>
    <row r="31" spans="1:6" s="212" customFormat="1" ht="12" customHeight="1" thickBot="1" x14ac:dyDescent="0.25">
      <c r="A31" s="18" t="s">
        <v>108</v>
      </c>
      <c r="B31" s="19" t="s">
        <v>430</v>
      </c>
      <c r="C31" s="394">
        <f>SUM(C32:C38)</f>
        <v>9595000</v>
      </c>
      <c r="D31" s="394">
        <f>SUM(D32:D38)</f>
        <v>8095000</v>
      </c>
      <c r="E31" s="394">
        <f>SUM(E32:E38)</f>
        <v>8095000</v>
      </c>
      <c r="F31" s="129">
        <f>SUM(F32:F38)</f>
        <v>8444000</v>
      </c>
    </row>
    <row r="32" spans="1:6" s="212" customFormat="1" ht="12" customHeight="1" x14ac:dyDescent="0.2">
      <c r="A32" s="13" t="s">
        <v>176</v>
      </c>
      <c r="B32" s="213" t="s">
        <v>549</v>
      </c>
      <c r="C32" s="390">
        <v>2300000</v>
      </c>
      <c r="D32" s="390">
        <v>2300000</v>
      </c>
      <c r="E32" s="390">
        <v>2300000</v>
      </c>
      <c r="F32" s="126">
        <v>2300000</v>
      </c>
    </row>
    <row r="33" spans="1:6" s="212" customFormat="1" ht="12" customHeight="1" x14ac:dyDescent="0.2">
      <c r="A33" s="12" t="s">
        <v>177</v>
      </c>
      <c r="B33" s="214" t="s">
        <v>434</v>
      </c>
      <c r="C33" s="391"/>
      <c r="D33" s="391"/>
      <c r="E33" s="391"/>
      <c r="F33" s="125"/>
    </row>
    <row r="34" spans="1:6" s="212" customFormat="1" ht="12" customHeight="1" x14ac:dyDescent="0.2">
      <c r="A34" s="12" t="s">
        <v>178</v>
      </c>
      <c r="B34" s="214" t="s">
        <v>435</v>
      </c>
      <c r="C34" s="391">
        <v>5400000</v>
      </c>
      <c r="D34" s="391">
        <v>5400000</v>
      </c>
      <c r="E34" s="391">
        <v>5400000</v>
      </c>
      <c r="F34" s="125">
        <v>5570000</v>
      </c>
    </row>
    <row r="35" spans="1:6" s="212" customFormat="1" ht="12" customHeight="1" x14ac:dyDescent="0.2">
      <c r="A35" s="12" t="s">
        <v>179</v>
      </c>
      <c r="B35" s="214" t="s">
        <v>436</v>
      </c>
      <c r="C35" s="391"/>
      <c r="D35" s="391"/>
      <c r="E35" s="391"/>
      <c r="F35" s="125"/>
    </row>
    <row r="36" spans="1:6" s="212" customFormat="1" ht="12" customHeight="1" x14ac:dyDescent="0.2">
      <c r="A36" s="12" t="s">
        <v>431</v>
      </c>
      <c r="B36" s="214" t="s">
        <v>180</v>
      </c>
      <c r="C36" s="391">
        <v>1500000</v>
      </c>
      <c r="D36" s="391"/>
      <c r="E36" s="391"/>
      <c r="F36" s="125"/>
    </row>
    <row r="37" spans="1:6" s="212" customFormat="1" ht="12" customHeight="1" x14ac:dyDescent="0.2">
      <c r="A37" s="12" t="s">
        <v>432</v>
      </c>
      <c r="B37" s="214" t="s">
        <v>548</v>
      </c>
      <c r="C37" s="391"/>
      <c r="D37" s="391"/>
      <c r="E37" s="391"/>
      <c r="F37" s="125"/>
    </row>
    <row r="38" spans="1:6" s="212" customFormat="1" ht="12" customHeight="1" thickBot="1" x14ac:dyDescent="0.25">
      <c r="A38" s="14" t="s">
        <v>433</v>
      </c>
      <c r="B38" s="363" t="s">
        <v>557</v>
      </c>
      <c r="C38" s="392">
        <v>395000</v>
      </c>
      <c r="D38" s="392">
        <v>395000</v>
      </c>
      <c r="E38" s="392">
        <v>395000</v>
      </c>
      <c r="F38" s="127">
        <v>574000</v>
      </c>
    </row>
    <row r="39" spans="1:6" s="212" customFormat="1" ht="12" customHeight="1" thickBot="1" x14ac:dyDescent="0.25">
      <c r="A39" s="18" t="s">
        <v>12</v>
      </c>
      <c r="B39" s="19" t="s">
        <v>335</v>
      </c>
      <c r="C39" s="389">
        <f>SUM(C40:C50)</f>
        <v>17581058</v>
      </c>
      <c r="D39" s="389">
        <f>SUM(D40:D50)</f>
        <v>17630131</v>
      </c>
      <c r="E39" s="389">
        <f>SUM(E40:E50)</f>
        <v>17630131</v>
      </c>
      <c r="F39" s="123">
        <f>SUM(F40:F50)</f>
        <v>18880299</v>
      </c>
    </row>
    <row r="40" spans="1:6" s="212" customFormat="1" ht="12" customHeight="1" x14ac:dyDescent="0.2">
      <c r="A40" s="13" t="s">
        <v>59</v>
      </c>
      <c r="B40" s="213" t="s">
        <v>183</v>
      </c>
      <c r="C40" s="390"/>
      <c r="D40" s="390"/>
      <c r="E40" s="390"/>
      <c r="F40" s="126"/>
    </row>
    <row r="41" spans="1:6" s="212" customFormat="1" ht="12" customHeight="1" x14ac:dyDescent="0.2">
      <c r="A41" s="12" t="s">
        <v>60</v>
      </c>
      <c r="B41" s="214" t="s">
        <v>184</v>
      </c>
      <c r="C41" s="391">
        <v>342744</v>
      </c>
      <c r="D41" s="391">
        <v>342744</v>
      </c>
      <c r="E41" s="391">
        <v>342744</v>
      </c>
      <c r="F41" s="125">
        <v>342744</v>
      </c>
    </row>
    <row r="42" spans="1:6" s="212" customFormat="1" ht="12" customHeight="1" x14ac:dyDescent="0.2">
      <c r="A42" s="12" t="s">
        <v>61</v>
      </c>
      <c r="B42" s="214" t="s">
        <v>185</v>
      </c>
      <c r="C42" s="391">
        <v>93600</v>
      </c>
      <c r="D42" s="391">
        <v>132240</v>
      </c>
      <c r="E42" s="391">
        <v>132240</v>
      </c>
      <c r="F42" s="125">
        <v>157240</v>
      </c>
    </row>
    <row r="43" spans="1:6" s="212" customFormat="1" ht="12" customHeight="1" x14ac:dyDescent="0.2">
      <c r="A43" s="12" t="s">
        <v>110</v>
      </c>
      <c r="B43" s="214" t="s">
        <v>186</v>
      </c>
      <c r="C43" s="391">
        <v>10227742</v>
      </c>
      <c r="D43" s="391">
        <v>10227742</v>
      </c>
      <c r="E43" s="391">
        <v>10227742</v>
      </c>
      <c r="F43" s="125">
        <v>10500512</v>
      </c>
    </row>
    <row r="44" spans="1:6" s="212" customFormat="1" ht="12" customHeight="1" x14ac:dyDescent="0.2">
      <c r="A44" s="12" t="s">
        <v>111</v>
      </c>
      <c r="B44" s="214" t="s">
        <v>187</v>
      </c>
      <c r="C44" s="391">
        <v>3229410</v>
      </c>
      <c r="D44" s="391">
        <v>3229410</v>
      </c>
      <c r="E44" s="391">
        <v>3229410</v>
      </c>
      <c r="F44" s="125">
        <v>3914410</v>
      </c>
    </row>
    <row r="45" spans="1:6" s="212" customFormat="1" ht="12" customHeight="1" x14ac:dyDescent="0.2">
      <c r="A45" s="12" t="s">
        <v>112</v>
      </c>
      <c r="B45" s="214" t="s">
        <v>188</v>
      </c>
      <c r="C45" s="391">
        <v>3674648</v>
      </c>
      <c r="D45" s="391">
        <v>3685081</v>
      </c>
      <c r="E45" s="391">
        <v>3685081</v>
      </c>
      <c r="F45" s="125">
        <v>3943679</v>
      </c>
    </row>
    <row r="46" spans="1:6" s="212" customFormat="1" ht="12" customHeight="1" x14ac:dyDescent="0.2">
      <c r="A46" s="12" t="s">
        <v>113</v>
      </c>
      <c r="B46" s="214" t="s">
        <v>189</v>
      </c>
      <c r="C46" s="391"/>
      <c r="D46" s="391"/>
      <c r="E46" s="391"/>
      <c r="F46" s="125"/>
    </row>
    <row r="47" spans="1:6" s="212" customFormat="1" ht="12" customHeight="1" x14ac:dyDescent="0.2">
      <c r="A47" s="12" t="s">
        <v>114</v>
      </c>
      <c r="B47" s="214" t="s">
        <v>437</v>
      </c>
      <c r="C47" s="391"/>
      <c r="D47" s="391"/>
      <c r="E47" s="391"/>
      <c r="F47" s="125">
        <v>7852</v>
      </c>
    </row>
    <row r="48" spans="1:6" s="212" customFormat="1" ht="12" customHeight="1" x14ac:dyDescent="0.2">
      <c r="A48" s="12" t="s">
        <v>181</v>
      </c>
      <c r="B48" s="214" t="s">
        <v>191</v>
      </c>
      <c r="C48" s="395"/>
      <c r="D48" s="395"/>
      <c r="E48" s="395"/>
      <c r="F48" s="128"/>
    </row>
    <row r="49" spans="1:6" s="212" customFormat="1" ht="12" customHeight="1" x14ac:dyDescent="0.2">
      <c r="A49" s="14" t="s">
        <v>182</v>
      </c>
      <c r="B49" s="215" t="s">
        <v>337</v>
      </c>
      <c r="C49" s="396"/>
      <c r="D49" s="396"/>
      <c r="E49" s="396"/>
      <c r="F49" s="205"/>
    </row>
    <row r="50" spans="1:6" s="212" customFormat="1" ht="12" customHeight="1" thickBot="1" x14ac:dyDescent="0.25">
      <c r="A50" s="14" t="s">
        <v>336</v>
      </c>
      <c r="B50" s="120" t="s">
        <v>192</v>
      </c>
      <c r="C50" s="396">
        <v>12914</v>
      </c>
      <c r="D50" s="396">
        <v>12914</v>
      </c>
      <c r="E50" s="396">
        <v>12914</v>
      </c>
      <c r="F50" s="205">
        <v>13862</v>
      </c>
    </row>
    <row r="51" spans="1:6" s="212" customFormat="1" ht="12" customHeight="1" thickBot="1" x14ac:dyDescent="0.25">
      <c r="A51" s="18" t="s">
        <v>13</v>
      </c>
      <c r="B51" s="19" t="s">
        <v>193</v>
      </c>
      <c r="C51" s="389">
        <f>SUM(C52:C56)</f>
        <v>0</v>
      </c>
      <c r="D51" s="389">
        <f>SUM(D52:D56)</f>
        <v>0</v>
      </c>
      <c r="E51" s="389">
        <f>SUM(E52:E56)</f>
        <v>0</v>
      </c>
      <c r="F51" s="123">
        <f>SUM(F52:F56)</f>
        <v>0</v>
      </c>
    </row>
    <row r="52" spans="1:6" s="212" customFormat="1" ht="12" customHeight="1" x14ac:dyDescent="0.2">
      <c r="A52" s="13" t="s">
        <v>62</v>
      </c>
      <c r="B52" s="213" t="s">
        <v>197</v>
      </c>
      <c r="C52" s="398"/>
      <c r="D52" s="398"/>
      <c r="E52" s="398"/>
      <c r="F52" s="255"/>
    </row>
    <row r="53" spans="1:6" s="212" customFormat="1" ht="12" customHeight="1" x14ac:dyDescent="0.2">
      <c r="A53" s="12" t="s">
        <v>63</v>
      </c>
      <c r="B53" s="214" t="s">
        <v>198</v>
      </c>
      <c r="C53" s="395"/>
      <c r="D53" s="395"/>
      <c r="E53" s="395"/>
      <c r="F53" s="128"/>
    </row>
    <row r="54" spans="1:6" s="212" customFormat="1" ht="12" customHeight="1" x14ac:dyDescent="0.2">
      <c r="A54" s="12" t="s">
        <v>194</v>
      </c>
      <c r="B54" s="214" t="s">
        <v>199</v>
      </c>
      <c r="C54" s="395"/>
      <c r="D54" s="395"/>
      <c r="E54" s="395"/>
      <c r="F54" s="128"/>
    </row>
    <row r="55" spans="1:6" s="212" customFormat="1" ht="12" customHeight="1" x14ac:dyDescent="0.2">
      <c r="A55" s="12" t="s">
        <v>195</v>
      </c>
      <c r="B55" s="214" t="s">
        <v>200</v>
      </c>
      <c r="C55" s="395"/>
      <c r="D55" s="395"/>
      <c r="E55" s="395"/>
      <c r="F55" s="128"/>
    </row>
    <row r="56" spans="1:6" s="212" customFormat="1" ht="12" customHeight="1" thickBot="1" x14ac:dyDescent="0.25">
      <c r="A56" s="14" t="s">
        <v>196</v>
      </c>
      <c r="B56" s="120" t="s">
        <v>201</v>
      </c>
      <c r="C56" s="396"/>
      <c r="D56" s="396"/>
      <c r="E56" s="396"/>
      <c r="F56" s="205"/>
    </row>
    <row r="57" spans="1:6" s="212" customFormat="1" ht="12" customHeight="1" thickBot="1" x14ac:dyDescent="0.25">
      <c r="A57" s="18" t="s">
        <v>115</v>
      </c>
      <c r="B57" s="19" t="s">
        <v>202</v>
      </c>
      <c r="C57" s="389">
        <f>SUM(C58:C60)</f>
        <v>0</v>
      </c>
      <c r="D57" s="389">
        <f>SUM(D58:D60)</f>
        <v>0</v>
      </c>
      <c r="E57" s="389">
        <f>SUM(E58:E60)</f>
        <v>0</v>
      </c>
      <c r="F57" s="123">
        <f>SUM(F58:F60)</f>
        <v>0</v>
      </c>
    </row>
    <row r="58" spans="1:6" s="212" customFormat="1" ht="12" customHeight="1" x14ac:dyDescent="0.2">
      <c r="A58" s="13" t="s">
        <v>64</v>
      </c>
      <c r="B58" s="213" t="s">
        <v>203</v>
      </c>
      <c r="C58" s="390"/>
      <c r="D58" s="390"/>
      <c r="E58" s="390"/>
      <c r="F58" s="126"/>
    </row>
    <row r="59" spans="1:6" s="212" customFormat="1" ht="12" customHeight="1" x14ac:dyDescent="0.2">
      <c r="A59" s="12" t="s">
        <v>65</v>
      </c>
      <c r="B59" s="214" t="s">
        <v>328</v>
      </c>
      <c r="C59" s="391"/>
      <c r="D59" s="391"/>
      <c r="E59" s="391"/>
      <c r="F59" s="125"/>
    </row>
    <row r="60" spans="1:6" s="212" customFormat="1" ht="12" customHeight="1" x14ac:dyDescent="0.2">
      <c r="A60" s="12" t="s">
        <v>206</v>
      </c>
      <c r="B60" s="214" t="s">
        <v>204</v>
      </c>
      <c r="C60" s="391"/>
      <c r="D60" s="391"/>
      <c r="E60" s="391"/>
      <c r="F60" s="125"/>
    </row>
    <row r="61" spans="1:6" s="212" customFormat="1" ht="12" customHeight="1" thickBot="1" x14ac:dyDescent="0.25">
      <c r="A61" s="14" t="s">
        <v>207</v>
      </c>
      <c r="B61" s="120" t="s">
        <v>205</v>
      </c>
      <c r="C61" s="392"/>
      <c r="D61" s="392"/>
      <c r="E61" s="392"/>
      <c r="F61" s="127"/>
    </row>
    <row r="62" spans="1:6" s="212" customFormat="1" ht="12" customHeight="1" thickBot="1" x14ac:dyDescent="0.25">
      <c r="A62" s="18" t="s">
        <v>15</v>
      </c>
      <c r="B62" s="118" t="s">
        <v>208</v>
      </c>
      <c r="C62" s="389">
        <f>SUM(C63:C65)</f>
        <v>809193</v>
      </c>
      <c r="D62" s="389">
        <f>SUM(D63:D65)</f>
        <v>809193</v>
      </c>
      <c r="E62" s="389">
        <f>SUM(E63:E65)</f>
        <v>809193</v>
      </c>
      <c r="F62" s="123">
        <f>SUM(F63:F65)</f>
        <v>809193</v>
      </c>
    </row>
    <row r="63" spans="1:6" s="212" customFormat="1" ht="12" customHeight="1" x14ac:dyDescent="0.2">
      <c r="A63" s="13" t="s">
        <v>116</v>
      </c>
      <c r="B63" s="213" t="s">
        <v>210</v>
      </c>
      <c r="C63" s="395"/>
      <c r="D63" s="395"/>
      <c r="E63" s="395"/>
      <c r="F63" s="128"/>
    </row>
    <row r="64" spans="1:6" s="212" customFormat="1" ht="12" customHeight="1" x14ac:dyDescent="0.2">
      <c r="A64" s="12" t="s">
        <v>117</v>
      </c>
      <c r="B64" s="214" t="s">
        <v>329</v>
      </c>
      <c r="C64" s="395"/>
      <c r="D64" s="395"/>
      <c r="E64" s="395"/>
      <c r="F64" s="128"/>
    </row>
    <row r="65" spans="1:6" s="212" customFormat="1" ht="12" customHeight="1" x14ac:dyDescent="0.2">
      <c r="A65" s="12" t="s">
        <v>141</v>
      </c>
      <c r="B65" s="214" t="s">
        <v>211</v>
      </c>
      <c r="C65" s="395">
        <v>809193</v>
      </c>
      <c r="D65" s="395">
        <v>809193</v>
      </c>
      <c r="E65" s="395">
        <v>809193</v>
      </c>
      <c r="F65" s="128">
        <v>809193</v>
      </c>
    </row>
    <row r="66" spans="1:6" s="212" customFormat="1" ht="12" customHeight="1" thickBot="1" x14ac:dyDescent="0.25">
      <c r="A66" s="14" t="s">
        <v>209</v>
      </c>
      <c r="B66" s="120" t="s">
        <v>212</v>
      </c>
      <c r="C66" s="395"/>
      <c r="D66" s="395"/>
      <c r="E66" s="395"/>
      <c r="F66" s="128"/>
    </row>
    <row r="67" spans="1:6" s="212" customFormat="1" ht="12" customHeight="1" thickBot="1" x14ac:dyDescent="0.25">
      <c r="A67" s="269" t="s">
        <v>376</v>
      </c>
      <c r="B67" s="19" t="s">
        <v>213</v>
      </c>
      <c r="C67" s="394">
        <f>+C10+C17+C24+C31+C39+C51+C57+C62</f>
        <v>68322263</v>
      </c>
      <c r="D67" s="394">
        <f>+D10+D17+D24+D31+D39+D51+D57+D62</f>
        <v>70590859</v>
      </c>
      <c r="E67" s="394">
        <f>+E10+E17+E24+E31+E39+E51+E57+E62</f>
        <v>72195449</v>
      </c>
      <c r="F67" s="129">
        <f>+F10+F17+F24+F31+F39+F51+F57+F62</f>
        <v>85580942</v>
      </c>
    </row>
    <row r="68" spans="1:6" s="212" customFormat="1" ht="12" customHeight="1" thickBot="1" x14ac:dyDescent="0.25">
      <c r="A68" s="257" t="s">
        <v>214</v>
      </c>
      <c r="B68" s="118" t="s">
        <v>215</v>
      </c>
      <c r="C68" s="389">
        <f>SUM(C69:C71)</f>
        <v>0</v>
      </c>
      <c r="D68" s="389">
        <f>SUM(D69:D71)</f>
        <v>0</v>
      </c>
      <c r="E68" s="389">
        <f>SUM(E69:E71)</f>
        <v>0</v>
      </c>
      <c r="F68" s="123">
        <f>SUM(F69:F71)</f>
        <v>0</v>
      </c>
    </row>
    <row r="69" spans="1:6" s="212" customFormat="1" ht="12" customHeight="1" x14ac:dyDescent="0.2">
      <c r="A69" s="13" t="s">
        <v>243</v>
      </c>
      <c r="B69" s="213" t="s">
        <v>216</v>
      </c>
      <c r="C69" s="395"/>
      <c r="D69" s="395"/>
      <c r="E69" s="395"/>
      <c r="F69" s="128"/>
    </row>
    <row r="70" spans="1:6" s="212" customFormat="1" ht="12" customHeight="1" x14ac:dyDescent="0.2">
      <c r="A70" s="12" t="s">
        <v>252</v>
      </c>
      <c r="B70" s="214" t="s">
        <v>217</v>
      </c>
      <c r="C70" s="395"/>
      <c r="D70" s="395"/>
      <c r="E70" s="395"/>
      <c r="F70" s="128"/>
    </row>
    <row r="71" spans="1:6" s="212" customFormat="1" ht="12" customHeight="1" thickBot="1" x14ac:dyDescent="0.25">
      <c r="A71" s="14" t="s">
        <v>253</v>
      </c>
      <c r="B71" s="263" t="s">
        <v>446</v>
      </c>
      <c r="C71" s="395"/>
      <c r="D71" s="395"/>
      <c r="E71" s="395"/>
      <c r="F71" s="128"/>
    </row>
    <row r="72" spans="1:6" s="212" customFormat="1" ht="12" customHeight="1" thickBot="1" x14ac:dyDescent="0.25">
      <c r="A72" s="257" t="s">
        <v>219</v>
      </c>
      <c r="B72" s="118" t="s">
        <v>220</v>
      </c>
      <c r="C72" s="389">
        <f>SUM(C73:C76)</f>
        <v>0</v>
      </c>
      <c r="D72" s="389">
        <f>SUM(D73:D76)</f>
        <v>0</v>
      </c>
      <c r="E72" s="389">
        <f>SUM(E73:E76)</f>
        <v>0</v>
      </c>
      <c r="F72" s="123">
        <f>SUM(F73:F76)</f>
        <v>0</v>
      </c>
    </row>
    <row r="73" spans="1:6" s="212" customFormat="1" ht="12" customHeight="1" x14ac:dyDescent="0.2">
      <c r="A73" s="13" t="s">
        <v>93</v>
      </c>
      <c r="B73" s="213" t="s">
        <v>221</v>
      </c>
      <c r="C73" s="395"/>
      <c r="D73" s="395"/>
      <c r="E73" s="395"/>
      <c r="F73" s="128"/>
    </row>
    <row r="74" spans="1:6" s="212" customFormat="1" ht="12" customHeight="1" x14ac:dyDescent="0.2">
      <c r="A74" s="12" t="s">
        <v>94</v>
      </c>
      <c r="B74" s="214" t="s">
        <v>447</v>
      </c>
      <c r="C74" s="395"/>
      <c r="D74" s="395"/>
      <c r="E74" s="395"/>
      <c r="F74" s="128"/>
    </row>
    <row r="75" spans="1:6" s="212" customFormat="1" ht="12" customHeight="1" thickBot="1" x14ac:dyDescent="0.25">
      <c r="A75" s="14" t="s">
        <v>244</v>
      </c>
      <c r="B75" s="215" t="s">
        <v>222</v>
      </c>
      <c r="C75" s="396"/>
      <c r="D75" s="396"/>
      <c r="E75" s="396"/>
      <c r="F75" s="205"/>
    </row>
    <row r="76" spans="1:6" s="212" customFormat="1" ht="12" customHeight="1" thickBot="1" x14ac:dyDescent="0.25">
      <c r="A76" s="292" t="s">
        <v>245</v>
      </c>
      <c r="B76" s="293" t="s">
        <v>448</v>
      </c>
      <c r="C76" s="426"/>
      <c r="D76" s="426"/>
      <c r="E76" s="426"/>
      <c r="F76" s="294"/>
    </row>
    <row r="77" spans="1:6" s="212" customFormat="1" ht="12" customHeight="1" thickBot="1" x14ac:dyDescent="0.25">
      <c r="A77" s="257" t="s">
        <v>223</v>
      </c>
      <c r="B77" s="118" t="s">
        <v>224</v>
      </c>
      <c r="C77" s="389">
        <f>SUM(C78:C79)</f>
        <v>18018979</v>
      </c>
      <c r="D77" s="389">
        <f>SUM(D78:D79)</f>
        <v>18018979</v>
      </c>
      <c r="E77" s="389">
        <f>SUM(E78:E79)</f>
        <v>18018979</v>
      </c>
      <c r="F77" s="123">
        <f>SUM(F78:F79)</f>
        <v>17672561</v>
      </c>
    </row>
    <row r="78" spans="1:6" s="212" customFormat="1" ht="12" customHeight="1" thickBot="1" x14ac:dyDescent="0.25">
      <c r="A78" s="11" t="s">
        <v>246</v>
      </c>
      <c r="B78" s="291" t="s">
        <v>225</v>
      </c>
      <c r="C78" s="396">
        <v>18018979</v>
      </c>
      <c r="D78" s="396">
        <v>18018979</v>
      </c>
      <c r="E78" s="396">
        <v>18018979</v>
      </c>
      <c r="F78" s="205">
        <v>17672561</v>
      </c>
    </row>
    <row r="79" spans="1:6" s="212" customFormat="1" ht="12" customHeight="1" thickBot="1" x14ac:dyDescent="0.25">
      <c r="A79" s="292" t="s">
        <v>247</v>
      </c>
      <c r="B79" s="293" t="s">
        <v>226</v>
      </c>
      <c r="C79" s="426"/>
      <c r="D79" s="426"/>
      <c r="E79" s="426"/>
      <c r="F79" s="294"/>
    </row>
    <row r="80" spans="1:6" s="212" customFormat="1" ht="12" customHeight="1" thickBot="1" x14ac:dyDescent="0.25">
      <c r="A80" s="257" t="s">
        <v>227</v>
      </c>
      <c r="B80" s="118" t="s">
        <v>228</v>
      </c>
      <c r="C80" s="389">
        <f>SUM(C81:C83)</f>
        <v>0</v>
      </c>
      <c r="D80" s="389">
        <f>SUM(D81:D83)</f>
        <v>42385</v>
      </c>
      <c r="E80" s="389">
        <f>SUM(E81:E83)</f>
        <v>42385</v>
      </c>
      <c r="F80" s="123">
        <f>SUM(F81:F83)</f>
        <v>42385</v>
      </c>
    </row>
    <row r="81" spans="1:6" s="212" customFormat="1" ht="12" customHeight="1" x14ac:dyDescent="0.2">
      <c r="A81" s="13" t="s">
        <v>248</v>
      </c>
      <c r="B81" s="213" t="s">
        <v>229</v>
      </c>
      <c r="C81" s="395"/>
      <c r="D81" s="395">
        <v>42385</v>
      </c>
      <c r="E81" s="395">
        <v>42385</v>
      </c>
      <c r="F81" s="128">
        <v>42385</v>
      </c>
    </row>
    <row r="82" spans="1:6" s="212" customFormat="1" ht="12" customHeight="1" x14ac:dyDescent="0.2">
      <c r="A82" s="12" t="s">
        <v>249</v>
      </c>
      <c r="B82" s="214" t="s">
        <v>230</v>
      </c>
      <c r="C82" s="395"/>
      <c r="D82" s="395"/>
      <c r="E82" s="395"/>
      <c r="F82" s="128"/>
    </row>
    <row r="83" spans="1:6" s="212" customFormat="1" ht="12" customHeight="1" thickBot="1" x14ac:dyDescent="0.25">
      <c r="A83" s="16" t="s">
        <v>250</v>
      </c>
      <c r="B83" s="295" t="s">
        <v>449</v>
      </c>
      <c r="C83" s="427"/>
      <c r="D83" s="427"/>
      <c r="E83" s="427"/>
      <c r="F83" s="296"/>
    </row>
    <row r="84" spans="1:6" s="212" customFormat="1" ht="12" customHeight="1" thickBot="1" x14ac:dyDescent="0.25">
      <c r="A84" s="257" t="s">
        <v>231</v>
      </c>
      <c r="B84" s="118" t="s">
        <v>251</v>
      </c>
      <c r="C84" s="389">
        <f>SUM(C85:C88)</f>
        <v>0</v>
      </c>
      <c r="D84" s="389">
        <f>SUM(D85:D88)</f>
        <v>0</v>
      </c>
      <c r="E84" s="389">
        <f>SUM(E85:E88)</f>
        <v>0</v>
      </c>
      <c r="F84" s="123">
        <f>SUM(F85:F88)</f>
        <v>0</v>
      </c>
    </row>
    <row r="85" spans="1:6" s="212" customFormat="1" ht="12" customHeight="1" x14ac:dyDescent="0.2">
      <c r="A85" s="217" t="s">
        <v>232</v>
      </c>
      <c r="B85" s="213" t="s">
        <v>233</v>
      </c>
      <c r="C85" s="395"/>
      <c r="D85" s="395"/>
      <c r="E85" s="395"/>
      <c r="F85" s="128"/>
    </row>
    <row r="86" spans="1:6" s="212" customFormat="1" ht="12" customHeight="1" x14ac:dyDescent="0.2">
      <c r="A86" s="218" t="s">
        <v>234</v>
      </c>
      <c r="B86" s="214" t="s">
        <v>235</v>
      </c>
      <c r="C86" s="395"/>
      <c r="D86" s="395"/>
      <c r="E86" s="395"/>
      <c r="F86" s="128"/>
    </row>
    <row r="87" spans="1:6" s="212" customFormat="1" ht="12" customHeight="1" x14ac:dyDescent="0.2">
      <c r="A87" s="218" t="s">
        <v>236</v>
      </c>
      <c r="B87" s="214" t="s">
        <v>237</v>
      </c>
      <c r="C87" s="395"/>
      <c r="D87" s="395"/>
      <c r="E87" s="395"/>
      <c r="F87" s="128"/>
    </row>
    <row r="88" spans="1:6" s="212" customFormat="1" ht="12" customHeight="1" thickBot="1" x14ac:dyDescent="0.25">
      <c r="A88" s="219" t="s">
        <v>238</v>
      </c>
      <c r="B88" s="120" t="s">
        <v>239</v>
      </c>
      <c r="C88" s="395"/>
      <c r="D88" s="395"/>
      <c r="E88" s="395"/>
      <c r="F88" s="128"/>
    </row>
    <row r="89" spans="1:6" s="212" customFormat="1" ht="12" customHeight="1" thickBot="1" x14ac:dyDescent="0.25">
      <c r="A89" s="257" t="s">
        <v>240</v>
      </c>
      <c r="B89" s="118" t="s">
        <v>375</v>
      </c>
      <c r="C89" s="400"/>
      <c r="D89" s="400"/>
      <c r="E89" s="400"/>
      <c r="F89" s="256"/>
    </row>
    <row r="90" spans="1:6" s="212" customFormat="1" ht="13.5" customHeight="1" thickBot="1" x14ac:dyDescent="0.25">
      <c r="A90" s="257" t="s">
        <v>242</v>
      </c>
      <c r="B90" s="118" t="s">
        <v>241</v>
      </c>
      <c r="C90" s="400"/>
      <c r="D90" s="400"/>
      <c r="E90" s="400"/>
      <c r="F90" s="256"/>
    </row>
    <row r="91" spans="1:6" s="212" customFormat="1" ht="15.75" customHeight="1" thickBot="1" x14ac:dyDescent="0.25">
      <c r="A91" s="257" t="s">
        <v>254</v>
      </c>
      <c r="B91" s="220" t="s">
        <v>378</v>
      </c>
      <c r="C91" s="394">
        <f>+C68+C72+C77+C80+C84+C90+C89</f>
        <v>18018979</v>
      </c>
      <c r="D91" s="394">
        <f>+D68+D72+D77+D80+D84+D90+D89</f>
        <v>18061364</v>
      </c>
      <c r="E91" s="394">
        <f>+E68+E72+E77+E80+E84+E90+E89</f>
        <v>18061364</v>
      </c>
      <c r="F91" s="129">
        <f>+F68+F72+F77+F80+F84+F90+F89</f>
        <v>17714946</v>
      </c>
    </row>
    <row r="92" spans="1:6" s="212" customFormat="1" ht="16.5" customHeight="1" thickBot="1" x14ac:dyDescent="0.25">
      <c r="A92" s="258" t="s">
        <v>377</v>
      </c>
      <c r="B92" s="221" t="s">
        <v>379</v>
      </c>
      <c r="C92" s="394">
        <f>+C67+C91</f>
        <v>86341242</v>
      </c>
      <c r="D92" s="394">
        <f>+D67+D91</f>
        <v>88652223</v>
      </c>
      <c r="E92" s="394">
        <f>+E67+E91</f>
        <v>90256813</v>
      </c>
      <c r="F92" s="129">
        <f>+F67+F91</f>
        <v>103295888</v>
      </c>
    </row>
    <row r="93" spans="1:6" s="212" customFormat="1" ht="11.1" customHeight="1" x14ac:dyDescent="0.2">
      <c r="A93" s="3"/>
      <c r="B93" s="4"/>
      <c r="C93" s="4"/>
      <c r="D93" s="4"/>
      <c r="E93" s="4"/>
      <c r="F93" s="130"/>
    </row>
    <row r="94" spans="1:6" ht="16.5" customHeight="1" x14ac:dyDescent="0.25">
      <c r="A94" s="569" t="s">
        <v>37</v>
      </c>
      <c r="B94" s="569"/>
      <c r="C94" s="569"/>
      <c r="D94" s="569"/>
      <c r="E94" s="569"/>
      <c r="F94" s="569"/>
    </row>
    <row r="95" spans="1:6" s="222" customFormat="1" ht="16.5" customHeight="1" thickBot="1" x14ac:dyDescent="0.3">
      <c r="A95" s="566" t="s">
        <v>97</v>
      </c>
      <c r="B95" s="566"/>
      <c r="C95" s="378"/>
      <c r="D95" s="378"/>
      <c r="E95" s="378"/>
      <c r="F95" s="302" t="str">
        <f>F7</f>
        <v>Forintban!</v>
      </c>
    </row>
    <row r="96" spans="1:6" ht="51" customHeight="1" thickBot="1" x14ac:dyDescent="0.3">
      <c r="A96" s="284" t="s">
        <v>54</v>
      </c>
      <c r="B96" s="285" t="s">
        <v>38</v>
      </c>
      <c r="C96" s="425" t="s">
        <v>575</v>
      </c>
      <c r="D96" s="425" t="str">
        <f>+D8</f>
        <v>2020. évi módosított előirányzat (2020.06.29.)</v>
      </c>
      <c r="E96" s="425" t="str">
        <f>+E8</f>
        <v>2020. évi módosított előirányzat (2020.09.29.)</v>
      </c>
      <c r="F96" s="286" t="str">
        <f>+F8</f>
        <v>2020. évi módosított előirányzat (2020.12.31.)</v>
      </c>
    </row>
    <row r="97" spans="1:6" s="211" customFormat="1" ht="12" customHeight="1" thickBot="1" x14ac:dyDescent="0.25">
      <c r="A97" s="284"/>
      <c r="B97" s="285" t="s">
        <v>393</v>
      </c>
      <c r="C97" s="425" t="s">
        <v>394</v>
      </c>
      <c r="D97" s="425" t="s">
        <v>395</v>
      </c>
      <c r="E97" s="425" t="s">
        <v>397</v>
      </c>
      <c r="F97" s="286" t="s">
        <v>396</v>
      </c>
    </row>
    <row r="98" spans="1:6" ht="12" customHeight="1" thickBot="1" x14ac:dyDescent="0.3">
      <c r="A98" s="20" t="s">
        <v>8</v>
      </c>
      <c r="B98" s="24" t="s">
        <v>338</v>
      </c>
      <c r="C98" s="401">
        <f>C99+C100+C101+C102+C103+C116</f>
        <v>80391876</v>
      </c>
      <c r="D98" s="401">
        <f>D99+D100+D101+D102+D103+D116</f>
        <v>82660472</v>
      </c>
      <c r="E98" s="401">
        <f>E99+E100+E101+E102+E103+E116</f>
        <v>82684866</v>
      </c>
      <c r="F98" s="122">
        <f>F99+F100+F101+F102+F103+F116</f>
        <v>95195108</v>
      </c>
    </row>
    <row r="99" spans="1:6" ht="12" customHeight="1" x14ac:dyDescent="0.25">
      <c r="A99" s="15" t="s">
        <v>66</v>
      </c>
      <c r="B99" s="8" t="s">
        <v>39</v>
      </c>
      <c r="C99" s="402">
        <v>27425169</v>
      </c>
      <c r="D99" s="402">
        <v>29049099</v>
      </c>
      <c r="E99" s="402">
        <v>29629673</v>
      </c>
      <c r="F99" s="124">
        <v>28842769</v>
      </c>
    </row>
    <row r="100" spans="1:6" ht="12" customHeight="1" x14ac:dyDescent="0.25">
      <c r="A100" s="12" t="s">
        <v>67</v>
      </c>
      <c r="B100" s="6" t="s">
        <v>118</v>
      </c>
      <c r="C100" s="391">
        <v>4465173</v>
      </c>
      <c r="D100" s="391">
        <v>4749359</v>
      </c>
      <c r="E100" s="391">
        <v>4721815</v>
      </c>
      <c r="F100" s="125">
        <v>4547616</v>
      </c>
    </row>
    <row r="101" spans="1:6" ht="12" customHeight="1" x14ac:dyDescent="0.25">
      <c r="A101" s="12" t="s">
        <v>68</v>
      </c>
      <c r="B101" s="6" t="s">
        <v>91</v>
      </c>
      <c r="C101" s="392">
        <v>17881047</v>
      </c>
      <c r="D101" s="392">
        <v>18237536</v>
      </c>
      <c r="E101" s="392">
        <v>19289096</v>
      </c>
      <c r="F101" s="127">
        <v>18302688</v>
      </c>
    </row>
    <row r="102" spans="1:6" ht="12" customHeight="1" x14ac:dyDescent="0.25">
      <c r="A102" s="12" t="s">
        <v>69</v>
      </c>
      <c r="B102" s="9" t="s">
        <v>119</v>
      </c>
      <c r="C102" s="392">
        <v>630000</v>
      </c>
      <c r="D102" s="392">
        <v>630000</v>
      </c>
      <c r="E102" s="392">
        <v>630000</v>
      </c>
      <c r="F102" s="127">
        <v>757000</v>
      </c>
    </row>
    <row r="103" spans="1:6" ht="12" customHeight="1" x14ac:dyDescent="0.25">
      <c r="A103" s="12" t="s">
        <v>77</v>
      </c>
      <c r="B103" s="17" t="s">
        <v>120</v>
      </c>
      <c r="C103" s="392">
        <f>C110+C115</f>
        <v>2359673</v>
      </c>
      <c r="D103" s="392">
        <f>D110+D115+D106</f>
        <v>2363664</v>
      </c>
      <c r="E103" s="392">
        <f>E110+E115+E106</f>
        <v>2363664</v>
      </c>
      <c r="F103" s="127">
        <f>F110+F115+F106</f>
        <v>1765514</v>
      </c>
    </row>
    <row r="104" spans="1:6" ht="12" customHeight="1" x14ac:dyDescent="0.25">
      <c r="A104" s="12" t="s">
        <v>70</v>
      </c>
      <c r="B104" s="6" t="s">
        <v>343</v>
      </c>
      <c r="C104" s="392"/>
      <c r="D104" s="392"/>
      <c r="E104" s="392"/>
      <c r="F104" s="127"/>
    </row>
    <row r="105" spans="1:6" ht="12" customHeight="1" x14ac:dyDescent="0.25">
      <c r="A105" s="12" t="s">
        <v>71</v>
      </c>
      <c r="B105" s="70" t="s">
        <v>342</v>
      </c>
      <c r="C105" s="392"/>
      <c r="D105" s="392"/>
      <c r="E105" s="392"/>
      <c r="F105" s="127"/>
    </row>
    <row r="106" spans="1:6" ht="12" customHeight="1" x14ac:dyDescent="0.25">
      <c r="A106" s="12" t="s">
        <v>78</v>
      </c>
      <c r="B106" s="70" t="s">
        <v>341</v>
      </c>
      <c r="C106" s="392"/>
      <c r="D106" s="392">
        <v>3991</v>
      </c>
      <c r="E106" s="392">
        <v>3991</v>
      </c>
      <c r="F106" s="127">
        <v>3991</v>
      </c>
    </row>
    <row r="107" spans="1:6" ht="12" customHeight="1" x14ac:dyDescent="0.25">
      <c r="A107" s="12" t="s">
        <v>79</v>
      </c>
      <c r="B107" s="68" t="s">
        <v>257</v>
      </c>
      <c r="C107" s="392"/>
      <c r="D107" s="392"/>
      <c r="E107" s="392"/>
      <c r="F107" s="127"/>
    </row>
    <row r="108" spans="1:6" ht="12" customHeight="1" x14ac:dyDescent="0.25">
      <c r="A108" s="12" t="s">
        <v>80</v>
      </c>
      <c r="B108" s="69" t="s">
        <v>258</v>
      </c>
      <c r="C108" s="392"/>
      <c r="D108" s="392"/>
      <c r="E108" s="392"/>
      <c r="F108" s="127"/>
    </row>
    <row r="109" spans="1:6" ht="12" customHeight="1" x14ac:dyDescent="0.25">
      <c r="A109" s="12" t="s">
        <v>81</v>
      </c>
      <c r="B109" s="69" t="s">
        <v>259</v>
      </c>
      <c r="C109" s="392"/>
      <c r="D109" s="392"/>
      <c r="E109" s="392"/>
      <c r="F109" s="127"/>
    </row>
    <row r="110" spans="1:6" ht="12" customHeight="1" x14ac:dyDescent="0.25">
      <c r="A110" s="12" t="s">
        <v>83</v>
      </c>
      <c r="B110" s="68" t="s">
        <v>260</v>
      </c>
      <c r="C110" s="392">
        <v>1909673</v>
      </c>
      <c r="D110" s="392">
        <v>1909673</v>
      </c>
      <c r="E110" s="392">
        <v>1909673</v>
      </c>
      <c r="F110" s="127">
        <v>1761523</v>
      </c>
    </row>
    <row r="111" spans="1:6" ht="12" customHeight="1" x14ac:dyDescent="0.25">
      <c r="A111" s="12" t="s">
        <v>121</v>
      </c>
      <c r="B111" s="68" t="s">
        <v>261</v>
      </c>
      <c r="C111" s="392"/>
      <c r="D111" s="392"/>
      <c r="E111" s="392"/>
      <c r="F111" s="127"/>
    </row>
    <row r="112" spans="1:6" ht="12" customHeight="1" x14ac:dyDescent="0.25">
      <c r="A112" s="12" t="s">
        <v>255</v>
      </c>
      <c r="B112" s="69" t="s">
        <v>262</v>
      </c>
      <c r="C112" s="392"/>
      <c r="D112" s="392"/>
      <c r="E112" s="392"/>
      <c r="F112" s="127"/>
    </row>
    <row r="113" spans="1:6" ht="12" customHeight="1" x14ac:dyDescent="0.25">
      <c r="A113" s="11" t="s">
        <v>256</v>
      </c>
      <c r="B113" s="70" t="s">
        <v>263</v>
      </c>
      <c r="C113" s="392"/>
      <c r="D113" s="392"/>
      <c r="E113" s="392"/>
      <c r="F113" s="127"/>
    </row>
    <row r="114" spans="1:6" ht="12" customHeight="1" x14ac:dyDescent="0.25">
      <c r="A114" s="12" t="s">
        <v>339</v>
      </c>
      <c r="B114" s="70" t="s">
        <v>264</v>
      </c>
      <c r="C114" s="392"/>
      <c r="D114" s="392"/>
      <c r="E114" s="392"/>
      <c r="F114" s="127"/>
    </row>
    <row r="115" spans="1:6" ht="12" customHeight="1" x14ac:dyDescent="0.25">
      <c r="A115" s="14" t="s">
        <v>340</v>
      </c>
      <c r="B115" s="70" t="s">
        <v>265</v>
      </c>
      <c r="C115" s="392">
        <v>450000</v>
      </c>
      <c r="D115" s="392">
        <v>450000</v>
      </c>
      <c r="E115" s="392">
        <v>450000</v>
      </c>
      <c r="F115" s="127"/>
    </row>
    <row r="116" spans="1:6" ht="12" customHeight="1" x14ac:dyDescent="0.25">
      <c r="A116" s="12" t="s">
        <v>344</v>
      </c>
      <c r="B116" s="9" t="s">
        <v>40</v>
      </c>
      <c r="C116" s="391">
        <f>C117+C118</f>
        <v>27630814</v>
      </c>
      <c r="D116" s="391">
        <f>D117+D118</f>
        <v>27630814</v>
      </c>
      <c r="E116" s="391">
        <f>E117+E118</f>
        <v>26050618</v>
      </c>
      <c r="F116" s="125">
        <f>F117+F118</f>
        <v>40979521</v>
      </c>
    </row>
    <row r="117" spans="1:6" ht="12" customHeight="1" x14ac:dyDescent="0.25">
      <c r="A117" s="12" t="s">
        <v>345</v>
      </c>
      <c r="B117" s="6" t="s">
        <v>347</v>
      </c>
      <c r="C117" s="391"/>
      <c r="D117" s="391"/>
      <c r="E117" s="391"/>
      <c r="F117" s="125"/>
    </row>
    <row r="118" spans="1:6" ht="12" customHeight="1" thickBot="1" x14ac:dyDescent="0.3">
      <c r="A118" s="16" t="s">
        <v>346</v>
      </c>
      <c r="B118" s="267" t="s">
        <v>348</v>
      </c>
      <c r="C118" s="403">
        <v>27630814</v>
      </c>
      <c r="D118" s="403">
        <v>27630814</v>
      </c>
      <c r="E118" s="403">
        <v>26050618</v>
      </c>
      <c r="F118" s="131">
        <v>40979521</v>
      </c>
    </row>
    <row r="119" spans="1:6" ht="12" customHeight="1" thickBot="1" x14ac:dyDescent="0.3">
      <c r="A119" s="264" t="s">
        <v>9</v>
      </c>
      <c r="B119" s="265" t="s">
        <v>266</v>
      </c>
      <c r="C119" s="399">
        <f>+C120+C122+C124</f>
        <v>4560600</v>
      </c>
      <c r="D119" s="399">
        <f>+D120+D122+D124</f>
        <v>4560600</v>
      </c>
      <c r="E119" s="399">
        <f>+E120+E122+E124</f>
        <v>6140796</v>
      </c>
      <c r="F119" s="266">
        <f>+F120+F122+F124</f>
        <v>6669629</v>
      </c>
    </row>
    <row r="120" spans="1:6" ht="12" customHeight="1" x14ac:dyDescent="0.25">
      <c r="A120" s="13" t="s">
        <v>72</v>
      </c>
      <c r="B120" s="6" t="s">
        <v>140</v>
      </c>
      <c r="C120" s="390">
        <v>4110600</v>
      </c>
      <c r="D120" s="390">
        <v>4110600</v>
      </c>
      <c r="E120" s="390">
        <v>4110600</v>
      </c>
      <c r="F120" s="126">
        <v>4639433</v>
      </c>
    </row>
    <row r="121" spans="1:6" ht="12" customHeight="1" x14ac:dyDescent="0.25">
      <c r="A121" s="13" t="s">
        <v>73</v>
      </c>
      <c r="B121" s="10" t="s">
        <v>270</v>
      </c>
      <c r="C121" s="390"/>
      <c r="D121" s="390"/>
      <c r="E121" s="390"/>
      <c r="F121" s="126"/>
    </row>
    <row r="122" spans="1:6" ht="12" customHeight="1" x14ac:dyDescent="0.25">
      <c r="A122" s="13" t="s">
        <v>74</v>
      </c>
      <c r="B122" s="10" t="s">
        <v>122</v>
      </c>
      <c r="C122" s="391"/>
      <c r="D122" s="391"/>
      <c r="E122" s="391">
        <v>1580196</v>
      </c>
      <c r="F122" s="125">
        <v>1580196</v>
      </c>
    </row>
    <row r="123" spans="1:6" ht="12" customHeight="1" x14ac:dyDescent="0.25">
      <c r="A123" s="13" t="s">
        <v>75</v>
      </c>
      <c r="B123" s="10" t="s">
        <v>271</v>
      </c>
      <c r="C123" s="404"/>
      <c r="D123" s="391"/>
      <c r="E123" s="391"/>
      <c r="F123" s="125"/>
    </row>
    <row r="124" spans="1:6" ht="12" customHeight="1" x14ac:dyDescent="0.25">
      <c r="A124" s="13" t="s">
        <v>76</v>
      </c>
      <c r="B124" s="120" t="s">
        <v>451</v>
      </c>
      <c r="C124" s="404">
        <f>C127+C128</f>
        <v>450000</v>
      </c>
      <c r="D124" s="391">
        <f>D127+D128</f>
        <v>450000</v>
      </c>
      <c r="E124" s="391">
        <f>E127+E128</f>
        <v>450000</v>
      </c>
      <c r="F124" s="125">
        <f>F127+F128</f>
        <v>450000</v>
      </c>
    </row>
    <row r="125" spans="1:6" ht="12" customHeight="1" x14ac:dyDescent="0.25">
      <c r="A125" s="13" t="s">
        <v>82</v>
      </c>
      <c r="B125" s="119" t="s">
        <v>330</v>
      </c>
      <c r="C125" s="404"/>
      <c r="D125" s="391"/>
      <c r="E125" s="391"/>
      <c r="F125" s="125"/>
    </row>
    <row r="126" spans="1:6" ht="12" customHeight="1" x14ac:dyDescent="0.25">
      <c r="A126" s="13" t="s">
        <v>84</v>
      </c>
      <c r="B126" s="209" t="s">
        <v>276</v>
      </c>
      <c r="C126" s="404"/>
      <c r="D126" s="391"/>
      <c r="E126" s="391"/>
      <c r="F126" s="125"/>
    </row>
    <row r="127" spans="1:6" x14ac:dyDescent="0.25">
      <c r="A127" s="13" t="s">
        <v>123</v>
      </c>
      <c r="B127" s="69" t="s">
        <v>259</v>
      </c>
      <c r="C127" s="404">
        <v>400000</v>
      </c>
      <c r="D127" s="391">
        <v>400000</v>
      </c>
      <c r="E127" s="391">
        <v>400000</v>
      </c>
      <c r="F127" s="125">
        <v>400000</v>
      </c>
    </row>
    <row r="128" spans="1:6" ht="12" customHeight="1" x14ac:dyDescent="0.25">
      <c r="A128" s="13" t="s">
        <v>124</v>
      </c>
      <c r="B128" s="69" t="s">
        <v>275</v>
      </c>
      <c r="C128" s="404">
        <v>50000</v>
      </c>
      <c r="D128" s="391">
        <v>50000</v>
      </c>
      <c r="E128" s="391">
        <v>50000</v>
      </c>
      <c r="F128" s="125">
        <v>50000</v>
      </c>
    </row>
    <row r="129" spans="1:6" ht="12" customHeight="1" x14ac:dyDescent="0.25">
      <c r="A129" s="13" t="s">
        <v>125</v>
      </c>
      <c r="B129" s="69" t="s">
        <v>274</v>
      </c>
      <c r="C129" s="404"/>
      <c r="D129" s="391"/>
      <c r="E129" s="391"/>
      <c r="F129" s="125"/>
    </row>
    <row r="130" spans="1:6" ht="12" customHeight="1" x14ac:dyDescent="0.25">
      <c r="A130" s="13" t="s">
        <v>267</v>
      </c>
      <c r="B130" s="69" t="s">
        <v>262</v>
      </c>
      <c r="C130" s="404"/>
      <c r="D130" s="391"/>
      <c r="E130" s="391"/>
      <c r="F130" s="125"/>
    </row>
    <row r="131" spans="1:6" ht="12" customHeight="1" x14ac:dyDescent="0.25">
      <c r="A131" s="13" t="s">
        <v>268</v>
      </c>
      <c r="B131" s="69" t="s">
        <v>273</v>
      </c>
      <c r="C131" s="404"/>
      <c r="D131" s="391"/>
      <c r="E131" s="391"/>
      <c r="F131" s="125"/>
    </row>
    <row r="132" spans="1:6" ht="16.5" thickBot="1" x14ac:dyDescent="0.3">
      <c r="A132" s="11" t="s">
        <v>269</v>
      </c>
      <c r="B132" s="69" t="s">
        <v>272</v>
      </c>
      <c r="C132" s="405"/>
      <c r="D132" s="392"/>
      <c r="E132" s="392"/>
      <c r="F132" s="127"/>
    </row>
    <row r="133" spans="1:6" ht="12" customHeight="1" thickBot="1" x14ac:dyDescent="0.3">
      <c r="A133" s="18" t="s">
        <v>10</v>
      </c>
      <c r="B133" s="56" t="s">
        <v>349</v>
      </c>
      <c r="C133" s="389">
        <f>+C98+C119</f>
        <v>84952476</v>
      </c>
      <c r="D133" s="389">
        <f>+D98+D119</f>
        <v>87221072</v>
      </c>
      <c r="E133" s="389">
        <f>+E98+E119</f>
        <v>88825662</v>
      </c>
      <c r="F133" s="123">
        <f>+F98+F119</f>
        <v>101864737</v>
      </c>
    </row>
    <row r="134" spans="1:6" ht="12" customHeight="1" thickBot="1" x14ac:dyDescent="0.3">
      <c r="A134" s="18" t="s">
        <v>11</v>
      </c>
      <c r="B134" s="56" t="s">
        <v>350</v>
      </c>
      <c r="C134" s="389">
        <f>+C135+C136+C137</f>
        <v>0</v>
      </c>
      <c r="D134" s="389">
        <f>+D135+D136+D137</f>
        <v>0</v>
      </c>
      <c r="E134" s="389">
        <f>+E135+E136+E137</f>
        <v>0</v>
      </c>
      <c r="F134" s="123">
        <f>+F135+F136+F137</f>
        <v>0</v>
      </c>
    </row>
    <row r="135" spans="1:6" ht="12" customHeight="1" x14ac:dyDescent="0.25">
      <c r="A135" s="13" t="s">
        <v>176</v>
      </c>
      <c r="B135" s="10" t="s">
        <v>357</v>
      </c>
      <c r="C135" s="404"/>
      <c r="D135" s="391"/>
      <c r="E135" s="391"/>
      <c r="F135" s="125"/>
    </row>
    <row r="136" spans="1:6" ht="12" customHeight="1" x14ac:dyDescent="0.25">
      <c r="A136" s="13" t="s">
        <v>177</v>
      </c>
      <c r="B136" s="10" t="s">
        <v>358</v>
      </c>
      <c r="C136" s="404"/>
      <c r="D136" s="391"/>
      <c r="E136" s="391"/>
      <c r="F136" s="125"/>
    </row>
    <row r="137" spans="1:6" ht="12" customHeight="1" thickBot="1" x14ac:dyDescent="0.3">
      <c r="A137" s="11" t="s">
        <v>178</v>
      </c>
      <c r="B137" s="10" t="s">
        <v>359</v>
      </c>
      <c r="C137" s="404"/>
      <c r="D137" s="391"/>
      <c r="E137" s="391"/>
      <c r="F137" s="125"/>
    </row>
    <row r="138" spans="1:6" ht="12" customHeight="1" thickBot="1" x14ac:dyDescent="0.3">
      <c r="A138" s="18" t="s">
        <v>12</v>
      </c>
      <c r="B138" s="56" t="s">
        <v>351</v>
      </c>
      <c r="C138" s="389">
        <f>SUM(C139:C144)</f>
        <v>0</v>
      </c>
      <c r="D138" s="389">
        <f>SUM(D139:D144)</f>
        <v>0</v>
      </c>
      <c r="E138" s="389">
        <f>SUM(E139:E144)</f>
        <v>0</v>
      </c>
      <c r="F138" s="123">
        <f>SUM(F139:F144)</f>
        <v>0</v>
      </c>
    </row>
    <row r="139" spans="1:6" ht="12" customHeight="1" x14ac:dyDescent="0.25">
      <c r="A139" s="13" t="s">
        <v>59</v>
      </c>
      <c r="B139" s="7" t="s">
        <v>360</v>
      </c>
      <c r="C139" s="404"/>
      <c r="D139" s="391"/>
      <c r="E139" s="391"/>
      <c r="F139" s="125"/>
    </row>
    <row r="140" spans="1:6" ht="12" customHeight="1" x14ac:dyDescent="0.25">
      <c r="A140" s="13" t="s">
        <v>60</v>
      </c>
      <c r="B140" s="7" t="s">
        <v>352</v>
      </c>
      <c r="C140" s="404"/>
      <c r="D140" s="391"/>
      <c r="E140" s="391"/>
      <c r="F140" s="125"/>
    </row>
    <row r="141" spans="1:6" ht="12" customHeight="1" x14ac:dyDescent="0.25">
      <c r="A141" s="13" t="s">
        <v>61</v>
      </c>
      <c r="B141" s="7" t="s">
        <v>353</v>
      </c>
      <c r="C141" s="404"/>
      <c r="D141" s="391"/>
      <c r="E141" s="391"/>
      <c r="F141" s="125"/>
    </row>
    <row r="142" spans="1:6" ht="12" customHeight="1" x14ac:dyDescent="0.25">
      <c r="A142" s="13" t="s">
        <v>110</v>
      </c>
      <c r="B142" s="7" t="s">
        <v>354</v>
      </c>
      <c r="C142" s="404"/>
      <c r="D142" s="391"/>
      <c r="E142" s="391"/>
      <c r="F142" s="125"/>
    </row>
    <row r="143" spans="1:6" ht="12" customHeight="1" x14ac:dyDescent="0.25">
      <c r="A143" s="11" t="s">
        <v>111</v>
      </c>
      <c r="B143" s="5" t="s">
        <v>355</v>
      </c>
      <c r="C143" s="405"/>
      <c r="D143" s="392"/>
      <c r="E143" s="392"/>
      <c r="F143" s="127"/>
    </row>
    <row r="144" spans="1:6" ht="12" customHeight="1" thickBot="1" x14ac:dyDescent="0.3">
      <c r="A144" s="16" t="s">
        <v>112</v>
      </c>
      <c r="B144" s="368" t="s">
        <v>356</v>
      </c>
      <c r="C144" s="428"/>
      <c r="D144" s="403"/>
      <c r="E144" s="403"/>
      <c r="F144" s="131"/>
    </row>
    <row r="145" spans="1:12" ht="12" customHeight="1" thickBot="1" x14ac:dyDescent="0.3">
      <c r="A145" s="18" t="s">
        <v>13</v>
      </c>
      <c r="B145" s="56" t="s">
        <v>364</v>
      </c>
      <c r="C145" s="394">
        <f>+C146+C147+C148+C149</f>
        <v>1388766</v>
      </c>
      <c r="D145" s="394">
        <f>+D146+D147+D148+D149</f>
        <v>1431151</v>
      </c>
      <c r="E145" s="394">
        <f>+E146+E147+E148+E149</f>
        <v>1431151</v>
      </c>
      <c r="F145" s="129">
        <f>+F146+F147+F148+F149</f>
        <v>1431151</v>
      </c>
    </row>
    <row r="146" spans="1:12" ht="12" customHeight="1" x14ac:dyDescent="0.25">
      <c r="A146" s="13" t="s">
        <v>62</v>
      </c>
      <c r="B146" s="7" t="s">
        <v>277</v>
      </c>
      <c r="C146" s="404"/>
      <c r="D146" s="391"/>
      <c r="E146" s="391"/>
      <c r="F146" s="125"/>
    </row>
    <row r="147" spans="1:12" ht="12" customHeight="1" x14ac:dyDescent="0.25">
      <c r="A147" s="13" t="s">
        <v>63</v>
      </c>
      <c r="B147" s="7" t="s">
        <v>278</v>
      </c>
      <c r="C147" s="404">
        <v>1388766</v>
      </c>
      <c r="D147" s="391">
        <v>1431151</v>
      </c>
      <c r="E147" s="391">
        <v>1431151</v>
      </c>
      <c r="F147" s="125">
        <v>1431151</v>
      </c>
    </row>
    <row r="148" spans="1:12" ht="12" customHeight="1" thickBot="1" x14ac:dyDescent="0.3">
      <c r="A148" s="11" t="s">
        <v>194</v>
      </c>
      <c r="B148" s="5" t="s">
        <v>365</v>
      </c>
      <c r="C148" s="405"/>
      <c r="D148" s="392"/>
      <c r="E148" s="392"/>
      <c r="F148" s="127"/>
    </row>
    <row r="149" spans="1:12" ht="12" customHeight="1" thickBot="1" x14ac:dyDescent="0.3">
      <c r="A149" s="292" t="s">
        <v>195</v>
      </c>
      <c r="B149" s="297" t="s">
        <v>296</v>
      </c>
      <c r="C149" s="429"/>
      <c r="D149" s="451"/>
      <c r="E149" s="451"/>
      <c r="F149" s="432"/>
    </row>
    <row r="150" spans="1:12" ht="12" customHeight="1" thickBot="1" x14ac:dyDescent="0.3">
      <c r="A150" s="18" t="s">
        <v>14</v>
      </c>
      <c r="B150" s="56" t="s">
        <v>366</v>
      </c>
      <c r="C150" s="406">
        <f>SUM(C151:C155)</f>
        <v>0</v>
      </c>
      <c r="D150" s="406">
        <f>SUM(D151:D155)</f>
        <v>0</v>
      </c>
      <c r="E150" s="406">
        <f>SUM(E151:E155)</f>
        <v>0</v>
      </c>
      <c r="F150" s="132">
        <f>SUM(F151:F155)</f>
        <v>0</v>
      </c>
    </row>
    <row r="151" spans="1:12" ht="12" customHeight="1" x14ac:dyDescent="0.25">
      <c r="A151" s="13" t="s">
        <v>64</v>
      </c>
      <c r="B151" s="7" t="s">
        <v>361</v>
      </c>
      <c r="C151" s="404"/>
      <c r="D151" s="391"/>
      <c r="E151" s="391"/>
      <c r="F151" s="125"/>
    </row>
    <row r="152" spans="1:12" ht="12" customHeight="1" x14ac:dyDescent="0.25">
      <c r="A152" s="13" t="s">
        <v>65</v>
      </c>
      <c r="B152" s="7" t="s">
        <v>368</v>
      </c>
      <c r="C152" s="404"/>
      <c r="D152" s="391"/>
      <c r="E152" s="391"/>
      <c r="F152" s="125"/>
    </row>
    <row r="153" spans="1:12" ht="12" customHeight="1" x14ac:dyDescent="0.25">
      <c r="A153" s="13" t="s">
        <v>206</v>
      </c>
      <c r="B153" s="7" t="s">
        <v>363</v>
      </c>
      <c r="C153" s="404"/>
      <c r="D153" s="391"/>
      <c r="E153" s="391"/>
      <c r="F153" s="125"/>
    </row>
    <row r="154" spans="1:12" ht="12" customHeight="1" x14ac:dyDescent="0.25">
      <c r="A154" s="13" t="s">
        <v>207</v>
      </c>
      <c r="B154" s="7" t="s">
        <v>413</v>
      </c>
      <c r="C154" s="404"/>
      <c r="D154" s="391"/>
      <c r="E154" s="391"/>
      <c r="F154" s="125"/>
    </row>
    <row r="155" spans="1:12" ht="12" customHeight="1" thickBot="1" x14ac:dyDescent="0.3">
      <c r="A155" s="13" t="s">
        <v>367</v>
      </c>
      <c r="B155" s="7" t="s">
        <v>369</v>
      </c>
      <c r="C155" s="404"/>
      <c r="D155" s="391"/>
      <c r="E155" s="391"/>
      <c r="F155" s="125"/>
    </row>
    <row r="156" spans="1:12" ht="12" customHeight="1" thickBot="1" x14ac:dyDescent="0.3">
      <c r="A156" s="18" t="s">
        <v>15</v>
      </c>
      <c r="B156" s="56" t="s">
        <v>370</v>
      </c>
      <c r="C156" s="430"/>
      <c r="D156" s="430"/>
      <c r="E156" s="430"/>
      <c r="F156" s="268"/>
    </row>
    <row r="157" spans="1:12" ht="12" customHeight="1" thickBot="1" x14ac:dyDescent="0.3">
      <c r="A157" s="18" t="s">
        <v>16</v>
      </c>
      <c r="B157" s="56" t="s">
        <v>371</v>
      </c>
      <c r="C157" s="430"/>
      <c r="D157" s="430"/>
      <c r="E157" s="430"/>
      <c r="F157" s="268"/>
    </row>
    <row r="158" spans="1:12" ht="15.2" customHeight="1" thickBot="1" x14ac:dyDescent="0.3">
      <c r="A158" s="18" t="s">
        <v>17</v>
      </c>
      <c r="B158" s="56" t="s">
        <v>373</v>
      </c>
      <c r="C158" s="431">
        <f>+C134+C138+C145+C150+C156+C157</f>
        <v>1388766</v>
      </c>
      <c r="D158" s="431">
        <f>+D134+D138+D145+D150+D156+D157</f>
        <v>1431151</v>
      </c>
      <c r="E158" s="431">
        <f>+E134+E138+E145+E150+E156+E157</f>
        <v>1431151</v>
      </c>
      <c r="F158" s="298">
        <f>+F134+F138+F145+F150+F156+F157</f>
        <v>1431151</v>
      </c>
      <c r="I158" s="224"/>
      <c r="J158" s="225"/>
      <c r="K158" s="225"/>
      <c r="L158" s="225"/>
    </row>
    <row r="159" spans="1:12" s="212" customFormat="1" ht="17.25" customHeight="1" thickBot="1" x14ac:dyDescent="0.25">
      <c r="A159" s="121" t="s">
        <v>18</v>
      </c>
      <c r="B159" s="299" t="s">
        <v>372</v>
      </c>
      <c r="C159" s="431">
        <f>+C133+C158</f>
        <v>86341242</v>
      </c>
      <c r="D159" s="431">
        <f>+D133+D158</f>
        <v>88652223</v>
      </c>
      <c r="E159" s="431">
        <f>+E133+E158</f>
        <v>90256813</v>
      </c>
      <c r="F159" s="298">
        <f>+F133+F158</f>
        <v>103295888</v>
      </c>
    </row>
    <row r="160" spans="1:12" ht="15.95" customHeight="1" x14ac:dyDescent="0.25">
      <c r="A160" s="342"/>
      <c r="B160" s="342"/>
      <c r="C160" s="342"/>
      <c r="D160" s="342"/>
      <c r="E160" s="342"/>
      <c r="F160" s="343">
        <f>F92-F159</f>
        <v>0</v>
      </c>
    </row>
    <row r="161" spans="1:7" x14ac:dyDescent="0.25">
      <c r="A161" s="567" t="s">
        <v>279</v>
      </c>
      <c r="B161" s="567"/>
      <c r="C161" s="567"/>
      <c r="D161" s="567"/>
      <c r="E161" s="567"/>
      <c r="F161" s="567"/>
    </row>
    <row r="162" spans="1:7" ht="15.2" customHeight="1" thickBot="1" x14ac:dyDescent="0.3">
      <c r="A162" s="568" t="s">
        <v>98</v>
      </c>
      <c r="B162" s="568"/>
      <c r="C162" s="66"/>
      <c r="D162" s="66"/>
      <c r="E162" s="66"/>
      <c r="F162" s="303" t="str">
        <f>F95</f>
        <v>Forintban!</v>
      </c>
    </row>
    <row r="163" spans="1:7" ht="13.5" customHeight="1" thickBot="1" x14ac:dyDescent="0.3">
      <c r="A163" s="18">
        <v>1</v>
      </c>
      <c r="B163" s="23" t="s">
        <v>374</v>
      </c>
      <c r="C163" s="433">
        <v>-16630213</v>
      </c>
      <c r="D163" s="433">
        <v>-16630213</v>
      </c>
      <c r="E163" s="433">
        <v>-16630213</v>
      </c>
      <c r="F163" s="123">
        <f>+F67-F133</f>
        <v>-16283795</v>
      </c>
      <c r="G163" s="226"/>
    </row>
    <row r="164" spans="1:7" ht="27.75" customHeight="1" thickBot="1" x14ac:dyDescent="0.3">
      <c r="A164" s="18" t="s">
        <v>9</v>
      </c>
      <c r="B164" s="23" t="s">
        <v>380</v>
      </c>
      <c r="C164" s="433">
        <v>16630213</v>
      </c>
      <c r="D164" s="433">
        <v>16630213</v>
      </c>
      <c r="E164" s="433">
        <v>16630213</v>
      </c>
      <c r="F164" s="123">
        <f>+F91-F158</f>
        <v>16283795</v>
      </c>
    </row>
  </sheetData>
  <mergeCells count="10">
    <mergeCell ref="B1:F1"/>
    <mergeCell ref="A6:F6"/>
    <mergeCell ref="A7:B7"/>
    <mergeCell ref="A95:B95"/>
    <mergeCell ref="A161:F161"/>
    <mergeCell ref="A162:B162"/>
    <mergeCell ref="A94:F94"/>
    <mergeCell ref="A2:F2"/>
    <mergeCell ref="A3:F3"/>
    <mergeCell ref="A4:F4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7" max="2" man="1"/>
    <brk id="92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view="pageBreakPreview" zoomScaleNormal="120" zoomScaleSheetLayoutView="100" workbookViewId="0">
      <selection activeCell="F51" sqref="F51"/>
    </sheetView>
  </sheetViews>
  <sheetFormatPr defaultRowHeight="15.75" x14ac:dyDescent="0.25"/>
  <cols>
    <col min="1" max="1" width="9.5" style="192" customWidth="1"/>
    <col min="2" max="2" width="64.5" style="192" customWidth="1"/>
    <col min="3" max="5" width="13.83203125" style="192" customWidth="1"/>
    <col min="6" max="6" width="13.83203125" style="193" customWidth="1"/>
    <col min="7" max="7" width="9" style="210" customWidth="1"/>
    <col min="8" max="16384" width="9.33203125" style="210"/>
  </cols>
  <sheetData>
    <row r="1" spans="1:6" ht="18.75" customHeight="1" x14ac:dyDescent="0.25">
      <c r="A1" s="337"/>
      <c r="B1" s="562" t="str">
        <f>CONCATENATE("1.2. melléklet ",ALAPADATOK!A7," ",ALAPADATOK!B7," ",ALAPADATOK!C7," ",ALAPADATOK!D7," ",ALAPADATOK!E7," ",ALAPADATOK!F7," ",ALAPADATOK!G7," ",ALAPADATOK!H7)</f>
        <v>1.2. melléklet a 2 / 2021 ( V.28. ) önkormányzati rendelethez</v>
      </c>
      <c r="C1" s="562"/>
      <c r="D1" s="562"/>
      <c r="E1" s="562"/>
      <c r="F1" s="563"/>
    </row>
    <row r="2" spans="1:6" ht="21.95" customHeight="1" x14ac:dyDescent="0.25">
      <c r="A2" s="570" t="str">
        <f>CONCATENATE(ALAPADATOK!A3)</f>
        <v>FITYEHÁZ KÖZSÉG ÖNKORMÁNYZATA</v>
      </c>
      <c r="B2" s="571"/>
      <c r="C2" s="571"/>
      <c r="D2" s="571"/>
      <c r="E2" s="571"/>
      <c r="F2" s="571"/>
    </row>
    <row r="3" spans="1:6" ht="21.95" customHeight="1" x14ac:dyDescent="0.25">
      <c r="A3" s="572" t="str">
        <f>KV_1.1.sz.mell.!A3</f>
        <v>2020. ÉVI KÖLTSÉGVETÉS</v>
      </c>
      <c r="B3" s="573"/>
      <c r="C3" s="573"/>
      <c r="D3" s="573"/>
      <c r="E3" s="573"/>
      <c r="F3" s="573"/>
    </row>
    <row r="4" spans="1:6" ht="21.95" customHeight="1" x14ac:dyDescent="0.25">
      <c r="A4" s="572" t="s">
        <v>456</v>
      </c>
      <c r="B4" s="573"/>
      <c r="C4" s="573"/>
      <c r="D4" s="573"/>
      <c r="E4" s="573"/>
      <c r="F4" s="573"/>
    </row>
    <row r="5" spans="1:6" ht="21.95" customHeight="1" x14ac:dyDescent="0.25">
      <c r="A5" s="337"/>
      <c r="B5" s="337"/>
      <c r="C5" s="337"/>
      <c r="D5" s="337"/>
      <c r="E5" s="337"/>
      <c r="F5" s="338"/>
    </row>
    <row r="6" spans="1:6" ht="15.2" customHeight="1" x14ac:dyDescent="0.25">
      <c r="A6" s="564" t="s">
        <v>5</v>
      </c>
      <c r="B6" s="564"/>
      <c r="C6" s="564"/>
      <c r="D6" s="564"/>
      <c r="E6" s="564"/>
      <c r="F6" s="564"/>
    </row>
    <row r="7" spans="1:6" ht="15.2" customHeight="1" thickBot="1" x14ac:dyDescent="0.3">
      <c r="A7" s="565" t="s">
        <v>96</v>
      </c>
      <c r="B7" s="565"/>
      <c r="C7" s="355"/>
      <c r="D7" s="355"/>
      <c r="E7" s="355"/>
      <c r="F7" s="301" t="str">
        <f>CONCATENATE(KV_1.1.sz.mell.!F7)</f>
        <v>Forintban!</v>
      </c>
    </row>
    <row r="8" spans="1:6" ht="49.5" customHeight="1" thickBot="1" x14ac:dyDescent="0.3">
      <c r="A8" s="339" t="s">
        <v>54</v>
      </c>
      <c r="B8" s="340" t="s">
        <v>7</v>
      </c>
      <c r="C8" s="423" t="s">
        <v>575</v>
      </c>
      <c r="D8" s="423" t="s">
        <v>576</v>
      </c>
      <c r="E8" s="423" t="s">
        <v>579</v>
      </c>
      <c r="F8" s="341" t="s">
        <v>610</v>
      </c>
    </row>
    <row r="9" spans="1:6" s="211" customFormat="1" ht="12" customHeight="1" thickBot="1" x14ac:dyDescent="0.25">
      <c r="A9" s="287"/>
      <c r="B9" s="288" t="s">
        <v>393</v>
      </c>
      <c r="C9" s="424" t="s">
        <v>394</v>
      </c>
      <c r="D9" s="424" t="s">
        <v>395</v>
      </c>
      <c r="E9" s="424" t="s">
        <v>397</v>
      </c>
      <c r="F9" s="289" t="s">
        <v>396</v>
      </c>
    </row>
    <row r="10" spans="1:6" s="212" customFormat="1" ht="12" customHeight="1" thickBot="1" x14ac:dyDescent="0.25">
      <c r="A10" s="18" t="s">
        <v>8</v>
      </c>
      <c r="B10" s="19" t="s">
        <v>161</v>
      </c>
      <c r="C10" s="389">
        <f>+C11+C12+C13+C14+C15+C16</f>
        <v>34719169</v>
      </c>
      <c r="D10" s="389">
        <f>+D11+D12+D13+D14+D15+D16</f>
        <v>37552502</v>
      </c>
      <c r="E10" s="389">
        <f>+E11+E12+E13+E14+E15+E16</f>
        <v>39680435</v>
      </c>
      <c r="F10" s="123">
        <f>+F11+F12+F13+F14+F15+F16</f>
        <v>40606425</v>
      </c>
    </row>
    <row r="11" spans="1:6" s="212" customFormat="1" ht="12" customHeight="1" x14ac:dyDescent="0.2">
      <c r="A11" s="13" t="s">
        <v>66</v>
      </c>
      <c r="B11" s="213" t="s">
        <v>162</v>
      </c>
      <c r="C11" s="390">
        <v>14551160</v>
      </c>
      <c r="D11" s="390">
        <v>14551160</v>
      </c>
      <c r="E11" s="390">
        <v>14551160</v>
      </c>
      <c r="F11" s="126">
        <v>14551160</v>
      </c>
    </row>
    <row r="12" spans="1:6" s="212" customFormat="1" ht="12" customHeight="1" x14ac:dyDescent="0.2">
      <c r="A12" s="12" t="s">
        <v>67</v>
      </c>
      <c r="B12" s="214" t="s">
        <v>163</v>
      </c>
      <c r="C12" s="391">
        <v>12306050</v>
      </c>
      <c r="D12" s="391">
        <v>12306050</v>
      </c>
      <c r="E12" s="391">
        <v>13174100</v>
      </c>
      <c r="F12" s="125">
        <v>13679430</v>
      </c>
    </row>
    <row r="13" spans="1:6" s="212" customFormat="1" ht="12" customHeight="1" x14ac:dyDescent="0.2">
      <c r="A13" s="12" t="s">
        <v>68</v>
      </c>
      <c r="B13" s="214" t="s">
        <v>429</v>
      </c>
      <c r="C13" s="391">
        <v>6061959</v>
      </c>
      <c r="D13" s="391">
        <v>8895292</v>
      </c>
      <c r="E13" s="391">
        <v>9251755</v>
      </c>
      <c r="F13" s="125">
        <v>9672415</v>
      </c>
    </row>
    <row r="14" spans="1:6" s="212" customFormat="1" ht="12" customHeight="1" x14ac:dyDescent="0.2">
      <c r="A14" s="12" t="s">
        <v>69</v>
      </c>
      <c r="B14" s="214" t="s">
        <v>164</v>
      </c>
      <c r="C14" s="391">
        <v>1800000</v>
      </c>
      <c r="D14" s="391">
        <v>1800000</v>
      </c>
      <c r="E14" s="391">
        <v>2074770</v>
      </c>
      <c r="F14" s="125">
        <v>2074770</v>
      </c>
    </row>
    <row r="15" spans="1:6" s="212" customFormat="1" ht="12" customHeight="1" x14ac:dyDescent="0.2">
      <c r="A15" s="12" t="s">
        <v>92</v>
      </c>
      <c r="B15" s="119" t="s">
        <v>333</v>
      </c>
      <c r="C15" s="391"/>
      <c r="D15" s="391"/>
      <c r="E15" s="391">
        <v>628650</v>
      </c>
      <c r="F15" s="125">
        <v>628650</v>
      </c>
    </row>
    <row r="16" spans="1:6" s="212" customFormat="1" ht="12" customHeight="1" thickBot="1" x14ac:dyDescent="0.25">
      <c r="A16" s="14" t="s">
        <v>70</v>
      </c>
      <c r="B16" s="120" t="s">
        <v>334</v>
      </c>
      <c r="C16" s="391"/>
      <c r="D16" s="391"/>
      <c r="E16" s="391"/>
      <c r="F16" s="125"/>
    </row>
    <row r="17" spans="1:6" s="212" customFormat="1" ht="12" customHeight="1" thickBot="1" x14ac:dyDescent="0.25">
      <c r="A17" s="18" t="s">
        <v>9</v>
      </c>
      <c r="B17" s="118" t="s">
        <v>165</v>
      </c>
      <c r="C17" s="389">
        <f>+C18+C19+C20+C21+C22</f>
        <v>5617843</v>
      </c>
      <c r="D17" s="389">
        <f>+D18+D19+D20+D21+D22</f>
        <v>6390239</v>
      </c>
      <c r="E17" s="389">
        <f>+E18+E19+E20+E21+E22</f>
        <v>5866896</v>
      </c>
      <c r="F17" s="123">
        <f>+F18+F19+F20+F21+F22</f>
        <v>1727232</v>
      </c>
    </row>
    <row r="18" spans="1:6" s="212" customFormat="1" ht="12" customHeight="1" x14ac:dyDescent="0.2">
      <c r="A18" s="13" t="s">
        <v>72</v>
      </c>
      <c r="B18" s="213" t="s">
        <v>166</v>
      </c>
      <c r="C18" s="390"/>
      <c r="D18" s="390"/>
      <c r="E18" s="390"/>
      <c r="F18" s="126"/>
    </row>
    <row r="19" spans="1:6" s="212" customFormat="1" ht="12" customHeight="1" x14ac:dyDescent="0.2">
      <c r="A19" s="12" t="s">
        <v>73</v>
      </c>
      <c r="B19" s="214" t="s">
        <v>167</v>
      </c>
      <c r="C19" s="391"/>
      <c r="D19" s="391"/>
      <c r="E19" s="391"/>
      <c r="F19" s="125"/>
    </row>
    <row r="20" spans="1:6" s="212" customFormat="1" ht="12" customHeight="1" x14ac:dyDescent="0.2">
      <c r="A20" s="12" t="s">
        <v>74</v>
      </c>
      <c r="B20" s="214" t="s">
        <v>324</v>
      </c>
      <c r="C20" s="391"/>
      <c r="D20" s="391"/>
      <c r="E20" s="391"/>
      <c r="F20" s="125"/>
    </row>
    <row r="21" spans="1:6" s="212" customFormat="1" ht="12" customHeight="1" x14ac:dyDescent="0.2">
      <c r="A21" s="12" t="s">
        <v>75</v>
      </c>
      <c r="B21" s="214" t="s">
        <v>325</v>
      </c>
      <c r="C21" s="391"/>
      <c r="D21" s="391"/>
      <c r="E21" s="391"/>
      <c r="F21" s="125"/>
    </row>
    <row r="22" spans="1:6" s="212" customFormat="1" ht="12" customHeight="1" x14ac:dyDescent="0.2">
      <c r="A22" s="12" t="s">
        <v>76</v>
      </c>
      <c r="B22" s="214" t="s">
        <v>450</v>
      </c>
      <c r="C22" s="391">
        <v>5617843</v>
      </c>
      <c r="D22" s="391">
        <v>6390239</v>
      </c>
      <c r="E22" s="391">
        <v>5866896</v>
      </c>
      <c r="F22" s="125">
        <v>1727232</v>
      </c>
    </row>
    <row r="23" spans="1:6" s="212" customFormat="1" ht="12" customHeight="1" thickBot="1" x14ac:dyDescent="0.25">
      <c r="A23" s="14" t="s">
        <v>82</v>
      </c>
      <c r="B23" s="120" t="s">
        <v>169</v>
      </c>
      <c r="C23" s="392"/>
      <c r="D23" s="392"/>
      <c r="E23" s="392"/>
      <c r="F23" s="127"/>
    </row>
    <row r="24" spans="1:6" s="212" customFormat="1" ht="12" customHeight="1" thickBot="1" x14ac:dyDescent="0.25">
      <c r="A24" s="18" t="s">
        <v>10</v>
      </c>
      <c r="B24" s="19" t="s">
        <v>170</v>
      </c>
      <c r="C24" s="389">
        <f>+C25+C26+C27+C28+C29</f>
        <v>0</v>
      </c>
      <c r="D24" s="389">
        <f>+D25+D26+D27+D28+D29</f>
        <v>113794</v>
      </c>
      <c r="E24" s="389">
        <f>+E25+E26+E27+E28+E29</f>
        <v>113794</v>
      </c>
      <c r="F24" s="123">
        <f>+F25+F26+F27+F28+F29</f>
        <v>15113793</v>
      </c>
    </row>
    <row r="25" spans="1:6" s="212" customFormat="1" ht="12" customHeight="1" x14ac:dyDescent="0.2">
      <c r="A25" s="13" t="s">
        <v>55</v>
      </c>
      <c r="B25" s="213" t="s">
        <v>171</v>
      </c>
      <c r="C25" s="390"/>
      <c r="D25" s="390"/>
      <c r="E25" s="390"/>
      <c r="F25" s="126"/>
    </row>
    <row r="26" spans="1:6" s="212" customFormat="1" ht="12" customHeight="1" x14ac:dyDescent="0.2">
      <c r="A26" s="12" t="s">
        <v>56</v>
      </c>
      <c r="B26" s="214" t="s">
        <v>172</v>
      </c>
      <c r="C26" s="391"/>
      <c r="D26" s="391"/>
      <c r="E26" s="391"/>
      <c r="F26" s="125"/>
    </row>
    <row r="27" spans="1:6" s="212" customFormat="1" ht="12" customHeight="1" x14ac:dyDescent="0.2">
      <c r="A27" s="12" t="s">
        <v>57</v>
      </c>
      <c r="B27" s="214" t="s">
        <v>326</v>
      </c>
      <c r="C27" s="391"/>
      <c r="D27" s="391"/>
      <c r="E27" s="391"/>
      <c r="F27" s="125"/>
    </row>
    <row r="28" spans="1:6" s="212" customFormat="1" ht="12" customHeight="1" x14ac:dyDescent="0.2">
      <c r="A28" s="12" t="s">
        <v>58</v>
      </c>
      <c r="B28" s="214" t="s">
        <v>327</v>
      </c>
      <c r="C28" s="391"/>
      <c r="D28" s="391"/>
      <c r="E28" s="391"/>
      <c r="F28" s="125"/>
    </row>
    <row r="29" spans="1:6" s="212" customFormat="1" ht="12" customHeight="1" x14ac:dyDescent="0.2">
      <c r="A29" s="12" t="s">
        <v>106</v>
      </c>
      <c r="B29" s="214" t="s">
        <v>173</v>
      </c>
      <c r="C29" s="391"/>
      <c r="D29" s="391">
        <v>113794</v>
      </c>
      <c r="E29" s="391">
        <v>113794</v>
      </c>
      <c r="F29" s="125">
        <v>15113793</v>
      </c>
    </row>
    <row r="30" spans="1:6" s="282" customFormat="1" ht="12" customHeight="1" thickBot="1" x14ac:dyDescent="0.25">
      <c r="A30" s="290" t="s">
        <v>107</v>
      </c>
      <c r="B30" s="280" t="s">
        <v>445</v>
      </c>
      <c r="C30" s="393"/>
      <c r="D30" s="391">
        <v>113794</v>
      </c>
      <c r="E30" s="391">
        <v>113794</v>
      </c>
      <c r="F30" s="125">
        <v>113794</v>
      </c>
    </row>
    <row r="31" spans="1:6" s="212" customFormat="1" ht="12" customHeight="1" thickBot="1" x14ac:dyDescent="0.25">
      <c r="A31" s="18" t="s">
        <v>108</v>
      </c>
      <c r="B31" s="19" t="s">
        <v>430</v>
      </c>
      <c r="C31" s="394">
        <f>SUM(C32:C38)</f>
        <v>8271829</v>
      </c>
      <c r="D31" s="394">
        <f>SUM(D32:D38)</f>
        <v>6771829</v>
      </c>
      <c r="E31" s="394">
        <f>SUM(E32:E38)</f>
        <v>6771829</v>
      </c>
      <c r="F31" s="129">
        <f>SUM(F32:F38)</f>
        <v>7694487</v>
      </c>
    </row>
    <row r="32" spans="1:6" s="212" customFormat="1" ht="12" customHeight="1" x14ac:dyDescent="0.2">
      <c r="A32" s="13" t="s">
        <v>176</v>
      </c>
      <c r="B32" s="213" t="str">
        <f>KV_1.1.sz.mell.!B32</f>
        <v>Kommunális adó</v>
      </c>
      <c r="C32" s="390">
        <v>976829</v>
      </c>
      <c r="D32" s="390">
        <v>976829</v>
      </c>
      <c r="E32" s="390">
        <v>976829</v>
      </c>
      <c r="F32" s="126">
        <v>1550487</v>
      </c>
    </row>
    <row r="33" spans="1:6" s="212" customFormat="1" ht="12" customHeight="1" x14ac:dyDescent="0.2">
      <c r="A33" s="12" t="s">
        <v>177</v>
      </c>
      <c r="B33" s="213" t="str">
        <f>KV_1.1.sz.mell.!B33</f>
        <v>Idegenforgalmi adó</v>
      </c>
      <c r="C33" s="391"/>
      <c r="D33" s="391"/>
      <c r="E33" s="391"/>
      <c r="F33" s="125"/>
    </row>
    <row r="34" spans="1:6" s="212" customFormat="1" ht="12" customHeight="1" x14ac:dyDescent="0.2">
      <c r="A34" s="12" t="s">
        <v>178</v>
      </c>
      <c r="B34" s="213" t="str">
        <f>KV_1.1.sz.mell.!B34</f>
        <v>Iparűzési adó</v>
      </c>
      <c r="C34" s="391">
        <v>5400000</v>
      </c>
      <c r="D34" s="391">
        <v>5400000</v>
      </c>
      <c r="E34" s="391">
        <v>5400000</v>
      </c>
      <c r="F34" s="125">
        <v>5570000</v>
      </c>
    </row>
    <row r="35" spans="1:6" s="212" customFormat="1" ht="12" customHeight="1" x14ac:dyDescent="0.2">
      <c r="A35" s="12" t="s">
        <v>179</v>
      </c>
      <c r="B35" s="213" t="str">
        <f>KV_1.1.sz.mell.!B35</f>
        <v>Talajterhelési díj</v>
      </c>
      <c r="C35" s="391"/>
      <c r="D35" s="391"/>
      <c r="E35" s="391"/>
      <c r="F35" s="125"/>
    </row>
    <row r="36" spans="1:6" s="212" customFormat="1" ht="12" customHeight="1" x14ac:dyDescent="0.2">
      <c r="A36" s="12" t="s">
        <v>431</v>
      </c>
      <c r="B36" s="213" t="str">
        <f>KV_1.1.sz.mell.!B36</f>
        <v>Gépjárműadó</v>
      </c>
      <c r="C36" s="391">
        <v>1500000</v>
      </c>
      <c r="D36" s="391"/>
      <c r="E36" s="391"/>
      <c r="F36" s="125"/>
    </row>
    <row r="37" spans="1:6" s="212" customFormat="1" ht="12" customHeight="1" x14ac:dyDescent="0.2">
      <c r="A37" s="12" t="s">
        <v>432</v>
      </c>
      <c r="B37" s="213" t="str">
        <f>KV_1.1.sz.mell.!B37</f>
        <v>Telekadó</v>
      </c>
      <c r="C37" s="391"/>
      <c r="D37" s="391"/>
      <c r="E37" s="391"/>
      <c r="F37" s="125"/>
    </row>
    <row r="38" spans="1:6" s="212" customFormat="1" ht="12" customHeight="1" thickBot="1" x14ac:dyDescent="0.25">
      <c r="A38" s="14" t="s">
        <v>433</v>
      </c>
      <c r="B38" s="213" t="str">
        <f>KV_1.1.sz.mell.!B38</f>
        <v>Egyéb közhatalmi bevételek</v>
      </c>
      <c r="C38" s="392">
        <v>395000</v>
      </c>
      <c r="D38" s="392">
        <v>395000</v>
      </c>
      <c r="E38" s="392">
        <v>395000</v>
      </c>
      <c r="F38" s="127">
        <v>574000</v>
      </c>
    </row>
    <row r="39" spans="1:6" s="212" customFormat="1" ht="12" customHeight="1" thickBot="1" x14ac:dyDescent="0.25">
      <c r="A39" s="18" t="s">
        <v>12</v>
      </c>
      <c r="B39" s="19" t="s">
        <v>335</v>
      </c>
      <c r="C39" s="389">
        <f>SUM(C40:C50)</f>
        <v>17581058</v>
      </c>
      <c r="D39" s="389">
        <f>SUM(D40:D50)</f>
        <v>17630131</v>
      </c>
      <c r="E39" s="389">
        <f>SUM(E40:E50)</f>
        <v>17630131</v>
      </c>
      <c r="F39" s="123">
        <f>SUM(F40:F50)</f>
        <v>18880299</v>
      </c>
    </row>
    <row r="40" spans="1:6" s="212" customFormat="1" ht="12" customHeight="1" x14ac:dyDescent="0.2">
      <c r="A40" s="13" t="s">
        <v>59</v>
      </c>
      <c r="B40" s="213" t="s">
        <v>183</v>
      </c>
      <c r="C40" s="390"/>
      <c r="D40" s="390"/>
      <c r="E40" s="390"/>
      <c r="F40" s="126"/>
    </row>
    <row r="41" spans="1:6" s="212" customFormat="1" ht="12" customHeight="1" x14ac:dyDescent="0.2">
      <c r="A41" s="12" t="s">
        <v>60</v>
      </c>
      <c r="B41" s="214" t="s">
        <v>184</v>
      </c>
      <c r="C41" s="391">
        <v>342744</v>
      </c>
      <c r="D41" s="391">
        <v>342744</v>
      </c>
      <c r="E41" s="391">
        <v>342744</v>
      </c>
      <c r="F41" s="125">
        <v>342744</v>
      </c>
    </row>
    <row r="42" spans="1:6" s="212" customFormat="1" ht="12" customHeight="1" x14ac:dyDescent="0.2">
      <c r="A42" s="12" t="s">
        <v>61</v>
      </c>
      <c r="B42" s="214" t="s">
        <v>185</v>
      </c>
      <c r="C42" s="391">
        <v>93600</v>
      </c>
      <c r="D42" s="391">
        <v>132240</v>
      </c>
      <c r="E42" s="391">
        <v>132240</v>
      </c>
      <c r="F42" s="125">
        <v>157240</v>
      </c>
    </row>
    <row r="43" spans="1:6" s="212" customFormat="1" ht="12" customHeight="1" x14ac:dyDescent="0.2">
      <c r="A43" s="12" t="s">
        <v>110</v>
      </c>
      <c r="B43" s="214" t="s">
        <v>186</v>
      </c>
      <c r="C43" s="391">
        <v>10227742</v>
      </c>
      <c r="D43" s="391">
        <v>10227742</v>
      </c>
      <c r="E43" s="391">
        <v>10227742</v>
      </c>
      <c r="F43" s="125">
        <v>10500512</v>
      </c>
    </row>
    <row r="44" spans="1:6" s="212" customFormat="1" ht="12" customHeight="1" x14ac:dyDescent="0.2">
      <c r="A44" s="12" t="s">
        <v>111</v>
      </c>
      <c r="B44" s="214" t="s">
        <v>187</v>
      </c>
      <c r="C44" s="391">
        <v>3229410</v>
      </c>
      <c r="D44" s="391">
        <v>3229410</v>
      </c>
      <c r="E44" s="391">
        <v>3229410</v>
      </c>
      <c r="F44" s="125">
        <v>3914410</v>
      </c>
    </row>
    <row r="45" spans="1:6" s="212" customFormat="1" ht="12" customHeight="1" x14ac:dyDescent="0.2">
      <c r="A45" s="12" t="s">
        <v>112</v>
      </c>
      <c r="B45" s="214" t="s">
        <v>188</v>
      </c>
      <c r="C45" s="391">
        <v>3674648</v>
      </c>
      <c r="D45" s="391">
        <v>3685081</v>
      </c>
      <c r="E45" s="391">
        <v>3685081</v>
      </c>
      <c r="F45" s="125">
        <v>3943679</v>
      </c>
    </row>
    <row r="46" spans="1:6" s="212" customFormat="1" ht="12" customHeight="1" x14ac:dyDescent="0.2">
      <c r="A46" s="12" t="s">
        <v>113</v>
      </c>
      <c r="B46" s="214" t="s">
        <v>189</v>
      </c>
      <c r="C46" s="391"/>
      <c r="D46" s="391"/>
      <c r="E46" s="391"/>
      <c r="F46" s="125"/>
    </row>
    <row r="47" spans="1:6" s="212" customFormat="1" ht="12" customHeight="1" x14ac:dyDescent="0.2">
      <c r="A47" s="12" t="s">
        <v>114</v>
      </c>
      <c r="B47" s="214" t="s">
        <v>437</v>
      </c>
      <c r="C47" s="391"/>
      <c r="D47" s="391"/>
      <c r="E47" s="391"/>
      <c r="F47" s="125">
        <v>7852</v>
      </c>
    </row>
    <row r="48" spans="1:6" s="212" customFormat="1" ht="12" customHeight="1" x14ac:dyDescent="0.2">
      <c r="A48" s="12" t="s">
        <v>181</v>
      </c>
      <c r="B48" s="214" t="s">
        <v>191</v>
      </c>
      <c r="C48" s="395"/>
      <c r="D48" s="395"/>
      <c r="E48" s="395"/>
      <c r="F48" s="128"/>
    </row>
    <row r="49" spans="1:6" s="212" customFormat="1" ht="12" customHeight="1" x14ac:dyDescent="0.2">
      <c r="A49" s="14" t="s">
        <v>182</v>
      </c>
      <c r="B49" s="215" t="s">
        <v>337</v>
      </c>
      <c r="C49" s="396"/>
      <c r="D49" s="396"/>
      <c r="E49" s="396"/>
      <c r="F49" s="205"/>
    </row>
    <row r="50" spans="1:6" s="212" customFormat="1" ht="12" customHeight="1" thickBot="1" x14ac:dyDescent="0.25">
      <c r="A50" s="14" t="s">
        <v>336</v>
      </c>
      <c r="B50" s="120" t="s">
        <v>192</v>
      </c>
      <c r="C50" s="396">
        <v>12914</v>
      </c>
      <c r="D50" s="396">
        <v>12914</v>
      </c>
      <c r="E50" s="396">
        <v>12914</v>
      </c>
      <c r="F50" s="205">
        <v>13862</v>
      </c>
    </row>
    <row r="51" spans="1:6" s="212" customFormat="1" ht="12" customHeight="1" thickBot="1" x14ac:dyDescent="0.25">
      <c r="A51" s="18" t="s">
        <v>13</v>
      </c>
      <c r="B51" s="19" t="s">
        <v>193</v>
      </c>
      <c r="C51" s="389">
        <f>SUM(C52:C56)</f>
        <v>0</v>
      </c>
      <c r="D51" s="389">
        <f>SUM(D52:D56)</f>
        <v>0</v>
      </c>
      <c r="E51" s="389">
        <f>SUM(E52:E56)</f>
        <v>0</v>
      </c>
      <c r="F51" s="123">
        <f>SUM(F52:F56)</f>
        <v>0</v>
      </c>
    </row>
    <row r="52" spans="1:6" s="212" customFormat="1" ht="12" customHeight="1" x14ac:dyDescent="0.2">
      <c r="A52" s="13" t="s">
        <v>62</v>
      </c>
      <c r="B52" s="213" t="s">
        <v>197</v>
      </c>
      <c r="C52" s="398"/>
      <c r="D52" s="398"/>
      <c r="E52" s="398"/>
      <c r="F52" s="255"/>
    </row>
    <row r="53" spans="1:6" s="212" customFormat="1" ht="12" customHeight="1" x14ac:dyDescent="0.2">
      <c r="A53" s="12" t="s">
        <v>63</v>
      </c>
      <c r="B53" s="214" t="s">
        <v>198</v>
      </c>
      <c r="C53" s="395"/>
      <c r="D53" s="395"/>
      <c r="E53" s="395"/>
      <c r="F53" s="128"/>
    </row>
    <row r="54" spans="1:6" s="212" customFormat="1" ht="12" customHeight="1" x14ac:dyDescent="0.2">
      <c r="A54" s="12" t="s">
        <v>194</v>
      </c>
      <c r="B54" s="214" t="s">
        <v>199</v>
      </c>
      <c r="C54" s="395"/>
      <c r="D54" s="395"/>
      <c r="E54" s="395"/>
      <c r="F54" s="128"/>
    </row>
    <row r="55" spans="1:6" s="212" customFormat="1" ht="12" customHeight="1" x14ac:dyDescent="0.2">
      <c r="A55" s="12" t="s">
        <v>195</v>
      </c>
      <c r="B55" s="214" t="s">
        <v>200</v>
      </c>
      <c r="C55" s="395"/>
      <c r="D55" s="395"/>
      <c r="E55" s="395"/>
      <c r="F55" s="128"/>
    </row>
    <row r="56" spans="1:6" s="212" customFormat="1" ht="12" customHeight="1" thickBot="1" x14ac:dyDescent="0.25">
      <c r="A56" s="14" t="s">
        <v>196</v>
      </c>
      <c r="B56" s="120" t="s">
        <v>201</v>
      </c>
      <c r="C56" s="396"/>
      <c r="D56" s="396"/>
      <c r="E56" s="396"/>
      <c r="F56" s="205"/>
    </row>
    <row r="57" spans="1:6" s="212" customFormat="1" ht="12" customHeight="1" thickBot="1" x14ac:dyDescent="0.25">
      <c r="A57" s="18" t="s">
        <v>115</v>
      </c>
      <c r="B57" s="19" t="s">
        <v>202</v>
      </c>
      <c r="C57" s="389">
        <f>SUM(C58:C60)</f>
        <v>0</v>
      </c>
      <c r="D57" s="389">
        <f>SUM(D58:D60)</f>
        <v>0</v>
      </c>
      <c r="E57" s="389">
        <f>SUM(E58:E60)</f>
        <v>0</v>
      </c>
      <c r="F57" s="123">
        <f>SUM(F58:F60)</f>
        <v>0</v>
      </c>
    </row>
    <row r="58" spans="1:6" s="212" customFormat="1" ht="12" customHeight="1" x14ac:dyDescent="0.2">
      <c r="A58" s="13" t="s">
        <v>64</v>
      </c>
      <c r="B58" s="213" t="s">
        <v>203</v>
      </c>
      <c r="C58" s="390"/>
      <c r="D58" s="390"/>
      <c r="E58" s="390"/>
      <c r="F58" s="126"/>
    </row>
    <row r="59" spans="1:6" s="212" customFormat="1" ht="12" customHeight="1" x14ac:dyDescent="0.2">
      <c r="A59" s="12" t="s">
        <v>65</v>
      </c>
      <c r="B59" s="214" t="s">
        <v>328</v>
      </c>
      <c r="C59" s="391"/>
      <c r="D59" s="391"/>
      <c r="E59" s="391"/>
      <c r="F59" s="125"/>
    </row>
    <row r="60" spans="1:6" s="212" customFormat="1" ht="12" customHeight="1" x14ac:dyDescent="0.2">
      <c r="A60" s="12" t="s">
        <v>206</v>
      </c>
      <c r="B60" s="214" t="s">
        <v>204</v>
      </c>
      <c r="C60" s="391"/>
      <c r="D60" s="391"/>
      <c r="E60" s="391"/>
      <c r="F60" s="125"/>
    </row>
    <row r="61" spans="1:6" s="212" customFormat="1" ht="12" customHeight="1" thickBot="1" x14ac:dyDescent="0.25">
      <c r="A61" s="14" t="s">
        <v>207</v>
      </c>
      <c r="B61" s="120" t="s">
        <v>205</v>
      </c>
      <c r="C61" s="392"/>
      <c r="D61" s="392"/>
      <c r="E61" s="392"/>
      <c r="F61" s="127"/>
    </row>
    <row r="62" spans="1:6" s="212" customFormat="1" ht="12" customHeight="1" thickBot="1" x14ac:dyDescent="0.25">
      <c r="A62" s="18" t="s">
        <v>15</v>
      </c>
      <c r="B62" s="118" t="s">
        <v>208</v>
      </c>
      <c r="C62" s="389">
        <f>SUM(C63:C65)</f>
        <v>809193</v>
      </c>
      <c r="D62" s="389">
        <f>SUM(D63:D65)</f>
        <v>809193</v>
      </c>
      <c r="E62" s="389">
        <f>SUM(E63:E65)</f>
        <v>809193</v>
      </c>
      <c r="F62" s="123">
        <f>SUM(F63:F65)</f>
        <v>809193</v>
      </c>
    </row>
    <row r="63" spans="1:6" s="212" customFormat="1" ht="12" customHeight="1" x14ac:dyDescent="0.2">
      <c r="A63" s="13" t="s">
        <v>116</v>
      </c>
      <c r="B63" s="213" t="s">
        <v>210</v>
      </c>
      <c r="C63" s="395"/>
      <c r="D63" s="395"/>
      <c r="E63" s="395"/>
      <c r="F63" s="128"/>
    </row>
    <row r="64" spans="1:6" s="212" customFormat="1" ht="12" customHeight="1" x14ac:dyDescent="0.2">
      <c r="A64" s="12" t="s">
        <v>117</v>
      </c>
      <c r="B64" s="214" t="s">
        <v>329</v>
      </c>
      <c r="C64" s="395"/>
      <c r="D64" s="395"/>
      <c r="E64" s="395"/>
      <c r="F64" s="128"/>
    </row>
    <row r="65" spans="1:6" s="212" customFormat="1" ht="12" customHeight="1" x14ac:dyDescent="0.2">
      <c r="A65" s="12" t="s">
        <v>141</v>
      </c>
      <c r="B65" s="214" t="s">
        <v>211</v>
      </c>
      <c r="C65" s="395">
        <v>809193</v>
      </c>
      <c r="D65" s="395">
        <v>809193</v>
      </c>
      <c r="E65" s="395">
        <v>809193</v>
      </c>
      <c r="F65" s="128">
        <v>809193</v>
      </c>
    </row>
    <row r="66" spans="1:6" s="212" customFormat="1" ht="12" customHeight="1" thickBot="1" x14ac:dyDescent="0.25">
      <c r="A66" s="14" t="s">
        <v>209</v>
      </c>
      <c r="B66" s="120" t="s">
        <v>212</v>
      </c>
      <c r="C66" s="395"/>
      <c r="D66" s="395"/>
      <c r="E66" s="395"/>
      <c r="F66" s="128"/>
    </row>
    <row r="67" spans="1:6" s="212" customFormat="1" ht="12" customHeight="1" thickBot="1" x14ac:dyDescent="0.25">
      <c r="A67" s="269" t="s">
        <v>376</v>
      </c>
      <c r="B67" s="19" t="s">
        <v>213</v>
      </c>
      <c r="C67" s="394">
        <f>+C10+C17+C24+C31+C39+C51+C57+C62</f>
        <v>66999092</v>
      </c>
      <c r="D67" s="394">
        <f>+D10+D17+D24+D31+D39+D51+D57+D62</f>
        <v>69267688</v>
      </c>
      <c r="E67" s="394">
        <f>+E10+E17+E24+E31+E39+E51+E57+E62</f>
        <v>70872278</v>
      </c>
      <c r="F67" s="129">
        <f>+F10+F17+F24+F31+F39+F51+F57+F62</f>
        <v>84831429</v>
      </c>
    </row>
    <row r="68" spans="1:6" s="212" customFormat="1" ht="12" customHeight="1" thickBot="1" x14ac:dyDescent="0.25">
      <c r="A68" s="257" t="s">
        <v>214</v>
      </c>
      <c r="B68" s="118" t="s">
        <v>215</v>
      </c>
      <c r="C68" s="389">
        <f>SUM(C69:C71)</f>
        <v>0</v>
      </c>
      <c r="D68" s="389">
        <f>SUM(D69:D71)</f>
        <v>0</v>
      </c>
      <c r="E68" s="389">
        <f>SUM(E69:E71)</f>
        <v>0</v>
      </c>
      <c r="F68" s="123">
        <f>SUM(F69:F71)</f>
        <v>0</v>
      </c>
    </row>
    <row r="69" spans="1:6" s="212" customFormat="1" ht="12" customHeight="1" x14ac:dyDescent="0.2">
      <c r="A69" s="13" t="s">
        <v>243</v>
      </c>
      <c r="B69" s="213" t="s">
        <v>216</v>
      </c>
      <c r="C69" s="395"/>
      <c r="D69" s="395"/>
      <c r="E69" s="395"/>
      <c r="F69" s="128"/>
    </row>
    <row r="70" spans="1:6" s="212" customFormat="1" ht="12" customHeight="1" x14ac:dyDescent="0.2">
      <c r="A70" s="12" t="s">
        <v>252</v>
      </c>
      <c r="B70" s="214" t="s">
        <v>217</v>
      </c>
      <c r="C70" s="395"/>
      <c r="D70" s="395"/>
      <c r="E70" s="395"/>
      <c r="F70" s="128"/>
    </row>
    <row r="71" spans="1:6" s="212" customFormat="1" ht="12" customHeight="1" thickBot="1" x14ac:dyDescent="0.25">
      <c r="A71" s="14" t="s">
        <v>253</v>
      </c>
      <c r="B71" s="263" t="s">
        <v>446</v>
      </c>
      <c r="C71" s="395"/>
      <c r="D71" s="395"/>
      <c r="E71" s="395"/>
      <c r="F71" s="128"/>
    </row>
    <row r="72" spans="1:6" s="212" customFormat="1" ht="12" customHeight="1" thickBot="1" x14ac:dyDescent="0.25">
      <c r="A72" s="257" t="s">
        <v>219</v>
      </c>
      <c r="B72" s="118" t="s">
        <v>220</v>
      </c>
      <c r="C72" s="389">
        <f>SUM(C73:C76)</f>
        <v>0</v>
      </c>
      <c r="D72" s="389">
        <f>SUM(D73:D76)</f>
        <v>0</v>
      </c>
      <c r="E72" s="389">
        <f>SUM(E73:E76)</f>
        <v>0</v>
      </c>
      <c r="F72" s="123">
        <f>SUM(F73:F76)</f>
        <v>0</v>
      </c>
    </row>
    <row r="73" spans="1:6" s="212" customFormat="1" ht="12" customHeight="1" x14ac:dyDescent="0.2">
      <c r="A73" s="13" t="s">
        <v>93</v>
      </c>
      <c r="B73" s="213" t="s">
        <v>221</v>
      </c>
      <c r="C73" s="395"/>
      <c r="D73" s="395"/>
      <c r="E73" s="395"/>
      <c r="F73" s="128"/>
    </row>
    <row r="74" spans="1:6" s="212" customFormat="1" ht="12" customHeight="1" x14ac:dyDescent="0.2">
      <c r="A74" s="12" t="s">
        <v>94</v>
      </c>
      <c r="B74" s="214" t="s">
        <v>447</v>
      </c>
      <c r="C74" s="395"/>
      <c r="D74" s="395"/>
      <c r="E74" s="395"/>
      <c r="F74" s="128"/>
    </row>
    <row r="75" spans="1:6" s="212" customFormat="1" ht="12" customHeight="1" thickBot="1" x14ac:dyDescent="0.25">
      <c r="A75" s="14" t="s">
        <v>244</v>
      </c>
      <c r="B75" s="215" t="s">
        <v>222</v>
      </c>
      <c r="C75" s="396"/>
      <c r="D75" s="396"/>
      <c r="E75" s="396"/>
      <c r="F75" s="205"/>
    </row>
    <row r="76" spans="1:6" s="212" customFormat="1" ht="12" customHeight="1" thickBot="1" x14ac:dyDescent="0.25">
      <c r="A76" s="292" t="s">
        <v>245</v>
      </c>
      <c r="B76" s="293" t="s">
        <v>448</v>
      </c>
      <c r="C76" s="426"/>
      <c r="D76" s="426"/>
      <c r="E76" s="426"/>
      <c r="F76" s="294"/>
    </row>
    <row r="77" spans="1:6" s="212" customFormat="1" ht="12" customHeight="1" thickBot="1" x14ac:dyDescent="0.25">
      <c r="A77" s="257" t="s">
        <v>223</v>
      </c>
      <c r="B77" s="118" t="s">
        <v>224</v>
      </c>
      <c r="C77" s="389">
        <f>SUM(C78:C79)</f>
        <v>18018979</v>
      </c>
      <c r="D77" s="389">
        <f>SUM(D78:D79)</f>
        <v>18018979</v>
      </c>
      <c r="E77" s="389">
        <f>SUM(E78:E79)</f>
        <v>18018979</v>
      </c>
      <c r="F77" s="123">
        <f>SUM(F78:F79)</f>
        <v>17672561</v>
      </c>
    </row>
    <row r="78" spans="1:6" s="212" customFormat="1" ht="12" customHeight="1" thickBot="1" x14ac:dyDescent="0.25">
      <c r="A78" s="11" t="s">
        <v>246</v>
      </c>
      <c r="B78" s="291" t="s">
        <v>225</v>
      </c>
      <c r="C78" s="396">
        <v>18018979</v>
      </c>
      <c r="D78" s="396">
        <v>18018979</v>
      </c>
      <c r="E78" s="396">
        <v>18018979</v>
      </c>
      <c r="F78" s="205">
        <v>17672561</v>
      </c>
    </row>
    <row r="79" spans="1:6" s="212" customFormat="1" ht="12" customHeight="1" thickBot="1" x14ac:dyDescent="0.25">
      <c r="A79" s="292" t="s">
        <v>247</v>
      </c>
      <c r="B79" s="293" t="s">
        <v>226</v>
      </c>
      <c r="C79" s="426"/>
      <c r="D79" s="426"/>
      <c r="E79" s="426"/>
      <c r="F79" s="294"/>
    </row>
    <row r="80" spans="1:6" s="212" customFormat="1" ht="12" customHeight="1" thickBot="1" x14ac:dyDescent="0.25">
      <c r="A80" s="257" t="s">
        <v>227</v>
      </c>
      <c r="B80" s="118" t="s">
        <v>228</v>
      </c>
      <c r="C80" s="389">
        <f>SUM(C81:C83)</f>
        <v>0</v>
      </c>
      <c r="D80" s="389">
        <f>SUM(D81:D83)</f>
        <v>42385</v>
      </c>
      <c r="E80" s="389">
        <f>SUM(E81:E83)</f>
        <v>42385</v>
      </c>
      <c r="F80" s="123">
        <f>SUM(F81:F83)</f>
        <v>42385</v>
      </c>
    </row>
    <row r="81" spans="1:6" s="212" customFormat="1" ht="12" customHeight="1" x14ac:dyDescent="0.2">
      <c r="A81" s="13" t="s">
        <v>248</v>
      </c>
      <c r="B81" s="213" t="s">
        <v>229</v>
      </c>
      <c r="C81" s="395"/>
      <c r="D81" s="395">
        <v>42385</v>
      </c>
      <c r="E81" s="395">
        <v>42385</v>
      </c>
      <c r="F81" s="128">
        <v>42385</v>
      </c>
    </row>
    <row r="82" spans="1:6" s="212" customFormat="1" ht="12" customHeight="1" x14ac:dyDescent="0.2">
      <c r="A82" s="12" t="s">
        <v>249</v>
      </c>
      <c r="B82" s="214" t="s">
        <v>230</v>
      </c>
      <c r="C82" s="395"/>
      <c r="D82" s="395"/>
      <c r="E82" s="395"/>
      <c r="F82" s="128"/>
    </row>
    <row r="83" spans="1:6" s="212" customFormat="1" ht="12" customHeight="1" thickBot="1" x14ac:dyDescent="0.25">
      <c r="A83" s="16" t="s">
        <v>250</v>
      </c>
      <c r="B83" s="295" t="s">
        <v>449</v>
      </c>
      <c r="C83" s="427"/>
      <c r="D83" s="427"/>
      <c r="E83" s="427"/>
      <c r="F83" s="296"/>
    </row>
    <row r="84" spans="1:6" s="212" customFormat="1" ht="12" customHeight="1" thickBot="1" x14ac:dyDescent="0.25">
      <c r="A84" s="257" t="s">
        <v>231</v>
      </c>
      <c r="B84" s="118" t="s">
        <v>251</v>
      </c>
      <c r="C84" s="389">
        <f>SUM(C85:C88)</f>
        <v>0</v>
      </c>
      <c r="D84" s="389">
        <f>SUM(D85:D88)</f>
        <v>0</v>
      </c>
      <c r="E84" s="389">
        <f>SUM(E85:E88)</f>
        <v>0</v>
      </c>
      <c r="F84" s="123">
        <f>SUM(F85:F88)</f>
        <v>0</v>
      </c>
    </row>
    <row r="85" spans="1:6" s="212" customFormat="1" ht="12" customHeight="1" x14ac:dyDescent="0.2">
      <c r="A85" s="217" t="s">
        <v>232</v>
      </c>
      <c r="B85" s="213" t="s">
        <v>233</v>
      </c>
      <c r="C85" s="395"/>
      <c r="D85" s="395"/>
      <c r="E85" s="395"/>
      <c r="F85" s="128"/>
    </row>
    <row r="86" spans="1:6" s="212" customFormat="1" ht="12" customHeight="1" x14ac:dyDescent="0.2">
      <c r="A86" s="218" t="s">
        <v>234</v>
      </c>
      <c r="B86" s="214" t="s">
        <v>235</v>
      </c>
      <c r="C86" s="395"/>
      <c r="D86" s="395"/>
      <c r="E86" s="395"/>
      <c r="F86" s="128"/>
    </row>
    <row r="87" spans="1:6" s="212" customFormat="1" ht="12" customHeight="1" x14ac:dyDescent="0.2">
      <c r="A87" s="218" t="s">
        <v>236</v>
      </c>
      <c r="B87" s="214" t="s">
        <v>237</v>
      </c>
      <c r="C87" s="395"/>
      <c r="D87" s="395"/>
      <c r="E87" s="395"/>
      <c r="F87" s="128"/>
    </row>
    <row r="88" spans="1:6" s="212" customFormat="1" ht="12" customHeight="1" thickBot="1" x14ac:dyDescent="0.25">
      <c r="A88" s="219" t="s">
        <v>238</v>
      </c>
      <c r="B88" s="120" t="s">
        <v>239</v>
      </c>
      <c r="C88" s="395"/>
      <c r="D88" s="395"/>
      <c r="E88" s="395"/>
      <c r="F88" s="128"/>
    </row>
    <row r="89" spans="1:6" s="212" customFormat="1" ht="12" customHeight="1" thickBot="1" x14ac:dyDescent="0.25">
      <c r="A89" s="257" t="s">
        <v>240</v>
      </c>
      <c r="B89" s="118" t="s">
        <v>375</v>
      </c>
      <c r="C89" s="400"/>
      <c r="D89" s="400"/>
      <c r="E89" s="400"/>
      <c r="F89" s="256"/>
    </row>
    <row r="90" spans="1:6" s="212" customFormat="1" ht="13.5" customHeight="1" thickBot="1" x14ac:dyDescent="0.25">
      <c r="A90" s="257" t="s">
        <v>242</v>
      </c>
      <c r="B90" s="118" t="s">
        <v>241</v>
      </c>
      <c r="C90" s="400"/>
      <c r="D90" s="400"/>
      <c r="E90" s="400"/>
      <c r="F90" s="256"/>
    </row>
    <row r="91" spans="1:6" s="212" customFormat="1" ht="15.75" customHeight="1" thickBot="1" x14ac:dyDescent="0.25">
      <c r="A91" s="257" t="s">
        <v>254</v>
      </c>
      <c r="B91" s="220" t="s">
        <v>378</v>
      </c>
      <c r="C91" s="394">
        <f>+C68+C72+C77+C80+C84+C90+C89</f>
        <v>18018979</v>
      </c>
      <c r="D91" s="394">
        <f>+D68+D72+D77+D80+D84+D90+D89</f>
        <v>18061364</v>
      </c>
      <c r="E91" s="394">
        <f>+E68+E72+E77+E80+E84+E90+E89</f>
        <v>18061364</v>
      </c>
      <c r="F91" s="129">
        <f>+F68+F72+F77+F80+F84+F90+F89</f>
        <v>17714946</v>
      </c>
    </row>
    <row r="92" spans="1:6" s="212" customFormat="1" ht="16.5" customHeight="1" thickBot="1" x14ac:dyDescent="0.25">
      <c r="A92" s="258" t="s">
        <v>377</v>
      </c>
      <c r="B92" s="221" t="s">
        <v>379</v>
      </c>
      <c r="C92" s="394">
        <f>+C67+C91</f>
        <v>85018071</v>
      </c>
      <c r="D92" s="394">
        <f>+D67+D91</f>
        <v>87329052</v>
      </c>
      <c r="E92" s="394">
        <f>+E67+E91</f>
        <v>88933642</v>
      </c>
      <c r="F92" s="129">
        <f>+F67+F91</f>
        <v>102546375</v>
      </c>
    </row>
    <row r="93" spans="1:6" s="212" customFormat="1" ht="11.1" customHeight="1" x14ac:dyDescent="0.2">
      <c r="A93" s="3"/>
      <c r="B93" s="4"/>
      <c r="C93" s="4"/>
      <c r="D93" s="4"/>
      <c r="E93" s="4"/>
      <c r="F93" s="130"/>
    </row>
    <row r="94" spans="1:6" ht="16.5" customHeight="1" x14ac:dyDescent="0.25">
      <c r="A94" s="569" t="s">
        <v>37</v>
      </c>
      <c r="B94" s="569"/>
      <c r="C94" s="569"/>
      <c r="D94" s="569"/>
      <c r="E94" s="569"/>
      <c r="F94" s="569"/>
    </row>
    <row r="95" spans="1:6" s="222" customFormat="1" ht="16.5" customHeight="1" thickBot="1" x14ac:dyDescent="0.3">
      <c r="A95" s="566" t="s">
        <v>97</v>
      </c>
      <c r="B95" s="566"/>
      <c r="C95" s="378"/>
      <c r="D95" s="378"/>
      <c r="E95" s="378"/>
      <c r="F95" s="302" t="str">
        <f>F7</f>
        <v>Forintban!</v>
      </c>
    </row>
    <row r="96" spans="1:6" ht="49.5" customHeight="1" thickBot="1" x14ac:dyDescent="0.3">
      <c r="A96" s="284" t="s">
        <v>54</v>
      </c>
      <c r="B96" s="285" t="s">
        <v>38</v>
      </c>
      <c r="C96" s="423" t="s">
        <v>575</v>
      </c>
      <c r="D96" s="423" t="s">
        <v>576</v>
      </c>
      <c r="E96" s="423" t="s">
        <v>579</v>
      </c>
      <c r="F96" s="341" t="s">
        <v>610</v>
      </c>
    </row>
    <row r="97" spans="1:6" s="211" customFormat="1" ht="12" customHeight="1" thickBot="1" x14ac:dyDescent="0.25">
      <c r="A97" s="284"/>
      <c r="B97" s="285" t="s">
        <v>393</v>
      </c>
      <c r="C97" s="424" t="s">
        <v>394</v>
      </c>
      <c r="D97" s="424" t="s">
        <v>395</v>
      </c>
      <c r="E97" s="424" t="s">
        <v>397</v>
      </c>
      <c r="F97" s="289" t="s">
        <v>396</v>
      </c>
    </row>
    <row r="98" spans="1:6" ht="12" customHeight="1" thickBot="1" x14ac:dyDescent="0.3">
      <c r="A98" s="20" t="s">
        <v>8</v>
      </c>
      <c r="B98" s="24" t="s">
        <v>338</v>
      </c>
      <c r="C98" s="401">
        <f>C99+C100+C101+C102+C103+C116</f>
        <v>79068705</v>
      </c>
      <c r="D98" s="401">
        <f>D99+D100+D101+D102+D103+D116</f>
        <v>81337301</v>
      </c>
      <c r="E98" s="401">
        <f>E99+E100+E101+E102+E103+E116</f>
        <v>81361695</v>
      </c>
      <c r="F98" s="122">
        <f>F99+F100+F101+F102+F103+F116</f>
        <v>94445595</v>
      </c>
    </row>
    <row r="99" spans="1:6" ht="12" customHeight="1" x14ac:dyDescent="0.25">
      <c r="A99" s="15" t="s">
        <v>66</v>
      </c>
      <c r="B99" s="8" t="s">
        <v>39</v>
      </c>
      <c r="C99" s="402">
        <v>27425169</v>
      </c>
      <c r="D99" s="402">
        <v>29049099</v>
      </c>
      <c r="E99" s="402">
        <v>29629673</v>
      </c>
      <c r="F99" s="124">
        <v>28842769</v>
      </c>
    </row>
    <row r="100" spans="1:6" ht="12" customHeight="1" x14ac:dyDescent="0.25">
      <c r="A100" s="12" t="s">
        <v>67</v>
      </c>
      <c r="B100" s="6" t="s">
        <v>118</v>
      </c>
      <c r="C100" s="391">
        <v>4465173</v>
      </c>
      <c r="D100" s="391">
        <v>4749359</v>
      </c>
      <c r="E100" s="391">
        <v>4721815</v>
      </c>
      <c r="F100" s="125">
        <v>4547616</v>
      </c>
    </row>
    <row r="101" spans="1:6" ht="12" customHeight="1" x14ac:dyDescent="0.25">
      <c r="A101" s="12" t="s">
        <v>68</v>
      </c>
      <c r="B101" s="6" t="s">
        <v>91</v>
      </c>
      <c r="C101" s="392">
        <v>17881047</v>
      </c>
      <c r="D101" s="392">
        <v>18237536</v>
      </c>
      <c r="E101" s="392">
        <v>19289096</v>
      </c>
      <c r="F101" s="127">
        <v>18302688</v>
      </c>
    </row>
    <row r="102" spans="1:6" ht="12" customHeight="1" x14ac:dyDescent="0.25">
      <c r="A102" s="12" t="s">
        <v>69</v>
      </c>
      <c r="B102" s="9" t="s">
        <v>119</v>
      </c>
      <c r="C102" s="392">
        <v>630000</v>
      </c>
      <c r="D102" s="392">
        <v>630000</v>
      </c>
      <c r="E102" s="392">
        <v>630000</v>
      </c>
      <c r="F102" s="127">
        <v>757000</v>
      </c>
    </row>
    <row r="103" spans="1:6" ht="12" customHeight="1" x14ac:dyDescent="0.25">
      <c r="A103" s="12" t="s">
        <v>77</v>
      </c>
      <c r="B103" s="17" t="s">
        <v>120</v>
      </c>
      <c r="C103" s="392">
        <f>C110</f>
        <v>1036502</v>
      </c>
      <c r="D103" s="392">
        <f>D110+D106</f>
        <v>1040493</v>
      </c>
      <c r="E103" s="392">
        <f>E110+E106</f>
        <v>1040493</v>
      </c>
      <c r="F103" s="127">
        <f>F110+F106</f>
        <v>1016001</v>
      </c>
    </row>
    <row r="104" spans="1:6" ht="12" customHeight="1" x14ac:dyDescent="0.25">
      <c r="A104" s="12" t="s">
        <v>70</v>
      </c>
      <c r="B104" s="6" t="s">
        <v>343</v>
      </c>
      <c r="C104" s="392"/>
      <c r="D104" s="392"/>
      <c r="E104" s="392"/>
      <c r="F104" s="127"/>
    </row>
    <row r="105" spans="1:6" ht="12" customHeight="1" x14ac:dyDescent="0.25">
      <c r="A105" s="12" t="s">
        <v>71</v>
      </c>
      <c r="B105" s="70" t="s">
        <v>342</v>
      </c>
      <c r="C105" s="392"/>
      <c r="D105" s="392"/>
      <c r="E105" s="392"/>
      <c r="F105" s="127"/>
    </row>
    <row r="106" spans="1:6" ht="12" customHeight="1" x14ac:dyDescent="0.25">
      <c r="A106" s="12" t="s">
        <v>78</v>
      </c>
      <c r="B106" s="70" t="s">
        <v>341</v>
      </c>
      <c r="C106" s="392"/>
      <c r="D106" s="392">
        <v>3991</v>
      </c>
      <c r="E106" s="392">
        <v>3991</v>
      </c>
      <c r="F106" s="127">
        <v>3991</v>
      </c>
    </row>
    <row r="107" spans="1:6" ht="12" customHeight="1" x14ac:dyDescent="0.25">
      <c r="A107" s="12" t="s">
        <v>79</v>
      </c>
      <c r="B107" s="68" t="s">
        <v>257</v>
      </c>
      <c r="C107" s="392"/>
      <c r="D107" s="392"/>
      <c r="E107" s="392"/>
      <c r="F107" s="127"/>
    </row>
    <row r="108" spans="1:6" ht="12" customHeight="1" x14ac:dyDescent="0.25">
      <c r="A108" s="12" t="s">
        <v>80</v>
      </c>
      <c r="B108" s="69" t="s">
        <v>258</v>
      </c>
      <c r="C108" s="392"/>
      <c r="D108" s="392"/>
      <c r="E108" s="392"/>
      <c r="F108" s="127"/>
    </row>
    <row r="109" spans="1:6" ht="12" customHeight="1" x14ac:dyDescent="0.25">
      <c r="A109" s="12" t="s">
        <v>81</v>
      </c>
      <c r="B109" s="69" t="s">
        <v>259</v>
      </c>
      <c r="C109" s="392"/>
      <c r="D109" s="392"/>
      <c r="E109" s="392"/>
      <c r="F109" s="127"/>
    </row>
    <row r="110" spans="1:6" ht="12" customHeight="1" x14ac:dyDescent="0.25">
      <c r="A110" s="12" t="s">
        <v>83</v>
      </c>
      <c r="B110" s="68" t="s">
        <v>260</v>
      </c>
      <c r="C110" s="392">
        <v>1036502</v>
      </c>
      <c r="D110" s="392">
        <v>1036502</v>
      </c>
      <c r="E110" s="392">
        <v>1036502</v>
      </c>
      <c r="F110" s="127">
        <v>1012010</v>
      </c>
    </row>
    <row r="111" spans="1:6" ht="12" customHeight="1" x14ac:dyDescent="0.25">
      <c r="A111" s="12" t="s">
        <v>121</v>
      </c>
      <c r="B111" s="68" t="s">
        <v>261</v>
      </c>
      <c r="C111" s="392"/>
      <c r="D111" s="392"/>
      <c r="E111" s="392"/>
      <c r="F111" s="127"/>
    </row>
    <row r="112" spans="1:6" ht="12" customHeight="1" x14ac:dyDescent="0.25">
      <c r="A112" s="12" t="s">
        <v>255</v>
      </c>
      <c r="B112" s="69" t="s">
        <v>262</v>
      </c>
      <c r="C112" s="392"/>
      <c r="D112" s="392"/>
      <c r="E112" s="392"/>
      <c r="F112" s="127"/>
    </row>
    <row r="113" spans="1:6" ht="12" customHeight="1" x14ac:dyDescent="0.25">
      <c r="A113" s="11" t="s">
        <v>256</v>
      </c>
      <c r="B113" s="70" t="s">
        <v>263</v>
      </c>
      <c r="C113" s="392"/>
      <c r="D113" s="392"/>
      <c r="E113" s="392"/>
      <c r="F113" s="127"/>
    </row>
    <row r="114" spans="1:6" ht="12" customHeight="1" x14ac:dyDescent="0.25">
      <c r="A114" s="12" t="s">
        <v>339</v>
      </c>
      <c r="B114" s="70" t="s">
        <v>264</v>
      </c>
      <c r="C114" s="392"/>
      <c r="D114" s="392"/>
      <c r="E114" s="392"/>
      <c r="F114" s="127"/>
    </row>
    <row r="115" spans="1:6" ht="12" customHeight="1" x14ac:dyDescent="0.25">
      <c r="A115" s="14" t="s">
        <v>340</v>
      </c>
      <c r="B115" s="70" t="s">
        <v>265</v>
      </c>
      <c r="C115" s="392"/>
      <c r="D115" s="392"/>
      <c r="E115" s="392"/>
      <c r="F115" s="127"/>
    </row>
    <row r="116" spans="1:6" ht="12" customHeight="1" x14ac:dyDescent="0.25">
      <c r="A116" s="12" t="s">
        <v>344</v>
      </c>
      <c r="B116" s="9" t="s">
        <v>40</v>
      </c>
      <c r="C116" s="391">
        <f>C117+C118</f>
        <v>27630814</v>
      </c>
      <c r="D116" s="391">
        <f>D117+D118</f>
        <v>27630814</v>
      </c>
      <c r="E116" s="391">
        <f>E117+E118</f>
        <v>26050618</v>
      </c>
      <c r="F116" s="125">
        <f>F117+F118</f>
        <v>40979521</v>
      </c>
    </row>
    <row r="117" spans="1:6" ht="12" customHeight="1" x14ac:dyDescent="0.25">
      <c r="A117" s="12" t="s">
        <v>345</v>
      </c>
      <c r="B117" s="6" t="s">
        <v>347</v>
      </c>
      <c r="C117" s="391"/>
      <c r="D117" s="391"/>
      <c r="E117" s="391"/>
      <c r="F117" s="125"/>
    </row>
    <row r="118" spans="1:6" ht="12" customHeight="1" thickBot="1" x14ac:dyDescent="0.3">
      <c r="A118" s="16" t="s">
        <v>346</v>
      </c>
      <c r="B118" s="267" t="s">
        <v>348</v>
      </c>
      <c r="C118" s="403">
        <v>27630814</v>
      </c>
      <c r="D118" s="403">
        <v>27630814</v>
      </c>
      <c r="E118" s="403">
        <v>26050618</v>
      </c>
      <c r="F118" s="131">
        <v>40979521</v>
      </c>
    </row>
    <row r="119" spans="1:6" ht="12" customHeight="1" thickBot="1" x14ac:dyDescent="0.3">
      <c r="A119" s="264" t="s">
        <v>9</v>
      </c>
      <c r="B119" s="265" t="s">
        <v>266</v>
      </c>
      <c r="C119" s="399">
        <f>+C120+C122+C124</f>
        <v>4560600</v>
      </c>
      <c r="D119" s="399">
        <f>+D120+D122+D124</f>
        <v>4560600</v>
      </c>
      <c r="E119" s="399">
        <f>+E120+E122+E124</f>
        <v>6140796</v>
      </c>
      <c r="F119" s="266">
        <f>+F120+F122+F124</f>
        <v>6669629</v>
      </c>
    </row>
    <row r="120" spans="1:6" ht="12" customHeight="1" x14ac:dyDescent="0.25">
      <c r="A120" s="13" t="s">
        <v>72</v>
      </c>
      <c r="B120" s="6" t="s">
        <v>140</v>
      </c>
      <c r="C120" s="390">
        <v>4110600</v>
      </c>
      <c r="D120" s="390">
        <v>4110600</v>
      </c>
      <c r="E120" s="390">
        <v>4110600</v>
      </c>
      <c r="F120" s="126">
        <v>4639433</v>
      </c>
    </row>
    <row r="121" spans="1:6" ht="12" customHeight="1" x14ac:dyDescent="0.25">
      <c r="A121" s="13" t="s">
        <v>73</v>
      </c>
      <c r="B121" s="10" t="s">
        <v>270</v>
      </c>
      <c r="C121" s="390"/>
      <c r="D121" s="390"/>
      <c r="E121" s="390"/>
      <c r="F121" s="126"/>
    </row>
    <row r="122" spans="1:6" ht="12" customHeight="1" x14ac:dyDescent="0.25">
      <c r="A122" s="13" t="s">
        <v>74</v>
      </c>
      <c r="B122" s="10" t="s">
        <v>122</v>
      </c>
      <c r="C122" s="391"/>
      <c r="D122" s="391"/>
      <c r="E122" s="391">
        <v>1580196</v>
      </c>
      <c r="F122" s="125">
        <v>1580196</v>
      </c>
    </row>
    <row r="123" spans="1:6" ht="12" customHeight="1" x14ac:dyDescent="0.25">
      <c r="A123" s="13" t="s">
        <v>75</v>
      </c>
      <c r="B123" s="10" t="s">
        <v>271</v>
      </c>
      <c r="C123" s="404"/>
      <c r="D123" s="391"/>
      <c r="E123" s="391"/>
      <c r="F123" s="125"/>
    </row>
    <row r="124" spans="1:6" ht="12" customHeight="1" x14ac:dyDescent="0.25">
      <c r="A124" s="13" t="s">
        <v>76</v>
      </c>
      <c r="B124" s="120" t="s">
        <v>451</v>
      </c>
      <c r="C124" s="404">
        <f>C127+C128</f>
        <v>450000</v>
      </c>
      <c r="D124" s="391">
        <f>D127+D128</f>
        <v>450000</v>
      </c>
      <c r="E124" s="391">
        <f>E127+E128</f>
        <v>450000</v>
      </c>
      <c r="F124" s="125">
        <f>F127+F128</f>
        <v>450000</v>
      </c>
    </row>
    <row r="125" spans="1:6" ht="12" customHeight="1" x14ac:dyDescent="0.25">
      <c r="A125" s="13" t="s">
        <v>82</v>
      </c>
      <c r="B125" s="119" t="s">
        <v>330</v>
      </c>
      <c r="C125" s="404"/>
      <c r="D125" s="391"/>
      <c r="E125" s="391"/>
      <c r="F125" s="125"/>
    </row>
    <row r="126" spans="1:6" ht="12" customHeight="1" x14ac:dyDescent="0.25">
      <c r="A126" s="13" t="s">
        <v>84</v>
      </c>
      <c r="B126" s="209" t="s">
        <v>276</v>
      </c>
      <c r="C126" s="404"/>
      <c r="D126" s="391"/>
      <c r="E126" s="391"/>
      <c r="F126" s="125"/>
    </row>
    <row r="127" spans="1:6" ht="22.5" x14ac:dyDescent="0.25">
      <c r="A127" s="13" t="s">
        <v>123</v>
      </c>
      <c r="B127" s="69" t="s">
        <v>259</v>
      </c>
      <c r="C127" s="404">
        <v>400000</v>
      </c>
      <c r="D127" s="391">
        <v>400000</v>
      </c>
      <c r="E127" s="391">
        <v>400000</v>
      </c>
      <c r="F127" s="125">
        <v>400000</v>
      </c>
    </row>
    <row r="128" spans="1:6" ht="12" customHeight="1" x14ac:dyDescent="0.25">
      <c r="A128" s="13" t="s">
        <v>124</v>
      </c>
      <c r="B128" s="69" t="s">
        <v>275</v>
      </c>
      <c r="C128" s="404">
        <v>50000</v>
      </c>
      <c r="D128" s="391">
        <v>50000</v>
      </c>
      <c r="E128" s="391">
        <v>50000</v>
      </c>
      <c r="F128" s="125">
        <v>50000</v>
      </c>
    </row>
    <row r="129" spans="1:6" ht="12" customHeight="1" x14ac:dyDescent="0.25">
      <c r="A129" s="13" t="s">
        <v>125</v>
      </c>
      <c r="B129" s="69" t="s">
        <v>274</v>
      </c>
      <c r="C129" s="404"/>
      <c r="D129" s="391"/>
      <c r="E129" s="391"/>
      <c r="F129" s="125"/>
    </row>
    <row r="130" spans="1:6" ht="12" customHeight="1" x14ac:dyDescent="0.25">
      <c r="A130" s="13" t="s">
        <v>267</v>
      </c>
      <c r="B130" s="69" t="s">
        <v>262</v>
      </c>
      <c r="C130" s="404"/>
      <c r="D130" s="391"/>
      <c r="E130" s="391"/>
      <c r="F130" s="125"/>
    </row>
    <row r="131" spans="1:6" ht="12" customHeight="1" x14ac:dyDescent="0.25">
      <c r="A131" s="13" t="s">
        <v>268</v>
      </c>
      <c r="B131" s="69" t="s">
        <v>273</v>
      </c>
      <c r="C131" s="404"/>
      <c r="D131" s="391"/>
      <c r="E131" s="391"/>
      <c r="F131" s="125"/>
    </row>
    <row r="132" spans="1:6" ht="16.5" thickBot="1" x14ac:dyDescent="0.3">
      <c r="A132" s="11" t="s">
        <v>269</v>
      </c>
      <c r="B132" s="69" t="s">
        <v>272</v>
      </c>
      <c r="C132" s="405"/>
      <c r="D132" s="392"/>
      <c r="E132" s="392"/>
      <c r="F132" s="127"/>
    </row>
    <row r="133" spans="1:6" ht="12" customHeight="1" thickBot="1" x14ac:dyDescent="0.3">
      <c r="A133" s="18" t="s">
        <v>10</v>
      </c>
      <c r="B133" s="56" t="s">
        <v>349</v>
      </c>
      <c r="C133" s="389">
        <f>+C98+C119</f>
        <v>83629305</v>
      </c>
      <c r="D133" s="389">
        <f>+D98+D119</f>
        <v>85897901</v>
      </c>
      <c r="E133" s="389">
        <f>+E98+E119</f>
        <v>87502491</v>
      </c>
      <c r="F133" s="123">
        <f>+F98+F119</f>
        <v>101115224</v>
      </c>
    </row>
    <row r="134" spans="1:6" ht="12" customHeight="1" thickBot="1" x14ac:dyDescent="0.3">
      <c r="A134" s="18" t="s">
        <v>11</v>
      </c>
      <c r="B134" s="56" t="s">
        <v>350</v>
      </c>
      <c r="C134" s="389">
        <f>+C135+C136+C137</f>
        <v>0</v>
      </c>
      <c r="D134" s="389">
        <f>+D135+D136+D137</f>
        <v>0</v>
      </c>
      <c r="E134" s="389">
        <f>+E135+E136+E137</f>
        <v>0</v>
      </c>
      <c r="F134" s="123">
        <f>+F135+F136+F137</f>
        <v>0</v>
      </c>
    </row>
    <row r="135" spans="1:6" ht="12" customHeight="1" x14ac:dyDescent="0.25">
      <c r="A135" s="13" t="s">
        <v>176</v>
      </c>
      <c r="B135" s="10" t="s">
        <v>357</v>
      </c>
      <c r="C135" s="404"/>
      <c r="D135" s="391"/>
      <c r="E135" s="391"/>
      <c r="F135" s="125"/>
    </row>
    <row r="136" spans="1:6" ht="12" customHeight="1" x14ac:dyDescent="0.25">
      <c r="A136" s="13" t="s">
        <v>177</v>
      </c>
      <c r="B136" s="10" t="s">
        <v>358</v>
      </c>
      <c r="C136" s="404"/>
      <c r="D136" s="391"/>
      <c r="E136" s="391"/>
      <c r="F136" s="125"/>
    </row>
    <row r="137" spans="1:6" ht="12" customHeight="1" thickBot="1" x14ac:dyDescent="0.3">
      <c r="A137" s="11" t="s">
        <v>178</v>
      </c>
      <c r="B137" s="10" t="s">
        <v>359</v>
      </c>
      <c r="C137" s="404"/>
      <c r="D137" s="391"/>
      <c r="E137" s="391"/>
      <c r="F137" s="125"/>
    </row>
    <row r="138" spans="1:6" ht="12" customHeight="1" thickBot="1" x14ac:dyDescent="0.3">
      <c r="A138" s="18" t="s">
        <v>12</v>
      </c>
      <c r="B138" s="56" t="s">
        <v>351</v>
      </c>
      <c r="C138" s="389">
        <f>SUM(C139:C144)</f>
        <v>0</v>
      </c>
      <c r="D138" s="389">
        <f>SUM(D139:D144)</f>
        <v>0</v>
      </c>
      <c r="E138" s="389">
        <f>SUM(E139:E144)</f>
        <v>0</v>
      </c>
      <c r="F138" s="123">
        <f>SUM(F139:F144)</f>
        <v>0</v>
      </c>
    </row>
    <row r="139" spans="1:6" ht="12" customHeight="1" x14ac:dyDescent="0.25">
      <c r="A139" s="13" t="s">
        <v>59</v>
      </c>
      <c r="B139" s="7" t="s">
        <v>360</v>
      </c>
      <c r="C139" s="404"/>
      <c r="D139" s="391"/>
      <c r="E139" s="391"/>
      <c r="F139" s="125"/>
    </row>
    <row r="140" spans="1:6" ht="12" customHeight="1" x14ac:dyDescent="0.25">
      <c r="A140" s="13" t="s">
        <v>60</v>
      </c>
      <c r="B140" s="7" t="s">
        <v>352</v>
      </c>
      <c r="C140" s="404"/>
      <c r="D140" s="391"/>
      <c r="E140" s="391"/>
      <c r="F140" s="125"/>
    </row>
    <row r="141" spans="1:6" ht="12" customHeight="1" x14ac:dyDescent="0.25">
      <c r="A141" s="13" t="s">
        <v>61</v>
      </c>
      <c r="B141" s="7" t="s">
        <v>353</v>
      </c>
      <c r="C141" s="404"/>
      <c r="D141" s="391"/>
      <c r="E141" s="391"/>
      <c r="F141" s="125"/>
    </row>
    <row r="142" spans="1:6" ht="12" customHeight="1" x14ac:dyDescent="0.25">
      <c r="A142" s="13" t="s">
        <v>110</v>
      </c>
      <c r="B142" s="7" t="s">
        <v>354</v>
      </c>
      <c r="C142" s="404"/>
      <c r="D142" s="391"/>
      <c r="E142" s="391"/>
      <c r="F142" s="125"/>
    </row>
    <row r="143" spans="1:6" ht="12" customHeight="1" x14ac:dyDescent="0.25">
      <c r="A143" s="11" t="s">
        <v>111</v>
      </c>
      <c r="B143" s="5" t="s">
        <v>355</v>
      </c>
      <c r="C143" s="405"/>
      <c r="D143" s="392"/>
      <c r="E143" s="392"/>
      <c r="F143" s="127"/>
    </row>
    <row r="144" spans="1:6" ht="12" customHeight="1" thickBot="1" x14ac:dyDescent="0.3">
      <c r="A144" s="16" t="s">
        <v>112</v>
      </c>
      <c r="B144" s="368" t="s">
        <v>356</v>
      </c>
      <c r="C144" s="428"/>
      <c r="D144" s="403"/>
      <c r="E144" s="403"/>
      <c r="F144" s="131"/>
    </row>
    <row r="145" spans="1:12" ht="12" customHeight="1" thickBot="1" x14ac:dyDescent="0.3">
      <c r="A145" s="18" t="s">
        <v>13</v>
      </c>
      <c r="B145" s="56" t="s">
        <v>364</v>
      </c>
      <c r="C145" s="394">
        <f>+C146+C147+C148+C149</f>
        <v>1388766</v>
      </c>
      <c r="D145" s="394">
        <f>+D146+D147+D148+D149</f>
        <v>1431151</v>
      </c>
      <c r="E145" s="394">
        <f>+E146+E147+E148+E149</f>
        <v>1431151</v>
      </c>
      <c r="F145" s="129">
        <f>+F146+F147+F148+F149</f>
        <v>1431151</v>
      </c>
    </row>
    <row r="146" spans="1:12" ht="12" customHeight="1" x14ac:dyDescent="0.25">
      <c r="A146" s="13" t="s">
        <v>62</v>
      </c>
      <c r="B146" s="7" t="s">
        <v>277</v>
      </c>
      <c r="C146" s="404"/>
      <c r="D146" s="391"/>
      <c r="E146" s="391"/>
      <c r="F146" s="125"/>
    </row>
    <row r="147" spans="1:12" ht="12" customHeight="1" x14ac:dyDescent="0.25">
      <c r="A147" s="13" t="s">
        <v>63</v>
      </c>
      <c r="B147" s="7" t="s">
        <v>278</v>
      </c>
      <c r="C147" s="404">
        <v>1388766</v>
      </c>
      <c r="D147" s="391">
        <v>1431151</v>
      </c>
      <c r="E147" s="391">
        <v>1431151</v>
      </c>
      <c r="F147" s="125">
        <v>1431151</v>
      </c>
    </row>
    <row r="148" spans="1:12" ht="12" customHeight="1" thickBot="1" x14ac:dyDescent="0.3">
      <c r="A148" s="11" t="s">
        <v>194</v>
      </c>
      <c r="B148" s="5" t="s">
        <v>365</v>
      </c>
      <c r="C148" s="405"/>
      <c r="D148" s="392"/>
      <c r="E148" s="392"/>
      <c r="F148" s="127"/>
    </row>
    <row r="149" spans="1:12" ht="12" customHeight="1" thickBot="1" x14ac:dyDescent="0.3">
      <c r="A149" s="292" t="s">
        <v>195</v>
      </c>
      <c r="B149" s="297" t="s">
        <v>296</v>
      </c>
      <c r="C149" s="429"/>
      <c r="D149" s="451"/>
      <c r="E149" s="451"/>
      <c r="F149" s="432"/>
    </row>
    <row r="150" spans="1:12" ht="12" customHeight="1" thickBot="1" x14ac:dyDescent="0.3">
      <c r="A150" s="18" t="s">
        <v>14</v>
      </c>
      <c r="B150" s="56" t="s">
        <v>366</v>
      </c>
      <c r="C150" s="406">
        <f>SUM(C151:C155)</f>
        <v>0</v>
      </c>
      <c r="D150" s="406">
        <f>SUM(D151:D155)</f>
        <v>0</v>
      </c>
      <c r="E150" s="406">
        <f>SUM(E151:E155)</f>
        <v>0</v>
      </c>
      <c r="F150" s="132">
        <f>SUM(F151:F155)</f>
        <v>0</v>
      </c>
    </row>
    <row r="151" spans="1:12" ht="12" customHeight="1" x14ac:dyDescent="0.25">
      <c r="A151" s="13" t="s">
        <v>64</v>
      </c>
      <c r="B151" s="7" t="s">
        <v>361</v>
      </c>
      <c r="C151" s="404"/>
      <c r="D151" s="391"/>
      <c r="E151" s="391"/>
      <c r="F151" s="125"/>
    </row>
    <row r="152" spans="1:12" ht="12" customHeight="1" x14ac:dyDescent="0.25">
      <c r="A152" s="13" t="s">
        <v>65</v>
      </c>
      <c r="B152" s="7" t="s">
        <v>368</v>
      </c>
      <c r="C152" s="404"/>
      <c r="D152" s="391"/>
      <c r="E152" s="391"/>
      <c r="F152" s="125"/>
    </row>
    <row r="153" spans="1:12" ht="12" customHeight="1" x14ac:dyDescent="0.25">
      <c r="A153" s="13" t="s">
        <v>206</v>
      </c>
      <c r="B153" s="7" t="s">
        <v>363</v>
      </c>
      <c r="C153" s="404"/>
      <c r="D153" s="391"/>
      <c r="E153" s="391"/>
      <c r="F153" s="125"/>
    </row>
    <row r="154" spans="1:12" ht="12" customHeight="1" x14ac:dyDescent="0.25">
      <c r="A154" s="13" t="s">
        <v>207</v>
      </c>
      <c r="B154" s="7" t="s">
        <v>413</v>
      </c>
      <c r="C154" s="404"/>
      <c r="D154" s="391"/>
      <c r="E154" s="391"/>
      <c r="F154" s="125"/>
    </row>
    <row r="155" spans="1:12" ht="12" customHeight="1" thickBot="1" x14ac:dyDescent="0.3">
      <c r="A155" s="13" t="s">
        <v>367</v>
      </c>
      <c r="B155" s="7" t="s">
        <v>369</v>
      </c>
      <c r="C155" s="404"/>
      <c r="D155" s="391"/>
      <c r="E155" s="391"/>
      <c r="F155" s="125"/>
    </row>
    <row r="156" spans="1:12" ht="12" customHeight="1" thickBot="1" x14ac:dyDescent="0.3">
      <c r="A156" s="18" t="s">
        <v>15</v>
      </c>
      <c r="B156" s="56" t="s">
        <v>370</v>
      </c>
      <c r="C156" s="430"/>
      <c r="D156" s="430"/>
      <c r="E156" s="430"/>
      <c r="F156" s="268"/>
    </row>
    <row r="157" spans="1:12" ht="12" customHeight="1" thickBot="1" x14ac:dyDescent="0.3">
      <c r="A157" s="18" t="s">
        <v>16</v>
      </c>
      <c r="B157" s="56" t="s">
        <v>371</v>
      </c>
      <c r="C157" s="430"/>
      <c r="D157" s="430"/>
      <c r="E157" s="430"/>
      <c r="F157" s="268"/>
    </row>
    <row r="158" spans="1:12" ht="15.2" customHeight="1" thickBot="1" x14ac:dyDescent="0.3">
      <c r="A158" s="18" t="s">
        <v>17</v>
      </c>
      <c r="B158" s="56" t="s">
        <v>373</v>
      </c>
      <c r="C158" s="431">
        <f>+C134+C138+C145+C150+C156+C157</f>
        <v>1388766</v>
      </c>
      <c r="D158" s="431">
        <f>+D134+D138+D145+D150+D156+D157</f>
        <v>1431151</v>
      </c>
      <c r="E158" s="431">
        <f>+E134+E138+E145+E150+E156+E157</f>
        <v>1431151</v>
      </c>
      <c r="F158" s="298">
        <f>+F134+F138+F145+F150+F156+F157</f>
        <v>1431151</v>
      </c>
      <c r="I158" s="224"/>
      <c r="J158" s="225"/>
      <c r="K158" s="225"/>
      <c r="L158" s="225"/>
    </row>
    <row r="159" spans="1:12" s="212" customFormat="1" ht="17.25" customHeight="1" thickBot="1" x14ac:dyDescent="0.25">
      <c r="A159" s="121" t="s">
        <v>18</v>
      </c>
      <c r="B159" s="299" t="s">
        <v>372</v>
      </c>
      <c r="C159" s="431">
        <f>+C133+C158</f>
        <v>85018071</v>
      </c>
      <c r="D159" s="431">
        <f>+D133+D158</f>
        <v>87329052</v>
      </c>
      <c r="E159" s="431">
        <f>+E133+E158</f>
        <v>88933642</v>
      </c>
      <c r="F159" s="298">
        <f>+F133+F158</f>
        <v>102546375</v>
      </c>
    </row>
    <row r="160" spans="1:12" ht="15.95" customHeight="1" x14ac:dyDescent="0.25">
      <c r="A160" s="300"/>
      <c r="B160" s="300"/>
      <c r="C160" s="300"/>
      <c r="D160" s="300"/>
      <c r="E160" s="300"/>
      <c r="F160" s="343">
        <f>F92-F159</f>
        <v>0</v>
      </c>
    </row>
    <row r="161" spans="1:7" x14ac:dyDescent="0.25">
      <c r="A161" s="567" t="s">
        <v>279</v>
      </c>
      <c r="B161" s="567"/>
      <c r="C161" s="567"/>
      <c r="D161" s="567"/>
      <c r="E161" s="567"/>
      <c r="F161" s="567"/>
    </row>
    <row r="162" spans="1:7" ht="15.2" customHeight="1" thickBot="1" x14ac:dyDescent="0.3">
      <c r="A162" s="568" t="s">
        <v>98</v>
      </c>
      <c r="B162" s="568"/>
      <c r="C162" s="66"/>
      <c r="D162" s="66"/>
      <c r="E162" s="66"/>
      <c r="F162" s="303" t="str">
        <f>F95</f>
        <v>Forintban!</v>
      </c>
    </row>
    <row r="163" spans="1:7" ht="13.5" customHeight="1" thickBot="1" x14ac:dyDescent="0.3">
      <c r="A163" s="18">
        <v>1</v>
      </c>
      <c r="B163" s="23" t="s">
        <v>374</v>
      </c>
      <c r="C163" s="433">
        <v>-16630213</v>
      </c>
      <c r="D163" s="433">
        <v>-16630213</v>
      </c>
      <c r="E163" s="433">
        <v>-16630213</v>
      </c>
      <c r="F163" s="123">
        <f>+F67-F133</f>
        <v>-16283795</v>
      </c>
      <c r="G163" s="226"/>
    </row>
    <row r="164" spans="1:7" ht="27.75" customHeight="1" thickBot="1" x14ac:dyDescent="0.3">
      <c r="A164" s="18" t="s">
        <v>9</v>
      </c>
      <c r="B164" s="23" t="s">
        <v>380</v>
      </c>
      <c r="C164" s="433">
        <v>16630213</v>
      </c>
      <c r="D164" s="433">
        <v>16630213</v>
      </c>
      <c r="E164" s="433">
        <v>16630213</v>
      </c>
      <c r="F164" s="123">
        <f>+F91-F158</f>
        <v>16283795</v>
      </c>
    </row>
  </sheetData>
  <mergeCells count="10">
    <mergeCell ref="A162:B162"/>
    <mergeCell ref="B1:F1"/>
    <mergeCell ref="A6:F6"/>
    <mergeCell ref="A7:B7"/>
    <mergeCell ref="A94:F94"/>
    <mergeCell ref="A95:B95"/>
    <mergeCell ref="A161:F161"/>
    <mergeCell ref="A2:F2"/>
    <mergeCell ref="A3:F3"/>
    <mergeCell ref="A4:F4"/>
  </mergeCells>
  <printOptions horizontalCentered="1"/>
  <pageMargins left="0.6692913385826772" right="0.6692913385826772" top="0.86614173228346458" bottom="0.86614173228346458" header="0" footer="0"/>
  <pageSetup paperSize="9" scale="73" fitToHeight="2" orientation="portrait" r:id="rId1"/>
  <headerFooter alignWithMargins="0"/>
  <rowBreaks count="2" manualBreakCount="2">
    <brk id="67" max="2" man="1"/>
    <brk id="92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view="pageBreakPreview" zoomScaleNormal="120" zoomScaleSheetLayoutView="100" workbookViewId="0">
      <selection activeCell="F37" sqref="F37"/>
    </sheetView>
  </sheetViews>
  <sheetFormatPr defaultRowHeight="15.75" x14ac:dyDescent="0.25"/>
  <cols>
    <col min="1" max="1" width="9.5" style="192" customWidth="1"/>
    <col min="2" max="2" width="64.5" style="192" customWidth="1"/>
    <col min="3" max="5" width="13.83203125" style="192" customWidth="1"/>
    <col min="6" max="6" width="13.83203125" style="193" customWidth="1"/>
    <col min="7" max="7" width="9" style="210" customWidth="1"/>
    <col min="8" max="16384" width="9.33203125" style="210"/>
  </cols>
  <sheetData>
    <row r="1" spans="1:6" ht="18.75" customHeight="1" x14ac:dyDescent="0.25">
      <c r="A1" s="337"/>
      <c r="B1" s="562" t="str">
        <f>CONCATENATE("1.3. melléklet ",ALAPADATOK!A7," ",ALAPADATOK!B7," ",ALAPADATOK!C7," ",ALAPADATOK!D7," ",ALAPADATOK!E7," ",ALAPADATOK!F7," ",ALAPADATOK!G7," ",ALAPADATOK!H7)</f>
        <v>1.3. melléklet a 2 / 2021 ( V.28. ) önkormányzati rendelethez</v>
      </c>
      <c r="C1" s="562"/>
      <c r="D1" s="562"/>
      <c r="E1" s="562"/>
      <c r="F1" s="563"/>
    </row>
    <row r="2" spans="1:6" ht="21.95" customHeight="1" x14ac:dyDescent="0.25">
      <c r="A2" s="570" t="str">
        <f>CONCATENATE(ALAPADATOK!A3)</f>
        <v>FITYEHÁZ KÖZSÉG ÖNKORMÁNYZATA</v>
      </c>
      <c r="B2" s="571"/>
      <c r="C2" s="571"/>
      <c r="D2" s="571"/>
      <c r="E2" s="571"/>
      <c r="F2" s="571"/>
    </row>
    <row r="3" spans="1:6" ht="21.95" customHeight="1" x14ac:dyDescent="0.25">
      <c r="A3" s="572" t="str">
        <f>KV_1.2.sz.mell.!A3</f>
        <v>2020. ÉVI KÖLTSÉGVETÉS</v>
      </c>
      <c r="B3" s="573"/>
      <c r="C3" s="573"/>
      <c r="D3" s="573"/>
      <c r="E3" s="573"/>
      <c r="F3" s="573"/>
    </row>
    <row r="4" spans="1:6" ht="21.95" customHeight="1" x14ac:dyDescent="0.25">
      <c r="A4" s="572" t="s">
        <v>457</v>
      </c>
      <c r="B4" s="573"/>
      <c r="C4" s="573"/>
      <c r="D4" s="573"/>
      <c r="E4" s="573"/>
      <c r="F4" s="573"/>
    </row>
    <row r="5" spans="1:6" ht="21.95" customHeight="1" x14ac:dyDescent="0.25">
      <c r="A5" s="337"/>
      <c r="B5" s="337"/>
      <c r="C5" s="337"/>
      <c r="D5" s="337"/>
      <c r="E5" s="337"/>
      <c r="F5" s="338"/>
    </row>
    <row r="6" spans="1:6" ht="15.2" customHeight="1" x14ac:dyDescent="0.25">
      <c r="A6" s="564" t="s">
        <v>5</v>
      </c>
      <c r="B6" s="564"/>
      <c r="C6" s="564"/>
      <c r="D6" s="564"/>
      <c r="E6" s="564"/>
      <c r="F6" s="564"/>
    </row>
    <row r="7" spans="1:6" ht="15.2" customHeight="1" thickBot="1" x14ac:dyDescent="0.3">
      <c r="A7" s="565" t="s">
        <v>96</v>
      </c>
      <c r="B7" s="565"/>
      <c r="C7" s="355"/>
      <c r="D7" s="355"/>
      <c r="E7" s="355"/>
      <c r="F7" s="301" t="str">
        <f>CONCATENATE(KV_1.1.sz.mell.!F7)</f>
        <v>Forintban!</v>
      </c>
    </row>
    <row r="8" spans="1:6" ht="49.5" customHeight="1" thickBot="1" x14ac:dyDescent="0.3">
      <c r="A8" s="339" t="s">
        <v>54</v>
      </c>
      <c r="B8" s="340" t="s">
        <v>7</v>
      </c>
      <c r="C8" s="423" t="s">
        <v>575</v>
      </c>
      <c r="D8" s="423" t="s">
        <v>576</v>
      </c>
      <c r="E8" s="423" t="s">
        <v>579</v>
      </c>
      <c r="F8" s="341" t="s">
        <v>610</v>
      </c>
    </row>
    <row r="9" spans="1:6" s="211" customFormat="1" ht="12" customHeight="1" thickBot="1" x14ac:dyDescent="0.25">
      <c r="A9" s="287"/>
      <c r="B9" s="288" t="s">
        <v>393</v>
      </c>
      <c r="C9" s="424" t="s">
        <v>394</v>
      </c>
      <c r="D9" s="424" t="s">
        <v>395</v>
      </c>
      <c r="E9" s="424" t="s">
        <v>397</v>
      </c>
      <c r="F9" s="289" t="s">
        <v>396</v>
      </c>
    </row>
    <row r="10" spans="1:6" s="212" customFormat="1" ht="12" customHeight="1" thickBot="1" x14ac:dyDescent="0.25">
      <c r="A10" s="18" t="s">
        <v>8</v>
      </c>
      <c r="B10" s="19" t="s">
        <v>161</v>
      </c>
      <c r="C10" s="381"/>
      <c r="D10" s="389">
        <f>+D11+D12+D13+D14+D15+D16</f>
        <v>0</v>
      </c>
      <c r="E10" s="389">
        <f>+E11+E12+E13+E14+E15+E16</f>
        <v>0</v>
      </c>
      <c r="F10" s="123">
        <f>+F11+F12+F13+F14+F15+F16</f>
        <v>0</v>
      </c>
    </row>
    <row r="11" spans="1:6" s="212" customFormat="1" ht="12" customHeight="1" x14ac:dyDescent="0.2">
      <c r="A11" s="13" t="s">
        <v>66</v>
      </c>
      <c r="B11" s="213" t="s">
        <v>162</v>
      </c>
      <c r="C11" s="382"/>
      <c r="D11" s="390"/>
      <c r="E11" s="390"/>
      <c r="F11" s="126"/>
    </row>
    <row r="12" spans="1:6" s="212" customFormat="1" ht="12" customHeight="1" x14ac:dyDescent="0.2">
      <c r="A12" s="12" t="s">
        <v>67</v>
      </c>
      <c r="B12" s="214" t="s">
        <v>163</v>
      </c>
      <c r="C12" s="383"/>
      <c r="D12" s="391"/>
      <c r="E12" s="391"/>
      <c r="F12" s="125"/>
    </row>
    <row r="13" spans="1:6" s="212" customFormat="1" ht="12" customHeight="1" x14ac:dyDescent="0.2">
      <c r="A13" s="12" t="s">
        <v>68</v>
      </c>
      <c r="B13" s="214" t="s">
        <v>429</v>
      </c>
      <c r="C13" s="383"/>
      <c r="D13" s="391"/>
      <c r="E13" s="391"/>
      <c r="F13" s="125"/>
    </row>
    <row r="14" spans="1:6" s="212" customFormat="1" ht="12" customHeight="1" x14ac:dyDescent="0.2">
      <c r="A14" s="12" t="s">
        <v>69</v>
      </c>
      <c r="B14" s="214" t="s">
        <v>164</v>
      </c>
      <c r="C14" s="383"/>
      <c r="D14" s="391"/>
      <c r="E14" s="391"/>
      <c r="F14" s="125"/>
    </row>
    <row r="15" spans="1:6" s="212" customFormat="1" ht="12" customHeight="1" x14ac:dyDescent="0.2">
      <c r="A15" s="12" t="s">
        <v>92</v>
      </c>
      <c r="B15" s="119" t="s">
        <v>333</v>
      </c>
      <c r="C15" s="442"/>
      <c r="D15" s="391"/>
      <c r="E15" s="391"/>
      <c r="F15" s="125"/>
    </row>
    <row r="16" spans="1:6" s="212" customFormat="1" ht="12" customHeight="1" thickBot="1" x14ac:dyDescent="0.25">
      <c r="A16" s="14" t="s">
        <v>70</v>
      </c>
      <c r="B16" s="120" t="s">
        <v>334</v>
      </c>
      <c r="C16" s="443"/>
      <c r="D16" s="391"/>
      <c r="E16" s="391"/>
      <c r="F16" s="125"/>
    </row>
    <row r="17" spans="1:6" s="212" customFormat="1" ht="12" customHeight="1" thickBot="1" x14ac:dyDescent="0.25">
      <c r="A17" s="18" t="s">
        <v>9</v>
      </c>
      <c r="B17" s="118" t="s">
        <v>165</v>
      </c>
      <c r="C17" s="384"/>
      <c r="D17" s="389">
        <f>+D18+D19+D20+D21+D22</f>
        <v>0</v>
      </c>
      <c r="E17" s="389">
        <f>+E18+E19+E20+E21+E22</f>
        <v>0</v>
      </c>
      <c r="F17" s="123">
        <f>+F18+F19+F20+F21+F22</f>
        <v>0</v>
      </c>
    </row>
    <row r="18" spans="1:6" s="212" customFormat="1" ht="12" customHeight="1" x14ac:dyDescent="0.2">
      <c r="A18" s="13" t="s">
        <v>72</v>
      </c>
      <c r="B18" s="213" t="s">
        <v>166</v>
      </c>
      <c r="C18" s="382"/>
      <c r="D18" s="390"/>
      <c r="E18" s="390"/>
      <c r="F18" s="126"/>
    </row>
    <row r="19" spans="1:6" s="212" customFormat="1" ht="12" customHeight="1" x14ac:dyDescent="0.2">
      <c r="A19" s="12" t="s">
        <v>73</v>
      </c>
      <c r="B19" s="214" t="s">
        <v>167</v>
      </c>
      <c r="C19" s="383"/>
      <c r="D19" s="391"/>
      <c r="E19" s="391"/>
      <c r="F19" s="125"/>
    </row>
    <row r="20" spans="1:6" s="212" customFormat="1" ht="12" customHeight="1" x14ac:dyDescent="0.2">
      <c r="A20" s="12" t="s">
        <v>74</v>
      </c>
      <c r="B20" s="214" t="s">
        <v>324</v>
      </c>
      <c r="C20" s="383"/>
      <c r="D20" s="391"/>
      <c r="E20" s="391"/>
      <c r="F20" s="125"/>
    </row>
    <row r="21" spans="1:6" s="212" customFormat="1" ht="12" customHeight="1" x14ac:dyDescent="0.2">
      <c r="A21" s="12" t="s">
        <v>75</v>
      </c>
      <c r="B21" s="214" t="s">
        <v>325</v>
      </c>
      <c r="C21" s="383"/>
      <c r="D21" s="391"/>
      <c r="E21" s="391"/>
      <c r="F21" s="125"/>
    </row>
    <row r="22" spans="1:6" s="212" customFormat="1" ht="12" customHeight="1" x14ac:dyDescent="0.2">
      <c r="A22" s="12" t="s">
        <v>76</v>
      </c>
      <c r="B22" s="214" t="s">
        <v>450</v>
      </c>
      <c r="C22" s="383"/>
      <c r="D22" s="391"/>
      <c r="E22" s="391"/>
      <c r="F22" s="125"/>
    </row>
    <row r="23" spans="1:6" s="212" customFormat="1" ht="12" customHeight="1" thickBot="1" x14ac:dyDescent="0.25">
      <c r="A23" s="14" t="s">
        <v>82</v>
      </c>
      <c r="B23" s="120" t="s">
        <v>169</v>
      </c>
      <c r="C23" s="443"/>
      <c r="D23" s="392"/>
      <c r="E23" s="392"/>
      <c r="F23" s="127"/>
    </row>
    <row r="24" spans="1:6" s="212" customFormat="1" ht="12" customHeight="1" thickBot="1" x14ac:dyDescent="0.25">
      <c r="A24" s="18" t="s">
        <v>10</v>
      </c>
      <c r="B24" s="19" t="s">
        <v>170</v>
      </c>
      <c r="C24" s="381"/>
      <c r="D24" s="389">
        <f>+D25+D26+D27+D28+D29</f>
        <v>0</v>
      </c>
      <c r="E24" s="389">
        <f>+E25+E26+E27+E28+E29</f>
        <v>0</v>
      </c>
      <c r="F24" s="123">
        <f>+F25+F26+F27+F28+F29</f>
        <v>0</v>
      </c>
    </row>
    <row r="25" spans="1:6" s="212" customFormat="1" ht="12" customHeight="1" x14ac:dyDescent="0.2">
      <c r="A25" s="13" t="s">
        <v>55</v>
      </c>
      <c r="B25" s="213" t="s">
        <v>171</v>
      </c>
      <c r="C25" s="382"/>
      <c r="D25" s="390"/>
      <c r="E25" s="390"/>
      <c r="F25" s="126"/>
    </row>
    <row r="26" spans="1:6" s="212" customFormat="1" ht="12" customHeight="1" x14ac:dyDescent="0.2">
      <c r="A26" s="12" t="s">
        <v>56</v>
      </c>
      <c r="B26" s="214" t="s">
        <v>172</v>
      </c>
      <c r="C26" s="383"/>
      <c r="D26" s="391"/>
      <c r="E26" s="391"/>
      <c r="F26" s="125"/>
    </row>
    <row r="27" spans="1:6" s="212" customFormat="1" ht="12" customHeight="1" x14ac:dyDescent="0.2">
      <c r="A27" s="12" t="s">
        <v>57</v>
      </c>
      <c r="B27" s="214" t="s">
        <v>326</v>
      </c>
      <c r="C27" s="383"/>
      <c r="D27" s="391"/>
      <c r="E27" s="391"/>
      <c r="F27" s="125"/>
    </row>
    <row r="28" spans="1:6" s="212" customFormat="1" ht="12" customHeight="1" x14ac:dyDescent="0.2">
      <c r="A28" s="12" t="s">
        <v>58</v>
      </c>
      <c r="B28" s="214" t="s">
        <v>327</v>
      </c>
      <c r="C28" s="383"/>
      <c r="D28" s="391"/>
      <c r="E28" s="391"/>
      <c r="F28" s="125"/>
    </row>
    <row r="29" spans="1:6" s="212" customFormat="1" ht="12" customHeight="1" x14ac:dyDescent="0.2">
      <c r="A29" s="12" t="s">
        <v>106</v>
      </c>
      <c r="B29" s="214" t="s">
        <v>173</v>
      </c>
      <c r="C29" s="383"/>
      <c r="D29" s="391"/>
      <c r="E29" s="391"/>
      <c r="F29" s="125"/>
    </row>
    <row r="30" spans="1:6" s="282" customFormat="1" ht="12" customHeight="1" thickBot="1" x14ac:dyDescent="0.25">
      <c r="A30" s="290" t="s">
        <v>107</v>
      </c>
      <c r="B30" s="280" t="s">
        <v>445</v>
      </c>
      <c r="C30" s="444"/>
      <c r="D30" s="393"/>
      <c r="E30" s="393"/>
      <c r="F30" s="281"/>
    </row>
    <row r="31" spans="1:6" s="212" customFormat="1" ht="12" customHeight="1" thickBot="1" x14ac:dyDescent="0.25">
      <c r="A31" s="18" t="s">
        <v>108</v>
      </c>
      <c r="B31" s="19" t="s">
        <v>430</v>
      </c>
      <c r="C31" s="394">
        <f>SUM(C32:C38)</f>
        <v>1323171</v>
      </c>
      <c r="D31" s="394">
        <f>SUM(D32:D38)</f>
        <v>1323171</v>
      </c>
      <c r="E31" s="394">
        <f>SUM(E32:E38)</f>
        <v>1323171</v>
      </c>
      <c r="F31" s="129">
        <f>SUM(F32:F38)</f>
        <v>749513</v>
      </c>
    </row>
    <row r="32" spans="1:6" s="212" customFormat="1" ht="12" customHeight="1" x14ac:dyDescent="0.2">
      <c r="A32" s="13" t="s">
        <v>176</v>
      </c>
      <c r="B32" s="213" t="str">
        <f>KV_1.1.sz.mell.!B32</f>
        <v>Kommunális adó</v>
      </c>
      <c r="C32" s="390">
        <v>1323171</v>
      </c>
      <c r="D32" s="390">
        <v>1323171</v>
      </c>
      <c r="E32" s="390">
        <v>1323171</v>
      </c>
      <c r="F32" s="126">
        <v>749513</v>
      </c>
    </row>
    <row r="33" spans="1:6" s="212" customFormat="1" ht="12" customHeight="1" x14ac:dyDescent="0.2">
      <c r="A33" s="12" t="s">
        <v>177</v>
      </c>
      <c r="B33" s="213" t="str">
        <f>KV_1.1.sz.mell.!B33</f>
        <v>Idegenforgalmi adó</v>
      </c>
      <c r="C33" s="391"/>
      <c r="D33" s="391"/>
      <c r="E33" s="391"/>
      <c r="F33" s="125"/>
    </row>
    <row r="34" spans="1:6" s="212" customFormat="1" ht="12" customHeight="1" x14ac:dyDescent="0.2">
      <c r="A34" s="12" t="s">
        <v>178</v>
      </c>
      <c r="B34" s="213" t="str">
        <f>KV_1.1.sz.mell.!B34</f>
        <v>Iparűzési adó</v>
      </c>
      <c r="C34" s="391"/>
      <c r="D34" s="391"/>
      <c r="E34" s="391"/>
      <c r="F34" s="125"/>
    </row>
    <row r="35" spans="1:6" s="212" customFormat="1" ht="12" customHeight="1" x14ac:dyDescent="0.2">
      <c r="A35" s="12" t="s">
        <v>179</v>
      </c>
      <c r="B35" s="213" t="str">
        <f>KV_1.1.sz.mell.!B35</f>
        <v>Talajterhelési díj</v>
      </c>
      <c r="C35" s="391"/>
      <c r="D35" s="391"/>
      <c r="E35" s="391"/>
      <c r="F35" s="125"/>
    </row>
    <row r="36" spans="1:6" s="212" customFormat="1" ht="12" customHeight="1" x14ac:dyDescent="0.2">
      <c r="A36" s="12" t="s">
        <v>431</v>
      </c>
      <c r="B36" s="213" t="str">
        <f>KV_1.1.sz.mell.!B36</f>
        <v>Gépjárműadó</v>
      </c>
      <c r="C36" s="391"/>
      <c r="D36" s="391"/>
      <c r="E36" s="391"/>
      <c r="F36" s="125"/>
    </row>
    <row r="37" spans="1:6" s="212" customFormat="1" ht="12" customHeight="1" x14ac:dyDescent="0.2">
      <c r="A37" s="12" t="s">
        <v>432</v>
      </c>
      <c r="B37" s="213" t="str">
        <f>KV_1.1.sz.mell.!B37</f>
        <v>Telekadó</v>
      </c>
      <c r="C37" s="391"/>
      <c r="D37" s="391"/>
      <c r="E37" s="391"/>
      <c r="F37" s="125"/>
    </row>
    <row r="38" spans="1:6" s="212" customFormat="1" ht="12" customHeight="1" thickBot="1" x14ac:dyDescent="0.25">
      <c r="A38" s="14" t="s">
        <v>433</v>
      </c>
      <c r="B38" s="213" t="str">
        <f>KV_1.1.sz.mell.!B38</f>
        <v>Egyéb közhatalmi bevételek</v>
      </c>
      <c r="C38" s="392"/>
      <c r="D38" s="392"/>
      <c r="E38" s="392"/>
      <c r="F38" s="127"/>
    </row>
    <row r="39" spans="1:6" s="212" customFormat="1" ht="12" customHeight="1" thickBot="1" x14ac:dyDescent="0.25">
      <c r="A39" s="18" t="s">
        <v>12</v>
      </c>
      <c r="B39" s="19" t="s">
        <v>335</v>
      </c>
      <c r="C39" s="389">
        <f>SUM(C40:C50)</f>
        <v>0</v>
      </c>
      <c r="D39" s="389">
        <f>SUM(D40:D50)</f>
        <v>0</v>
      </c>
      <c r="E39" s="389">
        <f>SUM(E40:E50)</f>
        <v>0</v>
      </c>
      <c r="F39" s="123">
        <f>SUM(F40:F50)</f>
        <v>0</v>
      </c>
    </row>
    <row r="40" spans="1:6" s="212" customFormat="1" ht="12" customHeight="1" x14ac:dyDescent="0.2">
      <c r="A40" s="13" t="s">
        <v>59</v>
      </c>
      <c r="B40" s="213" t="s">
        <v>183</v>
      </c>
      <c r="C40" s="390"/>
      <c r="D40" s="390"/>
      <c r="E40" s="390"/>
      <c r="F40" s="126"/>
    </row>
    <row r="41" spans="1:6" s="212" customFormat="1" ht="12" customHeight="1" x14ac:dyDescent="0.2">
      <c r="A41" s="12" t="s">
        <v>60</v>
      </c>
      <c r="B41" s="214" t="s">
        <v>184</v>
      </c>
      <c r="C41" s="391"/>
      <c r="D41" s="391"/>
      <c r="E41" s="391"/>
      <c r="F41" s="125"/>
    </row>
    <row r="42" spans="1:6" s="212" customFormat="1" ht="12" customHeight="1" x14ac:dyDescent="0.2">
      <c r="A42" s="12" t="s">
        <v>61</v>
      </c>
      <c r="B42" s="214" t="s">
        <v>185</v>
      </c>
      <c r="C42" s="391"/>
      <c r="D42" s="391"/>
      <c r="E42" s="391"/>
      <c r="F42" s="125"/>
    </row>
    <row r="43" spans="1:6" s="212" customFormat="1" ht="12" customHeight="1" x14ac:dyDescent="0.2">
      <c r="A43" s="12" t="s">
        <v>110</v>
      </c>
      <c r="B43" s="214" t="s">
        <v>186</v>
      </c>
      <c r="C43" s="391"/>
      <c r="D43" s="391"/>
      <c r="E43" s="391"/>
      <c r="F43" s="125"/>
    </row>
    <row r="44" spans="1:6" s="212" customFormat="1" ht="12" customHeight="1" x14ac:dyDescent="0.2">
      <c r="A44" s="12" t="s">
        <v>111</v>
      </c>
      <c r="B44" s="214" t="s">
        <v>187</v>
      </c>
      <c r="C44" s="391"/>
      <c r="D44" s="391"/>
      <c r="E44" s="391"/>
      <c r="F44" s="125"/>
    </row>
    <row r="45" spans="1:6" s="212" customFormat="1" ht="12" customHeight="1" x14ac:dyDescent="0.2">
      <c r="A45" s="12" t="s">
        <v>112</v>
      </c>
      <c r="B45" s="214" t="s">
        <v>188</v>
      </c>
      <c r="C45" s="391"/>
      <c r="D45" s="391"/>
      <c r="E45" s="391"/>
      <c r="F45" s="125"/>
    </row>
    <row r="46" spans="1:6" s="212" customFormat="1" ht="12" customHeight="1" x14ac:dyDescent="0.2">
      <c r="A46" s="12" t="s">
        <v>113</v>
      </c>
      <c r="B46" s="214" t="s">
        <v>189</v>
      </c>
      <c r="C46" s="391"/>
      <c r="D46" s="391"/>
      <c r="E46" s="391"/>
      <c r="F46" s="125"/>
    </row>
    <row r="47" spans="1:6" s="212" customFormat="1" ht="12" customHeight="1" x14ac:dyDescent="0.2">
      <c r="A47" s="12" t="s">
        <v>114</v>
      </c>
      <c r="B47" s="214" t="s">
        <v>437</v>
      </c>
      <c r="C47" s="391"/>
      <c r="D47" s="391"/>
      <c r="E47" s="391"/>
      <c r="F47" s="125"/>
    </row>
    <row r="48" spans="1:6" s="212" customFormat="1" ht="12" customHeight="1" x14ac:dyDescent="0.2">
      <c r="A48" s="12" t="s">
        <v>181</v>
      </c>
      <c r="B48" s="214" t="s">
        <v>191</v>
      </c>
      <c r="C48" s="395"/>
      <c r="D48" s="395"/>
      <c r="E48" s="395"/>
      <c r="F48" s="128"/>
    </row>
    <row r="49" spans="1:6" s="212" customFormat="1" ht="12" customHeight="1" x14ac:dyDescent="0.2">
      <c r="A49" s="14" t="s">
        <v>182</v>
      </c>
      <c r="B49" s="215" t="s">
        <v>337</v>
      </c>
      <c r="C49" s="396"/>
      <c r="D49" s="396"/>
      <c r="E49" s="396"/>
      <c r="F49" s="205"/>
    </row>
    <row r="50" spans="1:6" s="212" customFormat="1" ht="12" customHeight="1" thickBot="1" x14ac:dyDescent="0.25">
      <c r="A50" s="14" t="s">
        <v>336</v>
      </c>
      <c r="B50" s="120" t="s">
        <v>192</v>
      </c>
      <c r="C50" s="396"/>
      <c r="D50" s="396"/>
      <c r="E50" s="396"/>
      <c r="F50" s="205"/>
    </row>
    <row r="51" spans="1:6" s="212" customFormat="1" ht="12" customHeight="1" thickBot="1" x14ac:dyDescent="0.25">
      <c r="A51" s="18" t="s">
        <v>13</v>
      </c>
      <c r="B51" s="19" t="s">
        <v>193</v>
      </c>
      <c r="C51" s="389">
        <f>SUM(C52:C56)</f>
        <v>0</v>
      </c>
      <c r="D51" s="389">
        <f>SUM(D52:D56)</f>
        <v>0</v>
      </c>
      <c r="E51" s="389">
        <f>SUM(E52:E56)</f>
        <v>0</v>
      </c>
      <c r="F51" s="123">
        <f>SUM(F52:F56)</f>
        <v>0</v>
      </c>
    </row>
    <row r="52" spans="1:6" s="212" customFormat="1" ht="12" customHeight="1" x14ac:dyDescent="0.2">
      <c r="A52" s="13" t="s">
        <v>62</v>
      </c>
      <c r="B52" s="213" t="s">
        <v>197</v>
      </c>
      <c r="C52" s="398"/>
      <c r="D52" s="398"/>
      <c r="E52" s="398"/>
      <c r="F52" s="255"/>
    </row>
    <row r="53" spans="1:6" s="212" customFormat="1" ht="12" customHeight="1" x14ac:dyDescent="0.2">
      <c r="A53" s="12" t="s">
        <v>63</v>
      </c>
      <c r="B53" s="214" t="s">
        <v>198</v>
      </c>
      <c r="C53" s="395"/>
      <c r="D53" s="395"/>
      <c r="E53" s="395"/>
      <c r="F53" s="128"/>
    </row>
    <row r="54" spans="1:6" s="212" customFormat="1" ht="12" customHeight="1" x14ac:dyDescent="0.2">
      <c r="A54" s="12" t="s">
        <v>194</v>
      </c>
      <c r="B54" s="214" t="s">
        <v>199</v>
      </c>
      <c r="C54" s="395"/>
      <c r="D54" s="395"/>
      <c r="E54" s="395"/>
      <c r="F54" s="128"/>
    </row>
    <row r="55" spans="1:6" s="212" customFormat="1" ht="12" customHeight="1" x14ac:dyDescent="0.2">
      <c r="A55" s="12" t="s">
        <v>195</v>
      </c>
      <c r="B55" s="214" t="s">
        <v>200</v>
      </c>
      <c r="C55" s="395"/>
      <c r="D55" s="395"/>
      <c r="E55" s="395"/>
      <c r="F55" s="128"/>
    </row>
    <row r="56" spans="1:6" s="212" customFormat="1" ht="12" customHeight="1" thickBot="1" x14ac:dyDescent="0.25">
      <c r="A56" s="14" t="s">
        <v>196</v>
      </c>
      <c r="B56" s="120" t="s">
        <v>201</v>
      </c>
      <c r="C56" s="396"/>
      <c r="D56" s="396"/>
      <c r="E56" s="396"/>
      <c r="F56" s="205"/>
    </row>
    <row r="57" spans="1:6" s="212" customFormat="1" ht="12" customHeight="1" thickBot="1" x14ac:dyDescent="0.25">
      <c r="A57" s="18" t="s">
        <v>115</v>
      </c>
      <c r="B57" s="19" t="s">
        <v>202</v>
      </c>
      <c r="C57" s="389">
        <f>SUM(C58:C60)</f>
        <v>0</v>
      </c>
      <c r="D57" s="389">
        <f>SUM(D58:D60)</f>
        <v>0</v>
      </c>
      <c r="E57" s="389">
        <f>SUM(E58:E60)</f>
        <v>0</v>
      </c>
      <c r="F57" s="123">
        <f>SUM(F58:F60)</f>
        <v>0</v>
      </c>
    </row>
    <row r="58" spans="1:6" s="212" customFormat="1" ht="12" customHeight="1" x14ac:dyDescent="0.2">
      <c r="A58" s="13" t="s">
        <v>64</v>
      </c>
      <c r="B58" s="213" t="s">
        <v>203</v>
      </c>
      <c r="C58" s="390"/>
      <c r="D58" s="390"/>
      <c r="E58" s="390"/>
      <c r="F58" s="126"/>
    </row>
    <row r="59" spans="1:6" s="212" customFormat="1" ht="12" customHeight="1" x14ac:dyDescent="0.2">
      <c r="A59" s="12" t="s">
        <v>65</v>
      </c>
      <c r="B59" s="214" t="s">
        <v>328</v>
      </c>
      <c r="C59" s="391"/>
      <c r="D59" s="391"/>
      <c r="E59" s="391"/>
      <c r="F59" s="125"/>
    </row>
    <row r="60" spans="1:6" s="212" customFormat="1" ht="12" customHeight="1" x14ac:dyDescent="0.2">
      <c r="A60" s="12" t="s">
        <v>206</v>
      </c>
      <c r="B60" s="214" t="s">
        <v>204</v>
      </c>
      <c r="C60" s="391"/>
      <c r="D60" s="391"/>
      <c r="E60" s="391"/>
      <c r="F60" s="125"/>
    </row>
    <row r="61" spans="1:6" s="212" customFormat="1" ht="12" customHeight="1" thickBot="1" x14ac:dyDescent="0.25">
      <c r="A61" s="14" t="s">
        <v>207</v>
      </c>
      <c r="B61" s="120" t="s">
        <v>205</v>
      </c>
      <c r="C61" s="392"/>
      <c r="D61" s="392"/>
      <c r="E61" s="392"/>
      <c r="F61" s="127"/>
    </row>
    <row r="62" spans="1:6" s="212" customFormat="1" ht="12" customHeight="1" thickBot="1" x14ac:dyDescent="0.25">
      <c r="A62" s="18" t="s">
        <v>15</v>
      </c>
      <c r="B62" s="118" t="s">
        <v>208</v>
      </c>
      <c r="C62" s="389">
        <f>SUM(C63:C65)</f>
        <v>0</v>
      </c>
      <c r="D62" s="389">
        <f>SUM(D63:D65)</f>
        <v>0</v>
      </c>
      <c r="E62" s="389">
        <f>SUM(E63:E65)</f>
        <v>0</v>
      </c>
      <c r="F62" s="123">
        <f>SUM(F63:F65)</f>
        <v>0</v>
      </c>
    </row>
    <row r="63" spans="1:6" s="212" customFormat="1" ht="12" customHeight="1" x14ac:dyDescent="0.2">
      <c r="A63" s="13" t="s">
        <v>116</v>
      </c>
      <c r="B63" s="213" t="s">
        <v>210</v>
      </c>
      <c r="C63" s="395"/>
      <c r="D63" s="395"/>
      <c r="E63" s="395"/>
      <c r="F63" s="128"/>
    </row>
    <row r="64" spans="1:6" s="212" customFormat="1" ht="12" customHeight="1" x14ac:dyDescent="0.2">
      <c r="A64" s="12" t="s">
        <v>117</v>
      </c>
      <c r="B64" s="214" t="s">
        <v>329</v>
      </c>
      <c r="C64" s="395"/>
      <c r="D64" s="395"/>
      <c r="E64" s="395"/>
      <c r="F64" s="128"/>
    </row>
    <row r="65" spans="1:6" s="212" customFormat="1" ht="12" customHeight="1" x14ac:dyDescent="0.2">
      <c r="A65" s="12" t="s">
        <v>141</v>
      </c>
      <c r="B65" s="214" t="s">
        <v>211</v>
      </c>
      <c r="C65" s="395"/>
      <c r="D65" s="395"/>
      <c r="E65" s="395"/>
      <c r="F65" s="128"/>
    </row>
    <row r="66" spans="1:6" s="212" customFormat="1" ht="12" customHeight="1" thickBot="1" x14ac:dyDescent="0.25">
      <c r="A66" s="14" t="s">
        <v>209</v>
      </c>
      <c r="B66" s="120" t="s">
        <v>212</v>
      </c>
      <c r="C66" s="395"/>
      <c r="D66" s="395"/>
      <c r="E66" s="395"/>
      <c r="F66" s="128"/>
    </row>
    <row r="67" spans="1:6" s="212" customFormat="1" ht="12" customHeight="1" thickBot="1" x14ac:dyDescent="0.25">
      <c r="A67" s="269" t="s">
        <v>376</v>
      </c>
      <c r="B67" s="19" t="s">
        <v>213</v>
      </c>
      <c r="C67" s="394">
        <f>+C10+C17+C24+C31+C39+C51+C57+C62</f>
        <v>1323171</v>
      </c>
      <c r="D67" s="394">
        <f>+D10+D17+D24+D31+D39+D51+D57+D62</f>
        <v>1323171</v>
      </c>
      <c r="E67" s="394">
        <f>+E10+E17+E24+E31+E39+E51+E57+E62</f>
        <v>1323171</v>
      </c>
      <c r="F67" s="129">
        <f>+F10+F17+F24+F31+F39+F51+F57+F62</f>
        <v>749513</v>
      </c>
    </row>
    <row r="68" spans="1:6" s="212" customFormat="1" ht="12" customHeight="1" thickBot="1" x14ac:dyDescent="0.25">
      <c r="A68" s="257" t="s">
        <v>214</v>
      </c>
      <c r="B68" s="118" t="s">
        <v>215</v>
      </c>
      <c r="C68" s="389">
        <f>SUM(C69:C71)</f>
        <v>0</v>
      </c>
      <c r="D68" s="389">
        <f>SUM(D69:D71)</f>
        <v>0</v>
      </c>
      <c r="E68" s="389">
        <f>SUM(E69:E71)</f>
        <v>0</v>
      </c>
      <c r="F68" s="123">
        <f>SUM(F69:F71)</f>
        <v>0</v>
      </c>
    </row>
    <row r="69" spans="1:6" s="212" customFormat="1" ht="12" customHeight="1" x14ac:dyDescent="0.2">
      <c r="A69" s="13" t="s">
        <v>243</v>
      </c>
      <c r="B69" s="213" t="s">
        <v>216</v>
      </c>
      <c r="C69" s="395"/>
      <c r="D69" s="395"/>
      <c r="E69" s="395"/>
      <c r="F69" s="128"/>
    </row>
    <row r="70" spans="1:6" s="212" customFormat="1" ht="12" customHeight="1" x14ac:dyDescent="0.2">
      <c r="A70" s="12" t="s">
        <v>252</v>
      </c>
      <c r="B70" s="214" t="s">
        <v>217</v>
      </c>
      <c r="C70" s="395"/>
      <c r="D70" s="395"/>
      <c r="E70" s="395"/>
      <c r="F70" s="128"/>
    </row>
    <row r="71" spans="1:6" s="212" customFormat="1" ht="12" customHeight="1" thickBot="1" x14ac:dyDescent="0.25">
      <c r="A71" s="14" t="s">
        <v>253</v>
      </c>
      <c r="B71" s="263" t="s">
        <v>446</v>
      </c>
      <c r="C71" s="395"/>
      <c r="D71" s="395"/>
      <c r="E71" s="395"/>
      <c r="F71" s="128"/>
    </row>
    <row r="72" spans="1:6" s="212" customFormat="1" ht="12" customHeight="1" thickBot="1" x14ac:dyDescent="0.25">
      <c r="A72" s="257" t="s">
        <v>219</v>
      </c>
      <c r="B72" s="118" t="s">
        <v>220</v>
      </c>
      <c r="C72" s="389">
        <f>SUM(C73:C76)</f>
        <v>0</v>
      </c>
      <c r="D72" s="389">
        <f>SUM(D73:D76)</f>
        <v>0</v>
      </c>
      <c r="E72" s="389">
        <f>SUM(E73:E76)</f>
        <v>0</v>
      </c>
      <c r="F72" s="123">
        <f>SUM(F73:F76)</f>
        <v>0</v>
      </c>
    </row>
    <row r="73" spans="1:6" s="212" customFormat="1" ht="12" customHeight="1" x14ac:dyDescent="0.2">
      <c r="A73" s="13" t="s">
        <v>93</v>
      </c>
      <c r="B73" s="213" t="s">
        <v>221</v>
      </c>
      <c r="C73" s="395"/>
      <c r="D73" s="395"/>
      <c r="E73" s="395"/>
      <c r="F73" s="128"/>
    </row>
    <row r="74" spans="1:6" s="212" customFormat="1" ht="12" customHeight="1" x14ac:dyDescent="0.2">
      <c r="A74" s="12" t="s">
        <v>94</v>
      </c>
      <c r="B74" s="214" t="s">
        <v>447</v>
      </c>
      <c r="C74" s="395"/>
      <c r="D74" s="395"/>
      <c r="E74" s="395"/>
      <c r="F74" s="128"/>
    </row>
    <row r="75" spans="1:6" s="212" customFormat="1" ht="12" customHeight="1" thickBot="1" x14ac:dyDescent="0.25">
      <c r="A75" s="14" t="s">
        <v>244</v>
      </c>
      <c r="B75" s="215" t="s">
        <v>222</v>
      </c>
      <c r="C75" s="396"/>
      <c r="D75" s="396"/>
      <c r="E75" s="396"/>
      <c r="F75" s="205"/>
    </row>
    <row r="76" spans="1:6" s="212" customFormat="1" ht="12" customHeight="1" thickBot="1" x14ac:dyDescent="0.25">
      <c r="A76" s="292" t="s">
        <v>245</v>
      </c>
      <c r="B76" s="293" t="s">
        <v>448</v>
      </c>
      <c r="C76" s="426"/>
      <c r="D76" s="426"/>
      <c r="E76" s="426"/>
      <c r="F76" s="294"/>
    </row>
    <row r="77" spans="1:6" s="212" customFormat="1" ht="12" customHeight="1" thickBot="1" x14ac:dyDescent="0.25">
      <c r="A77" s="257" t="s">
        <v>223</v>
      </c>
      <c r="B77" s="118" t="s">
        <v>224</v>
      </c>
      <c r="C77" s="389">
        <f>SUM(C78:C79)</f>
        <v>0</v>
      </c>
      <c r="D77" s="389">
        <f>SUM(D78:D79)</f>
        <v>0</v>
      </c>
      <c r="E77" s="389">
        <f>SUM(E78:E79)</f>
        <v>0</v>
      </c>
      <c r="F77" s="123">
        <f>SUM(F78:F79)</f>
        <v>0</v>
      </c>
    </row>
    <row r="78" spans="1:6" s="212" customFormat="1" ht="12" customHeight="1" thickBot="1" x14ac:dyDescent="0.25">
      <c r="A78" s="11" t="s">
        <v>246</v>
      </c>
      <c r="B78" s="291" t="s">
        <v>225</v>
      </c>
      <c r="C78" s="396"/>
      <c r="D78" s="396"/>
      <c r="E78" s="396"/>
      <c r="F78" s="205"/>
    </row>
    <row r="79" spans="1:6" s="212" customFormat="1" ht="12" customHeight="1" thickBot="1" x14ac:dyDescent="0.25">
      <c r="A79" s="292" t="s">
        <v>247</v>
      </c>
      <c r="B79" s="293" t="s">
        <v>226</v>
      </c>
      <c r="C79" s="426"/>
      <c r="D79" s="426"/>
      <c r="E79" s="426"/>
      <c r="F79" s="294"/>
    </row>
    <row r="80" spans="1:6" s="212" customFormat="1" ht="12" customHeight="1" thickBot="1" x14ac:dyDescent="0.25">
      <c r="A80" s="257" t="s">
        <v>227</v>
      </c>
      <c r="B80" s="118" t="s">
        <v>228</v>
      </c>
      <c r="C80" s="389">
        <f>SUM(C81:C83)</f>
        <v>0</v>
      </c>
      <c r="D80" s="389">
        <f>SUM(D81:D83)</f>
        <v>0</v>
      </c>
      <c r="E80" s="389">
        <f>SUM(E81:E83)</f>
        <v>0</v>
      </c>
      <c r="F80" s="123">
        <f>SUM(F81:F83)</f>
        <v>0</v>
      </c>
    </row>
    <row r="81" spans="1:6" s="212" customFormat="1" ht="12" customHeight="1" x14ac:dyDescent="0.2">
      <c r="A81" s="13" t="s">
        <v>248</v>
      </c>
      <c r="B81" s="213" t="s">
        <v>229</v>
      </c>
      <c r="C81" s="395"/>
      <c r="D81" s="395"/>
      <c r="E81" s="395"/>
      <c r="F81" s="128"/>
    </row>
    <row r="82" spans="1:6" s="212" customFormat="1" ht="12" customHeight="1" x14ac:dyDescent="0.2">
      <c r="A82" s="12" t="s">
        <v>249</v>
      </c>
      <c r="B82" s="214" t="s">
        <v>230</v>
      </c>
      <c r="C82" s="395"/>
      <c r="D82" s="395"/>
      <c r="E82" s="395"/>
      <c r="F82" s="128"/>
    </row>
    <row r="83" spans="1:6" s="212" customFormat="1" ht="12" customHeight="1" thickBot="1" x14ac:dyDescent="0.25">
      <c r="A83" s="16" t="s">
        <v>250</v>
      </c>
      <c r="B83" s="295" t="s">
        <v>449</v>
      </c>
      <c r="C83" s="427"/>
      <c r="D83" s="427"/>
      <c r="E83" s="427"/>
      <c r="F83" s="296"/>
    </row>
    <row r="84" spans="1:6" s="212" customFormat="1" ht="12" customHeight="1" thickBot="1" x14ac:dyDescent="0.25">
      <c r="A84" s="257" t="s">
        <v>231</v>
      </c>
      <c r="B84" s="118" t="s">
        <v>251</v>
      </c>
      <c r="C84" s="389">
        <f>SUM(C85:C88)</f>
        <v>0</v>
      </c>
      <c r="D84" s="389">
        <f>SUM(D85:D88)</f>
        <v>0</v>
      </c>
      <c r="E84" s="389">
        <f>SUM(E85:E88)</f>
        <v>0</v>
      </c>
      <c r="F84" s="123">
        <f>SUM(F85:F88)</f>
        <v>0</v>
      </c>
    </row>
    <row r="85" spans="1:6" s="212" customFormat="1" ht="12" customHeight="1" x14ac:dyDescent="0.2">
      <c r="A85" s="217" t="s">
        <v>232</v>
      </c>
      <c r="B85" s="213" t="s">
        <v>233</v>
      </c>
      <c r="C85" s="395"/>
      <c r="D85" s="395"/>
      <c r="E85" s="395"/>
      <c r="F85" s="128"/>
    </row>
    <row r="86" spans="1:6" s="212" customFormat="1" ht="12" customHeight="1" x14ac:dyDescent="0.2">
      <c r="A86" s="218" t="s">
        <v>234</v>
      </c>
      <c r="B86" s="214" t="s">
        <v>235</v>
      </c>
      <c r="C86" s="395"/>
      <c r="D86" s="395"/>
      <c r="E86" s="395"/>
      <c r="F86" s="128"/>
    </row>
    <row r="87" spans="1:6" s="212" customFormat="1" ht="12" customHeight="1" x14ac:dyDescent="0.2">
      <c r="A87" s="218" t="s">
        <v>236</v>
      </c>
      <c r="B87" s="214" t="s">
        <v>237</v>
      </c>
      <c r="C87" s="395"/>
      <c r="D87" s="395"/>
      <c r="E87" s="395"/>
      <c r="F87" s="128"/>
    </row>
    <row r="88" spans="1:6" s="212" customFormat="1" ht="12" customHeight="1" thickBot="1" x14ac:dyDescent="0.25">
      <c r="A88" s="219" t="s">
        <v>238</v>
      </c>
      <c r="B88" s="120" t="s">
        <v>239</v>
      </c>
      <c r="C88" s="395"/>
      <c r="D88" s="395"/>
      <c r="E88" s="395"/>
      <c r="F88" s="128"/>
    </row>
    <row r="89" spans="1:6" s="212" customFormat="1" ht="12" customHeight="1" thickBot="1" x14ac:dyDescent="0.25">
      <c r="A89" s="257" t="s">
        <v>240</v>
      </c>
      <c r="B89" s="118" t="s">
        <v>375</v>
      </c>
      <c r="C89" s="400"/>
      <c r="D89" s="400"/>
      <c r="E89" s="400"/>
      <c r="F89" s="256"/>
    </row>
    <row r="90" spans="1:6" s="212" customFormat="1" ht="13.5" customHeight="1" thickBot="1" x14ac:dyDescent="0.25">
      <c r="A90" s="257" t="s">
        <v>242</v>
      </c>
      <c r="B90" s="118" t="s">
        <v>241</v>
      </c>
      <c r="C90" s="400"/>
      <c r="D90" s="400"/>
      <c r="E90" s="400"/>
      <c r="F90" s="256"/>
    </row>
    <row r="91" spans="1:6" s="212" customFormat="1" ht="15.75" customHeight="1" thickBot="1" x14ac:dyDescent="0.25">
      <c r="A91" s="257" t="s">
        <v>254</v>
      </c>
      <c r="B91" s="220" t="s">
        <v>378</v>
      </c>
      <c r="C91" s="394">
        <f>+C68+C72+C77+C80+C84+C90+C89</f>
        <v>0</v>
      </c>
      <c r="D91" s="394">
        <f>+D68+D72+D77+D80+D84+D90+D89</f>
        <v>0</v>
      </c>
      <c r="E91" s="394">
        <f>+E68+E72+E77+E80+E84+E90+E89</f>
        <v>0</v>
      </c>
      <c r="F91" s="129">
        <f>+F68+F72+F77+F80+F84+F90+F89</f>
        <v>0</v>
      </c>
    </row>
    <row r="92" spans="1:6" s="212" customFormat="1" ht="16.5" customHeight="1" thickBot="1" x14ac:dyDescent="0.25">
      <c r="A92" s="258" t="s">
        <v>377</v>
      </c>
      <c r="B92" s="221" t="s">
        <v>379</v>
      </c>
      <c r="C92" s="394">
        <f>+C67+C91</f>
        <v>1323171</v>
      </c>
      <c r="D92" s="394">
        <f>+D67+D91</f>
        <v>1323171</v>
      </c>
      <c r="E92" s="394">
        <f>+E67+E91</f>
        <v>1323171</v>
      </c>
      <c r="F92" s="129">
        <f>+F67+F91</f>
        <v>749513</v>
      </c>
    </row>
    <row r="93" spans="1:6" s="212" customFormat="1" ht="11.1" customHeight="1" x14ac:dyDescent="0.2">
      <c r="A93" s="3"/>
      <c r="B93" s="4"/>
      <c r="C93" s="4"/>
      <c r="D93" s="4"/>
      <c r="E93" s="4"/>
      <c r="F93" s="130"/>
    </row>
    <row r="94" spans="1:6" ht="16.5" customHeight="1" x14ac:dyDescent="0.25">
      <c r="A94" s="569" t="s">
        <v>37</v>
      </c>
      <c r="B94" s="569"/>
      <c r="C94" s="569"/>
      <c r="D94" s="569"/>
      <c r="E94" s="569"/>
      <c r="F94" s="569"/>
    </row>
    <row r="95" spans="1:6" s="222" customFormat="1" ht="16.5" customHeight="1" thickBot="1" x14ac:dyDescent="0.3">
      <c r="A95" s="566" t="s">
        <v>97</v>
      </c>
      <c r="B95" s="566"/>
      <c r="C95" s="378"/>
      <c r="D95" s="378"/>
      <c r="E95" s="378"/>
      <c r="F95" s="302" t="str">
        <f>F7</f>
        <v>Forintban!</v>
      </c>
    </row>
    <row r="96" spans="1:6" ht="49.5" customHeight="1" thickBot="1" x14ac:dyDescent="0.3">
      <c r="A96" s="284" t="s">
        <v>54</v>
      </c>
      <c r="B96" s="285" t="s">
        <v>38</v>
      </c>
      <c r="C96" s="423" t="s">
        <v>575</v>
      </c>
      <c r="D96" s="423" t="s">
        <v>576</v>
      </c>
      <c r="E96" s="423" t="s">
        <v>579</v>
      </c>
      <c r="F96" s="341" t="s">
        <v>610</v>
      </c>
    </row>
    <row r="97" spans="1:6" s="211" customFormat="1" ht="12" customHeight="1" thickBot="1" x14ac:dyDescent="0.25">
      <c r="A97" s="284"/>
      <c r="B97" s="285" t="s">
        <v>393</v>
      </c>
      <c r="C97" s="424" t="s">
        <v>394</v>
      </c>
      <c r="D97" s="424" t="s">
        <v>395</v>
      </c>
      <c r="E97" s="424" t="s">
        <v>397</v>
      </c>
      <c r="F97" s="289" t="s">
        <v>396</v>
      </c>
    </row>
    <row r="98" spans="1:6" ht="12" customHeight="1" thickBot="1" x14ac:dyDescent="0.3">
      <c r="A98" s="20" t="s">
        <v>8</v>
      </c>
      <c r="B98" s="24" t="s">
        <v>338</v>
      </c>
      <c r="C98" s="401">
        <f>C99+C100+C101+C102+C103+C116</f>
        <v>1323171</v>
      </c>
      <c r="D98" s="401">
        <f>D99+D100+D101+D102+D103+D116</f>
        <v>1323171</v>
      </c>
      <c r="E98" s="401">
        <f>E99+E100+E101+E102+E103+E116</f>
        <v>1323171</v>
      </c>
      <c r="F98" s="122">
        <f>F99+F100+F101+F102+F103+F116</f>
        <v>749513</v>
      </c>
    </row>
    <row r="99" spans="1:6" ht="12" customHeight="1" x14ac:dyDescent="0.25">
      <c r="A99" s="15" t="s">
        <v>66</v>
      </c>
      <c r="B99" s="8" t="s">
        <v>39</v>
      </c>
      <c r="C99" s="402"/>
      <c r="D99" s="402"/>
      <c r="E99" s="402"/>
      <c r="F99" s="124"/>
    </row>
    <row r="100" spans="1:6" ht="12" customHeight="1" x14ac:dyDescent="0.25">
      <c r="A100" s="12" t="s">
        <v>67</v>
      </c>
      <c r="B100" s="6" t="s">
        <v>118</v>
      </c>
      <c r="C100" s="391"/>
      <c r="D100" s="391"/>
      <c r="E100" s="391"/>
      <c r="F100" s="125"/>
    </row>
    <row r="101" spans="1:6" ht="12" customHeight="1" x14ac:dyDescent="0.25">
      <c r="A101" s="12" t="s">
        <v>68</v>
      </c>
      <c r="B101" s="6" t="s">
        <v>91</v>
      </c>
      <c r="C101" s="392"/>
      <c r="D101" s="392"/>
      <c r="E101" s="392"/>
      <c r="F101" s="127"/>
    </row>
    <row r="102" spans="1:6" ht="12" customHeight="1" x14ac:dyDescent="0.25">
      <c r="A102" s="12" t="s">
        <v>69</v>
      </c>
      <c r="B102" s="9" t="s">
        <v>119</v>
      </c>
      <c r="C102" s="392"/>
      <c r="D102" s="392"/>
      <c r="E102" s="392"/>
      <c r="F102" s="127"/>
    </row>
    <row r="103" spans="1:6" ht="12" customHeight="1" x14ac:dyDescent="0.25">
      <c r="A103" s="12" t="s">
        <v>77</v>
      </c>
      <c r="B103" s="17" t="s">
        <v>120</v>
      </c>
      <c r="C103" s="392">
        <f>C110+C115</f>
        <v>1323171</v>
      </c>
      <c r="D103" s="392">
        <f>D110+D115</f>
        <v>1323171</v>
      </c>
      <c r="E103" s="392">
        <f>E110+E115</f>
        <v>1323171</v>
      </c>
      <c r="F103" s="127">
        <f>F110+F115</f>
        <v>749513</v>
      </c>
    </row>
    <row r="104" spans="1:6" ht="12" customHeight="1" x14ac:dyDescent="0.25">
      <c r="A104" s="12" t="s">
        <v>70</v>
      </c>
      <c r="B104" s="6" t="s">
        <v>343</v>
      </c>
      <c r="C104" s="392"/>
      <c r="D104" s="392"/>
      <c r="E104" s="392"/>
      <c r="F104" s="127"/>
    </row>
    <row r="105" spans="1:6" ht="12" customHeight="1" x14ac:dyDescent="0.25">
      <c r="A105" s="12" t="s">
        <v>71</v>
      </c>
      <c r="B105" s="70" t="s">
        <v>342</v>
      </c>
      <c r="C105" s="392"/>
      <c r="D105" s="392"/>
      <c r="E105" s="392"/>
      <c r="F105" s="127"/>
    </row>
    <row r="106" spans="1:6" ht="12" customHeight="1" x14ac:dyDescent="0.25">
      <c r="A106" s="12" t="s">
        <v>78</v>
      </c>
      <c r="B106" s="70" t="s">
        <v>341</v>
      </c>
      <c r="C106" s="392"/>
      <c r="D106" s="392"/>
      <c r="E106" s="392"/>
      <c r="F106" s="127"/>
    </row>
    <row r="107" spans="1:6" ht="12" customHeight="1" x14ac:dyDescent="0.25">
      <c r="A107" s="12" t="s">
        <v>79</v>
      </c>
      <c r="B107" s="68" t="s">
        <v>257</v>
      </c>
      <c r="C107" s="392"/>
      <c r="D107" s="392"/>
      <c r="E107" s="392"/>
      <c r="F107" s="127"/>
    </row>
    <row r="108" spans="1:6" ht="12" customHeight="1" x14ac:dyDescent="0.25">
      <c r="A108" s="12" t="s">
        <v>80</v>
      </c>
      <c r="B108" s="69" t="s">
        <v>258</v>
      </c>
      <c r="C108" s="392"/>
      <c r="D108" s="392"/>
      <c r="E108" s="392"/>
      <c r="F108" s="127"/>
    </row>
    <row r="109" spans="1:6" ht="12" customHeight="1" x14ac:dyDescent="0.25">
      <c r="A109" s="12" t="s">
        <v>81</v>
      </c>
      <c r="B109" s="69" t="s">
        <v>259</v>
      </c>
      <c r="C109" s="392"/>
      <c r="D109" s="392"/>
      <c r="E109" s="392"/>
      <c r="F109" s="127"/>
    </row>
    <row r="110" spans="1:6" ht="12" customHeight="1" x14ac:dyDescent="0.25">
      <c r="A110" s="12" t="s">
        <v>83</v>
      </c>
      <c r="B110" s="68" t="s">
        <v>260</v>
      </c>
      <c r="C110" s="392">
        <v>873171</v>
      </c>
      <c r="D110" s="392">
        <v>873171</v>
      </c>
      <c r="E110" s="392">
        <v>873171</v>
      </c>
      <c r="F110" s="127">
        <v>749513</v>
      </c>
    </row>
    <row r="111" spans="1:6" ht="12" customHeight="1" x14ac:dyDescent="0.25">
      <c r="A111" s="12" t="s">
        <v>121</v>
      </c>
      <c r="B111" s="68" t="s">
        <v>261</v>
      </c>
      <c r="C111" s="392"/>
      <c r="D111" s="392"/>
      <c r="E111" s="392"/>
      <c r="F111" s="127"/>
    </row>
    <row r="112" spans="1:6" ht="12" customHeight="1" x14ac:dyDescent="0.25">
      <c r="A112" s="12" t="s">
        <v>255</v>
      </c>
      <c r="B112" s="69" t="s">
        <v>262</v>
      </c>
      <c r="C112" s="392"/>
      <c r="D112" s="392"/>
      <c r="E112" s="392"/>
      <c r="F112" s="127"/>
    </row>
    <row r="113" spans="1:6" ht="12" customHeight="1" x14ac:dyDescent="0.25">
      <c r="A113" s="11" t="s">
        <v>256</v>
      </c>
      <c r="B113" s="70" t="s">
        <v>263</v>
      </c>
      <c r="C113" s="392"/>
      <c r="D113" s="392"/>
      <c r="E113" s="392"/>
      <c r="F113" s="127"/>
    </row>
    <row r="114" spans="1:6" ht="12" customHeight="1" x14ac:dyDescent="0.25">
      <c r="A114" s="12" t="s">
        <v>339</v>
      </c>
      <c r="B114" s="70" t="s">
        <v>264</v>
      </c>
      <c r="C114" s="392"/>
      <c r="D114" s="392"/>
      <c r="E114" s="392"/>
      <c r="F114" s="127"/>
    </row>
    <row r="115" spans="1:6" ht="12" customHeight="1" x14ac:dyDescent="0.25">
      <c r="A115" s="14" t="s">
        <v>340</v>
      </c>
      <c r="B115" s="70" t="s">
        <v>265</v>
      </c>
      <c r="C115" s="392">
        <v>450000</v>
      </c>
      <c r="D115" s="392">
        <v>450000</v>
      </c>
      <c r="E115" s="392">
        <v>450000</v>
      </c>
      <c r="F115" s="127"/>
    </row>
    <row r="116" spans="1:6" ht="12" customHeight="1" x14ac:dyDescent="0.25">
      <c r="A116" s="12" t="s">
        <v>344</v>
      </c>
      <c r="B116" s="9" t="s">
        <v>40</v>
      </c>
      <c r="C116" s="391"/>
      <c r="D116" s="391"/>
      <c r="E116" s="391"/>
      <c r="F116" s="125"/>
    </row>
    <row r="117" spans="1:6" ht="12" customHeight="1" x14ac:dyDescent="0.25">
      <c r="A117" s="12" t="s">
        <v>345</v>
      </c>
      <c r="B117" s="6" t="s">
        <v>347</v>
      </c>
      <c r="C117" s="391"/>
      <c r="D117" s="391"/>
      <c r="E117" s="391"/>
      <c r="F117" s="125"/>
    </row>
    <row r="118" spans="1:6" ht="12" customHeight="1" thickBot="1" x14ac:dyDescent="0.3">
      <c r="A118" s="16" t="s">
        <v>346</v>
      </c>
      <c r="B118" s="267" t="s">
        <v>348</v>
      </c>
      <c r="C118" s="403"/>
      <c r="D118" s="403"/>
      <c r="E118" s="403"/>
      <c r="F118" s="131"/>
    </row>
    <row r="119" spans="1:6" ht="12" customHeight="1" thickBot="1" x14ac:dyDescent="0.3">
      <c r="A119" s="264" t="s">
        <v>9</v>
      </c>
      <c r="B119" s="265" t="s">
        <v>266</v>
      </c>
      <c r="C119" s="399">
        <f>+C120+C122+C124</f>
        <v>0</v>
      </c>
      <c r="D119" s="399">
        <f>+D120+D122+D124</f>
        <v>0</v>
      </c>
      <c r="E119" s="399">
        <f>+E120+E122+E124</f>
        <v>0</v>
      </c>
      <c r="F119" s="266">
        <f>+F120+F122+F124</f>
        <v>0</v>
      </c>
    </row>
    <row r="120" spans="1:6" ht="12" customHeight="1" x14ac:dyDescent="0.25">
      <c r="A120" s="13" t="s">
        <v>72</v>
      </c>
      <c r="B120" s="6" t="s">
        <v>140</v>
      </c>
      <c r="C120" s="390"/>
      <c r="D120" s="390"/>
      <c r="E120" s="390"/>
      <c r="F120" s="126"/>
    </row>
    <row r="121" spans="1:6" ht="12" customHeight="1" x14ac:dyDescent="0.25">
      <c r="A121" s="13" t="s">
        <v>73</v>
      </c>
      <c r="B121" s="10" t="s">
        <v>270</v>
      </c>
      <c r="C121" s="390"/>
      <c r="D121" s="390"/>
      <c r="E121" s="390"/>
      <c r="F121" s="126"/>
    </row>
    <row r="122" spans="1:6" ht="12" customHeight="1" x14ac:dyDescent="0.25">
      <c r="A122" s="13" t="s">
        <v>74</v>
      </c>
      <c r="B122" s="10" t="s">
        <v>122</v>
      </c>
      <c r="C122" s="391"/>
      <c r="D122" s="391"/>
      <c r="E122" s="391"/>
      <c r="F122" s="125"/>
    </row>
    <row r="123" spans="1:6" ht="12" customHeight="1" x14ac:dyDescent="0.25">
      <c r="A123" s="13" t="s">
        <v>75</v>
      </c>
      <c r="B123" s="10" t="s">
        <v>271</v>
      </c>
      <c r="C123" s="404"/>
      <c r="D123" s="391"/>
      <c r="E123" s="391"/>
      <c r="F123" s="125"/>
    </row>
    <row r="124" spans="1:6" ht="12" customHeight="1" x14ac:dyDescent="0.25">
      <c r="A124" s="13" t="s">
        <v>76</v>
      </c>
      <c r="B124" s="120" t="s">
        <v>451</v>
      </c>
      <c r="C124" s="404"/>
      <c r="D124" s="391"/>
      <c r="E124" s="391"/>
      <c r="F124" s="125"/>
    </row>
    <row r="125" spans="1:6" ht="12" customHeight="1" x14ac:dyDescent="0.25">
      <c r="A125" s="13" t="s">
        <v>82</v>
      </c>
      <c r="B125" s="119" t="s">
        <v>330</v>
      </c>
      <c r="C125" s="404"/>
      <c r="D125" s="391"/>
      <c r="E125" s="391"/>
      <c r="F125" s="125"/>
    </row>
    <row r="126" spans="1:6" ht="12" customHeight="1" x14ac:dyDescent="0.25">
      <c r="A126" s="13" t="s">
        <v>84</v>
      </c>
      <c r="B126" s="209" t="s">
        <v>276</v>
      </c>
      <c r="C126" s="404"/>
      <c r="D126" s="391"/>
      <c r="E126" s="391"/>
      <c r="F126" s="125"/>
    </row>
    <row r="127" spans="1:6" ht="22.5" x14ac:dyDescent="0.25">
      <c r="A127" s="13" t="s">
        <v>123</v>
      </c>
      <c r="B127" s="69" t="s">
        <v>259</v>
      </c>
      <c r="C127" s="404"/>
      <c r="D127" s="391"/>
      <c r="E127" s="391"/>
      <c r="F127" s="125"/>
    </row>
    <row r="128" spans="1:6" ht="12" customHeight="1" x14ac:dyDescent="0.25">
      <c r="A128" s="13" t="s">
        <v>124</v>
      </c>
      <c r="B128" s="69" t="s">
        <v>275</v>
      </c>
      <c r="C128" s="404"/>
      <c r="D128" s="391"/>
      <c r="E128" s="391"/>
      <c r="F128" s="125"/>
    </row>
    <row r="129" spans="1:6" ht="12" customHeight="1" x14ac:dyDescent="0.25">
      <c r="A129" s="13" t="s">
        <v>125</v>
      </c>
      <c r="B129" s="69" t="s">
        <v>274</v>
      </c>
      <c r="C129" s="404"/>
      <c r="D129" s="391"/>
      <c r="E129" s="391"/>
      <c r="F129" s="125"/>
    </row>
    <row r="130" spans="1:6" ht="12" customHeight="1" x14ac:dyDescent="0.25">
      <c r="A130" s="13" t="s">
        <v>267</v>
      </c>
      <c r="B130" s="69" t="s">
        <v>262</v>
      </c>
      <c r="C130" s="404"/>
      <c r="D130" s="391"/>
      <c r="E130" s="391"/>
      <c r="F130" s="125"/>
    </row>
    <row r="131" spans="1:6" ht="12" customHeight="1" x14ac:dyDescent="0.25">
      <c r="A131" s="13" t="s">
        <v>268</v>
      </c>
      <c r="B131" s="69" t="s">
        <v>273</v>
      </c>
      <c r="C131" s="404"/>
      <c r="D131" s="391"/>
      <c r="E131" s="391"/>
      <c r="F131" s="125"/>
    </row>
    <row r="132" spans="1:6" ht="16.5" thickBot="1" x14ac:dyDescent="0.3">
      <c r="A132" s="11" t="s">
        <v>269</v>
      </c>
      <c r="B132" s="69" t="s">
        <v>272</v>
      </c>
      <c r="C132" s="405"/>
      <c r="D132" s="392"/>
      <c r="E132" s="392"/>
      <c r="F132" s="127"/>
    </row>
    <row r="133" spans="1:6" ht="12" customHeight="1" thickBot="1" x14ac:dyDescent="0.3">
      <c r="A133" s="18" t="s">
        <v>10</v>
      </c>
      <c r="B133" s="56" t="s">
        <v>349</v>
      </c>
      <c r="C133" s="389">
        <f>+C98+C119</f>
        <v>1323171</v>
      </c>
      <c r="D133" s="389">
        <f>+D98+D119</f>
        <v>1323171</v>
      </c>
      <c r="E133" s="389">
        <f>+E98+E119</f>
        <v>1323171</v>
      </c>
      <c r="F133" s="123">
        <f>+F98+F119</f>
        <v>749513</v>
      </c>
    </row>
    <row r="134" spans="1:6" ht="12" customHeight="1" thickBot="1" x14ac:dyDescent="0.3">
      <c r="A134" s="18" t="s">
        <v>11</v>
      </c>
      <c r="B134" s="56" t="s">
        <v>350</v>
      </c>
      <c r="C134" s="389">
        <f>+C135+C136+C137</f>
        <v>0</v>
      </c>
      <c r="D134" s="389">
        <f>+D135+D136+D137</f>
        <v>0</v>
      </c>
      <c r="E134" s="389">
        <f>+E135+E136+E137</f>
        <v>0</v>
      </c>
      <c r="F134" s="123">
        <f>+F135+F136+F137</f>
        <v>0</v>
      </c>
    </row>
    <row r="135" spans="1:6" ht="12" customHeight="1" x14ac:dyDescent="0.25">
      <c r="A135" s="13" t="s">
        <v>176</v>
      </c>
      <c r="B135" s="10" t="s">
        <v>357</v>
      </c>
      <c r="C135" s="404"/>
      <c r="D135" s="391"/>
      <c r="E135" s="391"/>
      <c r="F135" s="125"/>
    </row>
    <row r="136" spans="1:6" ht="12" customHeight="1" x14ac:dyDescent="0.25">
      <c r="A136" s="13" t="s">
        <v>177</v>
      </c>
      <c r="B136" s="10" t="s">
        <v>358</v>
      </c>
      <c r="C136" s="404"/>
      <c r="D136" s="391"/>
      <c r="E136" s="391"/>
      <c r="F136" s="125"/>
    </row>
    <row r="137" spans="1:6" ht="12" customHeight="1" thickBot="1" x14ac:dyDescent="0.3">
      <c r="A137" s="11" t="s">
        <v>178</v>
      </c>
      <c r="B137" s="10" t="s">
        <v>359</v>
      </c>
      <c r="C137" s="404"/>
      <c r="D137" s="391"/>
      <c r="E137" s="391"/>
      <c r="F137" s="125"/>
    </row>
    <row r="138" spans="1:6" ht="12" customHeight="1" thickBot="1" x14ac:dyDescent="0.3">
      <c r="A138" s="18" t="s">
        <v>12</v>
      </c>
      <c r="B138" s="56" t="s">
        <v>351</v>
      </c>
      <c r="C138" s="389">
        <f>SUM(C139:C144)</f>
        <v>0</v>
      </c>
      <c r="D138" s="389">
        <f>SUM(D139:D144)</f>
        <v>0</v>
      </c>
      <c r="E138" s="389">
        <f>SUM(E139:E144)</f>
        <v>0</v>
      </c>
      <c r="F138" s="123">
        <f>SUM(F139:F144)</f>
        <v>0</v>
      </c>
    </row>
    <row r="139" spans="1:6" ht="12" customHeight="1" x14ac:dyDescent="0.25">
      <c r="A139" s="13" t="s">
        <v>59</v>
      </c>
      <c r="B139" s="7" t="s">
        <v>360</v>
      </c>
      <c r="C139" s="404"/>
      <c r="D139" s="391"/>
      <c r="E139" s="391"/>
      <c r="F139" s="125"/>
    </row>
    <row r="140" spans="1:6" ht="12" customHeight="1" x14ac:dyDescent="0.25">
      <c r="A140" s="13" t="s">
        <v>60</v>
      </c>
      <c r="B140" s="7" t="s">
        <v>352</v>
      </c>
      <c r="C140" s="404"/>
      <c r="D140" s="391"/>
      <c r="E140" s="391"/>
      <c r="F140" s="125"/>
    </row>
    <row r="141" spans="1:6" ht="12" customHeight="1" x14ac:dyDescent="0.25">
      <c r="A141" s="13" t="s">
        <v>61</v>
      </c>
      <c r="B141" s="7" t="s">
        <v>353</v>
      </c>
      <c r="C141" s="404"/>
      <c r="D141" s="391"/>
      <c r="E141" s="391"/>
      <c r="F141" s="125"/>
    </row>
    <row r="142" spans="1:6" ht="12" customHeight="1" x14ac:dyDescent="0.25">
      <c r="A142" s="13" t="s">
        <v>110</v>
      </c>
      <c r="B142" s="7" t="s">
        <v>354</v>
      </c>
      <c r="C142" s="404"/>
      <c r="D142" s="391"/>
      <c r="E142" s="391"/>
      <c r="F142" s="125"/>
    </row>
    <row r="143" spans="1:6" ht="12" customHeight="1" x14ac:dyDescent="0.25">
      <c r="A143" s="11" t="s">
        <v>111</v>
      </c>
      <c r="B143" s="5" t="s">
        <v>355</v>
      </c>
      <c r="C143" s="405"/>
      <c r="D143" s="392"/>
      <c r="E143" s="392"/>
      <c r="F143" s="127"/>
    </row>
    <row r="144" spans="1:6" ht="12" customHeight="1" thickBot="1" x14ac:dyDescent="0.3">
      <c r="A144" s="16" t="s">
        <v>112</v>
      </c>
      <c r="B144" s="368" t="s">
        <v>356</v>
      </c>
      <c r="C144" s="428"/>
      <c r="D144" s="403"/>
      <c r="E144" s="403"/>
      <c r="F144" s="131"/>
    </row>
    <row r="145" spans="1:12" ht="12" customHeight="1" thickBot="1" x14ac:dyDescent="0.3">
      <c r="A145" s="18" t="s">
        <v>13</v>
      </c>
      <c r="B145" s="56" t="s">
        <v>364</v>
      </c>
      <c r="C145" s="394">
        <f>+C146+C147+C148+C149</f>
        <v>0</v>
      </c>
      <c r="D145" s="394">
        <f>+D146+D147+D148+D149</f>
        <v>0</v>
      </c>
      <c r="E145" s="394">
        <f>+E146+E147+E148+E149</f>
        <v>0</v>
      </c>
      <c r="F145" s="129">
        <f>+F146+F147+F148+F149</f>
        <v>0</v>
      </c>
    </row>
    <row r="146" spans="1:12" ht="12" customHeight="1" x14ac:dyDescent="0.25">
      <c r="A146" s="13" t="s">
        <v>62</v>
      </c>
      <c r="B146" s="7" t="s">
        <v>277</v>
      </c>
      <c r="C146" s="404"/>
      <c r="D146" s="391"/>
      <c r="E146" s="391"/>
      <c r="F146" s="125"/>
    </row>
    <row r="147" spans="1:12" ht="12" customHeight="1" x14ac:dyDescent="0.25">
      <c r="A147" s="13" t="s">
        <v>63</v>
      </c>
      <c r="B147" s="7" t="s">
        <v>278</v>
      </c>
      <c r="C147" s="404"/>
      <c r="D147" s="391"/>
      <c r="E147" s="391"/>
      <c r="F147" s="125"/>
    </row>
    <row r="148" spans="1:12" ht="12" customHeight="1" thickBot="1" x14ac:dyDescent="0.3">
      <c r="A148" s="11" t="s">
        <v>194</v>
      </c>
      <c r="B148" s="5" t="s">
        <v>365</v>
      </c>
      <c r="C148" s="405"/>
      <c r="D148" s="392"/>
      <c r="E148" s="392"/>
      <c r="F148" s="127"/>
    </row>
    <row r="149" spans="1:12" ht="12" customHeight="1" thickBot="1" x14ac:dyDescent="0.3">
      <c r="A149" s="292" t="s">
        <v>195</v>
      </c>
      <c r="B149" s="297" t="s">
        <v>296</v>
      </c>
      <c r="C149" s="429"/>
      <c r="D149" s="451"/>
      <c r="E149" s="451"/>
      <c r="F149" s="432"/>
    </row>
    <row r="150" spans="1:12" ht="12" customHeight="1" thickBot="1" x14ac:dyDescent="0.3">
      <c r="A150" s="18" t="s">
        <v>14</v>
      </c>
      <c r="B150" s="56" t="s">
        <v>366</v>
      </c>
      <c r="C150" s="406">
        <f>SUM(C151:C155)</f>
        <v>0</v>
      </c>
      <c r="D150" s="406">
        <f>SUM(D151:D155)</f>
        <v>0</v>
      </c>
      <c r="E150" s="406">
        <f>SUM(E151:E155)</f>
        <v>0</v>
      </c>
      <c r="F150" s="132">
        <f>SUM(F151:F155)</f>
        <v>0</v>
      </c>
    </row>
    <row r="151" spans="1:12" ht="12" customHeight="1" x14ac:dyDescent="0.25">
      <c r="A151" s="13" t="s">
        <v>64</v>
      </c>
      <c r="B151" s="7" t="s">
        <v>361</v>
      </c>
      <c r="C151" s="404"/>
      <c r="D151" s="391"/>
      <c r="E151" s="391"/>
      <c r="F151" s="125"/>
    </row>
    <row r="152" spans="1:12" ht="12" customHeight="1" x14ac:dyDescent="0.25">
      <c r="A152" s="13" t="s">
        <v>65</v>
      </c>
      <c r="B152" s="7" t="s">
        <v>368</v>
      </c>
      <c r="C152" s="404"/>
      <c r="D152" s="391"/>
      <c r="E152" s="391"/>
      <c r="F152" s="125"/>
    </row>
    <row r="153" spans="1:12" ht="12" customHeight="1" x14ac:dyDescent="0.25">
      <c r="A153" s="13" t="s">
        <v>206</v>
      </c>
      <c r="B153" s="7" t="s">
        <v>363</v>
      </c>
      <c r="C153" s="404"/>
      <c r="D153" s="391"/>
      <c r="E153" s="391"/>
      <c r="F153" s="125"/>
    </row>
    <row r="154" spans="1:12" ht="12" customHeight="1" x14ac:dyDescent="0.25">
      <c r="A154" s="13" t="s">
        <v>207</v>
      </c>
      <c r="B154" s="7" t="s">
        <v>413</v>
      </c>
      <c r="C154" s="404"/>
      <c r="D154" s="391"/>
      <c r="E154" s="391"/>
      <c r="F154" s="125"/>
    </row>
    <row r="155" spans="1:12" ht="12" customHeight="1" thickBot="1" x14ac:dyDescent="0.3">
      <c r="A155" s="13" t="s">
        <v>367</v>
      </c>
      <c r="B155" s="7" t="s">
        <v>369</v>
      </c>
      <c r="C155" s="404"/>
      <c r="D155" s="391"/>
      <c r="E155" s="391"/>
      <c r="F155" s="125"/>
    </row>
    <row r="156" spans="1:12" ht="12" customHeight="1" thickBot="1" x14ac:dyDescent="0.3">
      <c r="A156" s="18" t="s">
        <v>15</v>
      </c>
      <c r="B156" s="56" t="s">
        <v>370</v>
      </c>
      <c r="C156" s="430"/>
      <c r="D156" s="430"/>
      <c r="E156" s="430"/>
      <c r="F156" s="268"/>
    </row>
    <row r="157" spans="1:12" ht="12" customHeight="1" thickBot="1" x14ac:dyDescent="0.3">
      <c r="A157" s="18" t="s">
        <v>16</v>
      </c>
      <c r="B157" s="56" t="s">
        <v>371</v>
      </c>
      <c r="C157" s="430"/>
      <c r="D157" s="430"/>
      <c r="E157" s="430"/>
      <c r="F157" s="268"/>
    </row>
    <row r="158" spans="1:12" ht="15.2" customHeight="1" thickBot="1" x14ac:dyDescent="0.3">
      <c r="A158" s="18" t="s">
        <v>17</v>
      </c>
      <c r="B158" s="56" t="s">
        <v>373</v>
      </c>
      <c r="C158" s="431">
        <f>+C134+C138+C145+C150+C156+C157</f>
        <v>0</v>
      </c>
      <c r="D158" s="431">
        <f>+D134+D138+D145+D150+D156+D157</f>
        <v>0</v>
      </c>
      <c r="E158" s="431">
        <f>+E134+E138+E145+E150+E156+E157</f>
        <v>0</v>
      </c>
      <c r="F158" s="298">
        <f>+F134+F138+F145+F150+F156+F157</f>
        <v>0</v>
      </c>
      <c r="I158" s="224"/>
      <c r="J158" s="225"/>
      <c r="K158" s="225"/>
      <c r="L158" s="225"/>
    </row>
    <row r="159" spans="1:12" s="212" customFormat="1" ht="17.25" customHeight="1" thickBot="1" x14ac:dyDescent="0.25">
      <c r="A159" s="121" t="s">
        <v>18</v>
      </c>
      <c r="B159" s="299" t="s">
        <v>372</v>
      </c>
      <c r="C159" s="431">
        <f>+C133+C158</f>
        <v>1323171</v>
      </c>
      <c r="D159" s="431">
        <f>+D133+D158</f>
        <v>1323171</v>
      </c>
      <c r="E159" s="431">
        <f>+E133+E158</f>
        <v>1323171</v>
      </c>
      <c r="F159" s="298">
        <f>+F133+F158</f>
        <v>749513</v>
      </c>
    </row>
    <row r="160" spans="1:12" ht="15.95" customHeight="1" x14ac:dyDescent="0.25">
      <c r="A160" s="300"/>
      <c r="B160" s="300"/>
      <c r="C160" s="300"/>
      <c r="D160" s="300"/>
      <c r="E160" s="300"/>
      <c r="F160" s="343">
        <f>F92-F159</f>
        <v>0</v>
      </c>
    </row>
    <row r="161" spans="1:7" x14ac:dyDescent="0.25">
      <c r="A161" s="567" t="s">
        <v>279</v>
      </c>
      <c r="B161" s="567"/>
      <c r="C161" s="567"/>
      <c r="D161" s="567"/>
      <c r="E161" s="567"/>
      <c r="F161" s="567"/>
    </row>
    <row r="162" spans="1:7" ht="15.2" customHeight="1" thickBot="1" x14ac:dyDescent="0.3">
      <c r="A162" s="568" t="s">
        <v>98</v>
      </c>
      <c r="B162" s="568"/>
      <c r="C162" s="66"/>
      <c r="D162" s="66"/>
      <c r="E162" s="66"/>
      <c r="F162" s="303" t="str">
        <f>F95</f>
        <v>Forintban!</v>
      </c>
    </row>
    <row r="163" spans="1:7" ht="13.5" customHeight="1" thickBot="1" x14ac:dyDescent="0.3">
      <c r="A163" s="18">
        <v>1</v>
      </c>
      <c r="B163" s="23" t="s">
        <v>374</v>
      </c>
      <c r="C163" s="445"/>
      <c r="D163" s="445"/>
      <c r="E163" s="445"/>
      <c r="F163" s="123">
        <f>+F67-F133</f>
        <v>0</v>
      </c>
      <c r="G163" s="226"/>
    </row>
    <row r="164" spans="1:7" ht="27.75" customHeight="1" thickBot="1" x14ac:dyDescent="0.3">
      <c r="A164" s="18" t="s">
        <v>9</v>
      </c>
      <c r="B164" s="23" t="s">
        <v>380</v>
      </c>
      <c r="C164" s="445"/>
      <c r="D164" s="445"/>
      <c r="E164" s="445"/>
      <c r="F164" s="123">
        <f>+F91-F158</f>
        <v>0</v>
      </c>
    </row>
  </sheetData>
  <mergeCells count="10">
    <mergeCell ref="A162:B162"/>
    <mergeCell ref="B1:F1"/>
    <mergeCell ref="A6:F6"/>
    <mergeCell ref="A7:B7"/>
    <mergeCell ref="A94:F94"/>
    <mergeCell ref="A95:B95"/>
    <mergeCell ref="A161:F161"/>
    <mergeCell ref="A2:F2"/>
    <mergeCell ref="A3:F3"/>
    <mergeCell ref="A4:F4"/>
  </mergeCells>
  <printOptions horizontalCentered="1"/>
  <pageMargins left="0.6692913385826772" right="0.6692913385826772" top="0.86614173228346458" bottom="0.86614173228346458" header="0" footer="0"/>
  <pageSetup paperSize="9" scale="73" fitToHeight="2" orientation="portrait" r:id="rId1"/>
  <headerFooter alignWithMargins="0"/>
  <rowBreaks count="2" manualBreakCount="2">
    <brk id="67" max="2" man="1"/>
    <brk id="92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0" zoomScale="120" zoomScaleNormal="120" zoomScaleSheetLayoutView="100" workbookViewId="0">
      <selection activeCell="D21" sqref="D21"/>
    </sheetView>
  </sheetViews>
  <sheetFormatPr defaultRowHeight="12.75" x14ac:dyDescent="0.2"/>
  <cols>
    <col min="1" max="1" width="5" style="35" customWidth="1"/>
    <col min="2" max="2" width="49.83203125" style="82" customWidth="1"/>
    <col min="3" max="3" width="11.33203125" style="82" customWidth="1"/>
    <col min="4" max="4" width="11.33203125" style="35" customWidth="1"/>
    <col min="5" max="5" width="49.83203125" style="35" customWidth="1"/>
    <col min="6" max="7" width="11.33203125" style="35" customWidth="1"/>
    <col min="8" max="8" width="3.6640625" style="35" customWidth="1"/>
    <col min="9" max="16384" width="9.33203125" style="35"/>
  </cols>
  <sheetData>
    <row r="1" spans="1:8" ht="36" customHeight="1" x14ac:dyDescent="0.2">
      <c r="B1" s="143" t="s">
        <v>102</v>
      </c>
      <c r="C1" s="143"/>
      <c r="D1" s="144"/>
      <c r="E1" s="144"/>
      <c r="F1" s="144"/>
      <c r="G1" s="144"/>
      <c r="H1" s="576" t="str">
        <f>CONCATENATE("2.1. melléklet ",ALAPADATOK!A7," ",ALAPADATOK!B7," ",ALAPADATOK!C7," ",ALAPADATOK!D7," ",ALAPADATOK!E7," ",ALAPADATOK!F7," ",ALAPADATOK!G7," ",ALAPADATOK!H7)</f>
        <v>2.1. melléklet a 2 / 2021 ( V.28. ) önkormányzati rendelethez</v>
      </c>
    </row>
    <row r="2" spans="1:8" ht="13.5" thickBot="1" x14ac:dyDescent="0.25">
      <c r="G2" s="305" t="str">
        <f>CONCATENATE(KV_1.1.sz.mell.!F7)</f>
        <v>Forintban!</v>
      </c>
      <c r="H2" s="576"/>
    </row>
    <row r="3" spans="1:8" ht="18" customHeight="1" thickBot="1" x14ac:dyDescent="0.25">
      <c r="A3" s="574" t="s">
        <v>54</v>
      </c>
      <c r="B3" s="446" t="s">
        <v>43</v>
      </c>
      <c r="C3" s="447"/>
      <c r="D3" s="448"/>
      <c r="E3" s="446" t="s">
        <v>44</v>
      </c>
      <c r="F3" s="449"/>
      <c r="G3" s="450"/>
      <c r="H3" s="576"/>
    </row>
    <row r="4" spans="1:8" s="145" customFormat="1" ht="47.25" customHeight="1" thickBot="1" x14ac:dyDescent="0.25">
      <c r="A4" s="575"/>
      <c r="B4" s="147" t="s">
        <v>48</v>
      </c>
      <c r="C4" s="434" t="s">
        <v>575</v>
      </c>
      <c r="D4" s="148" t="str">
        <f>+KV_1.1.sz.mell.!F8</f>
        <v>2020. évi módosított előirányzat (2020.12.31.)</v>
      </c>
      <c r="E4" s="147" t="s">
        <v>48</v>
      </c>
      <c r="F4" s="437" t="s">
        <v>575</v>
      </c>
      <c r="G4" s="149" t="str">
        <f>+D4</f>
        <v>2020. évi módosított előirányzat (2020.12.31.)</v>
      </c>
      <c r="H4" s="576"/>
    </row>
    <row r="5" spans="1:8" s="150" customFormat="1" ht="12" customHeight="1" thickBot="1" x14ac:dyDescent="0.25">
      <c r="A5" s="146"/>
      <c r="B5" s="147" t="s">
        <v>393</v>
      </c>
      <c r="C5" s="434" t="s">
        <v>394</v>
      </c>
      <c r="D5" s="148" t="s">
        <v>395</v>
      </c>
      <c r="E5" s="147" t="s">
        <v>397</v>
      </c>
      <c r="F5" s="437" t="s">
        <v>396</v>
      </c>
      <c r="G5" s="149" t="s">
        <v>577</v>
      </c>
      <c r="H5" s="576"/>
    </row>
    <row r="6" spans="1:8" ht="12.95" customHeight="1" x14ac:dyDescent="0.2">
      <c r="A6" s="151" t="s">
        <v>8</v>
      </c>
      <c r="B6" s="152" t="s">
        <v>280</v>
      </c>
      <c r="C6" s="133">
        <v>34719169</v>
      </c>
      <c r="D6" s="133">
        <v>40606425</v>
      </c>
      <c r="E6" s="152" t="s">
        <v>49</v>
      </c>
      <c r="F6" s="439">
        <v>27425169</v>
      </c>
      <c r="G6" s="179">
        <v>28842769</v>
      </c>
      <c r="H6" s="576"/>
    </row>
    <row r="7" spans="1:8" ht="12.95" customHeight="1" x14ac:dyDescent="0.2">
      <c r="A7" s="153" t="s">
        <v>9</v>
      </c>
      <c r="B7" s="154" t="s">
        <v>281</v>
      </c>
      <c r="C7" s="134">
        <v>5617843</v>
      </c>
      <c r="D7" s="134">
        <v>1727232</v>
      </c>
      <c r="E7" s="154" t="s">
        <v>118</v>
      </c>
      <c r="F7" s="135">
        <v>4465173</v>
      </c>
      <c r="G7" s="139">
        <v>4547616</v>
      </c>
      <c r="H7" s="576"/>
    </row>
    <row r="8" spans="1:8" ht="12.95" customHeight="1" x14ac:dyDescent="0.2">
      <c r="A8" s="153" t="s">
        <v>10</v>
      </c>
      <c r="B8" s="154" t="s">
        <v>301</v>
      </c>
      <c r="C8" s="134"/>
      <c r="D8" s="134"/>
      <c r="E8" s="154" t="s">
        <v>144</v>
      </c>
      <c r="F8" s="135">
        <v>17881047</v>
      </c>
      <c r="G8" s="139">
        <v>18302688</v>
      </c>
      <c r="H8" s="576"/>
    </row>
    <row r="9" spans="1:8" ht="12.95" customHeight="1" x14ac:dyDescent="0.2">
      <c r="A9" s="153" t="s">
        <v>11</v>
      </c>
      <c r="B9" s="154" t="s">
        <v>109</v>
      </c>
      <c r="C9" s="134">
        <v>9595000</v>
      </c>
      <c r="D9" s="134">
        <v>8444000</v>
      </c>
      <c r="E9" s="154" t="s">
        <v>119</v>
      </c>
      <c r="F9" s="135">
        <v>630000</v>
      </c>
      <c r="G9" s="139">
        <v>757000</v>
      </c>
      <c r="H9" s="576"/>
    </row>
    <row r="10" spans="1:8" ht="12.95" customHeight="1" x14ac:dyDescent="0.2">
      <c r="A10" s="153" t="s">
        <v>12</v>
      </c>
      <c r="B10" s="155" t="s">
        <v>323</v>
      </c>
      <c r="C10" s="134">
        <v>17581058</v>
      </c>
      <c r="D10" s="134">
        <v>18880299</v>
      </c>
      <c r="E10" s="154" t="s">
        <v>120</v>
      </c>
      <c r="F10" s="135">
        <v>2359673</v>
      </c>
      <c r="G10" s="139">
        <v>1765514</v>
      </c>
      <c r="H10" s="576"/>
    </row>
    <row r="11" spans="1:8" ht="12.95" customHeight="1" x14ac:dyDescent="0.2">
      <c r="A11" s="153" t="s">
        <v>13</v>
      </c>
      <c r="B11" s="154" t="s">
        <v>282</v>
      </c>
      <c r="C11" s="135"/>
      <c r="D11" s="135"/>
      <c r="E11" s="154" t="s">
        <v>40</v>
      </c>
      <c r="F11" s="135">
        <v>27630814</v>
      </c>
      <c r="G11" s="139">
        <v>25979522</v>
      </c>
      <c r="H11" s="576"/>
    </row>
    <row r="12" spans="1:8" ht="12.95" customHeight="1" x14ac:dyDescent="0.2">
      <c r="A12" s="153" t="s">
        <v>14</v>
      </c>
      <c r="B12" s="154" t="s">
        <v>381</v>
      </c>
      <c r="C12" s="134"/>
      <c r="D12" s="134"/>
      <c r="E12" s="32"/>
      <c r="F12" s="135"/>
      <c r="G12" s="139"/>
      <c r="H12" s="576"/>
    </row>
    <row r="13" spans="1:8" ht="12.95" customHeight="1" x14ac:dyDescent="0.2">
      <c r="A13" s="153" t="s">
        <v>15</v>
      </c>
      <c r="B13" s="32"/>
      <c r="C13" s="134"/>
      <c r="D13" s="134"/>
      <c r="E13" s="32"/>
      <c r="F13" s="135"/>
      <c r="G13" s="139"/>
      <c r="H13" s="576"/>
    </row>
    <row r="14" spans="1:8" ht="12.95" customHeight="1" x14ac:dyDescent="0.2">
      <c r="A14" s="153" t="s">
        <v>16</v>
      </c>
      <c r="B14" s="227"/>
      <c r="C14" s="135"/>
      <c r="D14" s="135"/>
      <c r="E14" s="32"/>
      <c r="F14" s="135"/>
      <c r="G14" s="139"/>
      <c r="H14" s="576"/>
    </row>
    <row r="15" spans="1:8" ht="12.95" customHeight="1" x14ac:dyDescent="0.2">
      <c r="A15" s="153" t="s">
        <v>17</v>
      </c>
      <c r="B15" s="32"/>
      <c r="C15" s="134"/>
      <c r="D15" s="134"/>
      <c r="E15" s="32"/>
      <c r="F15" s="135"/>
      <c r="G15" s="139"/>
      <c r="H15" s="576"/>
    </row>
    <row r="16" spans="1:8" ht="12.95" customHeight="1" x14ac:dyDescent="0.2">
      <c r="A16" s="153" t="s">
        <v>18</v>
      </c>
      <c r="B16" s="32"/>
      <c r="C16" s="134"/>
      <c r="D16" s="134"/>
      <c r="E16" s="32"/>
      <c r="F16" s="135"/>
      <c r="G16" s="139"/>
      <c r="H16" s="576"/>
    </row>
    <row r="17" spans="1:8" ht="12.95" customHeight="1" thickBot="1" x14ac:dyDescent="0.25">
      <c r="A17" s="153" t="s">
        <v>19</v>
      </c>
      <c r="B17" s="37"/>
      <c r="C17" s="136"/>
      <c r="D17" s="136"/>
      <c r="E17" s="32"/>
      <c r="F17" s="413"/>
      <c r="G17" s="140"/>
      <c r="H17" s="576"/>
    </row>
    <row r="18" spans="1:8" ht="15.95" customHeight="1" thickBot="1" x14ac:dyDescent="0.25">
      <c r="A18" s="156" t="s">
        <v>20</v>
      </c>
      <c r="B18" s="57" t="s">
        <v>382</v>
      </c>
      <c r="C18" s="137">
        <f>C6+C7+C9+C10+C11+C13+C14+C15+C16+C17</f>
        <v>67513070</v>
      </c>
      <c r="D18" s="137">
        <f>D6+D7+D9+D10+D11+D13+D14+D15+D16+D17</f>
        <v>69657956</v>
      </c>
      <c r="E18" s="57" t="s">
        <v>287</v>
      </c>
      <c r="F18" s="411">
        <f>SUM(F6:F17)</f>
        <v>80391876</v>
      </c>
      <c r="G18" s="141">
        <f>SUM(G6:G17)</f>
        <v>80195109</v>
      </c>
      <c r="H18" s="576"/>
    </row>
    <row r="19" spans="1:8" ht="12.95" customHeight="1" x14ac:dyDescent="0.2">
      <c r="A19" s="157" t="s">
        <v>21</v>
      </c>
      <c r="B19" s="158" t="s">
        <v>284</v>
      </c>
      <c r="C19" s="270">
        <f>+C20+C21+C22+C23</f>
        <v>14267572</v>
      </c>
      <c r="D19" s="270">
        <f>+D20+D21+D22+D23</f>
        <v>11925919</v>
      </c>
      <c r="E19" s="159" t="s">
        <v>126</v>
      </c>
      <c r="F19" s="416"/>
      <c r="G19" s="142"/>
      <c r="H19" s="576"/>
    </row>
    <row r="20" spans="1:8" ht="12.95" customHeight="1" x14ac:dyDescent="0.2">
      <c r="A20" s="160" t="s">
        <v>22</v>
      </c>
      <c r="B20" s="159" t="s">
        <v>138</v>
      </c>
      <c r="C20" s="44">
        <v>14267572</v>
      </c>
      <c r="D20" s="44">
        <v>11925919</v>
      </c>
      <c r="E20" s="159" t="s">
        <v>286</v>
      </c>
      <c r="F20" s="421"/>
      <c r="G20" s="45"/>
      <c r="H20" s="576"/>
    </row>
    <row r="21" spans="1:8" ht="12.95" customHeight="1" x14ac:dyDescent="0.2">
      <c r="A21" s="160" t="s">
        <v>23</v>
      </c>
      <c r="B21" s="159" t="s">
        <v>139</v>
      </c>
      <c r="C21" s="44"/>
      <c r="D21" s="44"/>
      <c r="E21" s="159" t="s">
        <v>100</v>
      </c>
      <c r="F21" s="421"/>
      <c r="G21" s="45"/>
      <c r="H21" s="576"/>
    </row>
    <row r="22" spans="1:8" ht="12.95" customHeight="1" x14ac:dyDescent="0.2">
      <c r="A22" s="160" t="s">
        <v>24</v>
      </c>
      <c r="B22" s="159" t="s">
        <v>143</v>
      </c>
      <c r="C22" s="44"/>
      <c r="D22" s="44"/>
      <c r="E22" s="159" t="s">
        <v>101</v>
      </c>
      <c r="F22" s="421"/>
      <c r="G22" s="45"/>
      <c r="H22" s="576"/>
    </row>
    <row r="23" spans="1:8" ht="12.95" customHeight="1" x14ac:dyDescent="0.2">
      <c r="A23" s="160" t="s">
        <v>25</v>
      </c>
      <c r="B23" s="167" t="s">
        <v>149</v>
      </c>
      <c r="C23" s="44"/>
      <c r="D23" s="44"/>
      <c r="E23" s="158" t="s">
        <v>145</v>
      </c>
      <c r="F23" s="421"/>
      <c r="G23" s="45"/>
      <c r="H23" s="576"/>
    </row>
    <row r="24" spans="1:8" ht="12.95" customHeight="1" x14ac:dyDescent="0.2">
      <c r="A24" s="160" t="s">
        <v>26</v>
      </c>
      <c r="B24" s="159" t="s">
        <v>285</v>
      </c>
      <c r="C24" s="161">
        <f>+C25+C26</f>
        <v>0</v>
      </c>
      <c r="D24" s="161">
        <f>+D25+D26</f>
        <v>42385</v>
      </c>
      <c r="E24" s="159" t="s">
        <v>127</v>
      </c>
      <c r="F24" s="421"/>
      <c r="G24" s="45"/>
      <c r="H24" s="576"/>
    </row>
    <row r="25" spans="1:8" ht="12.95" customHeight="1" x14ac:dyDescent="0.2">
      <c r="A25" s="157" t="s">
        <v>27</v>
      </c>
      <c r="B25" s="158" t="s">
        <v>283</v>
      </c>
      <c r="C25" s="138"/>
      <c r="D25" s="138"/>
      <c r="E25" s="152" t="s">
        <v>365</v>
      </c>
      <c r="F25" s="416"/>
      <c r="G25" s="142"/>
      <c r="H25" s="576"/>
    </row>
    <row r="26" spans="1:8" ht="12.95" customHeight="1" x14ac:dyDescent="0.2">
      <c r="A26" s="160" t="s">
        <v>28</v>
      </c>
      <c r="B26" s="159" t="s">
        <v>229</v>
      </c>
      <c r="C26" s="44"/>
      <c r="D26" s="44">
        <v>42385</v>
      </c>
      <c r="E26" s="154" t="s">
        <v>370</v>
      </c>
      <c r="F26" s="421"/>
      <c r="G26" s="45"/>
      <c r="H26" s="576"/>
    </row>
    <row r="27" spans="1:8" ht="12.95" customHeight="1" x14ac:dyDescent="0.2">
      <c r="A27" s="153" t="s">
        <v>29</v>
      </c>
      <c r="B27" s="159" t="s">
        <v>375</v>
      </c>
      <c r="C27" s="44"/>
      <c r="D27" s="44"/>
      <c r="E27" s="154" t="s">
        <v>371</v>
      </c>
      <c r="F27" s="421"/>
      <c r="G27" s="45"/>
      <c r="H27" s="576"/>
    </row>
    <row r="28" spans="1:8" ht="12.95" customHeight="1" thickBot="1" x14ac:dyDescent="0.25">
      <c r="A28" s="202" t="s">
        <v>30</v>
      </c>
      <c r="B28" s="158" t="s">
        <v>241</v>
      </c>
      <c r="C28" s="138"/>
      <c r="D28" s="138"/>
      <c r="E28" s="229" t="s">
        <v>278</v>
      </c>
      <c r="F28" s="416">
        <v>1388766</v>
      </c>
      <c r="G28" s="142">
        <v>1431151</v>
      </c>
      <c r="H28" s="576"/>
    </row>
    <row r="29" spans="1:8" ht="15.95" customHeight="1" thickBot="1" x14ac:dyDescent="0.25">
      <c r="A29" s="156" t="s">
        <v>31</v>
      </c>
      <c r="B29" s="57" t="s">
        <v>383</v>
      </c>
      <c r="C29" s="137">
        <f>+C19+C24+C27+C28</f>
        <v>14267572</v>
      </c>
      <c r="D29" s="137">
        <f>+D19+D24+D27+D28</f>
        <v>11968304</v>
      </c>
      <c r="E29" s="57" t="s">
        <v>385</v>
      </c>
      <c r="F29" s="411">
        <f>SUM(F19:F28)</f>
        <v>1388766</v>
      </c>
      <c r="G29" s="141">
        <f>SUM(G19:G28)</f>
        <v>1431151</v>
      </c>
      <c r="H29" s="576"/>
    </row>
    <row r="30" spans="1:8" ht="16.5" customHeight="1" thickBot="1" x14ac:dyDescent="0.25">
      <c r="A30" s="156" t="s">
        <v>32</v>
      </c>
      <c r="B30" s="162" t="s">
        <v>384</v>
      </c>
      <c r="C30" s="438">
        <f>+C18+C29</f>
        <v>81780642</v>
      </c>
      <c r="D30" s="438">
        <f>+D18+D29</f>
        <v>81626260</v>
      </c>
      <c r="E30" s="162" t="s">
        <v>386</v>
      </c>
      <c r="F30" s="419">
        <f>+F18+F29</f>
        <v>81780642</v>
      </c>
      <c r="G30" s="141">
        <f>+G18+G29</f>
        <v>81626260</v>
      </c>
      <c r="H30" s="576"/>
    </row>
    <row r="31" spans="1:8" ht="16.5" customHeight="1" thickBot="1" x14ac:dyDescent="0.25">
      <c r="A31" s="156" t="s">
        <v>33</v>
      </c>
      <c r="B31" s="162" t="s">
        <v>104</v>
      </c>
      <c r="C31" s="438">
        <f>IF(C18-F18&lt;0,F18-C18,"-")</f>
        <v>12878806</v>
      </c>
      <c r="D31" s="438">
        <f>IF(D18-G18&lt;0,G18-D18,"-")</f>
        <v>10537153</v>
      </c>
      <c r="E31" s="162" t="s">
        <v>105</v>
      </c>
      <c r="F31" s="419" t="str">
        <f>IF(C18-F18&gt;0,C18-F18,"-")</f>
        <v>-</v>
      </c>
      <c r="G31" s="141" t="str">
        <f>IF(D18-G18&gt;0,D18-G18,"-")</f>
        <v>-</v>
      </c>
      <c r="H31" s="576"/>
    </row>
    <row r="32" spans="1:8" ht="16.5" customHeight="1" thickBot="1" x14ac:dyDescent="0.25">
      <c r="A32" s="156" t="s">
        <v>34</v>
      </c>
      <c r="B32" s="162" t="s">
        <v>443</v>
      </c>
      <c r="C32" s="163" t="str">
        <f>IF(C30-F30&lt;0,F30-C30,"-")</f>
        <v>-</v>
      </c>
      <c r="D32" s="438" t="str">
        <f>IF(D30-G30&lt;0,G30-D30,"-")</f>
        <v>-</v>
      </c>
      <c r="E32" s="162" t="s">
        <v>444</v>
      </c>
      <c r="F32" s="419" t="str">
        <f>IF(C30-F30&gt;0,C30-F30,"-")</f>
        <v>-</v>
      </c>
      <c r="G32" s="141" t="str">
        <f>IF(D30-G30&gt;0,D30-G30,"-")</f>
        <v>-</v>
      </c>
      <c r="H32" s="576"/>
    </row>
    <row r="33" spans="1:7" ht="15.75" x14ac:dyDescent="0.2">
      <c r="A33" s="577" t="str">
        <f>IF(D32&lt;&gt;"-","Nem lehet bruttó hiány, mert az Mötv. 111. § (4) bekezédse szerint A költségvetési rendeletben működési hiány nem tervezhető.","")</f>
        <v/>
      </c>
      <c r="B33" s="577"/>
      <c r="C33" s="577"/>
      <c r="D33" s="577"/>
      <c r="E33" s="577"/>
      <c r="F33" s="577"/>
      <c r="G33" s="577"/>
    </row>
  </sheetData>
  <mergeCells count="3">
    <mergeCell ref="A3:A4"/>
    <mergeCell ref="H1:H32"/>
    <mergeCell ref="A33:G33"/>
  </mergeCells>
  <phoneticPr fontId="0" type="noConversion"/>
  <conditionalFormatting sqref="D32">
    <cfRule type="cellIs" dxfId="3" priority="2" stopIfTrue="1" operator="notEqual">
      <formula>"-"</formula>
    </cfRule>
  </conditionalFormatting>
  <conditionalFormatting sqref="C32">
    <cfRule type="cellIs" dxfId="2" priority="1" stopIfTrue="1" operator="notEqual">
      <formula>"-"</formula>
    </cfRule>
  </conditionalFormatting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3"/>
  <sheetViews>
    <sheetView topLeftCell="A13" zoomScale="120" zoomScaleNormal="120" zoomScaleSheetLayoutView="115" workbookViewId="0">
      <selection activeCell="D20" sqref="D20"/>
    </sheetView>
  </sheetViews>
  <sheetFormatPr defaultRowHeight="12.75" x14ac:dyDescent="0.2"/>
  <cols>
    <col min="1" max="1" width="5" style="35" customWidth="1"/>
    <col min="2" max="2" width="50" style="82" customWidth="1"/>
    <col min="3" max="3" width="11.33203125" style="82" customWidth="1"/>
    <col min="4" max="4" width="11.1640625" style="35" customWidth="1"/>
    <col min="5" max="5" width="49.83203125" style="35" customWidth="1"/>
    <col min="6" max="7" width="11.33203125" style="35" customWidth="1"/>
    <col min="8" max="8" width="3.83203125" style="35" customWidth="1"/>
    <col min="9" max="16384" width="9.33203125" style="35"/>
  </cols>
  <sheetData>
    <row r="1" spans="1:8" ht="31.5" x14ac:dyDescent="0.2">
      <c r="B1" s="143" t="s">
        <v>103</v>
      </c>
      <c r="C1" s="143"/>
      <c r="D1" s="144"/>
      <c r="E1" s="144"/>
      <c r="F1" s="144"/>
      <c r="G1" s="144"/>
      <c r="H1" s="576" t="str">
        <f>CONCATENATE("2.2. melléklet ",ALAPADATOK!A7," ",ALAPADATOK!B7," ",ALAPADATOK!C7," ",ALAPADATOK!D7," ",ALAPADATOK!E7," ",ALAPADATOK!F7," ",ALAPADATOK!G7," ",ALAPADATOK!H7)</f>
        <v>2.2. melléklet a 2 / 2021 ( V.28. ) önkormányzati rendelethez</v>
      </c>
    </row>
    <row r="2" spans="1:8" ht="13.5" thickBot="1" x14ac:dyDescent="0.25">
      <c r="G2" s="304" t="str">
        <f>CONCATENATE(KV_1.1.sz.mell.!F7)</f>
        <v>Forintban!</v>
      </c>
      <c r="H2" s="576"/>
    </row>
    <row r="3" spans="1:8" ht="13.5" thickBot="1" x14ac:dyDescent="0.25">
      <c r="A3" s="578" t="s">
        <v>54</v>
      </c>
      <c r="B3" s="446" t="s">
        <v>43</v>
      </c>
      <c r="C3" s="447"/>
      <c r="D3" s="448"/>
      <c r="E3" s="446" t="s">
        <v>44</v>
      </c>
      <c r="F3" s="449"/>
      <c r="G3" s="450"/>
      <c r="H3" s="576"/>
    </row>
    <row r="4" spans="1:8" s="145" customFormat="1" ht="53.25" thickBot="1" x14ac:dyDescent="0.25">
      <c r="A4" s="579"/>
      <c r="B4" s="147" t="s">
        <v>48</v>
      </c>
      <c r="C4" s="434" t="s">
        <v>575</v>
      </c>
      <c r="D4" s="148" t="str">
        <f>+KV_2.1.sz.mell.!D4</f>
        <v>2020. évi módosított előirányzat (2020.12.31.)</v>
      </c>
      <c r="E4" s="147" t="s">
        <v>48</v>
      </c>
      <c r="F4" s="437" t="s">
        <v>575</v>
      </c>
      <c r="G4" s="149" t="str">
        <f>+KV_2.1.sz.mell.!D4</f>
        <v>2020. évi módosított előirányzat (2020.12.31.)</v>
      </c>
      <c r="H4" s="576"/>
    </row>
    <row r="5" spans="1:8" s="145" customFormat="1" ht="13.5" thickBot="1" x14ac:dyDescent="0.25">
      <c r="A5" s="146"/>
      <c r="B5" s="147" t="s">
        <v>393</v>
      </c>
      <c r="C5" s="434" t="s">
        <v>394</v>
      </c>
      <c r="D5" s="148" t="s">
        <v>395</v>
      </c>
      <c r="E5" s="147" t="s">
        <v>397</v>
      </c>
      <c r="F5" s="437" t="s">
        <v>396</v>
      </c>
      <c r="G5" s="149" t="s">
        <v>577</v>
      </c>
      <c r="H5" s="576"/>
    </row>
    <row r="6" spans="1:8" ht="12.95" customHeight="1" x14ac:dyDescent="0.2">
      <c r="A6" s="151" t="s">
        <v>8</v>
      </c>
      <c r="B6" s="152" t="s">
        <v>288</v>
      </c>
      <c r="C6" s="435"/>
      <c r="D6" s="133">
        <v>15113793</v>
      </c>
      <c r="E6" s="152" t="s">
        <v>140</v>
      </c>
      <c r="F6" s="439">
        <v>4110600</v>
      </c>
      <c r="G6" s="179">
        <v>4639433</v>
      </c>
      <c r="H6" s="576"/>
    </row>
    <row r="7" spans="1:8" x14ac:dyDescent="0.2">
      <c r="A7" s="153" t="s">
        <v>9</v>
      </c>
      <c r="B7" s="154" t="s">
        <v>289</v>
      </c>
      <c r="C7" s="436"/>
      <c r="D7" s="134">
        <v>113794</v>
      </c>
      <c r="E7" s="154" t="s">
        <v>294</v>
      </c>
      <c r="F7" s="135"/>
      <c r="G7" s="139"/>
      <c r="H7" s="576"/>
    </row>
    <row r="8" spans="1:8" ht="12.95" customHeight="1" x14ac:dyDescent="0.2">
      <c r="A8" s="153" t="s">
        <v>10</v>
      </c>
      <c r="B8" s="154" t="s">
        <v>3</v>
      </c>
      <c r="C8" s="436"/>
      <c r="D8" s="134"/>
      <c r="E8" s="154" t="s">
        <v>122</v>
      </c>
      <c r="F8" s="135"/>
      <c r="G8" s="139">
        <v>1580196</v>
      </c>
      <c r="H8" s="576"/>
    </row>
    <row r="9" spans="1:8" ht="12.95" customHeight="1" x14ac:dyDescent="0.2">
      <c r="A9" s="153" t="s">
        <v>11</v>
      </c>
      <c r="B9" s="154" t="s">
        <v>290</v>
      </c>
      <c r="C9" s="134">
        <v>809193</v>
      </c>
      <c r="D9" s="134">
        <v>809193</v>
      </c>
      <c r="E9" s="154" t="s">
        <v>295</v>
      </c>
      <c r="F9" s="135"/>
      <c r="G9" s="139"/>
      <c r="H9" s="576"/>
    </row>
    <row r="10" spans="1:8" ht="12.75" customHeight="1" x14ac:dyDescent="0.2">
      <c r="A10" s="153" t="s">
        <v>12</v>
      </c>
      <c r="B10" s="154" t="s">
        <v>291</v>
      </c>
      <c r="C10" s="134"/>
      <c r="D10" s="134"/>
      <c r="E10" s="154" t="s">
        <v>142</v>
      </c>
      <c r="F10" s="135">
        <v>450000</v>
      </c>
      <c r="G10" s="139">
        <v>450000</v>
      </c>
      <c r="H10" s="576"/>
    </row>
    <row r="11" spans="1:8" ht="12.95" customHeight="1" x14ac:dyDescent="0.2">
      <c r="A11" s="153" t="s">
        <v>13</v>
      </c>
      <c r="B11" s="154" t="s">
        <v>292</v>
      </c>
      <c r="C11" s="135"/>
      <c r="D11" s="135"/>
      <c r="E11" s="230"/>
      <c r="F11" s="135"/>
      <c r="G11" s="139"/>
      <c r="H11" s="576"/>
    </row>
    <row r="12" spans="1:8" ht="12.95" customHeight="1" x14ac:dyDescent="0.2">
      <c r="A12" s="153" t="s">
        <v>14</v>
      </c>
      <c r="B12" s="32"/>
      <c r="C12" s="134"/>
      <c r="D12" s="134"/>
      <c r="E12" s="230"/>
      <c r="F12" s="135"/>
      <c r="G12" s="139"/>
      <c r="H12" s="576"/>
    </row>
    <row r="13" spans="1:8" ht="12.95" customHeight="1" x14ac:dyDescent="0.2">
      <c r="A13" s="153" t="s">
        <v>15</v>
      </c>
      <c r="B13" s="32"/>
      <c r="C13" s="134"/>
      <c r="D13" s="134"/>
      <c r="E13" s="231"/>
      <c r="F13" s="135"/>
      <c r="G13" s="139"/>
      <c r="H13" s="576"/>
    </row>
    <row r="14" spans="1:8" ht="12.95" customHeight="1" x14ac:dyDescent="0.2">
      <c r="A14" s="153" t="s">
        <v>16</v>
      </c>
      <c r="B14" s="228"/>
      <c r="C14" s="135"/>
      <c r="D14" s="135"/>
      <c r="E14" s="230"/>
      <c r="F14" s="135"/>
      <c r="G14" s="139"/>
      <c r="H14" s="576"/>
    </row>
    <row r="15" spans="1:8" ht="25.5" x14ac:dyDescent="0.2">
      <c r="A15" s="153" t="s">
        <v>17</v>
      </c>
      <c r="B15" s="32"/>
      <c r="C15" s="135"/>
      <c r="D15" s="135"/>
      <c r="E15" s="230"/>
      <c r="F15" s="135"/>
      <c r="G15" s="139"/>
      <c r="H15" s="576"/>
    </row>
    <row r="16" spans="1:8" ht="12.95" customHeight="1" thickBot="1" x14ac:dyDescent="0.25">
      <c r="A16" s="202" t="s">
        <v>18</v>
      </c>
      <c r="B16" s="229"/>
      <c r="C16" s="204"/>
      <c r="D16" s="204"/>
      <c r="E16" s="203" t="s">
        <v>40</v>
      </c>
      <c r="F16" s="204"/>
      <c r="G16" s="180">
        <v>14999999</v>
      </c>
      <c r="H16" s="576"/>
    </row>
    <row r="17" spans="1:8" ht="15.95" customHeight="1" thickBot="1" x14ac:dyDescent="0.25">
      <c r="A17" s="156" t="s">
        <v>19</v>
      </c>
      <c r="B17" s="57" t="s">
        <v>302</v>
      </c>
      <c r="C17" s="137">
        <f>+C6+C8+C9+C11+C12+C13+C14+C15+C16</f>
        <v>809193</v>
      </c>
      <c r="D17" s="137">
        <f>+D6+D8+D9+D11+D12+D13+D14+D15+D16</f>
        <v>15922986</v>
      </c>
      <c r="E17" s="57" t="s">
        <v>303</v>
      </c>
      <c r="F17" s="411">
        <f>+F6+F8+F10+F11+F12+F13+F14+F15+F16</f>
        <v>4560600</v>
      </c>
      <c r="G17" s="141">
        <f>+G6+G8+G10+G11+G12+G13+G14+G15+G16</f>
        <v>21669628</v>
      </c>
      <c r="H17" s="576"/>
    </row>
    <row r="18" spans="1:8" ht="12.95" customHeight="1" x14ac:dyDescent="0.2">
      <c r="A18" s="151" t="s">
        <v>20</v>
      </c>
      <c r="B18" s="166" t="s">
        <v>157</v>
      </c>
      <c r="C18" s="173">
        <f>SUM(C19:C23)</f>
        <v>3751407</v>
      </c>
      <c r="D18" s="173">
        <f>SUM(D19:D23)</f>
        <v>5746642</v>
      </c>
      <c r="E18" s="159" t="s">
        <v>126</v>
      </c>
      <c r="F18" s="415"/>
      <c r="G18" s="43"/>
      <c r="H18" s="576"/>
    </row>
    <row r="19" spans="1:8" ht="12.95" customHeight="1" x14ac:dyDescent="0.2">
      <c r="A19" s="153" t="s">
        <v>21</v>
      </c>
      <c r="B19" s="167" t="s">
        <v>146</v>
      </c>
      <c r="C19" s="44">
        <v>3751407</v>
      </c>
      <c r="D19" s="44">
        <v>5746642</v>
      </c>
      <c r="E19" s="159" t="s">
        <v>129</v>
      </c>
      <c r="F19" s="421"/>
      <c r="G19" s="45"/>
      <c r="H19" s="576"/>
    </row>
    <row r="20" spans="1:8" ht="12.95" customHeight="1" x14ac:dyDescent="0.2">
      <c r="A20" s="151" t="s">
        <v>22</v>
      </c>
      <c r="B20" s="167" t="s">
        <v>147</v>
      </c>
      <c r="C20" s="44"/>
      <c r="D20" s="44"/>
      <c r="E20" s="159" t="s">
        <v>100</v>
      </c>
      <c r="F20" s="421"/>
      <c r="G20" s="45"/>
      <c r="H20" s="576"/>
    </row>
    <row r="21" spans="1:8" ht="12.95" customHeight="1" x14ac:dyDescent="0.2">
      <c r="A21" s="153" t="s">
        <v>23</v>
      </c>
      <c r="B21" s="167" t="s">
        <v>148</v>
      </c>
      <c r="C21" s="44"/>
      <c r="D21" s="44"/>
      <c r="E21" s="159" t="s">
        <v>101</v>
      </c>
      <c r="F21" s="421"/>
      <c r="G21" s="45"/>
      <c r="H21" s="576"/>
    </row>
    <row r="22" spans="1:8" ht="12.95" customHeight="1" x14ac:dyDescent="0.2">
      <c r="A22" s="151" t="s">
        <v>24</v>
      </c>
      <c r="B22" s="167" t="s">
        <v>149</v>
      </c>
      <c r="C22" s="44"/>
      <c r="D22" s="44"/>
      <c r="E22" s="158" t="s">
        <v>145</v>
      </c>
      <c r="F22" s="421"/>
      <c r="G22" s="45"/>
      <c r="H22" s="576"/>
    </row>
    <row r="23" spans="1:8" ht="12.95" customHeight="1" x14ac:dyDescent="0.2">
      <c r="A23" s="153" t="s">
        <v>25</v>
      </c>
      <c r="B23" s="168" t="s">
        <v>150</v>
      </c>
      <c r="C23" s="44"/>
      <c r="D23" s="44"/>
      <c r="E23" s="159" t="s">
        <v>130</v>
      </c>
      <c r="F23" s="421"/>
      <c r="G23" s="45"/>
      <c r="H23" s="576"/>
    </row>
    <row r="24" spans="1:8" ht="12.95" customHeight="1" x14ac:dyDescent="0.2">
      <c r="A24" s="151" t="s">
        <v>26</v>
      </c>
      <c r="B24" s="169" t="s">
        <v>151</v>
      </c>
      <c r="C24" s="161">
        <f>+C25+C26+C27+C28+C29</f>
        <v>0</v>
      </c>
      <c r="D24" s="161">
        <f>+D25+D26+D27+D28+D29</f>
        <v>0</v>
      </c>
      <c r="E24" s="170" t="s">
        <v>128</v>
      </c>
      <c r="F24" s="421"/>
      <c r="G24" s="45"/>
      <c r="H24" s="576"/>
    </row>
    <row r="25" spans="1:8" ht="12.95" customHeight="1" x14ac:dyDescent="0.2">
      <c r="A25" s="153" t="s">
        <v>27</v>
      </c>
      <c r="B25" s="168" t="s">
        <v>152</v>
      </c>
      <c r="C25" s="44"/>
      <c r="D25" s="44"/>
      <c r="E25" s="170" t="s">
        <v>296</v>
      </c>
      <c r="F25" s="421"/>
      <c r="G25" s="45"/>
      <c r="H25" s="576"/>
    </row>
    <row r="26" spans="1:8" ht="12.95" customHeight="1" x14ac:dyDescent="0.2">
      <c r="A26" s="151" t="s">
        <v>28</v>
      </c>
      <c r="B26" s="168" t="s">
        <v>153</v>
      </c>
      <c r="C26" s="44"/>
      <c r="D26" s="44"/>
      <c r="E26" s="165"/>
      <c r="F26" s="421"/>
      <c r="G26" s="45"/>
      <c r="H26" s="576"/>
    </row>
    <row r="27" spans="1:8" ht="12.95" customHeight="1" x14ac:dyDescent="0.2">
      <c r="A27" s="153" t="s">
        <v>29</v>
      </c>
      <c r="B27" s="167" t="s">
        <v>154</v>
      </c>
      <c r="C27" s="44"/>
      <c r="D27" s="44"/>
      <c r="E27" s="55"/>
      <c r="F27" s="421"/>
      <c r="G27" s="45"/>
      <c r="H27" s="576"/>
    </row>
    <row r="28" spans="1:8" ht="12.95" customHeight="1" x14ac:dyDescent="0.2">
      <c r="A28" s="151" t="s">
        <v>30</v>
      </c>
      <c r="B28" s="171" t="s">
        <v>155</v>
      </c>
      <c r="C28" s="44"/>
      <c r="D28" s="44"/>
      <c r="E28" s="32"/>
      <c r="F28" s="421"/>
      <c r="G28" s="45"/>
      <c r="H28" s="576"/>
    </row>
    <row r="29" spans="1:8" ht="12.95" customHeight="1" thickBot="1" x14ac:dyDescent="0.25">
      <c r="A29" s="153" t="s">
        <v>31</v>
      </c>
      <c r="B29" s="172" t="s">
        <v>156</v>
      </c>
      <c r="C29" s="44"/>
      <c r="D29" s="44"/>
      <c r="E29" s="55"/>
      <c r="F29" s="421"/>
      <c r="G29" s="45"/>
      <c r="H29" s="576"/>
    </row>
    <row r="30" spans="1:8" ht="18" customHeight="1" thickBot="1" x14ac:dyDescent="0.25">
      <c r="A30" s="156" t="s">
        <v>32</v>
      </c>
      <c r="B30" s="57" t="s">
        <v>293</v>
      </c>
      <c r="C30" s="137">
        <f>+C18+C24</f>
        <v>3751407</v>
      </c>
      <c r="D30" s="137">
        <f>+D18+D24</f>
        <v>5746642</v>
      </c>
      <c r="E30" s="57" t="s">
        <v>297</v>
      </c>
      <c r="F30" s="411">
        <f>SUM(F18:F29)</f>
        <v>0</v>
      </c>
      <c r="G30" s="141">
        <f>SUM(G18:G29)</f>
        <v>0</v>
      </c>
      <c r="H30" s="576"/>
    </row>
    <row r="31" spans="1:8" ht="18" customHeight="1" thickBot="1" x14ac:dyDescent="0.25">
      <c r="A31" s="156" t="s">
        <v>33</v>
      </c>
      <c r="B31" s="162" t="s">
        <v>298</v>
      </c>
      <c r="C31" s="163">
        <f>+C17+C30</f>
        <v>4560600</v>
      </c>
      <c r="D31" s="438">
        <f>+D17+D30</f>
        <v>21669628</v>
      </c>
      <c r="E31" s="162" t="s">
        <v>299</v>
      </c>
      <c r="F31" s="440">
        <f>+F17+F30</f>
        <v>4560600</v>
      </c>
      <c r="G31" s="141">
        <f>+G17+G30</f>
        <v>21669628</v>
      </c>
      <c r="H31" s="576"/>
    </row>
    <row r="32" spans="1:8" ht="18" customHeight="1" thickBot="1" x14ac:dyDescent="0.25">
      <c r="A32" s="156" t="s">
        <v>34</v>
      </c>
      <c r="B32" s="162" t="s">
        <v>104</v>
      </c>
      <c r="C32" s="163">
        <f>IF(C17-F17&lt;0,F17-C17,"-")</f>
        <v>3751407</v>
      </c>
      <c r="D32" s="163">
        <f>IF(D17-G17&lt;0,G17-D17,"-")</f>
        <v>5746642</v>
      </c>
      <c r="E32" s="162" t="s">
        <v>105</v>
      </c>
      <c r="F32" s="440" t="str">
        <f>IF(C17-F17&gt;0,C17-F17,"-")</f>
        <v>-</v>
      </c>
      <c r="G32" s="441" t="str">
        <f>IF(D17-G17&gt;0,D17-G17,"-")</f>
        <v>-</v>
      </c>
      <c r="H32" s="576"/>
    </row>
    <row r="33" spans="1:8" ht="18" customHeight="1" thickBot="1" x14ac:dyDescent="0.25">
      <c r="A33" s="156" t="s">
        <v>35</v>
      </c>
      <c r="B33" s="162" t="s">
        <v>443</v>
      </c>
      <c r="C33" s="163" t="str">
        <f>IF(C31-F31&lt;0,F31-C31,"-")</f>
        <v>-</v>
      </c>
      <c r="D33" s="163" t="str">
        <f>IF(D31-G31&lt;0,G31-D31,"-")</f>
        <v>-</v>
      </c>
      <c r="E33" s="162" t="s">
        <v>444</v>
      </c>
      <c r="F33" s="440" t="str">
        <f>IF(C31-F31&gt;0,C31-F31,"-")</f>
        <v>-</v>
      </c>
      <c r="G33" s="441" t="str">
        <f>IF(D31-G31&gt;0,D31-G31,"-")</f>
        <v>-</v>
      </c>
      <c r="H33" s="576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9"/>
  <sheetViews>
    <sheetView topLeftCell="A4" zoomScale="120" zoomScaleNormal="120" workbookViewId="0">
      <selection activeCell="H21" sqref="H21"/>
    </sheetView>
  </sheetViews>
  <sheetFormatPr defaultRowHeight="12.75" x14ac:dyDescent="0.2"/>
  <cols>
    <col min="1" max="1" width="46.33203125" customWidth="1"/>
    <col min="2" max="2" width="16.83203125" customWidth="1"/>
    <col min="3" max="3" width="66.1640625" customWidth="1"/>
    <col min="4" max="4" width="13.83203125" customWidth="1"/>
    <col min="5" max="5" width="17.6640625" customWidth="1"/>
  </cols>
  <sheetData>
    <row r="1" spans="1:5" ht="18.75" x14ac:dyDescent="0.3">
      <c r="A1" s="58" t="s">
        <v>95</v>
      </c>
      <c r="E1" s="61" t="s">
        <v>99</v>
      </c>
    </row>
    <row r="3" spans="1:5" x14ac:dyDescent="0.2">
      <c r="A3" s="62"/>
      <c r="B3" s="63"/>
      <c r="C3" s="62"/>
      <c r="D3" s="65"/>
      <c r="E3" s="63"/>
    </row>
    <row r="4" spans="1:5" ht="15.75" x14ac:dyDescent="0.25">
      <c r="A4" s="47" t="str">
        <f>+KV_ÖSSZEFÜGGÉSEK!A5</f>
        <v>2021. évi előirányzat BEVÉTELEK</v>
      </c>
      <c r="B4" s="64"/>
      <c r="C4" s="72"/>
      <c r="D4" s="65"/>
      <c r="E4" s="63"/>
    </row>
    <row r="5" spans="1:5" x14ac:dyDescent="0.2">
      <c r="A5" s="62"/>
      <c r="B5" s="63"/>
      <c r="C5" s="62"/>
      <c r="D5" s="65"/>
      <c r="E5" s="63"/>
    </row>
    <row r="6" spans="1:5" x14ac:dyDescent="0.2">
      <c r="A6" s="62" t="s">
        <v>423</v>
      </c>
      <c r="B6" s="63">
        <f>+KV_1.1.sz.mell.!F67</f>
        <v>85580942</v>
      </c>
      <c r="C6" s="62" t="s">
        <v>387</v>
      </c>
      <c r="D6" s="65">
        <f>+KV_2.1.sz.mell.!D18+KV_2.2.sz.mell.!D17</f>
        <v>85580942</v>
      </c>
      <c r="E6" s="63">
        <f t="shared" ref="E6:E15" si="0">+B6-D6</f>
        <v>0</v>
      </c>
    </row>
    <row r="7" spans="1:5" x14ac:dyDescent="0.2">
      <c r="A7" s="62" t="s">
        <v>424</v>
      </c>
      <c r="B7" s="63">
        <f>+KV_1.1.sz.mell.!F91</f>
        <v>17714946</v>
      </c>
      <c r="C7" s="62" t="s">
        <v>388</v>
      </c>
      <c r="D7" s="65">
        <f>+KV_2.1.sz.mell.!D29+KV_2.2.sz.mell.!D30</f>
        <v>17714946</v>
      </c>
      <c r="E7" s="63">
        <f t="shared" si="0"/>
        <v>0</v>
      </c>
    </row>
    <row r="8" spans="1:5" x14ac:dyDescent="0.2">
      <c r="A8" s="62" t="s">
        <v>425</v>
      </c>
      <c r="B8" s="63">
        <f>+KV_1.1.sz.mell.!F92</f>
        <v>103295888</v>
      </c>
      <c r="C8" s="62" t="s">
        <v>389</v>
      </c>
      <c r="D8" s="65">
        <f>+KV_2.1.sz.mell.!D30+KV_2.2.sz.mell.!D31</f>
        <v>103295888</v>
      </c>
      <c r="E8" s="63">
        <f t="shared" si="0"/>
        <v>0</v>
      </c>
    </row>
    <row r="9" spans="1:5" x14ac:dyDescent="0.2">
      <c r="A9" s="62"/>
      <c r="B9" s="63"/>
      <c r="C9" s="62"/>
      <c r="D9" s="65"/>
      <c r="E9" s="63"/>
    </row>
    <row r="10" spans="1:5" x14ac:dyDescent="0.2">
      <c r="A10" s="62"/>
      <c r="B10" s="63"/>
      <c r="C10" s="62"/>
      <c r="D10" s="65"/>
      <c r="E10" s="63"/>
    </row>
    <row r="11" spans="1:5" ht="15.75" x14ac:dyDescent="0.25">
      <c r="A11" s="47" t="str">
        <f>+KV_ÖSSZEFÜGGÉSEK!A12</f>
        <v>2021. évi előirányzat KIADÁSOK</v>
      </c>
      <c r="B11" s="64"/>
      <c r="C11" s="72"/>
      <c r="D11" s="65"/>
      <c r="E11" s="63"/>
    </row>
    <row r="12" spans="1:5" x14ac:dyDescent="0.2">
      <c r="A12" s="62"/>
      <c r="B12" s="63"/>
      <c r="C12" s="62"/>
      <c r="D12" s="65"/>
      <c r="E12" s="63"/>
    </row>
    <row r="13" spans="1:5" x14ac:dyDescent="0.2">
      <c r="A13" s="62" t="s">
        <v>426</v>
      </c>
      <c r="B13" s="63">
        <f>+KV_1.1.sz.mell.!F133</f>
        <v>101864737</v>
      </c>
      <c r="C13" s="62" t="s">
        <v>390</v>
      </c>
      <c r="D13" s="65">
        <f>+KV_2.1.sz.mell.!G18+KV_2.2.sz.mell.!G17</f>
        <v>101864737</v>
      </c>
      <c r="E13" s="63">
        <f t="shared" si="0"/>
        <v>0</v>
      </c>
    </row>
    <row r="14" spans="1:5" x14ac:dyDescent="0.2">
      <c r="A14" s="62" t="s">
        <v>427</v>
      </c>
      <c r="B14" s="63">
        <f>+KV_1.1.sz.mell.!F158</f>
        <v>1431151</v>
      </c>
      <c r="C14" s="62" t="s">
        <v>391</v>
      </c>
      <c r="D14" s="65">
        <f>+KV_2.1.sz.mell.!G29+KV_2.2.sz.mell.!G30</f>
        <v>1431151</v>
      </c>
      <c r="E14" s="63">
        <f t="shared" si="0"/>
        <v>0</v>
      </c>
    </row>
    <row r="15" spans="1:5" x14ac:dyDescent="0.2">
      <c r="A15" s="62" t="s">
        <v>428</v>
      </c>
      <c r="B15" s="63">
        <f>+KV_1.1.sz.mell.!F159</f>
        <v>103295888</v>
      </c>
      <c r="C15" s="62" t="s">
        <v>392</v>
      </c>
      <c r="D15" s="65">
        <f>+KV_2.1.sz.mell.!G30+KV_2.2.sz.mell.!G31</f>
        <v>103295888</v>
      </c>
      <c r="E15" s="63">
        <f t="shared" si="0"/>
        <v>0</v>
      </c>
    </row>
    <row r="16" spans="1:5" x14ac:dyDescent="0.2">
      <c r="A16" s="59"/>
      <c r="B16" s="59"/>
      <c r="C16" s="62"/>
      <c r="D16" s="65"/>
      <c r="E16" s="60"/>
    </row>
    <row r="17" spans="1:5" x14ac:dyDescent="0.2">
      <c r="A17" s="59"/>
      <c r="B17" s="59"/>
      <c r="C17" s="59"/>
      <c r="D17" s="59"/>
      <c r="E17" s="59"/>
    </row>
    <row r="18" spans="1:5" x14ac:dyDescent="0.2">
      <c r="A18" s="59"/>
      <c r="B18" s="59"/>
      <c r="C18" s="59"/>
      <c r="D18" s="59"/>
      <c r="E18" s="59"/>
    </row>
    <row r="19" spans="1:5" x14ac:dyDescent="0.2">
      <c r="A19" s="59"/>
      <c r="B19" s="59"/>
      <c r="C19" s="59"/>
      <c r="D19" s="59"/>
      <c r="E19" s="59"/>
    </row>
  </sheetData>
  <sheetProtection sheet="1"/>
  <phoneticPr fontId="27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9</vt:i4>
      </vt:variant>
    </vt:vector>
  </HeadingPairs>
  <TitlesOfParts>
    <vt:vector size="30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KVI_MOD_7.sz.mell.</vt:lpstr>
      <vt:lpstr>KV_9.1.sz.mell</vt:lpstr>
      <vt:lpstr>KV_9.1.1.sz.mell</vt:lpstr>
      <vt:lpstr>KV_9.1.2.sz.mell.</vt:lpstr>
      <vt:lpstr>KV_9.3.sz.mell</vt:lpstr>
      <vt:lpstr>KV_9.3.1.sz.mell</vt:lpstr>
      <vt:lpstr>KV_10.sz.mell</vt:lpstr>
      <vt:lpstr>KV_6.sz.tájékoztató_t.</vt:lpstr>
      <vt:lpstr>KV_9.1.1.sz.mell!Nyomtatási_cím</vt:lpstr>
      <vt:lpstr>KV_9.1.2.sz.mell.!Nyomtatási_cím</vt:lpstr>
      <vt:lpstr>KV_9.1.sz.mell!Nyomtatási_cím</vt:lpstr>
      <vt:lpstr>KV_9.3.1.sz.mell!Nyomtatási_cím</vt:lpstr>
      <vt:lpstr>KV_9.3.sz.mell!Nyomtatási_cím</vt:lpstr>
      <vt:lpstr>KV_1.1.sz.mell.!Nyomtatási_terület</vt:lpstr>
      <vt:lpstr>KV_1.2.sz.mell.!Nyomtatási_terület</vt:lpstr>
      <vt:lpstr>KV_1.3.sz.mell.!Nyomtatási_terület</vt:lpstr>
      <vt:lpstr>TARTALOMJEGYZÉK!Nyomtatási_terület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User1</cp:lastModifiedBy>
  <cp:lastPrinted>2021-05-28T07:06:08Z</cp:lastPrinted>
  <dcterms:created xsi:type="dcterms:W3CDTF">1999-10-30T10:30:45Z</dcterms:created>
  <dcterms:modified xsi:type="dcterms:W3CDTF">2021-06-24T13:38:46Z</dcterms:modified>
</cp:coreProperties>
</file>