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4\Documents\Költségvetés 2021\FH.Önkorm\Eredeti\Tervezet\Elfogadott\"/>
    </mc:Choice>
  </mc:AlternateContent>
  <xr:revisionPtr revIDLastSave="0" documentId="8_{7DC27348-D2CB-4AA0-8D1A-9807CC7F653F}" xr6:coauthVersionLast="47" xr6:coauthVersionMax="47" xr10:uidLastSave="{00000000-0000-0000-0000-000000000000}"/>
  <bookViews>
    <workbookView xWindow="-120" yWindow="-120" windowWidth="20730" windowHeight="11160" tabRatio="973" firstSheet="19" activeTab="26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2.1.sz.mell." sheetId="73" r:id="rId7"/>
    <sheet name="KV_2.2.sz.mell." sheetId="61" r:id="rId8"/>
    <sheet name="KV_ELLENŐRZÉS" sheetId="76" r:id="rId9"/>
    <sheet name="KV_3.sz.mell." sheetId="62" r:id="rId10"/>
    <sheet name="KV_4.sz.mell." sheetId="77" r:id="rId11"/>
    <sheet name="KV_5.sz.mell." sheetId="78" r:id="rId12"/>
    <sheet name="KV_6.sz.mell." sheetId="63" r:id="rId13"/>
    <sheet name="KV_7.sz.mell." sheetId="64" r:id="rId14"/>
    <sheet name="KV_8.1.sz.mell" sheetId="3" r:id="rId15"/>
    <sheet name="KV_8.1.1.sz.mell" sheetId="119" r:id="rId16"/>
    <sheet name="KV_8.1.2.sz.mell." sheetId="120" r:id="rId17"/>
    <sheet name="KV_8.2.sz.mell" sheetId="105" r:id="rId18"/>
    <sheet name="KV_8.2.1.sz.mell" sheetId="125" r:id="rId19"/>
    <sheet name="KV_8.2.2.sz.mell" sheetId="126" r:id="rId20"/>
    <sheet name="KV_9.sz.mell" sheetId="89" r:id="rId21"/>
    <sheet name="KV_10.sz.mell" sheetId="173" r:id="rId22"/>
    <sheet name="KV_1.sz.tájékoztató_t." sheetId="87" r:id="rId23"/>
    <sheet name="KV_2.sz.tájékoztató_t." sheetId="66" r:id="rId24"/>
    <sheet name="KV_3.sz.tájékoztató_t." sheetId="88" r:id="rId25"/>
    <sheet name="KV_4.sz.tájékoztató_t." sheetId="24" r:id="rId26"/>
    <sheet name="KV_5.sz.tájékoztató_t" sheetId="172" r:id="rId27"/>
    <sheet name="KV_6.sz.tájékoztató_t." sheetId="70" r:id="rId28"/>
    <sheet name="KV_7.sz.tájékoztató_t." sheetId="128" r:id="rId29"/>
  </sheets>
  <definedNames>
    <definedName name="_xlnm.Print_Titles" localSheetId="15">'KV_8.1.1.sz.mell'!$1:$6</definedName>
    <definedName name="_xlnm.Print_Titles" localSheetId="16">'KV_8.1.2.sz.mell.'!$1:$6</definedName>
    <definedName name="_xlnm.Print_Titles" localSheetId="14">'KV_8.1.sz.mell'!$1:$6</definedName>
    <definedName name="_xlnm.Print_Titles" localSheetId="18">'KV_8.2.1.sz.mell'!$1:$6</definedName>
    <definedName name="_xlnm.Print_Titles" localSheetId="19">'KV_8.2.2.sz.mell'!$1:$6</definedName>
    <definedName name="_xlnm.Print_Titles" localSheetId="17">'KV_8.2.sz.mell'!$1:$6</definedName>
    <definedName name="_xlnm.Print_Area" localSheetId="3">'KV_1.1.sz.mell.'!$A$1:$C$165</definedName>
    <definedName name="_xlnm.Print_Area" localSheetId="4">'KV_1.2.sz.mell.'!$A$1:$C$165</definedName>
    <definedName name="_xlnm.Print_Area" localSheetId="5">'KV_1.3.sz.mell.'!$A$1:$C$165</definedName>
    <definedName name="_xlnm.Print_Area" localSheetId="22">'KV_1.sz.tájékoztató_t.'!$A$1:$E$158</definedName>
    <definedName name="_xlnm.Print_Area" localSheetId="0">TARTALOMJEGYZÉK!$A$1:$C$44</definedName>
  </definedNames>
  <calcPr calcId="181029" fullCalcOnLoad="1"/>
</workbook>
</file>

<file path=xl/calcChain.xml><?xml version="1.0" encoding="utf-8"?>
<calcChain xmlns="http://schemas.openxmlformats.org/spreadsheetml/2006/main">
  <c r="N27" i="24" l="1"/>
  <c r="O26" i="24"/>
  <c r="O25" i="24"/>
  <c r="O27" i="24"/>
  <c r="D102" i="87"/>
  <c r="D123" i="87"/>
  <c r="C123" i="87"/>
  <c r="C102" i="87"/>
  <c r="B2" i="89"/>
  <c r="C1" i="120"/>
  <c r="C1" i="119"/>
  <c r="C1" i="3"/>
  <c r="D39" i="70"/>
  <c r="D22" i="70"/>
  <c r="D18" i="70"/>
  <c r="D13" i="70"/>
  <c r="E123" i="87"/>
  <c r="E115" i="87"/>
  <c r="E102" i="87"/>
  <c r="E8" i="87"/>
  <c r="D8" i="87"/>
  <c r="C8" i="87"/>
  <c r="C104" i="131"/>
  <c r="C10" i="130"/>
  <c r="C125" i="130"/>
  <c r="C117" i="130"/>
  <c r="C104" i="130"/>
  <c r="C125" i="1"/>
  <c r="C117" i="1"/>
  <c r="C104" i="1"/>
  <c r="C10" i="1"/>
  <c r="C120" i="119"/>
  <c r="C112" i="119"/>
  <c r="C99" i="119"/>
  <c r="C8" i="119"/>
  <c r="C8" i="3"/>
  <c r="C8" i="120"/>
  <c r="C99" i="120"/>
  <c r="C112" i="3"/>
  <c r="C120" i="3"/>
  <c r="C115" i="3"/>
  <c r="C129" i="3"/>
  <c r="C99" i="3"/>
  <c r="B18" i="128"/>
  <c r="B17" i="128"/>
  <c r="B16" i="128"/>
  <c r="B15" i="128"/>
  <c r="B14" i="128"/>
  <c r="B13" i="128"/>
  <c r="B12" i="128"/>
  <c r="D7" i="94"/>
  <c r="N13" i="94"/>
  <c r="P13" i="94"/>
  <c r="N11" i="94"/>
  <c r="P11" i="94"/>
  <c r="B32" i="87"/>
  <c r="B33" i="87"/>
  <c r="B34" i="87"/>
  <c r="B35" i="87"/>
  <c r="B36" i="87"/>
  <c r="B37" i="87"/>
  <c r="B31" i="87"/>
  <c r="B36" i="120"/>
  <c r="B35" i="120"/>
  <c r="B34" i="120"/>
  <c r="B33" i="120"/>
  <c r="B32" i="120"/>
  <c r="B36" i="119"/>
  <c r="B35" i="119"/>
  <c r="B34" i="119"/>
  <c r="B33" i="119"/>
  <c r="B32" i="119"/>
  <c r="B32" i="3"/>
  <c r="B33" i="3"/>
  <c r="B34" i="3"/>
  <c r="B35" i="3"/>
  <c r="B36" i="3"/>
  <c r="A4" i="62"/>
  <c r="A4" i="77"/>
  <c r="B39" i="131"/>
  <c r="B38" i="131"/>
  <c r="B37" i="131"/>
  <c r="B36" i="131"/>
  <c r="B35" i="131"/>
  <c r="B34" i="131"/>
  <c r="B33" i="131"/>
  <c r="B34" i="130"/>
  <c r="B35" i="130"/>
  <c r="B36" i="130"/>
  <c r="B37" i="130"/>
  <c r="B38" i="130"/>
  <c r="B39" i="130"/>
  <c r="B33" i="130"/>
  <c r="C30" i="3"/>
  <c r="C30" i="172"/>
  <c r="C18" i="73"/>
  <c r="B2" i="119"/>
  <c r="B2" i="77"/>
  <c r="B36" i="134"/>
  <c r="B35" i="134"/>
  <c r="B34" i="134"/>
  <c r="B33" i="134"/>
  <c r="B32" i="134"/>
  <c r="B31" i="134"/>
  <c r="B30" i="134"/>
  <c r="B29" i="134"/>
  <c r="B27" i="134"/>
  <c r="D1" i="70"/>
  <c r="B2" i="105"/>
  <c r="B2" i="125"/>
  <c r="B2" i="126"/>
  <c r="F1" i="61"/>
  <c r="B2" i="3"/>
  <c r="B28" i="134"/>
  <c r="A2" i="128"/>
  <c r="C11" i="128"/>
  <c r="C23" i="128"/>
  <c r="C25" i="128"/>
  <c r="D11" i="128"/>
  <c r="D23" i="128"/>
  <c r="D25" i="128"/>
  <c r="E11" i="128"/>
  <c r="E23" i="128"/>
  <c r="E25" i="128"/>
  <c r="C32" i="128"/>
  <c r="C36" i="128"/>
  <c r="C38" i="128"/>
  <c r="D32" i="128"/>
  <c r="D36" i="128"/>
  <c r="D38" i="128"/>
  <c r="E32" i="128"/>
  <c r="E36" i="128"/>
  <c r="E38" i="128"/>
  <c r="O6" i="24"/>
  <c r="O7" i="24"/>
  <c r="O8" i="24"/>
  <c r="O9" i="24"/>
  <c r="O10" i="24"/>
  <c r="O11" i="24"/>
  <c r="O12" i="24"/>
  <c r="O13" i="24"/>
  <c r="O14" i="24"/>
  <c r="C15" i="24"/>
  <c r="D15" i="24"/>
  <c r="E15" i="24"/>
  <c r="E28" i="24"/>
  <c r="F15" i="24"/>
  <c r="G15" i="24"/>
  <c r="H15" i="24"/>
  <c r="H28" i="24"/>
  <c r="I15" i="24"/>
  <c r="J15" i="24"/>
  <c r="J28" i="24"/>
  <c r="K15" i="24"/>
  <c r="L15" i="24"/>
  <c r="M15" i="24"/>
  <c r="M28" i="24"/>
  <c r="N15" i="24"/>
  <c r="N28" i="24"/>
  <c r="O17" i="24"/>
  <c r="O18" i="24"/>
  <c r="O19" i="24"/>
  <c r="O20" i="24"/>
  <c r="O21" i="24"/>
  <c r="O22" i="24"/>
  <c r="O23" i="24"/>
  <c r="O24" i="24"/>
  <c r="C27" i="24"/>
  <c r="C28" i="24"/>
  <c r="D27" i="24"/>
  <c r="E27" i="24"/>
  <c r="F27" i="24"/>
  <c r="F28" i="24"/>
  <c r="G27" i="24"/>
  <c r="G28" i="24"/>
  <c r="H27" i="24"/>
  <c r="I27" i="24"/>
  <c r="I28" i="24"/>
  <c r="J27" i="24"/>
  <c r="K27" i="24"/>
  <c r="K28" i="24"/>
  <c r="L27" i="24"/>
  <c r="M27" i="24"/>
  <c r="C32" i="88"/>
  <c r="D32" i="88"/>
  <c r="D6" i="66"/>
  <c r="E6" i="66"/>
  <c r="F6" i="66"/>
  <c r="G6" i="66"/>
  <c r="H6" i="66"/>
  <c r="I7" i="66"/>
  <c r="I8" i="66"/>
  <c r="D9" i="66"/>
  <c r="E9" i="66"/>
  <c r="F9" i="66"/>
  <c r="G9" i="66"/>
  <c r="H9" i="66"/>
  <c r="I10" i="66"/>
  <c r="I11" i="66"/>
  <c r="D12" i="66"/>
  <c r="E12" i="66"/>
  <c r="I12" i="66"/>
  <c r="F12" i="66"/>
  <c r="G12" i="66"/>
  <c r="H12" i="66"/>
  <c r="H18" i="66"/>
  <c r="I13" i="66"/>
  <c r="D14" i="66"/>
  <c r="E14" i="66"/>
  <c r="F14" i="66"/>
  <c r="I14" i="66"/>
  <c r="G14" i="66"/>
  <c r="G18" i="66"/>
  <c r="H14" i="66"/>
  <c r="I15" i="66"/>
  <c r="D16" i="66"/>
  <c r="E16" i="66"/>
  <c r="E18" i="66"/>
  <c r="F16" i="66"/>
  <c r="G16" i="66"/>
  <c r="H16" i="66"/>
  <c r="I17" i="66"/>
  <c r="A2" i="87"/>
  <c r="C16" i="87"/>
  <c r="D16" i="87"/>
  <c r="E16" i="87"/>
  <c r="C23" i="87"/>
  <c r="D23" i="87"/>
  <c r="E23" i="87"/>
  <c r="C30" i="87"/>
  <c r="D30" i="87"/>
  <c r="E30" i="87"/>
  <c r="C38" i="87"/>
  <c r="D38" i="87"/>
  <c r="E38" i="87"/>
  <c r="C50" i="87"/>
  <c r="D50" i="87"/>
  <c r="E50" i="87"/>
  <c r="C56" i="87"/>
  <c r="D56" i="87"/>
  <c r="E56" i="87"/>
  <c r="C61" i="87"/>
  <c r="D61" i="87"/>
  <c r="E61" i="87"/>
  <c r="C67" i="87"/>
  <c r="D67" i="87"/>
  <c r="E67" i="87"/>
  <c r="C71" i="87"/>
  <c r="D71" i="87"/>
  <c r="E71" i="87"/>
  <c r="C76" i="87"/>
  <c r="D76" i="87"/>
  <c r="E76" i="87"/>
  <c r="E90" i="87"/>
  <c r="C79" i="87"/>
  <c r="D79" i="87"/>
  <c r="E79" i="87"/>
  <c r="C83" i="87"/>
  <c r="D83" i="87"/>
  <c r="E83" i="87"/>
  <c r="C97" i="87"/>
  <c r="D97" i="87"/>
  <c r="E97" i="87"/>
  <c r="C118" i="87"/>
  <c r="D118" i="87"/>
  <c r="E118" i="87"/>
  <c r="C133" i="87"/>
  <c r="D133" i="87"/>
  <c r="D157" i="87"/>
  <c r="E133" i="87"/>
  <c r="C137" i="87"/>
  <c r="D137" i="87"/>
  <c r="E137" i="87"/>
  <c r="C144" i="87"/>
  <c r="C157" i="87"/>
  <c r="D144" i="87"/>
  <c r="E144" i="87"/>
  <c r="E157" i="87"/>
  <c r="C149" i="87"/>
  <c r="D149" i="87"/>
  <c r="E149" i="87"/>
  <c r="G13" i="89"/>
  <c r="G14" i="89"/>
  <c r="G15" i="89"/>
  <c r="G16" i="89"/>
  <c r="G17" i="89"/>
  <c r="G18" i="89"/>
  <c r="C19" i="89"/>
  <c r="D19" i="89"/>
  <c r="E19" i="89"/>
  <c r="F19" i="89"/>
  <c r="C8" i="126"/>
  <c r="C20" i="126"/>
  <c r="C26" i="126"/>
  <c r="C30" i="126"/>
  <c r="C37" i="126"/>
  <c r="C45" i="126"/>
  <c r="C51" i="126"/>
  <c r="C57" i="126"/>
  <c r="C8" i="125"/>
  <c r="C36" i="125"/>
  <c r="C20" i="125"/>
  <c r="C26" i="125"/>
  <c r="C30" i="125"/>
  <c r="C37" i="125"/>
  <c r="C45" i="125"/>
  <c r="C51" i="125"/>
  <c r="C8" i="105"/>
  <c r="C36" i="105"/>
  <c r="C20" i="105"/>
  <c r="C26" i="105"/>
  <c r="C30" i="105"/>
  <c r="C37" i="105"/>
  <c r="C45" i="105"/>
  <c r="C51" i="105"/>
  <c r="C57" i="105"/>
  <c r="B2" i="120"/>
  <c r="C16" i="120"/>
  <c r="C23" i="120"/>
  <c r="C30" i="120"/>
  <c r="C38" i="120"/>
  <c r="C50" i="120"/>
  <c r="C56" i="120"/>
  <c r="C61" i="120"/>
  <c r="C67" i="120"/>
  <c r="C71" i="120"/>
  <c r="C76" i="120"/>
  <c r="C79" i="120"/>
  <c r="C90" i="120"/>
  <c r="C83" i="120"/>
  <c r="C94" i="120"/>
  <c r="C115" i="120"/>
  <c r="C130" i="120"/>
  <c r="C155" i="120"/>
  <c r="C134" i="120"/>
  <c r="C141" i="120"/>
  <c r="C147" i="120"/>
  <c r="C16" i="119"/>
  <c r="C23" i="119"/>
  <c r="C30" i="119"/>
  <c r="C38" i="119"/>
  <c r="C50" i="119"/>
  <c r="C56" i="119"/>
  <c r="C61" i="119"/>
  <c r="C67" i="119"/>
  <c r="C71" i="119"/>
  <c r="C76" i="119"/>
  <c r="C79" i="119"/>
  <c r="C83" i="119"/>
  <c r="C94" i="119"/>
  <c r="C115" i="119"/>
  <c r="C130" i="119"/>
  <c r="C134" i="119"/>
  <c r="C141" i="119"/>
  <c r="C147" i="119"/>
  <c r="C66" i="3"/>
  <c r="C16" i="3"/>
  <c r="C23" i="3"/>
  <c r="C38" i="3"/>
  <c r="C50" i="3"/>
  <c r="C56" i="3"/>
  <c r="C61" i="3"/>
  <c r="C67" i="3"/>
  <c r="C71" i="3"/>
  <c r="C76" i="3"/>
  <c r="C90" i="3"/>
  <c r="C79" i="3"/>
  <c r="C83" i="3"/>
  <c r="C94" i="3"/>
  <c r="C130" i="3"/>
  <c r="C155" i="3"/>
  <c r="C134" i="3"/>
  <c r="C141" i="3"/>
  <c r="C147" i="3"/>
  <c r="F8" i="64"/>
  <c r="F25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B25" i="64"/>
  <c r="D25" i="64"/>
  <c r="E25" i="64"/>
  <c r="F8" i="63"/>
  <c r="F9" i="63"/>
  <c r="F24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C11" i="78"/>
  <c r="C14" i="77"/>
  <c r="F9" i="62"/>
  <c r="F10" i="62"/>
  <c r="F11" i="62"/>
  <c r="F12" i="62"/>
  <c r="F13" i="62"/>
  <c r="C14" i="62"/>
  <c r="D14" i="62"/>
  <c r="E14" i="62"/>
  <c r="E2" i="61"/>
  <c r="C5" i="77"/>
  <c r="C5" i="78"/>
  <c r="F5" i="63"/>
  <c r="F5" i="64"/>
  <c r="C17" i="61"/>
  <c r="E17" i="61"/>
  <c r="E31" i="61"/>
  <c r="C18" i="61"/>
  <c r="C30" i="61"/>
  <c r="C24" i="61"/>
  <c r="E30" i="61"/>
  <c r="E2" i="73"/>
  <c r="E18" i="73"/>
  <c r="C31" i="73"/>
  <c r="C19" i="73"/>
  <c r="C29" i="73"/>
  <c r="C30" i="73"/>
  <c r="C24" i="73"/>
  <c r="E29" i="73"/>
  <c r="D14" i="76"/>
  <c r="B2" i="131"/>
  <c r="C7" i="131"/>
  <c r="C96" i="131"/>
  <c r="C163" i="131"/>
  <c r="C10" i="131"/>
  <c r="C18" i="131"/>
  <c r="C25" i="131"/>
  <c r="C32" i="131"/>
  <c r="C40" i="131"/>
  <c r="C52" i="131"/>
  <c r="C58" i="131"/>
  <c r="C63" i="131"/>
  <c r="C69" i="131"/>
  <c r="C92" i="131"/>
  <c r="C165" i="131"/>
  <c r="C73" i="131"/>
  <c r="C78" i="131"/>
  <c r="C81" i="131"/>
  <c r="C85" i="131"/>
  <c r="C99" i="131"/>
  <c r="C120" i="131"/>
  <c r="C135" i="131"/>
  <c r="C159" i="131"/>
  <c r="C139" i="131"/>
  <c r="C146" i="131"/>
  <c r="C151" i="131"/>
  <c r="B2" i="130"/>
  <c r="C7" i="130"/>
  <c r="C96" i="130"/>
  <c r="C163" i="130"/>
  <c r="C18" i="130"/>
  <c r="C25" i="130"/>
  <c r="C32" i="130"/>
  <c r="C40" i="130"/>
  <c r="C52" i="130"/>
  <c r="C58" i="130"/>
  <c r="C63" i="130"/>
  <c r="C69" i="130"/>
  <c r="C73" i="130"/>
  <c r="C78" i="130"/>
  <c r="C92" i="130"/>
  <c r="C81" i="130"/>
  <c r="C85" i="130"/>
  <c r="C99" i="130"/>
  <c r="C134" i="130"/>
  <c r="C120" i="130"/>
  <c r="C135" i="130"/>
  <c r="C139" i="130"/>
  <c r="C146" i="130"/>
  <c r="C151" i="130"/>
  <c r="B2" i="1"/>
  <c r="C18" i="1"/>
  <c r="C25" i="1"/>
  <c r="C32" i="1"/>
  <c r="C40" i="1"/>
  <c r="C52" i="1"/>
  <c r="C58" i="1"/>
  <c r="C63" i="1"/>
  <c r="C69" i="1"/>
  <c r="C73" i="1"/>
  <c r="C78" i="1"/>
  <c r="C92" i="1"/>
  <c r="C81" i="1"/>
  <c r="C85" i="1"/>
  <c r="C96" i="1"/>
  <c r="C163" i="1"/>
  <c r="C99" i="1"/>
  <c r="C120" i="1"/>
  <c r="C135" i="1"/>
  <c r="C139" i="1"/>
  <c r="C146" i="1"/>
  <c r="C151" i="1"/>
  <c r="D1" i="172"/>
  <c r="D1" i="88"/>
  <c r="F1" i="73"/>
  <c r="A3" i="87"/>
  <c r="B38" i="134"/>
  <c r="B1" i="131"/>
  <c r="B1" i="130"/>
  <c r="B2" i="62"/>
  <c r="B3" i="1"/>
  <c r="B3" i="130"/>
  <c r="B3" i="131"/>
  <c r="B2" i="78"/>
  <c r="O1" i="24"/>
  <c r="N15" i="94"/>
  <c r="N17" i="94"/>
  <c r="I6" i="66"/>
  <c r="I9" i="66"/>
  <c r="F18" i="66"/>
  <c r="A5" i="75"/>
  <c r="B2" i="63"/>
  <c r="B1" i="1"/>
  <c r="J1" i="66"/>
  <c r="A4" i="78"/>
  <c r="A3" i="128"/>
  <c r="B44" i="134"/>
  <c r="E1" i="87"/>
  <c r="E1" i="128"/>
  <c r="B2" i="64"/>
  <c r="F6" i="63"/>
  <c r="G4" i="66"/>
  <c r="A2" i="24"/>
  <c r="B41" i="134"/>
  <c r="C8" i="130"/>
  <c r="C97" i="130"/>
  <c r="D3" i="66"/>
  <c r="A2" i="70"/>
  <c r="B43" i="134"/>
  <c r="C7" i="62"/>
  <c r="D7" i="62"/>
  <c r="E7" i="62"/>
  <c r="C8" i="131"/>
  <c r="C97" i="131"/>
  <c r="C6" i="128"/>
  <c r="C29" i="128"/>
  <c r="E4" i="66"/>
  <c r="H4" i="66"/>
  <c r="A4" i="76"/>
  <c r="D6" i="63"/>
  <c r="D6" i="64"/>
  <c r="E6" i="128"/>
  <c r="E29" i="128"/>
  <c r="C3" i="172"/>
  <c r="D6" i="128"/>
  <c r="D29" i="128"/>
  <c r="F6" i="64"/>
  <c r="A12" i="75"/>
  <c r="A11" i="76"/>
  <c r="F4" i="66"/>
  <c r="B1" i="172"/>
  <c r="B42" i="134"/>
  <c r="C6" i="87"/>
  <c r="C95" i="87"/>
  <c r="C8" i="1"/>
  <c r="C97" i="1"/>
  <c r="D6" i="87"/>
  <c r="D95" i="87"/>
  <c r="A23" i="89"/>
  <c r="C66" i="120"/>
  <c r="F14" i="62"/>
  <c r="C41" i="125"/>
  <c r="C36" i="126"/>
  <c r="C41" i="126"/>
  <c r="C58" i="126"/>
  <c r="G19" i="89"/>
  <c r="I16" i="66"/>
  <c r="I18" i="66"/>
  <c r="D18" i="66"/>
  <c r="E6" i="63"/>
  <c r="E6" i="64"/>
  <c r="C6" i="77"/>
  <c r="C4" i="73"/>
  <c r="C4" i="61"/>
  <c r="E6" i="87"/>
  <c r="E95" i="87"/>
  <c r="E4" i="73"/>
  <c r="E4" i="61"/>
  <c r="C26" i="134"/>
  <c r="C25" i="134"/>
  <c r="C41" i="105"/>
  <c r="C58" i="105"/>
  <c r="C4" i="125"/>
  <c r="C4" i="126"/>
  <c r="N19" i="94"/>
  <c r="P17" i="94"/>
  <c r="P15" i="94"/>
  <c r="P19" i="94"/>
  <c r="N21" i="94"/>
  <c r="N23" i="94"/>
  <c r="P21" i="94"/>
  <c r="N25" i="94"/>
  <c r="P23" i="94"/>
  <c r="N27" i="94"/>
  <c r="P25" i="94"/>
  <c r="N29" i="94"/>
  <c r="P27" i="94"/>
  <c r="P29" i="94"/>
  <c r="N31" i="94"/>
  <c r="P31" i="94"/>
  <c r="C29" i="134"/>
  <c r="C12" i="134"/>
  <c r="C28" i="134"/>
  <c r="C36" i="134"/>
  <c r="C35" i="134"/>
  <c r="C31" i="134"/>
  <c r="C34" i="134"/>
  <c r="C30" i="134"/>
  <c r="C21" i="134"/>
  <c r="C33" i="134"/>
  <c r="C32" i="134"/>
  <c r="E39" i="128"/>
  <c r="D39" i="128"/>
  <c r="C39" i="128"/>
  <c r="E132" i="87"/>
  <c r="E158" i="87"/>
  <c r="E66" i="87"/>
  <c r="E91" i="87"/>
  <c r="C31" i="61"/>
  <c r="D13" i="76"/>
  <c r="E13" i="76"/>
  <c r="E30" i="73"/>
  <c r="D15" i="76"/>
  <c r="E31" i="73"/>
  <c r="C33" i="61"/>
  <c r="E33" i="61"/>
  <c r="E32" i="61"/>
  <c r="C32" i="61"/>
  <c r="D6" i="76"/>
  <c r="C134" i="131"/>
  <c r="C68" i="131"/>
  <c r="C93" i="131"/>
  <c r="C164" i="131"/>
  <c r="C160" i="131"/>
  <c r="C159" i="130"/>
  <c r="C160" i="130"/>
  <c r="C165" i="130"/>
  <c r="C68" i="130"/>
  <c r="C93" i="130"/>
  <c r="C159" i="1"/>
  <c r="C134" i="1"/>
  <c r="B13" i="76"/>
  <c r="C68" i="1"/>
  <c r="B6" i="76"/>
  <c r="E6" i="76"/>
  <c r="C4" i="3"/>
  <c r="C4" i="119"/>
  <c r="C4" i="120"/>
  <c r="C160" i="1"/>
  <c r="B15" i="76"/>
  <c r="B14" i="76"/>
  <c r="E14" i="76"/>
  <c r="B7" i="76"/>
  <c r="C165" i="1"/>
  <c r="E5" i="62"/>
  <c r="C155" i="119"/>
  <c r="C156" i="119"/>
  <c r="C129" i="119"/>
  <c r="C90" i="119"/>
  <c r="C156" i="3"/>
  <c r="C91" i="3"/>
  <c r="C66" i="119"/>
  <c r="C91" i="119"/>
  <c r="C91" i="120"/>
  <c r="C157" i="120"/>
  <c r="C129" i="120"/>
  <c r="C156" i="120"/>
  <c r="E94" i="87"/>
  <c r="I2" i="66"/>
  <c r="D4" i="88"/>
  <c r="O3" i="24"/>
  <c r="C4" i="70"/>
  <c r="C57" i="125"/>
  <c r="C58" i="125"/>
  <c r="E159" i="87"/>
  <c r="E15" i="76"/>
  <c r="C161" i="131"/>
  <c r="C161" i="130"/>
  <c r="C164" i="130"/>
  <c r="C93" i="1"/>
  <c r="C161" i="1"/>
  <c r="C164" i="1"/>
  <c r="B8" i="76"/>
  <c r="C157" i="119"/>
  <c r="C157" i="3"/>
  <c r="C32" i="73"/>
  <c r="A33" i="73"/>
  <c r="D8" i="76"/>
  <c r="E8" i="76"/>
  <c r="E32" i="73"/>
  <c r="D7" i="76"/>
  <c r="E7" i="76"/>
  <c r="D90" i="87"/>
  <c r="D66" i="87"/>
  <c r="D91" i="87"/>
  <c r="D132" i="87"/>
  <c r="D158" i="87"/>
  <c r="C132" i="87"/>
  <c r="C158" i="87"/>
  <c r="C90" i="87"/>
  <c r="C66" i="87"/>
  <c r="C91" i="87"/>
  <c r="O15" i="24"/>
  <c r="O28" i="24"/>
  <c r="E5" i="128"/>
  <c r="E28" i="128"/>
  <c r="L28" i="24"/>
  <c r="D28" i="24"/>
  <c r="C14" i="134"/>
  <c r="C38" i="134"/>
  <c r="C20" i="134"/>
  <c r="C23" i="134"/>
  <c r="C37" i="134"/>
  <c r="C39" i="134"/>
  <c r="C40" i="134"/>
  <c r="C41" i="134"/>
  <c r="C15" i="134"/>
  <c r="C24" i="134"/>
  <c r="C11" i="134"/>
  <c r="C7" i="134"/>
  <c r="C8" i="134"/>
  <c r="C18" i="134"/>
  <c r="C43" i="134"/>
  <c r="C22" i="134"/>
  <c r="C16" i="134"/>
  <c r="C10" i="134"/>
  <c r="C42" i="134"/>
  <c r="C27" i="134"/>
  <c r="C17" i="134"/>
  <c r="C9" i="134"/>
  <c r="C19" i="134"/>
  <c r="C13" i="134"/>
  <c r="C44" i="134"/>
</calcChain>
</file>

<file path=xl/sharedStrings.xml><?xml version="1.0" encoding="utf-8"?>
<sst xmlns="http://schemas.openxmlformats.org/spreadsheetml/2006/main" count="3185" uniqueCount="709">
  <si>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</si>
  <si>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</si>
  <si>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</si>
  <si>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</si>
  <si>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</si>
  <si>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</si>
  <si>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</si>
  <si>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</si>
  <si>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</si>
  <si>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</si>
  <si>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</si>
  <si>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</si>
  <si>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</si>
  <si>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</si>
  <si>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</si>
  <si>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</si>
  <si>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</si>
  <si>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</si>
  <si>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</si>
  <si>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</si>
  <si>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</si>
  <si>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</si>
  <si>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</si>
  <si>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</si>
  <si>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</si>
  <si>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</si>
  <si>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</si>
  <si>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</si>
  <si>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</si>
  <si>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</si>
  <si>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</si>
  <si>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</si>
  <si>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</si>
  <si>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</si>
  <si>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</si>
  <si>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</si>
  <si>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</si>
  <si>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</si>
  <si>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</si>
  <si>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</si>
  <si>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</si>
  <si>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</si>
  <si>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</si>
  <si>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</si>
  <si>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</si>
  <si>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</si>
  <si>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</si>
  <si>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</si>
  <si>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</si>
  <si>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</si>
  <si>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</si>
  <si>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</si>
  <si>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</si>
  <si>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</si>
  <si>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</si>
  <si>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</si>
  <si>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</si>
  <si>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</si>
  <si>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</si>
  <si>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</si>
  <si>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</si>
  <si>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</si>
  <si>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</si>
  <si>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</si>
  <si>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</si>
  <si>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</si>
  <si>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</si>
  <si>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</si>
  <si>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</si>
  <si>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</si>
  <si>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</si>
  <si>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</si>
  <si>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</si>
  <si>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</si>
  <si>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</si>
  <si>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</si>
  <si>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</si>
  <si>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</si>
  <si>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</si>
  <si>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</si>
  <si>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</si>
  <si>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</si>
  <si>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</si>
  <si>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</si>
  <si>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</si>
  <si>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</si>
  <si>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</si>
  <si>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</si>
  <si>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</si>
  <si>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</si>
  <si>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</si>
  <si>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</si>
  <si>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</si>
  <si>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</si>
  <si>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</si>
  <si>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</si>
  <si>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</si>
  <si>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</si>
  <si>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</si>
  <si>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</si>
  <si>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</si>
  <si>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</si>
  <si>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</si>
  <si>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</si>
  <si>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</si>
  <si>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</si>
  <si>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</si>
  <si>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</si>
  <si>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</si>
  <si>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</si>
  <si>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</si>
  <si>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</si>
  <si>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</si>
  <si>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</si>
  <si>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</si>
  <si>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</si>
  <si>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</si>
  <si>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</si>
  <si>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</si>
  <si>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</si>
  <si>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</si>
  <si>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</si>
  <si>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</si>
  <si>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</si>
  <si>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Összesen (1+4+7+9+11)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</si>
  <si>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</si>
  <si>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</si>
  <si>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</si>
  <si>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</si>
  <si>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</si>
  <si>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</si>
  <si>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</si>
  <si>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</si>
  <si>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</si>
  <si>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</si>
  <si>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</si>
  <si>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</si>
  <si>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 xml:space="preserve">Magánszemélyek kommunális adója 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</si>
  <si>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</si>
  <si>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</si>
  <si>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</si>
  <si>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</si>
  <si>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</si>
  <si>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</si>
  <si>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</si>
  <si>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</si>
  <si>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</si>
  <si>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</si>
  <si>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</si>
  <si>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</si>
  <si>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</si>
  <si>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</si>
  <si>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</si>
  <si>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</si>
  <si>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</si>
  <si>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</si>
  <si>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</si>
  <si>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</si>
  <si>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</si>
  <si>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</si>
  <si>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</si>
  <si>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</si>
  <si>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</si>
  <si>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</si>
  <si>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</si>
  <si>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</si>
  <si>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</si>
  <si>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</si>
  <si>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</si>
  <si>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</si>
  <si>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</si>
  <si>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</si>
  <si>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</si>
  <si>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</si>
  <si>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</si>
  <si>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</si>
  <si>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</si>
  <si>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</si>
  <si>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</si>
  <si>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</si>
  <si>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</si>
  <si>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</si>
  <si>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</si>
  <si>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</si>
  <si>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</si>
  <si>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</si>
  <si>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</si>
  <si>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</si>
  <si>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</si>
  <si>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</si>
  <si>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</si>
  <si>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</si>
  <si>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</si>
  <si>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</si>
  <si>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</si>
  <si>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</si>
  <si>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</si>
  <si>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</si>
  <si>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</si>
  <si>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</si>
  <si>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</si>
  <si>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</si>
  <si>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</si>
  <si>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</si>
  <si>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</si>
  <si>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</si>
  <si>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</si>
  <si>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</si>
  <si>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</si>
  <si>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</si>
  <si>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</si>
  <si>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</si>
  <si>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</si>
  <si>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</si>
  <si>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</si>
  <si>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</si>
  <si>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</si>
  <si>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</si>
  <si>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</si>
  <si>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</si>
  <si>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</si>
  <si>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</si>
  <si>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</si>
  <si>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</si>
  <si>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</si>
  <si>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</si>
  <si>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</si>
  <si>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</si>
  <si>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</si>
  <si>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</si>
  <si>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</si>
  <si>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</si>
  <si>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</si>
  <si>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</si>
  <si>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</si>
  <si>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</si>
  <si>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</si>
  <si>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</si>
  <si>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</si>
  <si>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</si>
  <si>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</si>
  <si>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</si>
  <si>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</si>
  <si>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</si>
  <si>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</si>
  <si>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</si>
  <si>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</si>
  <si>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</si>
  <si>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</si>
  <si>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</si>
  <si>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</si>
  <si>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</si>
  <si>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</si>
  <si>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</si>
  <si>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</si>
  <si>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</si>
  <si>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</si>
  <si>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</si>
  <si>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</si>
  <si>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</si>
  <si>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</si>
  <si>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</si>
  <si>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</si>
  <si>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</si>
  <si>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</si>
  <si>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</si>
  <si>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</si>
  <si>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</si>
  <si>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</si>
  <si>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</si>
  <si>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</si>
  <si>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</si>
  <si>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</si>
  <si>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</si>
  <si>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</si>
  <si>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</si>
  <si>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</si>
  <si>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</si>
  <si>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</si>
  <si>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</si>
  <si>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</si>
  <si>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</si>
  <si>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</si>
  <si>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</si>
  <si>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</si>
  <si>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</si>
  <si>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</si>
  <si>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</si>
  <si>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</si>
  <si>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</si>
  <si>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</si>
  <si>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</si>
  <si>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</si>
  <si>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</si>
  <si>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</si>
  <si>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</si>
  <si>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</si>
  <si>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</si>
  <si>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</si>
  <si>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</si>
  <si>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</si>
  <si>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</si>
  <si>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</si>
  <si>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</si>
  <si>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</si>
  <si>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</si>
  <si>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</si>
  <si>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</si>
  <si>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</si>
  <si>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</si>
  <si>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</si>
  <si>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</si>
  <si>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</si>
  <si>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</si>
  <si>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</si>
  <si>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</si>
  <si>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</si>
  <si>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</si>
  <si>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</si>
  <si>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</si>
  <si>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</si>
  <si>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</si>
  <si>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</si>
  <si>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</si>
  <si>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</si>
  <si>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</si>
  <si>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</si>
  <si>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</si>
  <si>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</si>
  <si>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</si>
  <si>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</si>
  <si>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</si>
  <si>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</si>
  <si>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</si>
  <si>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</si>
  <si>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</si>
  <si>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</si>
  <si>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</si>
  <si>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</si>
  <si>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</si>
  <si>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</si>
  <si>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</si>
  <si>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</si>
  <si>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</si>
  <si>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</si>
  <si>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</si>
  <si>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</si>
  <si>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</si>
  <si>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</si>
  <si>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</si>
  <si>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</si>
  <si>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</si>
  <si>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</si>
  <si>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</si>
  <si>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</si>
  <si>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</si>
  <si>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</si>
  <si>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</si>
  <si>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</si>
  <si>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</si>
  <si>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</si>
  <si>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</si>
  <si>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</si>
  <si>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</si>
  <si>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</si>
  <si>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</si>
  <si>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</si>
  <si>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</si>
  <si>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</si>
  <si>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</si>
  <si>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</si>
  <si>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</si>
  <si>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</si>
  <si>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</si>
  <si>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</si>
  <si>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</si>
  <si>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</si>
  <si>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</si>
  <si>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</si>
  <si>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</si>
  <si>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</si>
  <si>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</si>
  <si>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</si>
  <si>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</si>
  <si>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</si>
  <si>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</si>
  <si>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</si>
  <si>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</si>
  <si>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</si>
  <si>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</si>
  <si>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</si>
  <si>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</si>
  <si>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</si>
  <si>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</si>
  <si>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</si>
  <si>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</si>
  <si>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</si>
  <si>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</si>
  <si>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</si>
  <si>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</si>
  <si>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</si>
  <si>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</si>
  <si>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</si>
  <si>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</si>
  <si>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</si>
  <si>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</si>
  <si>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</si>
  <si>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</si>
  <si>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</si>
  <si>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</si>
  <si>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</si>
  <si>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</si>
  <si>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</si>
  <si>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</si>
  <si>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</si>
  <si>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</si>
  <si>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</si>
  <si>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</si>
  <si>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</si>
  <si>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</si>
  <si>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</si>
  <si>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</si>
  <si>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</si>
  <si>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</si>
  <si>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</si>
  <si>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</si>
  <si>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</si>
  <si>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</si>
  <si>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</si>
  <si>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</si>
  <si>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</si>
  <si>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</si>
  <si>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</si>
  <si>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</si>
  <si>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</si>
  <si>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</si>
  <si>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</si>
  <si>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</si>
  <si>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</si>
  <si>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</si>
  <si>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</si>
  <si>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</si>
  <si>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</si>
  <si>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</si>
  <si>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</si>
  <si>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</si>
  <si>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</si>
  <si>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</si>
  <si>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</si>
  <si>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</si>
  <si>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</si>
  <si>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</si>
  <si>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</si>
  <si>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</si>
  <si>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</si>
  <si>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</si>
  <si>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</si>
  <si>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</si>
  <si>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</si>
  <si>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</si>
  <si>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</si>
  <si>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</si>
  <si>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</si>
  <si>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</si>
  <si>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</si>
  <si>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</si>
  <si>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</si>
  <si>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</si>
  <si>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</si>
  <si>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</si>
  <si>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</si>
  <si>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</si>
  <si>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</si>
  <si>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</si>
  <si>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</si>
  <si>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</si>
  <si>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</si>
  <si>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</si>
  <si>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</si>
  <si>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</si>
  <si>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</si>
  <si>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</si>
  <si>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</si>
  <si>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</si>
  <si>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</si>
  <si>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</si>
  <si>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</si>
  <si>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</si>
  <si>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</si>
  <si>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</si>
  <si>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</si>
  <si>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</si>
  <si>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</si>
  <si>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</si>
  <si>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</si>
  <si>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</si>
  <si>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</si>
  <si>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</si>
  <si>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</si>
  <si>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</si>
  <si>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</si>
  <si>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</si>
  <si>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</si>
  <si>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</si>
  <si>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</si>
  <si>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</si>
  <si>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</si>
  <si>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</si>
  <si>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</si>
  <si>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Közhatalmi bevételek (4.1.+…+4.7.)</t>
  </si>
  <si>
    <t>4.5.</t>
  </si>
  <si>
    <t>4.6.</t>
  </si>
  <si>
    <t>4.7.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</si>
  <si>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</si>
  <si>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</si>
  <si>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</si>
  <si>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</si>
  <si>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</si>
  <si>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</si>
  <si>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</si>
  <si>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</si>
  <si>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</si>
  <si>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Éves eredeti kiadási előirányzat: …………… Ft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</si>
  <si>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</si>
  <si>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</si>
  <si>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</si>
  <si>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</si>
  <si>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</si>
  <si>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</si>
  <si>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</si>
  <si>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</si>
  <si>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</si>
  <si>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</si>
  <si>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</si>
  <si>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</si>
  <si>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ÖSSZEVONT MÉRLEGE</t>
  </si>
  <si>
    <t>KÖTELEZŐ FELADATOK MÉRLEGE</t>
  </si>
  <si>
    <t>ÖNKÉNT VÁLLALT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</si>
  <si>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</si>
  <si>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</si>
  <si>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</si>
  <si>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</si>
  <si>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</si>
  <si>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</si>
  <si>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</si>
  <si>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</si>
  <si>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</si>
  <si>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</si>
  <si>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</si>
  <si>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</si>
  <si>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</si>
  <si>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2 kvi név</t>
  </si>
  <si>
    <t>4 kvi név</t>
  </si>
  <si>
    <t>5 kvi név</t>
  </si>
  <si>
    <t>6 kvi név</t>
  </si>
  <si>
    <t>7 kvi név</t>
  </si>
  <si>
    <t>8 kvi név</t>
  </si>
  <si>
    <t>9 kvi név</t>
  </si>
  <si>
    <t>10 kvi név</t>
  </si>
  <si>
    <t>BEVÉTELEI, KIADÁSAI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</si>
  <si>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</si>
  <si>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</si>
  <si>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</si>
  <si>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</si>
  <si>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</si>
  <si>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</si>
  <si>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</si>
  <si>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</si>
  <si>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</si>
  <si>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</si>
  <si>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</si>
  <si>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</si>
  <si>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</si>
  <si>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</si>
  <si>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</si>
  <si>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</si>
  <si>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</si>
  <si>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</si>
  <si>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</si>
  <si>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</si>
  <si>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</si>
  <si>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</si>
  <si>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</si>
  <si>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</si>
  <si>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</si>
  <si>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</si>
  <si>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</si>
  <si>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</si>
  <si>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</si>
  <si>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</si>
  <si>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</si>
  <si>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</si>
  <si>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</si>
  <si>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</si>
  <si>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</si>
  <si>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</si>
  <si>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</si>
  <si>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</si>
  <si>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</si>
  <si>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</si>
  <si>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</si>
  <si>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</si>
  <si>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</si>
  <si>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</si>
  <si>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</si>
  <si>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</si>
  <si>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</si>
  <si>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</si>
  <si>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</si>
  <si>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</si>
  <si>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</si>
  <si>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</si>
  <si>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</si>
  <si>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</si>
  <si>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</si>
  <si>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</si>
  <si>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</si>
  <si>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</si>
  <si>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</si>
  <si>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</si>
  <si>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</si>
  <si>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</si>
  <si>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</si>
  <si>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</si>
  <si>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Előterjesztéskor</t>
  </si>
  <si>
    <t xml:space="preserve">3 kvi név  </t>
  </si>
  <si>
    <t>…………………… Polgármesteri /Közös Önkormányzati Hivatal</t>
  </si>
  <si>
    <t>Forintban</t>
  </si>
  <si>
    <t>Egyéb</t>
  </si>
  <si>
    <t>Telekadó</t>
  </si>
  <si>
    <t>Mellékletben külön?</t>
  </si>
  <si>
    <t>.</t>
  </si>
  <si>
    <t>Táblázatok adatainak összefüggései</t>
  </si>
  <si>
    <t>Adósságot keletkeztető ügyletek táblázata</t>
  </si>
  <si>
    <t xml:space="preserve">* Magyarország gazdasági stabilitásáról szóló 2011. évi CXCIV. törvény 8. § (2) bekezdése szerinti adósságot keletkezető ügyletek.
</t>
  </si>
  <si>
    <t>ADÓSSÁGOT KELETKEZTETŐ ÜGYLETEK VÁRHATÓ EGYÜTTES ÖSSZEGE*</t>
  </si>
  <si>
    <t>2020. évi XC.
törvény 2.  melléklete száma*</t>
  </si>
  <si>
    <t>* Magyarország 2021. évi központi költségvetéséról szóló törvény</t>
  </si>
  <si>
    <t>FITYEHÁZ KÖZSÉG ÖNKORMÁNYZATA</t>
  </si>
  <si>
    <t>Nem</t>
  </si>
  <si>
    <t>Magánszemélyek kommunális adója</t>
  </si>
  <si>
    <t>Egyéb közhatalmi bevételek</t>
  </si>
  <si>
    <t>FITYEHÁZI ÓVODA</t>
  </si>
  <si>
    <t>Önkormányzatok gyermekétkeztetési feladatainak támogatása</t>
  </si>
  <si>
    <t xml:space="preserve">Egyéb tárgyi eszköz beszerzés - Magyar Falu Program falugondnoki busz </t>
  </si>
  <si>
    <t>Egyéb tárgyi eszköz beszerzés - Óvoda</t>
  </si>
  <si>
    <t>2021</t>
  </si>
  <si>
    <t>Alkotmány téri út felújítása</t>
  </si>
  <si>
    <t>TEFA kölcsön (Belterületi utak, járdák, hidak felújítása)</t>
  </si>
  <si>
    <t>2018</t>
  </si>
  <si>
    <t>A települési önkormányzatok működésének általános támogatása</t>
  </si>
  <si>
    <t>1.1.1.2.</t>
  </si>
  <si>
    <t>1.1.1.3.</t>
  </si>
  <si>
    <t>1.1.1.4.</t>
  </si>
  <si>
    <t>Településüzemeltetés - zöldterület-gazdálkodás támogatása</t>
  </si>
  <si>
    <t>Településüzemeltetés - közvilágítás támogatása</t>
  </si>
  <si>
    <t>Településüzemeltetés - köztemető támogatása</t>
  </si>
  <si>
    <t>1.1.1.5.</t>
  </si>
  <si>
    <t>Településüzemeltetés közutak támogatása</t>
  </si>
  <si>
    <t>1.1.1.6.</t>
  </si>
  <si>
    <t>Egyéb önkormányzati feladatok támogatása</t>
  </si>
  <si>
    <t>1.1.1.7.</t>
  </si>
  <si>
    <t>Lakott külterülettel kapcsolatos feladatok támogatása</t>
  </si>
  <si>
    <t>A települési önkormányzatok egyes köznevelési feladatainak támogatása</t>
  </si>
  <si>
    <t>1.2.1.1.</t>
  </si>
  <si>
    <t>Óvodaműködtetési támogatás - óvoda napi nyitvatartási ideje eléri a nyolc órát</t>
  </si>
  <si>
    <t>1.2.2.1.</t>
  </si>
  <si>
    <t>Napi nyolc órát elérő nyitvatartási idővel rendelkező óvodában foglalkoztatott pedagógusok átlagbéralapú támogatása</t>
  </si>
  <si>
    <t>1.2.3.1.1.</t>
  </si>
  <si>
    <t>Pedagógus II. kategóriába sorolt pedagógusok, pedagógus szakképzettséggel rendelkező segítők kiegészítő támogatása</t>
  </si>
  <si>
    <t>1.2.4.1.1.</t>
  </si>
  <si>
    <t>A köznevelési Kjtvhr. 16. § (6) bek.a) pont ac) alpontja és b) pontja alapján nemzetiségi pótlékban részesülő pedagógus</t>
  </si>
  <si>
    <t>1.2.5.1.1.</t>
  </si>
  <si>
    <t>Pedagógus szakképzettséggel nem rendelkező segítők átlagbérlapú támogatása</t>
  </si>
  <si>
    <t>A települési önkormányzatok egyes szociáliás és gyermekjóléti feladatainak támogatása</t>
  </si>
  <si>
    <t>1.3.1.</t>
  </si>
  <si>
    <t>A települési önkormányzatok szociáliás és gyermekjóléti feladatainak egyéb támogatása</t>
  </si>
  <si>
    <t>1.3.2.3.1.</t>
  </si>
  <si>
    <t>Szociális étkeztetés - önálló feladatellátás</t>
  </si>
  <si>
    <t>1.3.2.5.1.</t>
  </si>
  <si>
    <t>Falugondnoki szolgáltatás</t>
  </si>
  <si>
    <t>A települési önkormányzatok gyermekétkeztetési feladatainak támogatása</t>
  </si>
  <si>
    <t>1.4.2.</t>
  </si>
  <si>
    <t>Szünidei étkeztetés támogatása</t>
  </si>
  <si>
    <t>A települési önkormányzatok kulturális feladatainak támogatása</t>
  </si>
  <si>
    <t>1.5.2.</t>
  </si>
  <si>
    <t>Települési önkormányzatok nyilvános könyvtári és a közművelődési feladatainak támogatása</t>
  </si>
  <si>
    <t>Egyéb működési célú támogatások áht-n belülre</t>
  </si>
  <si>
    <t>Murakeresztúr Község Önkormányzata</t>
  </si>
  <si>
    <t>Muramenti Nemzetiségi Területfejlesztési Társulás</t>
  </si>
  <si>
    <t>Nagykanizsa és Térsége Önkormányzati Társulás</t>
  </si>
  <si>
    <t>Városkörnyéki Ügyeleti Társulás</t>
  </si>
  <si>
    <t>Térségi Közterületfelügyeleti és Mezőőri Szolgálati Társulás</t>
  </si>
  <si>
    <t>Támogatás összege</t>
  </si>
  <si>
    <t>működési támogatás</t>
  </si>
  <si>
    <t>háziorvosi ügyeleti díj</t>
  </si>
  <si>
    <t>közművelődési alapszolgáltatás</t>
  </si>
  <si>
    <t>Emberi Erőforrás Támogatáskezelő</t>
  </si>
  <si>
    <t>Bursa Hungarica Ösztöndíj</t>
  </si>
  <si>
    <t>Egyéb működési célú támogatások áht-n kívülre</t>
  </si>
  <si>
    <t>Fityeház Fejlődéséért Közalapítvány</t>
  </si>
  <si>
    <t>Muramenti Horvátok Veterán Egyesülete</t>
  </si>
  <si>
    <t>Egyéb felhalmozási célú támogatások áht-n belülre</t>
  </si>
  <si>
    <t>TEFA hozzájárulás</t>
  </si>
  <si>
    <t>II.16.</t>
  </si>
  <si>
    <t>8.2. melléklet az 1/2021. (II.16.) önkormányzati rendelethez</t>
  </si>
  <si>
    <t>8.2.1. melléklet az 1/2021. (II.16.) önkormányzati rendelethez</t>
  </si>
  <si>
    <t>8.2.2. melléklet az 1/2021. (II.16.) önkormányzati rendelethez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</si>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</sst>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-* #,##0.00\ _F_t_-;\-* #,##0.00\ _F_t_-;_-* &quot;-&quot;??\ _F_t_-;_-@_-"/>
    <numFmt numFmtId="172" formatCode="#,###"/>
    <numFmt numFmtId="174" formatCode="_-* #,##0\ _F_t_-;\-* #,##0\ _F_t_-;_-* &quot;-&quot;??\ _F_t_-;_-@_-"/>
    <numFmt numFmtId="180" formatCode="0&quot;.&quot;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2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0">
    <xf numFmtId="0" fontId="0" fillId="0" borderId="0"/>
    <xf numFmtId="171" fontId="1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0"/>
    <xf numFmtId="0" fontId="12" fillId="0" borderId="0"/>
    <xf numFmtId="9" fontId="17" fillId="0" borderId="0" applyFont="0" applyFill="0" applyBorder="0" applyAlignment="0" applyProtection="0"/>
  </cellStyleXfs>
  <cellXfs count="748">
    <xf numFmtId="0" fontId="0" fillId="0" borderId="0" xfId="0"/>
    <xf numFmtId="0" fontId="15" fillId="0" borderId="0" xfId="7" applyFont="1" applyFill="1"/>
    <xf numFmtId="172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4" xfId="7" applyFont="1" applyFill="1" applyBorder="1" applyAlignment="1" applyProtection="1">
      <alignment horizontal="left" vertical="center" wrapText="1" indent="1"/>
    </xf>
    <xf numFmtId="0" fontId="22" fillId="0" borderId="5" xfId="7" applyFont="1" applyFill="1" applyBorder="1" applyAlignment="1" applyProtection="1">
      <alignment horizontal="left" vertical="center" wrapText="1" indent="1"/>
    </xf>
    <xf numFmtId="0" fontId="22" fillId="0" borderId="6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49" fontId="22" fillId="0" borderId="8" xfId="7" applyNumberFormat="1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49" fontId="22" fillId="0" borderId="10" xfId="7" applyNumberFormat="1" applyFont="1" applyFill="1" applyBorder="1" applyAlignment="1" applyProtection="1">
      <alignment horizontal="left" vertical="center" wrapText="1" indent="1"/>
    </xf>
    <xf numFmtId="49" fontId="22" fillId="0" borderId="11" xfId="7" applyNumberFormat="1" applyFont="1" applyFill="1" applyBorder="1" applyAlignment="1" applyProtection="1">
      <alignment horizontal="left" vertical="center" wrapText="1" indent="1"/>
    </xf>
    <xf numFmtId="49" fontId="22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0" xfId="7" applyFont="1" applyFill="1" applyBorder="1" applyAlignment="1" applyProtection="1">
      <alignment horizontal="left" vertical="center" wrapText="1" indent="1"/>
    </xf>
    <xf numFmtId="0" fontId="20" fillId="0" borderId="13" xfId="7" applyFont="1" applyFill="1" applyBorder="1" applyAlignment="1" applyProtection="1">
      <alignment horizontal="left" vertical="center" wrapText="1" indent="1"/>
    </xf>
    <xf numFmtId="0" fontId="20" fillId="0" borderId="14" xfId="7" applyFont="1" applyFill="1" applyBorder="1" applyAlignment="1" applyProtection="1">
      <alignment horizontal="left" vertical="center" wrapText="1" indent="1"/>
    </xf>
    <xf numFmtId="0" fontId="20" fillId="0" borderId="15" xfId="7" applyFont="1" applyFill="1" applyBorder="1" applyAlignment="1" applyProtection="1">
      <alignment horizontal="left" vertical="center" wrapText="1" indent="1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14" xfId="7" applyFont="1" applyFill="1" applyBorder="1" applyAlignment="1" applyProtection="1">
      <alignment horizontal="center" vertical="center" wrapText="1"/>
    </xf>
    <xf numFmtId="172" fontId="22" fillId="0" borderId="2" xfId="0" applyNumberFormat="1" applyFont="1" applyFill="1" applyBorder="1" applyAlignment="1" applyProtection="1">
      <alignment vertical="center" wrapText="1"/>
      <protection locked="0"/>
    </xf>
    <xf numFmtId="172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7" applyFont="1" applyFill="1" applyBorder="1" applyAlignment="1" applyProtection="1">
      <alignment vertical="center" wrapText="1"/>
    </xf>
    <xf numFmtId="0" fontId="20" fillId="0" borderId="16" xfId="7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14" xfId="7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8" applyFont="1" applyFill="1" applyBorder="1" applyAlignment="1" applyProtection="1">
      <alignment horizontal="left" vertical="center" indent="1"/>
    </xf>
    <xf numFmtId="0" fontId="12" fillId="0" borderId="0" xfId="7" applyFill="1"/>
    <xf numFmtId="0" fontId="22" fillId="0" borderId="0" xfId="7" applyFont="1" applyFill="1"/>
    <xf numFmtId="0" fontId="24" fillId="0" borderId="0" xfId="7" applyFont="1" applyFill="1"/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6" fillId="0" borderId="0" xfId="0" applyNumberFormat="1" applyFont="1" applyFill="1" applyAlignment="1">
      <alignment horizontal="right" vertical="center"/>
    </xf>
    <xf numFmtId="172" fontId="4" fillId="0" borderId="0" xfId="0" applyNumberFormat="1" applyFont="1" applyFill="1" applyAlignment="1">
      <alignment horizontal="center" vertical="center" wrapText="1"/>
    </xf>
    <xf numFmtId="172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72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72" fontId="8" fillId="0" borderId="17" xfId="0" applyNumberFormat="1" applyFont="1" applyFill="1" applyBorder="1" applyAlignment="1" applyProtection="1">
      <alignment horizontal="center" vertical="center" wrapText="1"/>
    </xf>
    <xf numFmtId="172" fontId="20" fillId="0" borderId="18" xfId="0" applyNumberFormat="1" applyFont="1" applyFill="1" applyBorder="1" applyAlignment="1" applyProtection="1">
      <alignment horizontal="center" vertical="center" wrapText="1"/>
    </xf>
    <xf numFmtId="172" fontId="20" fillId="0" borderId="19" xfId="0" applyNumberFormat="1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 applyProtection="1">
      <alignment vertical="center" wrapText="1"/>
    </xf>
    <xf numFmtId="172" fontId="22" fillId="0" borderId="20" xfId="0" applyNumberFormat="1" applyFont="1" applyFill="1" applyBorder="1" applyAlignment="1" applyProtection="1">
      <alignment vertical="center" wrapText="1"/>
    </xf>
    <xf numFmtId="172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21" xfId="0" applyNumberFormat="1" applyFont="1" applyFill="1" applyBorder="1" applyAlignment="1" applyProtection="1">
      <alignment vertical="center" wrapText="1"/>
    </xf>
    <xf numFmtId="172" fontId="20" fillId="0" borderId="14" xfId="0" applyNumberFormat="1" applyFont="1" applyFill="1" applyBorder="1" applyAlignment="1" applyProtection="1">
      <alignment vertical="center" wrapText="1"/>
    </xf>
    <xf numFmtId="172" fontId="20" fillId="0" borderId="17" xfId="0" applyNumberFormat="1" applyFont="1" applyFill="1" applyBorder="1" applyAlignment="1" applyProtection="1">
      <alignment vertical="center" wrapText="1"/>
    </xf>
    <xf numFmtId="172" fontId="4" fillId="0" borderId="0" xfId="0" applyNumberFormat="1" applyFont="1" applyFill="1" applyAlignment="1">
      <alignment vertical="center" wrapText="1"/>
    </xf>
    <xf numFmtId="172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2" fontId="19" fillId="0" borderId="2" xfId="0" applyNumberFormat="1" applyFont="1" applyFill="1" applyBorder="1" applyAlignment="1" applyProtection="1">
      <alignment vertical="center" wrapText="1"/>
      <protection locked="0"/>
    </xf>
    <xf numFmtId="172" fontId="19" fillId="0" borderId="20" xfId="0" applyNumberFormat="1" applyFont="1" applyFill="1" applyBorder="1" applyAlignment="1" applyProtection="1">
      <alignment vertical="center" wrapText="1"/>
    </xf>
    <xf numFmtId="172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9" fillId="0" borderId="6" xfId="0" applyNumberFormat="1" applyFont="1" applyFill="1" applyBorder="1" applyAlignment="1" applyProtection="1">
      <alignment vertical="center" wrapText="1"/>
      <protection locked="0"/>
    </xf>
    <xf numFmtId="172" fontId="19" fillId="0" borderId="21" xfId="0" applyNumberFormat="1" applyFont="1" applyFill="1" applyBorder="1" applyAlignment="1" applyProtection="1">
      <alignment vertical="center" wrapText="1"/>
    </xf>
    <xf numFmtId="172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72" fontId="22" fillId="0" borderId="22" xfId="0" applyNumberFormat="1" applyFont="1" applyFill="1" applyBorder="1" applyAlignment="1" applyProtection="1">
      <alignment vertical="center" wrapText="1"/>
    </xf>
    <xf numFmtId="172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72" fontId="10" fillId="0" borderId="0" xfId="0" applyNumberFormat="1" applyFont="1" applyFill="1" applyAlignment="1">
      <alignment horizontal="center" vertical="center" wrapText="1"/>
    </xf>
    <xf numFmtId="172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2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72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7" xfId="0" applyFont="1" applyFill="1" applyBorder="1" applyAlignment="1" applyProtection="1">
      <alignment vertical="center" wrapText="1"/>
      <protection locked="0"/>
    </xf>
    <xf numFmtId="172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8" applyFont="1" applyFill="1" applyBorder="1" applyAlignment="1" applyProtection="1">
      <alignment horizontal="center" vertical="center" wrapText="1"/>
    </xf>
    <xf numFmtId="0" fontId="30" fillId="0" borderId="16" xfId="8" applyFont="1" applyFill="1" applyBorder="1" applyAlignment="1" applyProtection="1">
      <alignment horizontal="center" vertical="center"/>
    </xf>
    <xf numFmtId="0" fontId="30" fillId="0" borderId="29" xfId="8" applyFont="1" applyFill="1" applyBorder="1" applyAlignment="1" applyProtection="1">
      <alignment horizontal="center" vertical="center"/>
    </xf>
    <xf numFmtId="0" fontId="12" fillId="0" borderId="0" xfId="8" applyFill="1" applyProtection="1"/>
    <xf numFmtId="0" fontId="22" fillId="0" borderId="13" xfId="8" applyFont="1" applyFill="1" applyBorder="1" applyAlignment="1" applyProtection="1">
      <alignment horizontal="left" vertical="center" indent="1"/>
    </xf>
    <xf numFmtId="0" fontId="12" fillId="0" borderId="0" xfId="8" applyFill="1" applyAlignment="1" applyProtection="1">
      <alignment vertical="center"/>
    </xf>
    <xf numFmtId="0" fontId="22" fillId="0" borderId="7" xfId="8" applyFont="1" applyFill="1" applyBorder="1" applyAlignment="1" applyProtection="1">
      <alignment horizontal="left" vertical="center" indent="1"/>
    </xf>
    <xf numFmtId="172" fontId="22" fillId="0" borderId="30" xfId="8" applyNumberFormat="1" applyFont="1" applyFill="1" applyBorder="1" applyAlignment="1" applyProtection="1">
      <alignment vertical="center"/>
    </xf>
    <xf numFmtId="0" fontId="22" fillId="0" borderId="8" xfId="8" applyFont="1" applyFill="1" applyBorder="1" applyAlignment="1" applyProtection="1">
      <alignment horizontal="left" vertical="center" indent="1"/>
    </xf>
    <xf numFmtId="172" fontId="22" fillId="0" borderId="20" xfId="8" applyNumberFormat="1" applyFont="1" applyFill="1" applyBorder="1" applyAlignment="1" applyProtection="1">
      <alignment vertical="center"/>
    </xf>
    <xf numFmtId="0" fontId="12" fillId="0" borderId="0" xfId="8" applyFill="1" applyAlignment="1" applyProtection="1">
      <alignment vertical="center"/>
      <protection locked="0"/>
    </xf>
    <xf numFmtId="172" fontId="22" fillId="0" borderId="26" xfId="8" applyNumberFormat="1" applyFont="1" applyFill="1" applyBorder="1" applyAlignment="1" applyProtection="1">
      <alignment vertical="center"/>
    </xf>
    <xf numFmtId="172" fontId="20" fillId="0" borderId="17" xfId="8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vertical="center" indent="1"/>
    </xf>
    <xf numFmtId="0" fontId="20" fillId="0" borderId="13" xfId="8" applyFont="1" applyFill="1" applyBorder="1" applyAlignment="1" applyProtection="1">
      <alignment horizontal="left" vertical="center" indent="1"/>
    </xf>
    <xf numFmtId="172" fontId="20" fillId="0" borderId="17" xfId="8" applyNumberFormat="1" applyFont="1" applyFill="1" applyBorder="1" applyProtection="1"/>
    <xf numFmtId="0" fontId="12" fillId="0" borderId="0" xfId="8" applyFill="1" applyProtection="1">
      <protection locked="0"/>
    </xf>
    <xf numFmtId="0" fontId="15" fillId="0" borderId="0" xfId="8" applyFont="1" applyFill="1" applyProtection="1"/>
    <xf numFmtId="0" fontId="34" fillId="0" borderId="0" xfId="8" applyFont="1" applyFill="1" applyProtection="1">
      <protection locked="0"/>
    </xf>
    <xf numFmtId="0" fontId="23" fillId="0" borderId="0" xfId="8" applyFont="1" applyFill="1" applyProtection="1">
      <protection locked="0"/>
    </xf>
    <xf numFmtId="0" fontId="26" fillId="0" borderId="31" xfId="0" applyFont="1" applyFill="1" applyBorder="1" applyAlignment="1" applyProtection="1">
      <alignment horizontal="left" vertical="center" wrapText="1"/>
      <protection locked="0"/>
    </xf>
    <xf numFmtId="0" fontId="26" fillId="0" borderId="32" xfId="0" applyFont="1" applyFill="1" applyBorder="1" applyAlignment="1" applyProtection="1">
      <alignment horizontal="left" vertical="center" wrapText="1"/>
      <protection locked="0"/>
    </xf>
    <xf numFmtId="0" fontId="26" fillId="0" borderId="33" xfId="0" applyFont="1" applyFill="1" applyBorder="1" applyAlignment="1" applyProtection="1">
      <alignment horizontal="left" vertical="center" wrapText="1"/>
      <protection locked="0"/>
    </xf>
    <xf numFmtId="172" fontId="20" fillId="2" borderId="14" xfId="0" applyNumberFormat="1" applyFont="1" applyFill="1" applyBorder="1" applyAlignment="1" applyProtection="1">
      <alignment vertical="center" wrapText="1"/>
    </xf>
    <xf numFmtId="172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7" applyFont="1" applyFill="1" applyBorder="1" applyAlignment="1" applyProtection="1">
      <alignment horizontal="left" vertical="center" wrapText="1" indent="1"/>
    </xf>
    <xf numFmtId="0" fontId="23" fillId="0" borderId="0" xfId="7" applyFont="1" applyFill="1"/>
    <xf numFmtId="172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7" applyFont="1" applyFill="1" applyBorder="1" applyAlignment="1" applyProtection="1">
      <alignment horizontal="left" vertical="center" wrapText="1"/>
    </xf>
    <xf numFmtId="172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172" fontId="35" fillId="0" borderId="35" xfId="7" applyNumberFormat="1" applyFont="1" applyFill="1" applyBorder="1" applyAlignment="1" applyProtection="1">
      <alignment horizontal="left" vertical="center"/>
    </xf>
    <xf numFmtId="0" fontId="29" fillId="0" borderId="19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indent="6"/>
    </xf>
    <xf numFmtId="0" fontId="22" fillId="0" borderId="2" xfId="7" applyFont="1" applyFill="1" applyBorder="1" applyAlignment="1" applyProtection="1">
      <alignment horizontal="left" vertical="center" wrapText="1" indent="6"/>
    </xf>
    <xf numFmtId="0" fontId="22" fillId="0" borderId="6" xfId="7" applyFont="1" applyFill="1" applyBorder="1" applyAlignment="1" applyProtection="1">
      <alignment horizontal="left" vertical="center" wrapText="1" indent="6"/>
    </xf>
    <xf numFmtId="0" fontId="22" fillId="0" borderId="27" xfId="7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7" applyFont="1" applyFill="1" applyBorder="1"/>
    <xf numFmtId="0" fontId="2" fillId="0" borderId="0" xfId="7" applyFont="1" applyFill="1"/>
    <xf numFmtId="0" fontId="15" fillId="0" borderId="8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7" applyFont="1" applyFill="1" applyBorder="1" applyAlignment="1">
      <alignment horizontal="center" vertical="center"/>
    </xf>
    <xf numFmtId="0" fontId="31" fillId="0" borderId="14" xfId="7" applyFont="1" applyFill="1" applyBorder="1"/>
    <xf numFmtId="0" fontId="8" fillId="0" borderId="36" xfId="7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72" fontId="29" fillId="0" borderId="3" xfId="0" applyNumberFormat="1" applyFont="1" applyFill="1" applyBorder="1" applyAlignment="1" applyProtection="1">
      <alignment vertical="center"/>
      <protection locked="0"/>
    </xf>
    <xf numFmtId="172" fontId="29" fillId="0" borderId="2" xfId="0" applyNumberFormat="1" applyFont="1" applyFill="1" applyBorder="1" applyAlignment="1" applyProtection="1">
      <alignment vertical="center"/>
      <protection locked="0"/>
    </xf>
    <xf numFmtId="172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7" applyFont="1" applyFill="1" applyBorder="1" applyProtection="1">
      <protection locked="0"/>
    </xf>
    <xf numFmtId="0" fontId="15" fillId="0" borderId="2" xfId="7" applyFont="1" applyFill="1" applyBorder="1" applyProtection="1">
      <protection locked="0"/>
    </xf>
    <xf numFmtId="0" fontId="15" fillId="0" borderId="6" xfId="7" applyFont="1" applyFill="1" applyBorder="1" applyProtection="1">
      <protection locked="0"/>
    </xf>
    <xf numFmtId="0" fontId="29" fillId="0" borderId="13" xfId="7" applyFont="1" applyFill="1" applyBorder="1" applyAlignment="1" applyProtection="1">
      <alignment horizontal="center" vertical="center"/>
    </xf>
    <xf numFmtId="0" fontId="29" fillId="0" borderId="11" xfId="7" applyFont="1" applyFill="1" applyBorder="1" applyAlignment="1" applyProtection="1">
      <alignment horizontal="center" vertical="center"/>
    </xf>
    <xf numFmtId="0" fontId="29" fillId="0" borderId="8" xfId="7" applyFont="1" applyFill="1" applyBorder="1" applyAlignment="1" applyProtection="1">
      <alignment horizontal="center" vertical="center"/>
    </xf>
    <xf numFmtId="0" fontId="29" fillId="0" borderId="10" xfId="7" applyFont="1" applyFill="1" applyBorder="1" applyAlignment="1" applyProtection="1">
      <alignment horizontal="center" vertical="center"/>
    </xf>
    <xf numFmtId="174" fontId="28" fillId="0" borderId="17" xfId="1" applyNumberFormat="1" applyFont="1" applyFill="1" applyBorder="1" applyProtection="1"/>
    <xf numFmtId="174" fontId="29" fillId="0" borderId="37" xfId="1" applyNumberFormat="1" applyFont="1" applyFill="1" applyBorder="1" applyProtection="1">
      <protection locked="0"/>
    </xf>
    <xf numFmtId="174" fontId="29" fillId="0" borderId="20" xfId="1" applyNumberFormat="1" applyFont="1" applyFill="1" applyBorder="1" applyProtection="1">
      <protection locked="0"/>
    </xf>
    <xf numFmtId="174" fontId="29" fillId="0" borderId="21" xfId="1" applyNumberFormat="1" applyFont="1" applyFill="1" applyBorder="1" applyProtection="1">
      <protection locked="0"/>
    </xf>
    <xf numFmtId="0" fontId="29" fillId="0" borderId="4" xfId="7" applyFont="1" applyFill="1" applyBorder="1" applyProtection="1">
      <protection locked="0"/>
    </xf>
    <xf numFmtId="0" fontId="29" fillId="0" borderId="2" xfId="7" applyFont="1" applyFill="1" applyBorder="1" applyProtection="1">
      <protection locked="0"/>
    </xf>
    <xf numFmtId="0" fontId="29" fillId="0" borderId="6" xfId="7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 applyProtection="1">
      <alignment horizontal="center" vertical="center" wrapText="1"/>
    </xf>
    <xf numFmtId="172" fontId="8" fillId="0" borderId="13" xfId="0" applyNumberFormat="1" applyFont="1" applyFill="1" applyBorder="1" applyAlignment="1" applyProtection="1">
      <alignment horizontal="center" vertical="center" wrapText="1"/>
    </xf>
    <xf numFmtId="172" fontId="8" fillId="0" borderId="14" xfId="0" applyNumberFormat="1" applyFont="1" applyFill="1" applyBorder="1" applyAlignment="1" applyProtection="1">
      <alignment horizontal="center" vertical="center" wrapText="1"/>
    </xf>
    <xf numFmtId="172" fontId="8" fillId="0" borderId="13" xfId="0" applyNumberFormat="1" applyFont="1" applyFill="1" applyBorder="1" applyAlignment="1" applyProtection="1">
      <alignment horizontal="left" vertical="center" wrapText="1"/>
    </xf>
    <xf numFmtId="172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4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172" fontId="28" fillId="0" borderId="19" xfId="0" applyNumberFormat="1" applyFont="1" applyFill="1" applyBorder="1" applyAlignment="1" applyProtection="1">
      <alignment vertical="center" wrapText="1"/>
    </xf>
    <xf numFmtId="172" fontId="28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72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172" fontId="3" fillId="0" borderId="0" xfId="0" applyNumberFormat="1" applyFont="1" applyFill="1" applyAlignment="1" applyProtection="1">
      <alignment horizontal="left" vertical="center" wrapText="1"/>
    </xf>
    <xf numFmtId="172" fontId="3" fillId="0" borderId="0" xfId="0" applyNumberFormat="1" applyFont="1" applyFill="1" applyAlignment="1" applyProtection="1">
      <alignment vertical="center" wrapText="1"/>
    </xf>
    <xf numFmtId="172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72" fontId="8" fillId="0" borderId="41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172" fontId="28" fillId="0" borderId="26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72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72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72" fontId="28" fillId="0" borderId="14" xfId="0" applyNumberFormat="1" applyFont="1" applyFill="1" applyBorder="1" applyAlignment="1" applyProtection="1">
      <alignment vertical="center"/>
    </xf>
    <xf numFmtId="172" fontId="28" fillId="0" borderId="17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72" fontId="20" fillId="0" borderId="36" xfId="7" applyNumberFormat="1" applyFont="1" applyFill="1" applyBorder="1" applyAlignment="1" applyProtection="1">
      <alignment horizontal="right" vertical="center" wrapText="1" indent="1"/>
    </xf>
    <xf numFmtId="172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72" fontId="8" fillId="0" borderId="48" xfId="0" applyNumberFormat="1" applyFont="1" applyFill="1" applyBorder="1" applyAlignment="1" applyProtection="1">
      <alignment horizontal="center" vertical="center"/>
    </xf>
    <xf numFmtId="172" fontId="8" fillId="0" borderId="28" xfId="0" applyNumberFormat="1" applyFont="1" applyFill="1" applyBorder="1" applyAlignment="1" applyProtection="1">
      <alignment horizontal="center" vertical="center" wrapText="1"/>
    </xf>
    <xf numFmtId="172" fontId="20" fillId="0" borderId="43" xfId="0" applyNumberFormat="1" applyFont="1" applyFill="1" applyBorder="1" applyAlignment="1" applyProtection="1">
      <alignment horizontal="center" vertical="center" wrapText="1"/>
    </xf>
    <xf numFmtId="172" fontId="20" fillId="0" borderId="22" xfId="0" applyNumberFormat="1" applyFont="1" applyFill="1" applyBorder="1" applyAlignment="1" applyProtection="1">
      <alignment horizontal="center" vertical="center" wrapText="1"/>
    </xf>
    <xf numFmtId="172" fontId="20" fillId="0" borderId="49" xfId="0" applyNumberFormat="1" applyFont="1" applyFill="1" applyBorder="1" applyAlignment="1" applyProtection="1">
      <alignment horizontal="center" vertical="center" wrapText="1"/>
    </xf>
    <xf numFmtId="172" fontId="20" fillId="0" borderId="17" xfId="0" applyNumberFormat="1" applyFont="1" applyFill="1" applyBorder="1" applyAlignment="1" applyProtection="1">
      <alignment horizontal="center" vertical="center" wrapText="1"/>
    </xf>
    <xf numFmtId="172" fontId="20" fillId="0" borderId="50" xfId="0" applyNumberFormat="1" applyFont="1" applyFill="1" applyBorder="1" applyAlignment="1" applyProtection="1">
      <alignment horizontal="center" vertical="center" wrapText="1"/>
    </xf>
    <xf numFmtId="172" fontId="20" fillId="0" borderId="13" xfId="0" applyNumberFormat="1" applyFont="1" applyFill="1" applyBorder="1" applyAlignment="1" applyProtection="1">
      <alignment horizontal="center" vertical="center" wrapText="1"/>
    </xf>
    <xf numFmtId="172" fontId="20" fillId="0" borderId="22" xfId="0" applyNumberFormat="1" applyFont="1" applyFill="1" applyBorder="1" applyAlignment="1" applyProtection="1">
      <alignment horizontal="left" vertical="center" wrapText="1" indent="1"/>
    </xf>
    <xf numFmtId="172" fontId="20" fillId="0" borderId="8" xfId="0" applyNumberFormat="1" applyFont="1" applyFill="1" applyBorder="1" applyAlignment="1" applyProtection="1">
      <alignment horizontal="center" vertical="center" wrapText="1"/>
    </xf>
    <xf numFmtId="172" fontId="22" fillId="0" borderId="23" xfId="0" applyNumberFormat="1" applyFont="1" applyFill="1" applyBorder="1" applyAlignment="1" applyProtection="1">
      <alignment vertical="center" wrapText="1"/>
    </xf>
    <xf numFmtId="172" fontId="20" fillId="0" borderId="10" xfId="0" applyNumberFormat="1" applyFont="1" applyFill="1" applyBorder="1" applyAlignment="1" applyProtection="1">
      <alignment horizontal="center" vertical="center" wrapText="1"/>
    </xf>
    <xf numFmtId="172" fontId="22" fillId="0" borderId="24" xfId="0" applyNumberFormat="1" applyFont="1" applyFill="1" applyBorder="1" applyAlignment="1" applyProtection="1">
      <alignment vertical="center" wrapText="1"/>
    </xf>
    <xf numFmtId="172" fontId="28" fillId="0" borderId="22" xfId="0" applyNumberFormat="1" applyFont="1" applyFill="1" applyBorder="1" applyAlignment="1" applyProtection="1">
      <alignment horizontal="left" vertical="center" wrapText="1" indent="1"/>
    </xf>
    <xf numFmtId="172" fontId="20" fillId="0" borderId="7" xfId="0" applyNumberFormat="1" applyFont="1" applyFill="1" applyBorder="1" applyAlignment="1" applyProtection="1">
      <alignment horizontal="center" vertical="center" wrapText="1"/>
    </xf>
    <xf numFmtId="172" fontId="22" fillId="0" borderId="50" xfId="0" applyNumberFormat="1" applyFont="1" applyFill="1" applyBorder="1" applyAlignment="1" applyProtection="1">
      <alignment vertical="center" wrapText="1"/>
    </xf>
    <xf numFmtId="0" fontId="22" fillId="0" borderId="2" xfId="8" applyFont="1" applyFill="1" applyBorder="1" applyAlignment="1" applyProtection="1">
      <alignment horizontal="left" vertical="center" indent="1"/>
    </xf>
    <xf numFmtId="0" fontId="22" fillId="0" borderId="3" xfId="8" applyFont="1" applyFill="1" applyBorder="1" applyAlignment="1" applyProtection="1">
      <alignment horizontal="left" vertical="center" wrapText="1" indent="1"/>
    </xf>
    <xf numFmtId="0" fontId="22" fillId="0" borderId="2" xfId="8" applyFont="1" applyFill="1" applyBorder="1" applyAlignment="1" applyProtection="1">
      <alignment horizontal="left" vertical="center" wrapText="1" indent="1"/>
    </xf>
    <xf numFmtId="0" fontId="22" fillId="0" borderId="3" xfId="8" applyFont="1" applyFill="1" applyBorder="1" applyAlignment="1" applyProtection="1">
      <alignment horizontal="left" vertical="center" indent="1"/>
    </xf>
    <xf numFmtId="0" fontId="8" fillId="0" borderId="14" xfId="8" applyFont="1" applyFill="1" applyBorder="1" applyAlignment="1" applyProtection="1">
      <alignment horizontal="left" indent="1"/>
    </xf>
    <xf numFmtId="172" fontId="29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72" fontId="20" fillId="0" borderId="29" xfId="7" applyNumberFormat="1" applyFont="1" applyFill="1" applyBorder="1" applyAlignment="1" applyProtection="1">
      <alignment horizontal="right" vertical="center" wrapText="1" indent="1"/>
    </xf>
    <xf numFmtId="172" fontId="20" fillId="0" borderId="17" xfId="7" applyNumberFormat="1" applyFont="1" applyFill="1" applyBorder="1" applyAlignment="1" applyProtection="1">
      <alignment horizontal="right" vertical="center" wrapText="1" indent="1"/>
    </xf>
    <xf numFmtId="172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7" xfId="7" applyNumberFormat="1" applyFont="1" applyFill="1" applyBorder="1" applyAlignment="1" applyProtection="1">
      <alignment horizontal="right" vertical="center" wrapText="1" indent="1"/>
    </xf>
    <xf numFmtId="172" fontId="7" fillId="0" borderId="0" xfId="7" applyNumberFormat="1" applyFont="1" applyFill="1" applyBorder="1" applyAlignment="1" applyProtection="1">
      <alignment horizontal="right" vertical="center" wrapText="1" indent="1"/>
    </xf>
    <xf numFmtId="172" fontId="22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72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4" xfId="0" applyNumberFormat="1" applyFont="1" applyFill="1" applyBorder="1" applyAlignment="1" applyProtection="1">
      <alignment horizontal="right" vertical="center" wrapText="1" indent="1"/>
    </xf>
    <xf numFmtId="172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7" xfId="0" applyNumberFormat="1" applyFont="1" applyFill="1" applyBorder="1" applyAlignment="1" applyProtection="1">
      <alignment horizontal="right" vertical="center" wrapText="1" indent="1"/>
    </xf>
    <xf numFmtId="172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7" fillId="0" borderId="0" xfId="0" applyNumberFormat="1" applyFont="1" applyFill="1" applyAlignment="1" applyProtection="1">
      <alignment horizontal="centerContinuous" vertical="center" wrapText="1"/>
    </xf>
    <xf numFmtId="172" fontId="0" fillId="0" borderId="0" xfId="0" applyNumberFormat="1" applyFill="1" applyAlignment="1" applyProtection="1">
      <alignment horizontal="centerContinuous" vertical="center"/>
    </xf>
    <xf numFmtId="172" fontId="8" fillId="0" borderId="13" xfId="0" applyNumberFormat="1" applyFont="1" applyFill="1" applyBorder="1" applyAlignment="1" applyProtection="1">
      <alignment horizontal="centerContinuous" vertical="center" wrapText="1"/>
    </xf>
    <xf numFmtId="172" fontId="8" fillId="0" borderId="14" xfId="0" applyNumberFormat="1" applyFont="1" applyFill="1" applyBorder="1" applyAlignment="1" applyProtection="1">
      <alignment horizontal="centerContinuous" vertical="center" wrapText="1"/>
    </xf>
    <xf numFmtId="172" fontId="8" fillId="0" borderId="17" xfId="0" applyNumberFormat="1" applyFont="1" applyFill="1" applyBorder="1" applyAlignment="1" applyProtection="1">
      <alignment horizontal="centerContinuous" vertical="center" wrapText="1"/>
    </xf>
    <xf numFmtId="172" fontId="4" fillId="0" borderId="0" xfId="0" applyNumberFormat="1" applyFont="1" applyFill="1" applyAlignment="1" applyProtection="1">
      <alignment horizontal="center" vertical="center" wrapText="1"/>
    </xf>
    <xf numFmtId="172" fontId="28" fillId="0" borderId="22" xfId="0" applyNumberFormat="1" applyFont="1" applyFill="1" applyBorder="1" applyAlignment="1" applyProtection="1">
      <alignment horizontal="center" vertical="center" wrapText="1"/>
    </xf>
    <xf numFmtId="172" fontId="28" fillId="0" borderId="13" xfId="0" applyNumberFormat="1" applyFont="1" applyFill="1" applyBorder="1" applyAlignment="1" applyProtection="1">
      <alignment horizontal="center" vertical="center" wrapText="1"/>
    </xf>
    <xf numFmtId="172" fontId="28" fillId="0" borderId="14" xfId="0" applyNumberFormat="1" applyFont="1" applyFill="1" applyBorder="1" applyAlignment="1" applyProtection="1">
      <alignment horizontal="center" vertical="center" wrapText="1"/>
    </xf>
    <xf numFmtId="172" fontId="28" fillId="0" borderId="17" xfId="0" applyNumberFormat="1" applyFont="1" applyFill="1" applyBorder="1" applyAlignment="1" applyProtection="1">
      <alignment horizontal="center" vertical="center" wrapText="1"/>
    </xf>
    <xf numFmtId="172" fontId="28" fillId="0" borderId="0" xfId="0" applyNumberFormat="1" applyFont="1" applyFill="1" applyAlignment="1" applyProtection="1">
      <alignment horizontal="center" vertical="center" wrapText="1"/>
    </xf>
    <xf numFmtId="172" fontId="0" fillId="0" borderId="25" xfId="0" applyNumberFormat="1" applyFill="1" applyBorder="1" applyAlignment="1" applyProtection="1">
      <alignment horizontal="left" vertical="center" wrapText="1" indent="1"/>
    </xf>
    <xf numFmtId="172" fontId="22" fillId="0" borderId="9" xfId="0" applyNumberFormat="1" applyFont="1" applyFill="1" applyBorder="1" applyAlignment="1" applyProtection="1">
      <alignment horizontal="left" vertical="center" wrapText="1" indent="1"/>
    </xf>
    <xf numFmtId="172" fontId="0" fillId="0" borderId="23" xfId="0" applyNumberFormat="1" applyFill="1" applyBorder="1" applyAlignment="1" applyProtection="1">
      <alignment horizontal="left" vertical="center" wrapText="1" indent="1"/>
    </xf>
    <xf numFmtId="172" fontId="22" fillId="0" borderId="8" xfId="0" applyNumberFormat="1" applyFont="1" applyFill="1" applyBorder="1" applyAlignment="1" applyProtection="1">
      <alignment horizontal="left" vertical="center" wrapText="1" indent="1"/>
    </xf>
    <xf numFmtId="172" fontId="22" fillId="0" borderId="52" xfId="0" applyNumberFormat="1" applyFont="1" applyFill="1" applyBorder="1" applyAlignment="1" applyProtection="1">
      <alignment horizontal="left" vertical="center" wrapText="1" indent="1"/>
    </xf>
    <xf numFmtId="172" fontId="31" fillId="0" borderId="22" xfId="0" applyNumberFormat="1" applyFont="1" applyFill="1" applyBorder="1" applyAlignment="1" applyProtection="1">
      <alignment horizontal="left" vertical="center" wrapText="1" indent="1"/>
    </xf>
    <xf numFmtId="172" fontId="1" fillId="0" borderId="50" xfId="0" applyNumberFormat="1" applyFont="1" applyFill="1" applyBorder="1" applyAlignment="1" applyProtection="1">
      <alignment horizontal="left" vertical="center" wrapText="1" indent="1"/>
    </xf>
    <xf numFmtId="172" fontId="29" fillId="0" borderId="7" xfId="0" applyNumberFormat="1" applyFont="1" applyFill="1" applyBorder="1" applyAlignment="1" applyProtection="1">
      <alignment horizontal="left" vertical="center" wrapText="1" indent="1"/>
    </xf>
    <xf numFmtId="172" fontId="29" fillId="0" borderId="8" xfId="0" applyNumberFormat="1" applyFont="1" applyFill="1" applyBorder="1" applyAlignment="1" applyProtection="1">
      <alignment horizontal="left" vertical="center" wrapText="1" indent="1"/>
    </xf>
    <xf numFmtId="172" fontId="1" fillId="0" borderId="23" xfId="0" applyNumberFormat="1" applyFont="1" applyFill="1" applyBorder="1" applyAlignment="1" applyProtection="1">
      <alignment horizontal="left" vertical="center" wrapText="1" indent="1"/>
    </xf>
    <xf numFmtId="172" fontId="32" fillId="0" borderId="2" xfId="0" applyNumberFormat="1" applyFont="1" applyFill="1" applyBorder="1" applyAlignment="1" applyProtection="1">
      <alignment horizontal="right" vertical="center" wrapText="1" indent="1"/>
    </xf>
    <xf numFmtId="172" fontId="31" fillId="0" borderId="13" xfId="0" applyNumberFormat="1" applyFont="1" applyFill="1" applyBorder="1" applyAlignment="1" applyProtection="1">
      <alignment horizontal="left" vertical="center" wrapText="1" indent="1"/>
    </xf>
    <xf numFmtId="172" fontId="31" fillId="0" borderId="36" xfId="0" applyNumberFormat="1" applyFont="1" applyFill="1" applyBorder="1" applyAlignment="1" applyProtection="1">
      <alignment horizontal="right" vertical="center" wrapText="1" indent="1"/>
    </xf>
    <xf numFmtId="172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2" fontId="32" fillId="0" borderId="7" xfId="0" applyNumberFormat="1" applyFont="1" applyFill="1" applyBorder="1" applyAlignment="1" applyProtection="1">
      <alignment horizontal="left" vertical="center" wrapText="1" indent="1"/>
    </xf>
    <xf numFmtId="172" fontId="29" fillId="0" borderId="8" xfId="0" applyNumberFormat="1" applyFont="1" applyFill="1" applyBorder="1" applyAlignment="1" applyProtection="1">
      <alignment horizontal="left" vertical="center" wrapText="1" indent="2"/>
    </xf>
    <xf numFmtId="172" fontId="29" fillId="0" borderId="2" xfId="0" applyNumberFormat="1" applyFont="1" applyFill="1" applyBorder="1" applyAlignment="1" applyProtection="1">
      <alignment horizontal="left" vertical="center" wrapText="1" indent="2"/>
    </xf>
    <xf numFmtId="172" fontId="32" fillId="0" borderId="2" xfId="0" applyNumberFormat="1" applyFont="1" applyFill="1" applyBorder="1" applyAlignment="1" applyProtection="1">
      <alignment horizontal="left" vertical="center" wrapText="1" indent="1"/>
    </xf>
    <xf numFmtId="172" fontId="29" fillId="0" borderId="9" xfId="0" applyNumberFormat="1" applyFont="1" applyFill="1" applyBorder="1" applyAlignment="1" applyProtection="1">
      <alignment horizontal="left" vertical="center" wrapText="1" indent="1"/>
    </xf>
    <xf numFmtId="172" fontId="22" fillId="0" borderId="9" xfId="0" applyNumberFormat="1" applyFont="1" applyFill="1" applyBorder="1" applyAlignment="1" applyProtection="1">
      <alignment horizontal="left" vertical="center" wrapText="1" indent="2"/>
    </xf>
    <xf numFmtId="172" fontId="22" fillId="0" borderId="10" xfId="0" applyNumberFormat="1" applyFont="1" applyFill="1" applyBorder="1" applyAlignment="1" applyProtection="1">
      <alignment horizontal="left" vertical="center" wrapText="1" indent="2"/>
    </xf>
    <xf numFmtId="172" fontId="32" fillId="0" borderId="3" xfId="0" applyNumberFormat="1" applyFont="1" applyFill="1" applyBorder="1" applyAlignment="1" applyProtection="1">
      <alignment horizontal="right" vertical="center" wrapText="1" indent="1"/>
    </xf>
    <xf numFmtId="174" fontId="29" fillId="0" borderId="53" xfId="1" applyNumberFormat="1" applyFont="1" applyFill="1" applyBorder="1" applyProtection="1">
      <protection locked="0"/>
    </xf>
    <xf numFmtId="174" fontId="29" fillId="0" borderId="46" xfId="1" applyNumberFormat="1" applyFont="1" applyFill="1" applyBorder="1" applyProtection="1">
      <protection locked="0"/>
    </xf>
    <xf numFmtId="174" fontId="29" fillId="0" borderId="41" xfId="1" applyNumberFormat="1" applyFont="1" applyFill="1" applyBorder="1" applyProtection="1">
      <protection locked="0"/>
    </xf>
    <xf numFmtId="0" fontId="29" fillId="0" borderId="3" xfId="7" applyFont="1" applyFill="1" applyBorder="1" applyProtection="1"/>
    <xf numFmtId="172" fontId="8" fillId="0" borderId="41" xfId="0" applyNumberFormat="1" applyFont="1" applyFill="1" applyBorder="1" applyAlignment="1" applyProtection="1">
      <alignment horizontal="right" vertical="center" wrapText="1" indent="1"/>
    </xf>
    <xf numFmtId="172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36" xfId="0" applyNumberFormat="1" applyFont="1" applyFill="1" applyBorder="1" applyAlignment="1" applyProtection="1">
      <alignment horizontal="right" vertical="center" wrapText="1" indent="1"/>
    </xf>
    <xf numFmtId="172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72" fontId="20" fillId="0" borderId="36" xfId="0" applyNumberFormat="1" applyFont="1" applyFill="1" applyBorder="1" applyAlignment="1" applyProtection="1">
      <alignment horizontal="right" vertical="center" wrapText="1" indent="1"/>
    </xf>
    <xf numFmtId="172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5" xfId="7" applyFont="1" applyFill="1" applyBorder="1" applyAlignment="1" applyProtection="1">
      <alignment horizontal="center" vertical="center" wrapText="1"/>
    </xf>
    <xf numFmtId="0" fontId="7" fillId="0" borderId="55" xfId="7" applyFont="1" applyFill="1" applyBorder="1" applyAlignment="1" applyProtection="1">
      <alignment vertical="center" wrapText="1"/>
    </xf>
    <xf numFmtId="172" fontId="7" fillId="0" borderId="55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  <protection locked="0"/>
    </xf>
    <xf numFmtId="172" fontId="29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12" fillId="0" borderId="0" xfId="7" applyFont="1" applyFill="1"/>
    <xf numFmtId="0" fontId="12" fillId="0" borderId="0" xfId="7" applyFont="1" applyFill="1" applyAlignment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7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72" fontId="0" fillId="0" borderId="50" xfId="0" applyNumberFormat="1" applyFill="1" applyBorder="1" applyAlignment="1" applyProtection="1">
      <alignment horizontal="left" vertical="center" wrapText="1" indent="1"/>
    </xf>
    <xf numFmtId="172" fontId="22" fillId="0" borderId="7" xfId="0" applyNumberFormat="1" applyFont="1" applyFill="1" applyBorder="1" applyAlignment="1" applyProtection="1">
      <alignment horizontal="left" vertical="center" wrapText="1" indent="1"/>
    </xf>
    <xf numFmtId="172" fontId="2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6" xfId="7" applyNumberFormat="1" applyFont="1" applyFill="1" applyBorder="1" applyAlignment="1" applyProtection="1">
      <alignment horizontal="right" vertical="center" wrapText="1" indent="1"/>
    </xf>
    <xf numFmtId="172" fontId="20" fillId="0" borderId="14" xfId="7" applyNumberFormat="1" applyFont="1" applyFill="1" applyBorder="1" applyAlignment="1" applyProtection="1">
      <alignment horizontal="right" vertical="center" wrapText="1" indent="1"/>
    </xf>
    <xf numFmtId="172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14" xfId="7" applyNumberFormat="1" applyFont="1" applyFill="1" applyBorder="1" applyAlignment="1" applyProtection="1">
      <alignment horizontal="right" vertical="center" wrapText="1" indent="1"/>
    </xf>
    <xf numFmtId="0" fontId="8" fillId="0" borderId="42" xfId="7" applyFont="1" applyFill="1" applyBorder="1" applyAlignment="1" applyProtection="1">
      <alignment horizontal="center" vertical="center" wrapText="1"/>
    </xf>
    <xf numFmtId="172" fontId="26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7" applyFont="1" applyFill="1" applyBorder="1" applyAlignment="1" applyProtection="1">
      <alignment horizontal="center" vertical="center" wrapText="1"/>
    </xf>
    <xf numFmtId="0" fontId="20" fillId="0" borderId="16" xfId="7" applyFont="1" applyFill="1" applyBorder="1" applyAlignment="1" applyProtection="1">
      <alignment horizontal="center" vertical="center" wrapText="1"/>
    </xf>
    <xf numFmtId="0" fontId="22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2" fillId="0" borderId="0" xfId="7" applyFont="1" applyFill="1" applyProtection="1"/>
    <xf numFmtId="0" fontId="15" fillId="0" borderId="0" xfId="7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7" applyFill="1" applyAlignment="1" applyProtection="1"/>
    <xf numFmtId="172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7" applyFont="1" applyFill="1" applyProtection="1"/>
    <xf numFmtId="0" fontId="23" fillId="0" borderId="0" xfId="7" applyFont="1" applyFill="1" applyProtection="1"/>
    <xf numFmtId="0" fontId="12" fillId="0" borderId="0" xfId="7" applyFill="1" applyBorder="1" applyProtection="1"/>
    <xf numFmtId="172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2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7" applyNumberFormat="1" applyFont="1" applyFill="1" applyBorder="1" applyAlignment="1" applyProtection="1">
      <alignment horizontal="center" vertical="center" wrapText="1"/>
    </xf>
    <xf numFmtId="49" fontId="22" fillId="0" borderId="8" xfId="7" applyNumberFormat="1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7" applyNumberFormat="1" applyFont="1" applyFill="1" applyBorder="1" applyAlignment="1" applyProtection="1">
      <alignment horizontal="center" vertical="center" wrapText="1"/>
    </xf>
    <xf numFmtId="49" fontId="22" fillId="0" borderId="7" xfId="7" applyNumberFormat="1" applyFont="1" applyFill="1" applyBorder="1" applyAlignment="1" applyProtection="1">
      <alignment horizontal="center" vertical="center" wrapText="1"/>
    </xf>
    <xf numFmtId="49" fontId="22" fillId="0" borderId="12" xfId="7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72" fontId="28" fillId="0" borderId="36" xfId="7" applyNumberFormat="1" applyFont="1" applyFill="1" applyBorder="1" applyAlignment="1" applyProtection="1">
      <alignment horizontal="right" vertical="center" wrapText="1" indent="1"/>
    </xf>
    <xf numFmtId="0" fontId="20" fillId="0" borderId="36" xfId="7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7" applyFont="1" applyFill="1" applyBorder="1" applyAlignment="1" applyProtection="1">
      <alignment horizontal="left" vertical="center" wrapText="1" indent="1"/>
    </xf>
    <xf numFmtId="0" fontId="29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72" fontId="2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72" fontId="20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7" applyFont="1" applyFill="1" applyBorder="1" applyAlignment="1">
      <alignment horizontal="center" vertical="center"/>
    </xf>
    <xf numFmtId="0" fontId="34" fillId="0" borderId="0" xfId="7" applyFont="1" applyFill="1"/>
    <xf numFmtId="0" fontId="28" fillId="0" borderId="13" xfId="7" applyFont="1" applyFill="1" applyBorder="1" applyAlignment="1" applyProtection="1">
      <alignment horizontal="center" vertical="center"/>
    </xf>
    <xf numFmtId="172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72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72" fontId="6" fillId="0" borderId="0" xfId="0" applyNumberFormat="1" applyFont="1" applyFill="1" applyAlignment="1" applyProtection="1">
      <alignment horizontal="right"/>
    </xf>
    <xf numFmtId="172" fontId="5" fillId="0" borderId="0" xfId="0" applyNumberFormat="1" applyFont="1" applyFill="1" applyAlignment="1" applyProtection="1">
      <alignment vertical="center"/>
    </xf>
    <xf numFmtId="172" fontId="5" fillId="0" borderId="0" xfId="0" applyNumberFormat="1" applyFont="1" applyFill="1" applyAlignment="1" applyProtection="1">
      <alignment horizontal="center" vertical="center"/>
    </xf>
    <xf numFmtId="172" fontId="5" fillId="0" borderId="0" xfId="0" applyNumberFormat="1" applyFont="1" applyFill="1" applyAlignment="1" applyProtection="1">
      <alignment horizontal="center" vertical="center" wrapText="1"/>
    </xf>
    <xf numFmtId="0" fontId="22" fillId="0" borderId="1" xfId="8" applyFont="1" applyFill="1" applyBorder="1" applyAlignment="1" applyProtection="1">
      <alignment horizontal="left" vertical="center" wrapText="1" indent="1"/>
    </xf>
    <xf numFmtId="180" fontId="31" fillId="0" borderId="6" xfId="7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7" applyFont="1" applyFill="1" applyBorder="1" applyAlignment="1" applyProtection="1">
      <alignment horizontal="left" vertical="center" wrapText="1" indent="1"/>
    </xf>
    <xf numFmtId="0" fontId="20" fillId="0" borderId="19" xfId="7" applyFont="1" applyFill="1" applyBorder="1" applyAlignment="1" applyProtection="1">
      <alignment vertical="center" wrapText="1"/>
    </xf>
    <xf numFmtId="172" fontId="20" fillId="0" borderId="38" xfId="7" applyNumberFormat="1" applyFont="1" applyFill="1" applyBorder="1" applyAlignment="1" applyProtection="1">
      <alignment horizontal="right" vertical="center" wrapText="1" indent="1"/>
    </xf>
    <xf numFmtId="0" fontId="22" fillId="0" borderId="27" xfId="7" applyFont="1" applyFill="1" applyBorder="1" applyAlignment="1" applyProtection="1">
      <alignment horizontal="left" vertical="center" wrapText="1" indent="7"/>
    </xf>
    <xf numFmtId="172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7" applyFont="1" applyFill="1" applyBorder="1" applyAlignment="1" applyProtection="1">
      <alignment horizontal="left" vertical="center" wrapText="1"/>
    </xf>
    <xf numFmtId="172" fontId="32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7" applyNumberFormat="1" applyFont="1" applyFill="1" applyBorder="1" applyAlignment="1" applyProtection="1">
      <alignment horizontal="center" vertical="center" wrapText="1"/>
    </xf>
    <xf numFmtId="172" fontId="20" fillId="0" borderId="60" xfId="7" applyNumberFormat="1" applyFont="1" applyFill="1" applyBorder="1" applyAlignment="1" applyProtection="1">
      <alignment horizontal="right" vertical="center" wrapText="1" indent="1"/>
    </xf>
    <xf numFmtId="172" fontId="22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54" xfId="7" applyNumberFormat="1" applyFont="1" applyFill="1" applyBorder="1" applyAlignment="1" applyProtection="1">
      <alignment horizontal="right" vertical="center" wrapText="1" indent="1"/>
    </xf>
    <xf numFmtId="172" fontId="27" fillId="0" borderId="36" xfId="0" applyNumberFormat="1" applyFont="1" applyBorder="1" applyAlignment="1" applyProtection="1">
      <alignment horizontal="right" vertical="center" wrapText="1" indent="1"/>
    </xf>
    <xf numFmtId="172" fontId="27" fillId="0" borderId="36" xfId="0" applyNumberFormat="1" applyFont="1" applyBorder="1" applyAlignment="1" applyProtection="1">
      <alignment horizontal="right" vertical="center" wrapText="1" indent="1"/>
      <protection locked="0"/>
    </xf>
    <xf numFmtId="172" fontId="25" fillId="0" borderId="36" xfId="0" quotePrefix="1" applyNumberFormat="1" applyFont="1" applyBorder="1" applyAlignment="1" applyProtection="1">
      <alignment horizontal="right" vertical="center" wrapText="1" indent="1"/>
    </xf>
    <xf numFmtId="172" fontId="2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2" fontId="22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9" xfId="7" applyNumberFormat="1" applyFont="1" applyFill="1" applyBorder="1" applyAlignment="1" applyProtection="1">
      <alignment horizontal="right" vertical="center" wrapText="1" indent="1"/>
    </xf>
    <xf numFmtId="172" fontId="27" fillId="0" borderId="14" xfId="0" applyNumberFormat="1" applyFont="1" applyBorder="1" applyAlignment="1" applyProtection="1">
      <alignment horizontal="right" vertical="center" wrapText="1" indent="1"/>
    </xf>
    <xf numFmtId="172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72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7" applyFont="1" applyFill="1" applyBorder="1" applyAlignment="1" applyProtection="1">
      <alignment horizontal="center" vertical="center" wrapText="1"/>
    </xf>
    <xf numFmtId="0" fontId="28" fillId="0" borderId="19" xfId="7" applyFont="1" applyFill="1" applyBorder="1" applyAlignment="1" applyProtection="1">
      <alignment vertical="center" wrapText="1"/>
    </xf>
    <xf numFmtId="172" fontId="28" fillId="0" borderId="19" xfId="7" applyNumberFormat="1" applyFont="1" applyFill="1" applyBorder="1" applyAlignment="1" applyProtection="1">
      <alignment horizontal="right" vertical="center" wrapText="1" indent="1"/>
    </xf>
    <xf numFmtId="172" fontId="28" fillId="0" borderId="54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</xf>
    <xf numFmtId="172" fontId="29" fillId="0" borderId="55" xfId="7" applyNumberFormat="1" applyFont="1" applyFill="1" applyBorder="1" applyAlignment="1" applyProtection="1">
      <alignment horizontal="right" vertical="center" wrapText="1" indent="1"/>
    </xf>
    <xf numFmtId="0" fontId="15" fillId="0" borderId="0" xfId="7" applyFont="1" applyFill="1" applyBorder="1" applyProtection="1"/>
    <xf numFmtId="172" fontId="2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28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72" fontId="25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8" fillId="0" borderId="14" xfId="7" applyFont="1" applyFill="1" applyBorder="1" applyAlignment="1" applyProtection="1">
      <alignment horizontal="center" vertical="center"/>
    </xf>
    <xf numFmtId="0" fontId="28" fillId="0" borderId="17" xfId="7" applyFont="1" applyFill="1" applyBorder="1" applyAlignment="1" applyProtection="1">
      <alignment horizontal="center" vertical="center"/>
    </xf>
    <xf numFmtId="172" fontId="28" fillId="0" borderId="38" xfId="0" applyNumberFormat="1" applyFont="1" applyFill="1" applyBorder="1" applyAlignment="1" applyProtection="1">
      <alignment horizontal="center" vertical="center" wrapText="1"/>
    </xf>
    <xf numFmtId="172" fontId="20" fillId="0" borderId="38" xfId="0" applyNumberFormat="1" applyFont="1" applyFill="1" applyBorder="1" applyAlignment="1" applyProtection="1">
      <alignment horizontal="center" vertical="center" wrapText="1"/>
    </xf>
    <xf numFmtId="174" fontId="46" fillId="0" borderId="3" xfId="1" applyNumberFormat="1" applyFont="1" applyFill="1" applyBorder="1" applyProtection="1">
      <protection locked="0"/>
    </xf>
    <xf numFmtId="174" fontId="46" fillId="0" borderId="26" xfId="1" applyNumberFormat="1" applyFont="1" applyFill="1" applyBorder="1"/>
    <xf numFmtId="174" fontId="46" fillId="0" borderId="2" xfId="1" applyNumberFormat="1" applyFont="1" applyFill="1" applyBorder="1" applyProtection="1">
      <protection locked="0"/>
    </xf>
    <xf numFmtId="174" fontId="46" fillId="0" borderId="20" xfId="1" applyNumberFormat="1" applyFont="1" applyFill="1" applyBorder="1"/>
    <xf numFmtId="174" fontId="46" fillId="0" borderId="6" xfId="1" applyNumberFormat="1" applyFont="1" applyFill="1" applyBorder="1" applyProtection="1">
      <protection locked="0"/>
    </xf>
    <xf numFmtId="174" fontId="47" fillId="0" borderId="14" xfId="7" applyNumberFormat="1" applyFont="1" applyFill="1" applyBorder="1"/>
    <xf numFmtId="174" fontId="47" fillId="0" borderId="17" xfId="7" applyNumberFormat="1" applyFont="1" applyFill="1" applyBorder="1"/>
    <xf numFmtId="49" fontId="46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22" xfId="0" applyNumberFormat="1" applyFont="1" applyFill="1" applyBorder="1" applyAlignment="1" applyProtection="1">
      <alignment vertical="center" wrapText="1"/>
    </xf>
    <xf numFmtId="172" fontId="46" fillId="0" borderId="13" xfId="0" applyNumberFormat="1" applyFont="1" applyFill="1" applyBorder="1" applyAlignment="1" applyProtection="1">
      <alignment vertical="center" wrapText="1"/>
    </xf>
    <xf numFmtId="172" fontId="46" fillId="0" borderId="14" xfId="0" applyNumberFormat="1" applyFont="1" applyFill="1" applyBorder="1" applyAlignment="1" applyProtection="1">
      <alignment vertical="center" wrapText="1"/>
    </xf>
    <xf numFmtId="172" fontId="46" fillId="0" borderId="17" xfId="0" applyNumberFormat="1" applyFont="1" applyFill="1" applyBorder="1" applyAlignment="1" applyProtection="1">
      <alignment vertical="center" wrapText="1"/>
    </xf>
    <xf numFmtId="49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23" xfId="0" applyNumberFormat="1" applyFont="1" applyFill="1" applyBorder="1" applyAlignment="1" applyProtection="1">
      <alignment vertical="center" wrapText="1"/>
      <protection locked="0"/>
    </xf>
    <xf numFmtId="172" fontId="46" fillId="0" borderId="8" xfId="0" applyNumberFormat="1" applyFont="1" applyFill="1" applyBorder="1" applyAlignment="1" applyProtection="1">
      <alignment vertical="center" wrapText="1"/>
      <protection locked="0"/>
    </xf>
    <xf numFmtId="172" fontId="46" fillId="0" borderId="2" xfId="0" applyNumberFormat="1" applyFont="1" applyFill="1" applyBorder="1" applyAlignment="1" applyProtection="1">
      <alignment vertical="center" wrapText="1"/>
      <protection locked="0"/>
    </xf>
    <xf numFmtId="172" fontId="46" fillId="0" borderId="20" xfId="0" applyNumberFormat="1" applyFont="1" applyFill="1" applyBorder="1" applyAlignment="1" applyProtection="1">
      <alignment vertical="center" wrapText="1"/>
      <protection locked="0"/>
    </xf>
    <xf numFmtId="49" fontId="46" fillId="0" borderId="6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24" xfId="0" applyNumberFormat="1" applyFont="1" applyFill="1" applyBorder="1" applyAlignment="1" applyProtection="1">
      <alignment vertical="center" wrapText="1"/>
      <protection locked="0"/>
    </xf>
    <xf numFmtId="172" fontId="46" fillId="0" borderId="10" xfId="0" applyNumberFormat="1" applyFont="1" applyFill="1" applyBorder="1" applyAlignment="1" applyProtection="1">
      <alignment vertical="center" wrapText="1"/>
      <protection locked="0"/>
    </xf>
    <xf numFmtId="172" fontId="46" fillId="0" borderId="6" xfId="0" applyNumberFormat="1" applyFont="1" applyFill="1" applyBorder="1" applyAlignment="1" applyProtection="1">
      <alignment vertical="center" wrapText="1"/>
      <protection locked="0"/>
    </xf>
    <xf numFmtId="172" fontId="46" fillId="0" borderId="21" xfId="0" applyNumberFormat="1" applyFont="1" applyFill="1" applyBorder="1" applyAlignment="1" applyProtection="1">
      <alignment vertical="center" wrapText="1"/>
      <protection locked="0"/>
    </xf>
    <xf numFmtId="49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172" fontId="46" fillId="0" borderId="50" xfId="0" applyNumberFormat="1" applyFont="1" applyFill="1" applyBorder="1" applyAlignment="1" applyProtection="1">
      <alignment vertical="center" wrapText="1"/>
      <protection locked="0"/>
    </xf>
    <xf numFmtId="172" fontId="46" fillId="0" borderId="7" xfId="0" applyNumberFormat="1" applyFont="1" applyFill="1" applyBorder="1" applyAlignment="1" applyProtection="1">
      <alignment vertical="center" wrapText="1"/>
      <protection locked="0"/>
    </xf>
    <xf numFmtId="172" fontId="46" fillId="0" borderId="1" xfId="0" applyNumberFormat="1" applyFont="1" applyFill="1" applyBorder="1" applyAlignment="1" applyProtection="1">
      <alignment vertical="center" wrapText="1"/>
      <protection locked="0"/>
    </xf>
    <xf numFmtId="172" fontId="46" fillId="0" borderId="30" xfId="0" applyNumberFormat="1" applyFont="1" applyFill="1" applyBorder="1" applyAlignment="1" applyProtection="1">
      <alignment vertical="center" wrapText="1"/>
      <protection locked="0"/>
    </xf>
    <xf numFmtId="172" fontId="46" fillId="2" borderId="49" xfId="0" applyNumberFormat="1" applyFont="1" applyFill="1" applyBorder="1" applyAlignment="1" applyProtection="1">
      <alignment horizontal="left" vertical="center" wrapText="1" indent="2"/>
    </xf>
    <xf numFmtId="172" fontId="48" fillId="0" borderId="1" xfId="8" applyNumberFormat="1" applyFont="1" applyFill="1" applyBorder="1" applyAlignment="1" applyProtection="1">
      <alignment vertical="center"/>
      <protection locked="0"/>
    </xf>
    <xf numFmtId="172" fontId="48" fillId="0" borderId="2" xfId="8" applyNumberFormat="1" applyFont="1" applyFill="1" applyBorder="1" applyAlignment="1" applyProtection="1">
      <alignment vertical="center"/>
      <protection locked="0"/>
    </xf>
    <xf numFmtId="172" fontId="48" fillId="0" borderId="3" xfId="8" applyNumberFormat="1" applyFont="1" applyFill="1" applyBorder="1" applyAlignment="1" applyProtection="1">
      <alignment vertical="center"/>
      <protection locked="0"/>
    </xf>
    <xf numFmtId="172" fontId="49" fillId="0" borderId="14" xfId="8" applyNumberFormat="1" applyFont="1" applyFill="1" applyBorder="1" applyAlignment="1" applyProtection="1">
      <alignment vertical="center"/>
    </xf>
    <xf numFmtId="172" fontId="49" fillId="0" borderId="14" xfId="8" applyNumberFormat="1" applyFont="1" applyFill="1" applyBorder="1" applyProtection="1"/>
    <xf numFmtId="3" fontId="50" fillId="0" borderId="37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0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1" fillId="0" borderId="17" xfId="0" applyNumberFormat="1" applyFont="1" applyFill="1" applyBorder="1" applyAlignment="1" applyProtection="1">
      <alignment horizontal="right" vertical="center" indent="1"/>
    </xf>
    <xf numFmtId="0" fontId="26" fillId="0" borderId="6" xfId="0" applyFont="1" applyBorder="1" applyAlignment="1" applyProtection="1">
      <alignment horizontal="left" vertical="center" wrapText="1"/>
    </xf>
    <xf numFmtId="172" fontId="22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Fill="1" applyAlignment="1" applyProtection="1">
      <alignment vertical="center"/>
    </xf>
    <xf numFmtId="172" fontId="29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9" xfId="7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wrapText="1" indent="1"/>
    </xf>
    <xf numFmtId="49" fontId="22" fillId="0" borderId="13" xfId="7" applyNumberFormat="1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172" fontId="29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7" xfId="0" applyFont="1" applyBorder="1" applyAlignment="1" applyProtection="1">
      <alignment horizontal="left" vertical="center" wrapText="1" indent="1"/>
    </xf>
    <xf numFmtId="172" fontId="29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7" applyFont="1" applyFill="1" applyBorder="1" applyAlignment="1" applyProtection="1">
      <alignment horizontal="left" vertical="center" wrapText="1" indent="1"/>
    </xf>
    <xf numFmtId="172" fontId="22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7" applyFont="1" applyFill="1" applyProtection="1"/>
    <xf numFmtId="0" fontId="21" fillId="0" borderId="35" xfId="0" applyFont="1" applyFill="1" applyBorder="1" applyAlignment="1" applyProtection="1">
      <alignment horizontal="right" vertical="center"/>
      <protection locked="0"/>
    </xf>
    <xf numFmtId="0" fontId="21" fillId="0" borderId="35" xfId="0" applyFont="1" applyFill="1" applyBorder="1" applyAlignment="1" applyProtection="1">
      <alignment horizontal="right"/>
    </xf>
    <xf numFmtId="0" fontId="21" fillId="0" borderId="35" xfId="0" applyFont="1" applyFill="1" applyBorder="1" applyAlignment="1" applyProtection="1">
      <alignment horizontal="right" vertical="center"/>
    </xf>
    <xf numFmtId="172" fontId="21" fillId="0" borderId="0" xfId="0" applyNumberFormat="1" applyFont="1" applyFill="1" applyAlignment="1" applyProtection="1">
      <alignment horizontal="right" vertical="center"/>
      <protection locked="0"/>
    </xf>
    <xf numFmtId="172" fontId="21" fillId="0" borderId="0" xfId="0" applyNumberFormat="1" applyFont="1" applyFill="1" applyAlignment="1" applyProtection="1">
      <alignment horizontal="right" vertical="center"/>
    </xf>
    <xf numFmtId="0" fontId="58" fillId="0" borderId="0" xfId="0" applyFont="1"/>
    <xf numFmtId="0" fontId="58" fillId="0" borderId="0" xfId="0" applyFont="1" applyAlignment="1">
      <alignment horizontal="justify" vertical="top" wrapText="1"/>
    </xf>
    <xf numFmtId="0" fontId="59" fillId="4" borderId="0" xfId="0" applyFont="1" applyFill="1" applyAlignment="1">
      <alignment horizontal="center" vertical="center"/>
    </xf>
    <xf numFmtId="0" fontId="59" fillId="4" borderId="0" xfId="0" applyFont="1" applyFill="1" applyAlignment="1">
      <alignment horizontal="center" vertical="top" wrapText="1"/>
    </xf>
    <xf numFmtId="0" fontId="53" fillId="0" borderId="0" xfId="0" applyFont="1"/>
    <xf numFmtId="0" fontId="0" fillId="0" borderId="0" xfId="0" applyAlignment="1"/>
    <xf numFmtId="0" fontId="5" fillId="0" borderId="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right" vertical="top"/>
      <protection locked="0"/>
    </xf>
    <xf numFmtId="16" fontId="53" fillId="0" borderId="0" xfId="0" applyNumberFormat="1" applyFont="1"/>
    <xf numFmtId="14" fontId="53" fillId="0" borderId="0" xfId="0" applyNumberFormat="1" applyFont="1"/>
    <xf numFmtId="172" fontId="3" fillId="0" borderId="0" xfId="0" applyNumberFormat="1" applyFont="1" applyFill="1" applyAlignment="1" applyProtection="1">
      <alignment horizontal="left" vertical="center" wrapText="1"/>
      <protection locked="0"/>
    </xf>
    <xf numFmtId="172" fontId="19" fillId="0" borderId="0" xfId="0" applyNumberFormat="1" applyFont="1" applyFill="1" applyAlignment="1" applyProtection="1">
      <alignment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37" xfId="0" quotePrefix="1" applyFont="1" applyFill="1" applyBorder="1" applyAlignment="1" applyProtection="1">
      <alignment horizontal="right" vertical="center" indent="1"/>
      <protection locked="0"/>
    </xf>
    <xf numFmtId="0" fontId="8" fillId="0" borderId="59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49" fontId="8" fillId="0" borderId="54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172" fontId="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72" fontId="60" fillId="0" borderId="0" xfId="0" applyNumberFormat="1" applyFont="1" applyFill="1" applyAlignment="1" applyProtection="1">
      <alignment horizontal="right" vertical="center" wrapText="1" indent="1"/>
    </xf>
    <xf numFmtId="172" fontId="0" fillId="0" borderId="0" xfId="0" applyNumberFormat="1" applyFill="1" applyAlignment="1" applyProtection="1">
      <alignment vertical="center" wrapText="1"/>
      <protection locked="0"/>
    </xf>
    <xf numFmtId="172" fontId="60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7" applyFont="1" applyFill="1" applyProtection="1">
      <protection locked="0"/>
    </xf>
    <xf numFmtId="0" fontId="23" fillId="0" borderId="0" xfId="7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29" fillId="0" borderId="0" xfId="7" applyFont="1" applyFill="1" applyProtection="1">
      <protection locked="0"/>
    </xf>
    <xf numFmtId="172" fontId="61" fillId="0" borderId="0" xfId="7" applyNumberFormat="1" applyFont="1" applyFill="1" applyAlignment="1" applyProtection="1">
      <alignment horizontal="right" vertical="center" indent="1"/>
    </xf>
    <xf numFmtId="172" fontId="0" fillId="0" borderId="0" xfId="0" applyNumberFormat="1" applyFill="1" applyAlignment="1" applyProtection="1">
      <alignment horizontal="center" vertical="center" wrapText="1"/>
      <protection locked="0"/>
    </xf>
    <xf numFmtId="172" fontId="6" fillId="0" borderId="0" xfId="0" applyNumberFormat="1" applyFont="1" applyFill="1" applyAlignment="1" applyProtection="1">
      <alignment horizontal="right" wrapText="1"/>
      <protection locked="0"/>
    </xf>
    <xf numFmtId="172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17" xfId="0" applyNumberFormat="1" applyFont="1" applyFill="1" applyBorder="1" applyAlignment="1" applyProtection="1">
      <alignment horizontal="center" wrapText="1"/>
      <protection locked="0"/>
    </xf>
    <xf numFmtId="0" fontId="45" fillId="0" borderId="0" xfId="0" applyFont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45" fillId="0" borderId="0" xfId="8" applyFont="1" applyFill="1" applyAlignment="1" applyProtection="1">
      <protection locked="0"/>
    </xf>
    <xf numFmtId="0" fontId="45" fillId="0" borderId="0" xfId="7" applyFont="1" applyFill="1" applyAlignment="1" applyProtection="1">
      <alignment vertical="center"/>
    </xf>
    <xf numFmtId="0" fontId="57" fillId="0" borderId="0" xfId="4" applyAlignment="1" applyProtection="1"/>
    <xf numFmtId="0" fontId="53" fillId="0" borderId="0" xfId="0" applyFont="1" applyAlignment="1">
      <alignment wrapText="1"/>
    </xf>
    <xf numFmtId="0" fontId="12" fillId="0" borderId="0" xfId="8" applyFill="1" applyAlignment="1" applyProtection="1">
      <alignment vertical="center" wrapText="1"/>
    </xf>
    <xf numFmtId="0" fontId="52" fillId="0" borderId="0" xfId="0" applyFont="1" applyAlignment="1">
      <alignment horizontal="right"/>
    </xf>
    <xf numFmtId="0" fontId="52" fillId="0" borderId="0" xfId="0" applyFont="1" applyFill="1" applyAlignment="1">
      <alignment horizontal="right" vertical="center"/>
    </xf>
    <xf numFmtId="172" fontId="62" fillId="0" borderId="0" xfId="7" applyNumberFormat="1" applyFont="1" applyFill="1"/>
    <xf numFmtId="0" fontId="0" fillId="0" borderId="0" xfId="0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25" fillId="0" borderId="29" xfId="0" applyFont="1" applyFill="1" applyBorder="1" applyAlignment="1" applyProtection="1">
      <alignment horizontal="center" vertical="center" wrapText="1"/>
    </xf>
    <xf numFmtId="172" fontId="62" fillId="0" borderId="0" xfId="7" applyNumberFormat="1" applyFont="1" applyFill="1" applyProtection="1"/>
    <xf numFmtId="0" fontId="52" fillId="0" borderId="0" xfId="7" applyFont="1" applyFill="1" applyAlignment="1" applyProtection="1">
      <alignment horizontal="right"/>
      <protection locked="0"/>
    </xf>
    <xf numFmtId="172" fontId="35" fillId="0" borderId="35" xfId="7" applyNumberFormat="1" applyFont="1" applyFill="1" applyBorder="1" applyAlignment="1" applyProtection="1">
      <alignment horizontal="left" vertical="center"/>
      <protection locked="0"/>
    </xf>
    <xf numFmtId="0" fontId="2" fillId="0" borderId="0" xfId="7" applyFont="1" applyFill="1" applyProtection="1">
      <protection locked="0"/>
    </xf>
    <xf numFmtId="172" fontId="5" fillId="0" borderId="0" xfId="7" applyNumberFormat="1" applyFont="1" applyFill="1" applyBorder="1" applyAlignment="1" applyProtection="1">
      <alignment horizontal="centerContinuous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0" fontId="28" fillId="0" borderId="11" xfId="7" applyFont="1" applyFill="1" applyBorder="1" applyAlignment="1" applyProtection="1">
      <alignment horizontal="center" vertical="center" wrapText="1"/>
      <protection locked="0"/>
    </xf>
    <xf numFmtId="0" fontId="28" fillId="0" borderId="4" xfId="7" applyFont="1" applyFill="1" applyBorder="1" applyAlignment="1" applyProtection="1">
      <alignment horizontal="center" vertical="center" wrapText="1"/>
      <protection locked="0"/>
    </xf>
    <xf numFmtId="0" fontId="28" fillId="0" borderId="37" xfId="7" applyFont="1" applyFill="1" applyBorder="1" applyAlignment="1" applyProtection="1">
      <alignment horizontal="center" vertical="center" wrapText="1"/>
      <protection locked="0"/>
    </xf>
    <xf numFmtId="172" fontId="60" fillId="0" borderId="0" xfId="0" applyNumberFormat="1" applyFont="1" applyFill="1" applyAlignment="1" applyProtection="1">
      <alignment horizontal="right" vertical="center" wrapText="1" indent="1"/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6" fillId="0" borderId="35" xfId="0" applyFont="1" applyFill="1" applyBorder="1" applyAlignment="1" applyProtection="1">
      <alignment horizontal="right" vertical="center"/>
      <protection locked="0"/>
    </xf>
    <xf numFmtId="0" fontId="8" fillId="0" borderId="42" xfId="7" applyFont="1" applyFill="1" applyBorder="1" applyAlignment="1" applyProtection="1">
      <alignment horizontal="center" vertical="center" wrapText="1"/>
      <protection locked="0"/>
    </xf>
    <xf numFmtId="0" fontId="8" fillId="0" borderId="36" xfId="7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right"/>
    </xf>
    <xf numFmtId="0" fontId="31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40" fillId="0" borderId="0" xfId="0" applyFont="1" applyFill="1" applyProtection="1"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6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0" fillId="0" borderId="0" xfId="0" applyFill="1" applyAlignment="1" applyProtection="1">
      <alignment horizontal="right"/>
      <protection locked="0"/>
    </xf>
    <xf numFmtId="0" fontId="63" fillId="0" borderId="0" xfId="0" applyFont="1"/>
    <xf numFmtId="0" fontId="22" fillId="0" borderId="27" xfId="7" applyFont="1" applyFill="1" applyBorder="1" applyAlignment="1" applyProtection="1">
      <alignment horizontal="left" vertical="center" wrapText="1" indent="1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1" fillId="0" borderId="70" xfId="0" applyFont="1" applyBorder="1" applyProtection="1">
      <protection locked="0"/>
    </xf>
    <xf numFmtId="0" fontId="34" fillId="0" borderId="0" xfId="0" applyFont="1" applyProtection="1">
      <protection locked="0"/>
    </xf>
    <xf numFmtId="49" fontId="0" fillId="0" borderId="62" xfId="0" applyNumberFormat="1" applyFill="1" applyBorder="1" applyProtection="1">
      <protection locked="0"/>
    </xf>
    <xf numFmtId="49" fontId="0" fillId="0" borderId="63" xfId="0" applyNumberFormat="1" applyFill="1" applyBorder="1" applyProtection="1">
      <protection locked="0"/>
    </xf>
    <xf numFmtId="49" fontId="0" fillId="0" borderId="64" xfId="0" applyNumberFormat="1" applyFill="1" applyBorder="1" applyProtection="1">
      <protection locked="0"/>
    </xf>
    <xf numFmtId="49" fontId="0" fillId="0" borderId="65" xfId="0" applyNumberFormat="1" applyFill="1" applyBorder="1" applyProtection="1">
      <protection locked="0"/>
    </xf>
    <xf numFmtId="0" fontId="28" fillId="0" borderId="4" xfId="0" applyFont="1" applyBorder="1" applyAlignment="1" applyProtection="1">
      <alignment horizontal="left" vertical="center" indent="1"/>
      <protection locked="0"/>
    </xf>
    <xf numFmtId="0" fontId="28" fillId="0" borderId="2" xfId="0" applyFont="1" applyBorder="1" applyAlignment="1" applyProtection="1">
      <alignment horizontal="left" vertical="center" indent="1"/>
      <protection locked="0"/>
    </xf>
    <xf numFmtId="3" fontId="51" fillId="0" borderId="20" xfId="0" applyNumberFormat="1" applyFont="1" applyBorder="1" applyAlignment="1" applyProtection="1">
      <alignment horizontal="right" vertical="center" indent="1"/>
      <protection locked="0"/>
    </xf>
    <xf numFmtId="0" fontId="22" fillId="0" borderId="1" xfId="8" applyFont="1" applyFill="1" applyBorder="1" applyAlignment="1" applyProtection="1">
      <alignment horizontal="left" vertical="center" indent="1"/>
    </xf>
    <xf numFmtId="0" fontId="64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/>
    </xf>
    <xf numFmtId="0" fontId="23" fillId="5" borderId="0" xfId="0" applyFont="1" applyFill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4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7" applyFont="1" applyFill="1" applyAlignment="1" applyProtection="1">
      <alignment horizontal="right"/>
      <protection locked="0"/>
    </xf>
    <xf numFmtId="0" fontId="52" fillId="0" borderId="0" xfId="0" applyFont="1" applyAlignment="1" applyProtection="1">
      <alignment horizontal="right"/>
      <protection locked="0"/>
    </xf>
    <xf numFmtId="172" fontId="7" fillId="0" borderId="0" xfId="7" applyNumberFormat="1" applyFont="1" applyFill="1" applyBorder="1" applyAlignment="1" applyProtection="1">
      <alignment horizontal="center" vertical="center"/>
      <protection locked="0"/>
    </xf>
    <xf numFmtId="172" fontId="35" fillId="0" borderId="35" xfId="7" applyNumberFormat="1" applyFont="1" applyFill="1" applyBorder="1" applyAlignment="1" applyProtection="1">
      <alignment horizontal="left" vertical="center"/>
      <protection locked="0"/>
    </xf>
    <xf numFmtId="172" fontId="35" fillId="0" borderId="35" xfId="7" applyNumberFormat="1" applyFont="1" applyFill="1" applyBorder="1" applyAlignment="1" applyProtection="1">
      <alignment horizontal="left"/>
    </xf>
    <xf numFmtId="0" fontId="28" fillId="0" borderId="0" xfId="7" applyFont="1" applyFill="1" applyAlignment="1" applyProtection="1">
      <alignment horizontal="center"/>
    </xf>
    <xf numFmtId="172" fontId="35" fillId="0" borderId="35" xfId="7" applyNumberFormat="1" applyFont="1" applyFill="1" applyBorder="1" applyAlignment="1" applyProtection="1">
      <alignment horizontal="left" vertical="center"/>
    </xf>
    <xf numFmtId="172" fontId="7" fillId="0" borderId="0" xfId="7" applyNumberFormat="1" applyFont="1" applyFill="1" applyBorder="1" applyAlignment="1" applyProtection="1">
      <alignment horizontal="center" vertical="center"/>
    </xf>
    <xf numFmtId="172" fontId="30" fillId="0" borderId="62" xfId="0" applyNumberFormat="1" applyFont="1" applyFill="1" applyBorder="1" applyAlignment="1" applyProtection="1">
      <alignment horizontal="center" vertical="center" wrapText="1"/>
    </xf>
    <xf numFmtId="172" fontId="30" fillId="0" borderId="66" xfId="0" applyNumberFormat="1" applyFont="1" applyFill="1" applyBorder="1" applyAlignment="1" applyProtection="1">
      <alignment horizontal="center" vertical="center" wrapText="1"/>
    </xf>
    <xf numFmtId="172" fontId="52" fillId="0" borderId="0" xfId="0" applyNumberFormat="1" applyFont="1" applyFill="1" applyAlignment="1" applyProtection="1">
      <alignment horizontal="center" textRotation="180" wrapText="1"/>
    </xf>
    <xf numFmtId="172" fontId="65" fillId="0" borderId="55" xfId="0" applyNumberFormat="1" applyFont="1" applyFill="1" applyBorder="1" applyAlignment="1" applyProtection="1">
      <alignment horizontal="left" vertical="top" wrapText="1"/>
    </xf>
    <xf numFmtId="172" fontId="30" fillId="0" borderId="67" xfId="0" applyNumberFormat="1" applyFont="1" applyFill="1" applyBorder="1" applyAlignment="1" applyProtection="1">
      <alignment horizontal="center" vertical="center" wrapText="1"/>
    </xf>
    <xf numFmtId="172" fontId="30" fillId="0" borderId="68" xfId="0" applyNumberFormat="1" applyFont="1" applyFill="1" applyBorder="1" applyAlignment="1" applyProtection="1">
      <alignment horizontal="center" vertical="center" wrapText="1"/>
    </xf>
    <xf numFmtId="172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31" fillId="0" borderId="37" xfId="7" applyFont="1" applyFill="1" applyBorder="1" applyAlignment="1">
      <alignment horizontal="center" vertical="center" wrapText="1"/>
    </xf>
    <xf numFmtId="0" fontId="31" fillId="0" borderId="21" xfId="7" applyFont="1" applyFill="1" applyBorder="1" applyAlignment="1">
      <alignment horizontal="center" vertical="center" wrapText="1"/>
    </xf>
    <xf numFmtId="0" fontId="31" fillId="0" borderId="11" xfId="7" applyFont="1" applyFill="1" applyBorder="1" applyAlignment="1">
      <alignment horizontal="center" vertical="center" wrapText="1"/>
    </xf>
    <xf numFmtId="0" fontId="31" fillId="0" borderId="10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0" borderId="6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  <protection locked="0"/>
    </xf>
    <xf numFmtId="172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7" applyFont="1" applyFill="1" applyBorder="1" applyAlignment="1" applyProtection="1">
      <alignment horizontal="left"/>
    </xf>
    <xf numFmtId="0" fontId="30" fillId="0" borderId="14" xfId="7" applyFont="1" applyFill="1" applyBorder="1" applyAlignment="1" applyProtection="1">
      <alignment horizontal="left"/>
    </xf>
    <xf numFmtId="0" fontId="22" fillId="0" borderId="55" xfId="7" applyFont="1" applyFill="1" applyBorder="1" applyAlignment="1">
      <alignment horizontal="justify" vertical="center" wrapText="1"/>
    </xf>
    <xf numFmtId="0" fontId="15" fillId="0" borderId="55" xfId="7" applyFont="1" applyBorder="1" applyAlignment="1">
      <alignment horizontal="left" vertical="top" wrapText="1"/>
    </xf>
    <xf numFmtId="172" fontId="23" fillId="0" borderId="0" xfId="0" applyNumberFormat="1" applyFont="1" applyFill="1" applyAlignment="1" applyProtection="1">
      <alignment horizontal="center" vertical="center" wrapText="1"/>
      <protection locked="0"/>
    </xf>
    <xf numFmtId="172" fontId="52" fillId="0" borderId="0" xfId="0" applyNumberFormat="1" applyFont="1" applyFill="1" applyAlignment="1" applyProtection="1">
      <alignment horizontal="right" vertical="center" wrapText="1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right"/>
    </xf>
    <xf numFmtId="0" fontId="34" fillId="0" borderId="0" xfId="7" applyFont="1" applyFill="1" applyAlignment="1" applyProtection="1">
      <alignment horizontal="center"/>
      <protection locked="0"/>
    </xf>
    <xf numFmtId="0" fontId="34" fillId="0" borderId="0" xfId="7" applyFont="1" applyFill="1" applyAlignment="1" applyProtection="1">
      <alignment horizontal="center" vertical="center"/>
      <protection locked="0"/>
    </xf>
    <xf numFmtId="172" fontId="52" fillId="0" borderId="0" xfId="0" applyNumberFormat="1" applyFont="1" applyFill="1" applyBorder="1" applyAlignment="1" applyProtection="1">
      <alignment horizontal="right" textRotation="180" wrapText="1"/>
    </xf>
    <xf numFmtId="172" fontId="8" fillId="0" borderId="43" xfId="0" applyNumberFormat="1" applyFont="1" applyFill="1" applyBorder="1" applyAlignment="1" applyProtection="1">
      <alignment horizontal="left" vertical="center" wrapText="1" indent="2"/>
    </xf>
    <xf numFmtId="172" fontId="8" fillId="0" borderId="36" xfId="0" applyNumberFormat="1" applyFont="1" applyFill="1" applyBorder="1" applyAlignment="1" applyProtection="1">
      <alignment horizontal="left" vertical="center" wrapText="1" indent="2"/>
    </xf>
    <xf numFmtId="172" fontId="8" fillId="0" borderId="62" xfId="0" applyNumberFormat="1" applyFont="1" applyFill="1" applyBorder="1" applyAlignment="1" applyProtection="1">
      <alignment horizontal="center" vertical="center"/>
    </xf>
    <xf numFmtId="172" fontId="8" fillId="0" borderId="66" xfId="0" applyNumberFormat="1" applyFont="1" applyFill="1" applyBorder="1" applyAlignment="1" applyProtection="1">
      <alignment horizontal="center" vertical="center"/>
    </xf>
    <xf numFmtId="172" fontId="8" fillId="0" borderId="58" xfId="0" applyNumberFormat="1" applyFont="1" applyFill="1" applyBorder="1" applyAlignment="1" applyProtection="1">
      <alignment horizontal="center" vertical="center"/>
    </xf>
    <xf numFmtId="172" fontId="8" fillId="0" borderId="69" xfId="0" applyNumberFormat="1" applyFont="1" applyFill="1" applyBorder="1" applyAlignment="1" applyProtection="1">
      <alignment horizontal="center" vertical="center"/>
    </xf>
    <xf numFmtId="172" fontId="8" fillId="0" borderId="53" xfId="0" applyNumberFormat="1" applyFont="1" applyFill="1" applyBorder="1" applyAlignment="1" applyProtection="1">
      <alignment horizontal="center" vertical="center"/>
    </xf>
    <xf numFmtId="172" fontId="8" fillId="0" borderId="62" xfId="0" applyNumberFormat="1" applyFont="1" applyFill="1" applyBorder="1" applyAlignment="1" applyProtection="1">
      <alignment horizontal="center" vertical="center" wrapText="1"/>
    </xf>
    <xf numFmtId="172" fontId="8" fillId="0" borderId="66" xfId="0" applyNumberFormat="1" applyFont="1" applyFill="1" applyBorder="1" applyAlignment="1" applyProtection="1">
      <alignment horizontal="center" vertical="center" wrapText="1"/>
    </xf>
    <xf numFmtId="0" fontId="29" fillId="0" borderId="55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21" fillId="0" borderId="49" xfId="8" applyFont="1" applyFill="1" applyBorder="1" applyAlignment="1" applyProtection="1">
      <alignment horizontal="left" vertical="center" indent="1"/>
    </xf>
    <xf numFmtId="0" fontId="21" fillId="0" borderId="44" xfId="8" applyFont="1" applyFill="1" applyBorder="1" applyAlignment="1" applyProtection="1">
      <alignment horizontal="left" vertical="center" indent="1"/>
    </xf>
    <xf numFmtId="0" fontId="21" fillId="0" borderId="36" xfId="8" applyFont="1" applyFill="1" applyBorder="1" applyAlignment="1" applyProtection="1">
      <alignment horizontal="left" vertical="center" indent="1"/>
    </xf>
    <xf numFmtId="0" fontId="23" fillId="0" borderId="0" xfId="8" applyFont="1" applyFill="1" applyAlignment="1" applyProtection="1">
      <alignment horizontal="center" wrapText="1"/>
    </xf>
    <xf numFmtId="0" fontId="23" fillId="0" borderId="0" xfId="8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2" fillId="0" borderId="0" xfId="0" applyFont="1" applyFill="1" applyBorder="1" applyAlignment="1">
      <alignment horizontal="center" textRotation="180"/>
    </xf>
    <xf numFmtId="0" fontId="18" fillId="0" borderId="55" xfId="0" applyFont="1" applyBorder="1"/>
    <xf numFmtId="0" fontId="35" fillId="0" borderId="0" xfId="0" applyFont="1" applyAlignment="1" applyProtection="1">
      <alignment horizontal="right"/>
    </xf>
    <xf numFmtId="0" fontId="30" fillId="0" borderId="43" xfId="0" applyFont="1" applyBorder="1" applyAlignment="1" applyProtection="1">
      <alignment horizontal="left" vertical="center" indent="2"/>
    </xf>
    <xf numFmtId="0" fontId="30" fillId="0" borderId="42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  <xf numFmtId="0" fontId="34" fillId="0" borderId="0" xfId="7" applyFont="1" applyFill="1" applyAlignment="1" applyProtection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</cellXfs>
  <cellStyles count="10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SEGEDLETEK" xfId="8"/>
    <cellStyle name="Százalék 2" xfId="9"/>
  </cellStyles>
  <dxfs count="4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142875</xdr:rowOff>
    </xdr:from>
    <xdr:to>
      <xdr:col>25</xdr:col>
      <xdr:colOff>161925</xdr:colOff>
      <xdr:row>15</xdr:row>
      <xdr:rowOff>161925</xdr:rowOff>
    </xdr:to>
    <xdr:grpSp>
      <xdr:nvGrpSpPr>
        <xdr:cNvPr id="1711" name="Csoportba foglalás 11">
          <a:extLst>
            <a:ext uri="{FF2B5EF4-FFF2-40B4-BE49-F238E27FC236}">
              <a16:creationId xmlns:a16="http://schemas.microsoft.com/office/drawing/2014/main" id="{7AFD6486-B286-4F43-A4AE-1E47AB30348A}"/>
            </a:ext>
          </a:extLst>
        </xdr:cNvPr>
        <xdr:cNvGrpSpPr>
          <a:grpSpLocks/>
        </xdr:cNvGrpSpPr>
      </xdr:nvGrpSpPr>
      <xdr:grpSpPr bwMode="auto">
        <a:xfrm>
          <a:off x="7589838" y="142875"/>
          <a:ext cx="4891087" cy="271780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80F22C51-1ECE-43DC-B74F-3894645DA116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59895"/>
              <a:gd name="adj2" fmla="val 1321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9.1 (Önkormányzati táblázatok) melléklet számai után a költségvetési szervek melléklet számai 9.2.-vel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1714" name="Kép 3">
            <a:extLst>
              <a:ext uri="{FF2B5EF4-FFF2-40B4-BE49-F238E27FC236}">
                <a16:creationId xmlns:a16="http://schemas.microsoft.com/office/drawing/2014/main" id="{ACC024E8-8954-421F-B6C7-C751518F08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994F7F84-73C2-40C9-8E7D-647EA32276DE}"/>
              </a:ext>
            </a:extLst>
          </xdr:cNvPr>
          <xdr:cNvSpPr/>
        </xdr:nvSpPr>
        <xdr:spPr bwMode="auto">
          <a:xfrm>
            <a:off x="9150690" y="659312"/>
            <a:ext cx="818355" cy="268820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16</xdr:col>
      <xdr:colOff>12700</xdr:colOff>
      <xdr:row>16</xdr:row>
      <xdr:rowOff>125414</xdr:rowOff>
    </xdr:from>
    <xdr:to>
      <xdr:col>25</xdr:col>
      <xdr:colOff>125416</xdr:colOff>
      <xdr:row>23</xdr:row>
      <xdr:rowOff>69851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3ACC7B46-D501-4C87-8B8A-E5F4127FB085}"/>
            </a:ext>
          </a:extLst>
        </xdr:cNvPr>
        <xdr:cNvSpPr/>
      </xdr:nvSpPr>
      <xdr:spPr>
        <a:xfrm>
          <a:off x="7545388" y="3006727"/>
          <a:ext cx="4899028" cy="12223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47624</xdr:rowOff>
    </xdr:from>
    <xdr:to>
      <xdr:col>9</xdr:col>
      <xdr:colOff>523875</xdr:colOff>
      <xdr:row>54</xdr:row>
      <xdr:rowOff>19049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86E237A4-2AFC-4DBC-990F-60BDF2195820}"/>
            </a:ext>
          </a:extLst>
        </xdr:cNvPr>
        <xdr:cNvSpPr txBox="1"/>
      </xdr:nvSpPr>
      <xdr:spPr>
        <a:xfrm>
          <a:off x="19050" y="47624"/>
          <a:ext cx="5305425" cy="871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hu-H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hu-HU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</a:t>
          </a:r>
          <a:r>
            <a:rPr lang="hu-H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 melléklet az 1/2021. (II.16.) 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hu-HU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</a:t>
          </a:r>
          <a:r>
            <a:rPr lang="hu-H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önkormányzati rendelethez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 Önkormányzat költségvetésében és az </a:t>
          </a:r>
          <a:endParaRPr lang="hu-H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önkormányzat intézményének költségvetésében szereplő </a:t>
          </a:r>
          <a:endParaRPr lang="hu-H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kormányzati funkciókon biztosított álláshelyek</a:t>
          </a:r>
          <a:endParaRPr lang="hu-H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2021. évben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hangingPunct="0"/>
          <a:r>
            <a:rPr lang="hu-H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ÖNKORMÁNYZAT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Állandó teljes munkaidős álláshelyek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Önkormányzatok és önkormányzati hivatalok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jogalkotó és általános igazgatási tevékenysége	1 fő polgármester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Zöldterület kezelés		1 fő karbantartó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1 fő parkgondozó 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Falugondnoki, tanyagondnoki szolgáltatás	1 fő falugondnok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Összesen:			4 fő teljes munkaidős állandó álláshely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Változó teljes munkaidős álláshelyek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Közfoglalkoztatás  		3 fő – 12 hónapos időtartamra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Összesen:			3 fő teljes munkaidős változó álláshely 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egész évi foglalkoztatásra átszámítva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FITYEHÁZI ÓVODA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Állandó teljes munkaidős álláshelyek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Nemzetiségi óvodai nevelés, ellátás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szakmai feladatai		1 fő intézményvezető – óvodapedagógus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Óvodai nevelés, ellátás szakmai feladatai	1 fő óvodapedagógus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1 fő dajka</a:t>
          </a:r>
        </a:p>
        <a:p>
          <a:pPr hangingPunct="0"/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Összesen:			3 fő teljes munkaidős állandó álláshely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120" zoomScaleNormal="120" workbookViewId="0">
      <selection activeCell="F22" sqref="F22"/>
    </sheetView>
  </sheetViews>
  <sheetFormatPr defaultRowHeight="12.75" x14ac:dyDescent="0.2"/>
  <cols>
    <col min="1" max="1" width="35.33203125" customWidth="1"/>
    <col min="2" max="2" width="83" customWidth="1"/>
    <col min="3" max="3" width="34.5" customWidth="1"/>
  </cols>
  <sheetData>
    <row r="1" spans="1:3" x14ac:dyDescent="0.2">
      <c r="A1" s="659">
        <v>2021</v>
      </c>
    </row>
    <row r="2" spans="1:3" ht="18.75" customHeight="1" x14ac:dyDescent="0.2">
      <c r="A2" s="675" t="s">
        <v>538</v>
      </c>
      <c r="B2" s="675"/>
      <c r="C2" s="675"/>
    </row>
    <row r="3" spans="1:3" ht="15" x14ac:dyDescent="0.25">
      <c r="A3" s="569"/>
      <c r="B3" s="570"/>
      <c r="C3" s="569"/>
    </row>
    <row r="4" spans="1:3" ht="14.25" x14ac:dyDescent="0.2">
      <c r="A4" s="571" t="s">
        <v>561</v>
      </c>
      <c r="B4" s="572" t="s">
        <v>560</v>
      </c>
      <c r="C4" s="571" t="s">
        <v>539</v>
      </c>
    </row>
    <row r="5" spans="1:3" x14ac:dyDescent="0.2">
      <c r="A5" s="573"/>
      <c r="B5" s="573"/>
      <c r="C5" s="573"/>
    </row>
    <row r="6" spans="1:3" ht="18.75" x14ac:dyDescent="0.3">
      <c r="A6" s="676" t="s">
        <v>541</v>
      </c>
      <c r="B6" s="676"/>
      <c r="C6" s="676"/>
    </row>
    <row r="7" spans="1:3" x14ac:dyDescent="0.2">
      <c r="A7" s="573" t="s">
        <v>562</v>
      </c>
      <c r="B7" s="573" t="s">
        <v>563</v>
      </c>
      <c r="C7" s="626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">
      <c r="A8" s="573" t="s">
        <v>564</v>
      </c>
      <c r="B8" s="573" t="s">
        <v>632</v>
      </c>
      <c r="C8" s="626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">
      <c r="A9" s="573" t="s">
        <v>565</v>
      </c>
      <c r="B9" s="573" t="s">
        <v>566</v>
      </c>
      <c r="C9" s="626" t="str">
        <f ca="1">HYPERLINK(SUBSTITUTE(CELL("address",'KV_1.1.sz.mell.'!A1),"'",""),SUBSTITUTE(MID(CELL("address",'KV_1.1.sz.mell.'!A1),SEARCH("]",CELL("address",'KV_1.1.sz.mell.'!A1),1)+1,LEN(CELL("address",'KV_1.1.sz.mell.'!A1))-SEARCH("]",CELL("address",'KV_1.1.sz.mell.'!A1),1)),"'",""))</f>
        <v>KV_1.1.sz.mell.!$A$1</v>
      </c>
    </row>
    <row r="10" spans="1:3" x14ac:dyDescent="0.2">
      <c r="A10" s="573" t="s">
        <v>567</v>
      </c>
      <c r="B10" s="573" t="s">
        <v>569</v>
      </c>
      <c r="C10" s="626" t="str">
        <f ca="1">HYPERLINK(SUBSTITUTE(CELL("address",'KV_1.2.sz.mell.'!A1),"'",""),SUBSTITUTE(MID(CELL("address",'KV_1.2.sz.mell.'!A1),SEARCH("]",CELL("address",'KV_1.2.sz.mell.'!A1),1)+1,LEN(CELL("address",'KV_1.2.sz.mell.'!A1))-SEARCH("]",CELL("address",'KV_1.2.sz.mell.'!A1),1)),"'",""))</f>
        <v>KV_1.2.sz.mell.!$A$1</v>
      </c>
    </row>
    <row r="11" spans="1:3" x14ac:dyDescent="0.2">
      <c r="A11" s="573" t="s">
        <v>568</v>
      </c>
      <c r="B11" s="573" t="s">
        <v>570</v>
      </c>
      <c r="C11" s="626" t="str">
        <f ca="1">HYPERLINK(SUBSTITUTE(CELL("address",'KV_1.3.sz.mell.'!A1),"'",""),SUBSTITUTE(MID(CELL("address",'KV_1.3.sz.mell.'!A1),SEARCH("]",CELL("address",'KV_1.3.sz.mell.'!A1),1)+1,LEN(CELL("address",'KV_1.3.sz.mell.'!A1))-SEARCH("]",CELL("address",'KV_1.3.sz.mell.'!A1),1)),"'",""))</f>
        <v>KV_1.3.sz.mell.!$A$1</v>
      </c>
    </row>
    <row r="12" spans="1:3" x14ac:dyDescent="0.2">
      <c r="A12" s="573" t="s">
        <v>571</v>
      </c>
      <c r="B12" s="573" t="s">
        <v>572</v>
      </c>
      <c r="C12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3" spans="1:3" x14ac:dyDescent="0.2">
      <c r="A13" s="573" t="s">
        <v>573</v>
      </c>
      <c r="B13" s="573" t="s">
        <v>574</v>
      </c>
      <c r="C13" s="626" t="str">
        <f ca="1">HYPERLINK(SUBSTITUTE(CELL("address",'KV_2.1.sz.mell.'!A1),"'",""),SUBSTITUTE(MID(CELL("address",'KV_2.1.sz.mell.'!A1),SEARCH("]",CELL("address",'KV_2.1.sz.mell.'!A1),1)+1,LEN(CELL("address",'KV_2.1.sz.mell.'!A1))-SEARCH("]",CELL("address",'KV_2.1.sz.mell.'!A1),1)),"'",""))</f>
        <v>KV_2.1.sz.mell.!$A$1</v>
      </c>
    </row>
    <row r="14" spans="1:3" x14ac:dyDescent="0.2">
      <c r="A14" s="573" t="s">
        <v>575</v>
      </c>
      <c r="B14" s="573" t="s">
        <v>576</v>
      </c>
      <c r="C14" s="626" t="str">
        <f ca="1">HYPERLINK(SUBSTITUTE(CELL("address",'KV_2.2.sz.mell.'!A1),"'",""),SUBSTITUTE(MID(CELL("address",'KV_2.2.sz.mell.'!A1),SEARCH("]",CELL("address",'KV_2.2.sz.mell.'!A1),1)+1,LEN(CELL("address",'KV_2.2.sz.mell.'!A1))-SEARCH("]",CELL("address",'KV_2.2.sz.mell.'!A1),1)),"'",""))</f>
        <v>KV_2.2.sz.mell.!$A$1</v>
      </c>
    </row>
    <row r="15" spans="1:3" x14ac:dyDescent="0.2">
      <c r="A15" s="573" t="s">
        <v>577</v>
      </c>
      <c r="B15" s="573" t="s">
        <v>578</v>
      </c>
      <c r="C15" s="626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">
      <c r="A16" s="573" t="s">
        <v>579</v>
      </c>
      <c r="B16" s="573" t="s">
        <v>633</v>
      </c>
      <c r="C16" s="626" t="str">
        <f ca="1">HYPERLINK(SUBSTITUTE(CELL("address",'KV_3.sz.mell.'!A1),"'",""),SUBSTITUTE(MID(CELL("address",'KV_3.sz.mell.'!A1),SEARCH("]",CELL("address",'KV_3.sz.mell.'!A1),1)+1,LEN(CELL("address",'KV_3.sz.mell.'!A1))-SEARCH("]",CELL("address",'KV_3.sz.mell.'!A1),1)),"'",""))</f>
        <v>KV_3.sz.mell.!$A$1</v>
      </c>
    </row>
    <row r="17" spans="1:3" x14ac:dyDescent="0.2">
      <c r="A17" s="573" t="s">
        <v>580</v>
      </c>
      <c r="B17" s="573" t="s">
        <v>581</v>
      </c>
      <c r="C17" s="626" t="str">
        <f ca="1">HYPERLINK(SUBSTITUTE(CELL("address",'KV_4.sz.mell.'!A1),"'",""),SUBSTITUTE(MID(CELL("address",'KV_4.sz.mell.'!A1),SEARCH("]",CELL("address",'KV_4.sz.mell.'!A1),1)+1,LEN(CELL("address",'KV_4.sz.mell.'!A1))-SEARCH("]",CELL("address",'KV_4.sz.mell.'!A1),1)),"'",""))</f>
        <v>KV_4.sz.mell.!$A$1</v>
      </c>
    </row>
    <row r="18" spans="1:3" x14ac:dyDescent="0.2">
      <c r="A18" s="573" t="s">
        <v>583</v>
      </c>
      <c r="B18" s="573" t="s">
        <v>582</v>
      </c>
      <c r="C18" s="626" t="str">
        <f ca="1">HYPERLINK(SUBSTITUTE(CELL("address",'KV_5.sz.mell.'!A1),"'",""),SUBSTITUTE(MID(CELL("address",'KV_5.sz.mell.'!A1),SEARCH("]",CELL("address",'KV_5.sz.mell.'!A1),1)+1,LEN(CELL("address",'KV_5.sz.mell.'!A1))-SEARCH("]",CELL("address",'KV_5.sz.mell.'!A1),1)),"'",""))</f>
        <v>KV_5.sz.mell.!$A$1</v>
      </c>
    </row>
    <row r="19" spans="1:3" x14ac:dyDescent="0.2">
      <c r="A19" s="573" t="s">
        <v>584</v>
      </c>
      <c r="B19" s="573" t="s">
        <v>585</v>
      </c>
      <c r="C19" s="626" t="str">
        <f ca="1">HYPERLINK(SUBSTITUTE(CELL("address",'KV_6.sz.mell.'!A1),"'",""),SUBSTITUTE(MID(CELL("address",'KV_6.sz.mell.'!A1),SEARCH("]",CELL("address",'KV_6.sz.mell.'!A1),1)+1,LEN(CELL("address",'KV_6.sz.mell.'!A1))-SEARCH("]",CELL("address",'KV_6.sz.mell.'!A1),1)),"'",""))</f>
        <v>KV_6.sz.mell.!$A$1</v>
      </c>
    </row>
    <row r="20" spans="1:3" x14ac:dyDescent="0.2">
      <c r="A20" s="573" t="s">
        <v>586</v>
      </c>
      <c r="B20" s="573" t="s">
        <v>587</v>
      </c>
      <c r="C20" s="626" t="str">
        <f ca="1">HYPERLINK(SUBSTITUTE(CELL("address",'KV_7.sz.mell.'!A1),"'",""),SUBSTITUTE(MID(CELL("address",'KV_7.sz.mell.'!A1),SEARCH("]",CELL("address",'KV_7.sz.mell.'!A1),1)+1,LEN(CELL("address",'KV_7.sz.mell.'!A1))-SEARCH("]",CELL("address",'KV_7.sz.mell.'!A1),1)),"'",""))</f>
        <v>KV_7.sz.mell.!$A$1</v>
      </c>
    </row>
    <row r="21" spans="1:3" x14ac:dyDescent="0.2">
      <c r="A21" s="573" t="s">
        <v>588</v>
      </c>
      <c r="B21" s="573" t="s">
        <v>589</v>
      </c>
      <c r="C21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2" spans="1:3" x14ac:dyDescent="0.2">
      <c r="A22" s="578" t="s">
        <v>590</v>
      </c>
      <c r="B22" s="573" t="s">
        <v>591</v>
      </c>
      <c r="C22" s="626" t="str">
        <f ca="1">HYPERLINK(SUBSTITUTE(CELL("address",'KV_8.1.sz.mell'!A1),"'",""),SUBSTITUTE(MID(CELL("address",'KV_8.1.sz.mell'!A1),SEARCH("]",CELL("address",'KV_8.1.sz.mell'!A1),1)+1,LEN(CELL("address",'KV_8.1.sz.mell'!A1))-SEARCH("]",CELL("address",'KV_8.1.sz.mell'!A1),1)),"'",""))</f>
        <v>KV_8.1.sz.mell!$A$1</v>
      </c>
    </row>
    <row r="23" spans="1:3" x14ac:dyDescent="0.2">
      <c r="A23" s="579" t="s">
        <v>592</v>
      </c>
      <c r="B23" s="573" t="s">
        <v>593</v>
      </c>
      <c r="C23" s="626" t="str">
        <f ca="1">HYPERLINK(SUBSTITUTE(CELL("address",'KV_8.1.1.sz.mell'!A1),"'",""),SUBSTITUTE(MID(CELL("address",'KV_8.1.1.sz.mell'!A1),SEARCH("]",CELL("address",'KV_8.1.1.sz.mell'!A1),1)+1,LEN(CELL("address",'KV_8.1.1.sz.mell'!A1))-SEARCH("]",CELL("address",'KV_8.1.1.sz.mell'!A1),1)),"'",""))</f>
        <v>KV_8.1.1.sz.mell!$A$1</v>
      </c>
    </row>
    <row r="24" spans="1:3" x14ac:dyDescent="0.2">
      <c r="A24" s="573" t="s">
        <v>594</v>
      </c>
      <c r="B24" s="573" t="s">
        <v>595</v>
      </c>
      <c r="C24" s="626" t="str">
        <f ca="1">HYPERLINK(SUBSTITUTE(CELL("address",'KV_8.1.2.sz.mell.'!A1),"'",""),SUBSTITUTE(MID(CELL("address",'KV_8.1.2.sz.mell.'!A1),SEARCH("]",CELL("address",'KV_8.1.2.sz.mell.'!A1),1)+1,LEN(CELL("address",'KV_8.1.2.sz.mell.'!A1))-SEARCH("]",CELL("address",'KV_8.1.2.sz.mell.'!A1),1)),"'",""))</f>
        <v>KV_8.1.2.sz.mell.!$A$1</v>
      </c>
    </row>
    <row r="25" spans="1:3" x14ac:dyDescent="0.2">
      <c r="A25" s="573" t="s">
        <v>596</v>
      </c>
      <c r="B25" s="573" t="s">
        <v>597</v>
      </c>
      <c r="C25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 x14ac:dyDescent="0.2">
      <c r="A26" s="573" t="s">
        <v>598</v>
      </c>
      <c r="B26" s="573" t="s">
        <v>599</v>
      </c>
      <c r="C26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 x14ac:dyDescent="0.2">
      <c r="A27" s="573" t="s">
        <v>600</v>
      </c>
      <c r="B27" s="573" t="str">
        <f>CONCATENATE(ALAPADATOK!B13)</f>
        <v>FITYEHÁZI ÓVODA</v>
      </c>
      <c r="C27" s="626" t="str">
        <f ca="1">HYPERLINK(SUBSTITUTE(CELL("address",'KV_8.2.sz.mell'!A1),"'",""),SUBSTITUTE(MID(CELL("address",'KV_8.2.sz.mell'!A1),SEARCH("]",CELL("address",'KV_8.2.sz.mell'!A1),1)+1,LEN(CELL("address",'KV_8.2.sz.mell'!A1))-SEARCH("]",CELL("address",'KV_8.2.sz.mell'!A1),1)),"'",""))</f>
        <v>KV_8.2.sz.mell!$A$1</v>
      </c>
    </row>
    <row r="28" spans="1:3" x14ac:dyDescent="0.2">
      <c r="A28" s="573" t="s">
        <v>601</v>
      </c>
      <c r="B28" s="573" t="str">
        <f>CONCATENATE(ALAPADATOK!B15)</f>
        <v>2 kvi név</v>
      </c>
      <c r="C28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">
      <c r="A29" s="573" t="s">
        <v>606</v>
      </c>
      <c r="B29" s="573" t="str">
        <f>CONCATENATE(ALAPADATOK!B17)</f>
        <v xml:space="preserve">3 kvi név  </v>
      </c>
      <c r="C29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">
      <c r="A30" s="573" t="s">
        <v>607</v>
      </c>
      <c r="B30" s="573" t="str">
        <f>CONCATENATE(ALAPADATOK!B19)</f>
        <v>4 kvi név</v>
      </c>
      <c r="C30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">
      <c r="A31" s="573" t="s">
        <v>608</v>
      </c>
      <c r="B31" s="573" t="str">
        <f>CONCATENATE(ALAPADATOK!B21)</f>
        <v>5 kvi név</v>
      </c>
      <c r="C31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">
      <c r="A32" s="573" t="s">
        <v>609</v>
      </c>
      <c r="B32" s="573" t="str">
        <f>CONCATENATE(ALAPADATOK!B23)</f>
        <v>6 kvi név</v>
      </c>
      <c r="C32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573" t="s">
        <v>610</v>
      </c>
      <c r="B33" s="573" t="str">
        <f>CONCATENATE(ALAPADATOK!B25)</f>
        <v>7 kvi név</v>
      </c>
      <c r="C33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573" t="s">
        <v>611</v>
      </c>
      <c r="B34" s="573" t="str">
        <f>CONCATENATE(ALAPADATOK!B27)</f>
        <v>8 kvi név</v>
      </c>
      <c r="C34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5" spans="1:3" x14ac:dyDescent="0.2">
      <c r="A35" s="573" t="s">
        <v>612</v>
      </c>
      <c r="B35" s="573" t="str">
        <f>CONCATENATE(ALAPADATOK!B29)</f>
        <v>9 kvi név</v>
      </c>
      <c r="C35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6" spans="1:3" x14ac:dyDescent="0.2">
      <c r="A36" s="573" t="s">
        <v>613</v>
      </c>
      <c r="B36" s="573" t="str">
        <f>CONCATENATE(ALAPADATOK!B31)</f>
        <v>10 kvi név</v>
      </c>
      <c r="C36" s="626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7" spans="1:3" x14ac:dyDescent="0.2">
      <c r="A37" s="573" t="s">
        <v>614</v>
      </c>
      <c r="B37" s="573" t="s">
        <v>622</v>
      </c>
      <c r="C37" s="626" t="str">
        <f ca="1">HYPERLINK(SUBSTITUTE(CELL("address",'KV_9.sz.mell'!A1),"'",""),SUBSTITUTE(MID(CELL("address",'KV_9.sz.mell'!A1),SEARCH("]",CELL("address",'KV_9.sz.mell'!A1),1)+1,LEN(CELL("address",'KV_9.sz.mell'!A1))-SEARCH("]",CELL("address",'KV_9.sz.mell'!A1),1)),"'",""))</f>
        <v>KV_9.sz.mell!$A$1</v>
      </c>
    </row>
    <row r="38" spans="1:3" x14ac:dyDescent="0.2">
      <c r="A38" s="573" t="s">
        <v>615</v>
      </c>
      <c r="B38" s="573" t="str">
        <f>'KV_1.sz.tájékoztató_t.'!A3</f>
        <v>Tájékoztató a 2019. évi tény, 2020. évi várható és 2021. évi terv adatokról</v>
      </c>
      <c r="C38" s="626" t="str">
        <f ca="1">HYPERLINK(SUBSTITUTE(CELL("address",'KV_1.sz.tájékoztató_t.'!A1),"'",""),SUBSTITUTE(MID(CELL("address",'KV_1.sz.tájékoztató_t.'!A1),SEARCH("]",CELL("address",'KV_1.sz.tájékoztató_t.'!A1),1)+1,LEN(CELL("address",'KV_1.sz.tájékoztató_t.'!A1))-SEARCH("]",CELL("address",'KV_1.sz.tájékoztató_t.'!A1),1)),"'",""))</f>
        <v>KV_1.sz.tájékoztató_t.!$A$1</v>
      </c>
    </row>
    <row r="39" spans="1:3" ht="25.5" x14ac:dyDescent="0.2">
      <c r="A39" s="573" t="s">
        <v>616</v>
      </c>
      <c r="B39" s="627" t="s">
        <v>4</v>
      </c>
      <c r="C39" s="626" t="str">
        <f ca="1">HYPERLINK(SUBSTITUTE(CELL("address",'KV_2.sz.tájékoztató_t.'!A1),"'",""),SUBSTITUTE(MID(CELL("address",'KV_2.sz.tájékoztató_t.'!A1),SEARCH("]",CELL("address",'KV_2.sz.tájékoztató_t.'!A1),1)+1,LEN(CELL("address",'KV_2.sz.tájékoztató_t.'!A1))-SEARCH("]",CELL("address",'KV_2.sz.tájékoztató_t.'!A1),1)),"'",""))</f>
        <v>KV_2.sz.tájékoztató_t.!$A$1</v>
      </c>
    </row>
    <row r="40" spans="1:3" x14ac:dyDescent="0.2">
      <c r="A40" s="573" t="s">
        <v>617</v>
      </c>
      <c r="B40" s="573" t="s">
        <v>623</v>
      </c>
      <c r="C40" s="626" t="str">
        <f ca="1">HYPERLINK(SUBSTITUTE(CELL("address",'KV_3.sz.tájékoztató_t.'!A1),"'",""),SUBSTITUTE(MID(CELL("address",'KV_3.sz.tájékoztató_t.'!A1),SEARCH("]",CELL("address",'KV_3.sz.tájékoztató_t.'!A1),1)+1,LEN(CELL("address",'KV_3.sz.tájékoztató_t.'!A1))-SEARCH("]",CELL("address",'KV_3.sz.tájékoztató_t.'!A1),1)),"'",""))</f>
        <v>KV_3.sz.tájékoztató_t.!$A$1</v>
      </c>
    </row>
    <row r="41" spans="1:3" x14ac:dyDescent="0.2">
      <c r="A41" s="573" t="s">
        <v>618</v>
      </c>
      <c r="B41" s="573" t="str">
        <f>'KV_4.sz.tájékoztató_t.'!A2</f>
        <v>Előirányzat-felhasználási terv
2021. évre</v>
      </c>
      <c r="C41" s="626" t="str">
        <f ca="1">HYPERLINK(SUBSTITUTE(CELL("address",'KV_4.sz.tájékoztató_t.'!A1),"'",""),SUBSTITUTE(MID(CELL("address",'KV_4.sz.tájékoztató_t.'!A1),SEARCH("]",CELL("address",'KV_4.sz.tájékoztató_t.'!A1),1)+1,LEN(CELL("address",'KV_4.sz.tájékoztató_t.'!A1))-SEARCH("]",CELL("address",'KV_4.sz.tájékoztató_t.'!A1),1)),"'",""))</f>
        <v>KV_4.sz.tájékoztató_t.!$A$1</v>
      </c>
    </row>
    <row r="42" spans="1:3" x14ac:dyDescent="0.2">
      <c r="A42" s="573" t="s">
        <v>619</v>
      </c>
      <c r="B42" s="573" t="str">
        <f>'KV_5.sz.tájékoztató_t'!B1</f>
        <v>A 2021. évi általános működés és ágazati feladatok támogatásának alakulása jogcímenként</v>
      </c>
      <c r="C42" s="626" t="str">
        <f ca="1">HYPERLINK(SUBSTITUTE(CELL("address",'KV_5.sz.tájékoztató_t'!A1),"'",""),SUBSTITUTE(MID(CELL("address",'KV_5.sz.tájékoztató_t'!A1),SEARCH("]",CELL("address",'KV_5.sz.tájékoztató_t'!A1),1)+1,LEN(CELL("address",'KV_5.sz.tájékoztató_t'!A1))-SEARCH("]",CELL("address",'KV_5.sz.tájékoztató_t'!A1),1)),"'",""))</f>
        <v>KV_5.sz.tájékoztató_t!$A$1</v>
      </c>
    </row>
    <row r="43" spans="1:3" x14ac:dyDescent="0.2">
      <c r="A43" s="573" t="s">
        <v>620</v>
      </c>
      <c r="B43" s="573" t="str">
        <f>'KV_6.sz.tájékoztató_t.'!A2</f>
        <v>K I M U T A T Á S
a 2021. évben céljelleggel juttatott támogatásokról</v>
      </c>
      <c r="C43" s="626" t="str">
        <f ca="1">HYPERLINK(SUBSTITUTE(CELL("address",'KV_6.sz.tájékoztató_t.'!A1),"'",""),SUBSTITUTE(MID(CELL("address",'KV_6.sz.tájékoztató_t.'!A1),SEARCH("]",CELL("address",'KV_6.sz.tájékoztató_t.'!A1),1)+1,LEN(CELL("address",'KV_6.sz.tájékoztató_t.'!A1))-SEARCH("]",CELL("address",'KV_6.sz.tájékoztató_t.'!A1),1)),"'",""))</f>
        <v>KV_6.sz.tájékoztató_t.!$A$1</v>
      </c>
    </row>
    <row r="44" spans="1:3" x14ac:dyDescent="0.2">
      <c r="A44" s="573" t="s">
        <v>621</v>
      </c>
      <c r="B44" s="573" t="str">
        <f>LOWER('KV_7.sz.tájékoztató_t.'!A3)</f>
        <v>2021. évi költségvetési évet követő 3 év tervezett</v>
      </c>
      <c r="C44" s="626" t="str">
        <f ca="1">HYPERLINK(SUBSTITUTE(CELL("address",'KV_7.sz.tájékoztató_t.'!A1),"'",""),SUBSTITUTE(MID(CELL("address",'KV_7.sz.tájékoztató_t.'!A1),SEARCH("]",CELL("address",'KV_7.sz.tájékoztató_t.'!A1),1)+1,LEN(CELL("address",'KV_7.sz.tájékoztató_t.'!A1))-SEARCH("]",CELL("address",'KV_7.sz.tájékoztató_t.'!A1),1)),"'",""))</f>
        <v>KV_7.sz.tájékoztató_t.!$A$1</v>
      </c>
    </row>
    <row r="45" spans="1:3" x14ac:dyDescent="0.2">
      <c r="A45" s="573"/>
      <c r="B45" s="573"/>
      <c r="C45" s="626"/>
    </row>
    <row r="46" spans="1:3" ht="18.75" x14ac:dyDescent="0.3">
      <c r="A46" s="676"/>
      <c r="B46" s="676"/>
      <c r="C46" s="676"/>
    </row>
    <row r="47" spans="1:3" x14ac:dyDescent="0.2">
      <c r="A47" s="573"/>
      <c r="B47" s="573"/>
      <c r="C47" s="573"/>
    </row>
    <row r="48" spans="1:3" x14ac:dyDescent="0.2">
      <c r="A48" s="573"/>
      <c r="B48" s="573"/>
      <c r="C48" s="573"/>
    </row>
    <row r="49" spans="1:3" x14ac:dyDescent="0.2">
      <c r="A49" s="573"/>
      <c r="B49" s="573"/>
      <c r="C49" s="573"/>
    </row>
    <row r="50" spans="1:3" x14ac:dyDescent="0.2">
      <c r="A50" s="573"/>
      <c r="B50" s="573"/>
      <c r="C50" s="573"/>
    </row>
    <row r="51" spans="1:3" x14ac:dyDescent="0.2">
      <c r="A51" s="573"/>
      <c r="B51" s="573"/>
      <c r="C51" s="573"/>
    </row>
    <row r="52" spans="1:3" x14ac:dyDescent="0.2">
      <c r="A52" s="573"/>
      <c r="B52" s="573"/>
      <c r="C52" s="573"/>
    </row>
    <row r="53" spans="1:3" x14ac:dyDescent="0.2">
      <c r="A53" s="573"/>
      <c r="B53" s="573"/>
      <c r="C53" s="573"/>
    </row>
    <row r="54" spans="1:3" x14ac:dyDescent="0.2">
      <c r="A54" s="573"/>
      <c r="B54" s="573"/>
      <c r="C54" s="573"/>
    </row>
    <row r="55" spans="1:3" x14ac:dyDescent="0.2">
      <c r="A55" s="573"/>
      <c r="B55" s="573"/>
      <c r="C55" s="573"/>
    </row>
    <row r="56" spans="1:3" x14ac:dyDescent="0.2">
      <c r="A56" s="573"/>
      <c r="B56" s="573"/>
      <c r="C56" s="573"/>
    </row>
    <row r="57" spans="1:3" x14ac:dyDescent="0.2">
      <c r="A57" s="573"/>
      <c r="B57" s="573"/>
      <c r="C57" s="573"/>
    </row>
    <row r="58" spans="1:3" x14ac:dyDescent="0.2">
      <c r="A58" s="573"/>
      <c r="B58" s="573"/>
      <c r="C58" s="573"/>
    </row>
    <row r="59" spans="1:3" x14ac:dyDescent="0.2">
      <c r="A59" s="573"/>
      <c r="B59" s="573"/>
      <c r="C59" s="573"/>
    </row>
    <row r="60" spans="1:3" x14ac:dyDescent="0.2">
      <c r="A60" s="573"/>
      <c r="B60" s="573"/>
      <c r="C60" s="573"/>
    </row>
    <row r="61" spans="1:3" ht="33.75" customHeight="1" x14ac:dyDescent="0.2">
      <c r="A61" s="677"/>
      <c r="B61" s="678"/>
      <c r="C61" s="678"/>
    </row>
    <row r="62" spans="1:3" x14ac:dyDescent="0.2">
      <c r="A62" s="573"/>
      <c r="B62" s="573"/>
      <c r="C62" s="573"/>
    </row>
    <row r="63" spans="1:3" x14ac:dyDescent="0.2">
      <c r="A63" s="573"/>
      <c r="B63" s="573"/>
      <c r="C63" s="573"/>
    </row>
    <row r="64" spans="1:3" x14ac:dyDescent="0.2">
      <c r="A64" s="573"/>
      <c r="B64" s="573"/>
      <c r="C64" s="573"/>
    </row>
    <row r="65" spans="1:3" x14ac:dyDescent="0.2">
      <c r="A65" s="573"/>
      <c r="B65" s="573"/>
      <c r="C65" s="573"/>
    </row>
    <row r="66" spans="1:3" x14ac:dyDescent="0.2">
      <c r="A66" s="573"/>
      <c r="B66" s="573"/>
      <c r="C66" s="573"/>
    </row>
    <row r="67" spans="1:3" x14ac:dyDescent="0.2">
      <c r="A67" s="573"/>
      <c r="B67" s="573"/>
      <c r="C67" s="573"/>
    </row>
    <row r="68" spans="1:3" x14ac:dyDescent="0.2">
      <c r="A68" s="573"/>
      <c r="B68" s="573"/>
      <c r="C68" s="573"/>
    </row>
    <row r="69" spans="1:3" x14ac:dyDescent="0.2">
      <c r="A69" s="573"/>
      <c r="B69" s="573"/>
      <c r="C69" s="573"/>
    </row>
    <row r="70" spans="1:3" x14ac:dyDescent="0.2">
      <c r="A70" s="573"/>
      <c r="B70" s="573"/>
      <c r="C70" s="573"/>
    </row>
    <row r="71" spans="1:3" x14ac:dyDescent="0.2">
      <c r="A71" s="573"/>
      <c r="B71" s="573"/>
      <c r="C71" s="573"/>
    </row>
    <row r="72" spans="1:3" x14ac:dyDescent="0.2">
      <c r="A72" s="573"/>
      <c r="B72" s="573"/>
      <c r="C72" s="573"/>
    </row>
    <row r="73" spans="1:3" x14ac:dyDescent="0.2">
      <c r="A73" s="573"/>
      <c r="B73" s="573"/>
      <c r="C73" s="573"/>
    </row>
    <row r="74" spans="1:3" x14ac:dyDescent="0.2">
      <c r="A74" s="573"/>
      <c r="B74" s="573"/>
      <c r="C74" s="573"/>
    </row>
    <row r="75" spans="1:3" x14ac:dyDescent="0.2">
      <c r="A75" s="573"/>
      <c r="B75" s="573"/>
      <c r="C75" s="573"/>
    </row>
    <row r="76" spans="1:3" x14ac:dyDescent="0.2">
      <c r="A76" s="573"/>
      <c r="B76" s="573"/>
      <c r="C76" s="573"/>
    </row>
    <row r="77" spans="1:3" x14ac:dyDescent="0.2">
      <c r="A77" s="573"/>
      <c r="B77" s="573"/>
      <c r="C77" s="573"/>
    </row>
    <row r="78" spans="1:3" x14ac:dyDescent="0.2">
      <c r="A78" s="573"/>
      <c r="B78" s="573"/>
      <c r="C78" s="573"/>
    </row>
    <row r="79" spans="1:3" x14ac:dyDescent="0.2">
      <c r="A79" s="573"/>
      <c r="B79" s="573"/>
      <c r="C79" s="573"/>
    </row>
    <row r="81" spans="1:3" ht="18.75" x14ac:dyDescent="0.3">
      <c r="A81" s="676"/>
      <c r="B81" s="676"/>
      <c r="C81" s="676"/>
    </row>
    <row r="103" spans="1:3" ht="18.75" x14ac:dyDescent="0.3">
      <c r="A103" s="676"/>
      <c r="B103" s="676"/>
      <c r="C103" s="676"/>
    </row>
  </sheetData>
  <sheetProtection sheet="1"/>
  <mergeCells count="6">
    <mergeCell ref="A2:C2"/>
    <mergeCell ref="A6:C6"/>
    <mergeCell ref="A46:C46"/>
    <mergeCell ref="A61:C61"/>
    <mergeCell ref="A81:C81"/>
    <mergeCell ref="A103:C10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zoomScale="120" zoomScaleNormal="120" workbookViewId="0">
      <selection activeCell="C7" sqref="C7"/>
    </sheetView>
  </sheetViews>
  <sheetFormatPr defaultRowHeight="15" x14ac:dyDescent="0.25"/>
  <cols>
    <col min="1" max="1" width="5.6640625" style="146" customWidth="1"/>
    <col min="2" max="2" width="35.6640625" style="146" customWidth="1"/>
    <col min="3" max="6" width="14" style="146" customWidth="1"/>
    <col min="7" max="16384" width="9.33203125" style="146"/>
  </cols>
  <sheetData>
    <row r="1" spans="1:7" x14ac:dyDescent="0.25">
      <c r="A1" s="638"/>
      <c r="B1" s="638"/>
      <c r="C1" s="638"/>
      <c r="D1" s="638"/>
      <c r="E1" s="638"/>
      <c r="F1" s="638"/>
    </row>
    <row r="2" spans="1:7" x14ac:dyDescent="0.25">
      <c r="A2" s="638"/>
      <c r="B2" s="685" t="str">
        <f>CONCATENATE("3. melléklet ",ALAPADATOK!A7," ",ALAPADATOK!B7," ",ALAPADATOK!C7," ",ALAPADATOK!D7," ",ALAPADATOK!E7," ",ALAPADATOK!F7," ",ALAPADATOK!G7," ",ALAPADATOK!H7)</f>
        <v>3. melléklet az 1 / 2021 ( II.16. ) önkormányzati rendelethez</v>
      </c>
      <c r="C2" s="685"/>
      <c r="D2" s="685"/>
      <c r="E2" s="685"/>
      <c r="F2" s="685"/>
    </row>
    <row r="3" spans="1:7" x14ac:dyDescent="0.25">
      <c r="A3" s="638"/>
      <c r="B3" s="638"/>
      <c r="C3" s="638"/>
      <c r="D3" s="638"/>
      <c r="E3" s="638"/>
      <c r="F3" s="638"/>
    </row>
    <row r="4" spans="1:7" ht="33.200000000000003" customHeight="1" x14ac:dyDescent="0.25">
      <c r="A4" s="699" t="str">
        <f>CONCATENATE(PROPER(ALAPADATOK!A3)," adósságot keletkeztető ügyletekből és kezességvállalásokból fennálló kötelezettségei")</f>
        <v>Fityeház Község Önkormányzata adósságot keletkeztető ügyletekből és kezességvállalásokból fennálló kötelezettségei</v>
      </c>
      <c r="B4" s="699"/>
      <c r="C4" s="699"/>
      <c r="D4" s="699"/>
      <c r="E4" s="699"/>
      <c r="F4" s="699"/>
    </row>
    <row r="5" spans="1:7" ht="15.95" customHeight="1" thickBot="1" x14ac:dyDescent="0.3">
      <c r="A5" s="639"/>
      <c r="B5" s="639"/>
      <c r="C5" s="700"/>
      <c r="D5" s="700"/>
      <c r="E5" s="707" t="str">
        <f>'KV_2.2.sz.mell.'!E2</f>
        <v>Forintban!</v>
      </c>
      <c r="F5" s="707"/>
      <c r="G5" s="152"/>
    </row>
    <row r="6" spans="1:7" ht="63.2" customHeight="1" x14ac:dyDescent="0.25">
      <c r="A6" s="703" t="s">
        <v>13</v>
      </c>
      <c r="B6" s="705" t="s">
        <v>166</v>
      </c>
      <c r="C6" s="705" t="s">
        <v>219</v>
      </c>
      <c r="D6" s="705"/>
      <c r="E6" s="705"/>
      <c r="F6" s="701" t="s">
        <v>466</v>
      </c>
    </row>
    <row r="7" spans="1:7" ht="15.75" thickBot="1" x14ac:dyDescent="0.3">
      <c r="A7" s="704"/>
      <c r="B7" s="706"/>
      <c r="C7" s="464">
        <f>+LEFT(KV_ÖSSZEFÜGGÉSEK!A5,4)+1</f>
        <v>2022</v>
      </c>
      <c r="D7" s="464">
        <f>+C7+1</f>
        <v>2023</v>
      </c>
      <c r="E7" s="464">
        <f>+D7+1</f>
        <v>2024</v>
      </c>
      <c r="F7" s="702"/>
    </row>
    <row r="8" spans="1:7" ht="15.75" thickBot="1" x14ac:dyDescent="0.3">
      <c r="A8" s="149"/>
      <c r="B8" s="150" t="s">
        <v>457</v>
      </c>
      <c r="C8" s="150" t="s">
        <v>458</v>
      </c>
      <c r="D8" s="150" t="s">
        <v>459</v>
      </c>
      <c r="E8" s="150" t="s">
        <v>461</v>
      </c>
      <c r="F8" s="151" t="s">
        <v>460</v>
      </c>
    </row>
    <row r="9" spans="1:7" x14ac:dyDescent="0.25">
      <c r="A9" s="148" t="s">
        <v>15</v>
      </c>
      <c r="B9" s="165"/>
      <c r="C9" s="502"/>
      <c r="D9" s="502"/>
      <c r="E9" s="502"/>
      <c r="F9" s="503">
        <f>SUM(C9:E9)</f>
        <v>0</v>
      </c>
    </row>
    <row r="10" spans="1:7" x14ac:dyDescent="0.25">
      <c r="A10" s="147" t="s">
        <v>16</v>
      </c>
      <c r="B10" s="166"/>
      <c r="C10" s="504"/>
      <c r="D10" s="504"/>
      <c r="E10" s="504"/>
      <c r="F10" s="505">
        <f>SUM(C10:E10)</f>
        <v>0</v>
      </c>
    </row>
    <row r="11" spans="1:7" x14ac:dyDescent="0.25">
      <c r="A11" s="147" t="s">
        <v>17</v>
      </c>
      <c r="B11" s="166"/>
      <c r="C11" s="504"/>
      <c r="D11" s="504"/>
      <c r="E11" s="504"/>
      <c r="F11" s="505">
        <f>SUM(C11:E11)</f>
        <v>0</v>
      </c>
    </row>
    <row r="12" spans="1:7" x14ac:dyDescent="0.25">
      <c r="A12" s="147" t="s">
        <v>18</v>
      </c>
      <c r="B12" s="166"/>
      <c r="C12" s="504"/>
      <c r="D12" s="504"/>
      <c r="E12" s="504"/>
      <c r="F12" s="505">
        <f>SUM(C12:E12)</f>
        <v>0</v>
      </c>
    </row>
    <row r="13" spans="1:7" ht="15.75" thickBot="1" x14ac:dyDescent="0.3">
      <c r="A13" s="153" t="s">
        <v>19</v>
      </c>
      <c r="B13" s="167"/>
      <c r="C13" s="506"/>
      <c r="D13" s="506"/>
      <c r="E13" s="506"/>
      <c r="F13" s="505">
        <f>SUM(C13:E13)</f>
        <v>0</v>
      </c>
    </row>
    <row r="14" spans="1:7" s="451" customFormat="1" thickBot="1" x14ac:dyDescent="0.25">
      <c r="A14" s="450" t="s">
        <v>20</v>
      </c>
      <c r="B14" s="154" t="s">
        <v>167</v>
      </c>
      <c r="C14" s="507">
        <f>SUM(C9:C13)</f>
        <v>0</v>
      </c>
      <c r="D14" s="507">
        <f>SUM(D9:D13)</f>
        <v>0</v>
      </c>
      <c r="E14" s="507">
        <f>SUM(E9:E13)</f>
        <v>0</v>
      </c>
      <c r="F14" s="508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C9" sqref="C9"/>
    </sheetView>
  </sheetViews>
  <sheetFormatPr defaultRowHeight="15" x14ac:dyDescent="0.25"/>
  <cols>
    <col min="1" max="1" width="5.6640625" style="146" customWidth="1"/>
    <col min="2" max="2" width="68.6640625" style="146" customWidth="1"/>
    <col min="3" max="3" width="19.5" style="146" customWidth="1"/>
    <col min="4" max="16384" width="9.33203125" style="146"/>
  </cols>
  <sheetData>
    <row r="1" spans="1:4" x14ac:dyDescent="0.25">
      <c r="A1" s="638"/>
      <c r="B1" s="638"/>
      <c r="C1" s="638"/>
    </row>
    <row r="2" spans="1:4" x14ac:dyDescent="0.25">
      <c r="A2" s="638"/>
      <c r="B2" s="685" t="str">
        <f>CONCATENATE("4. melléklet ",ALAPADATOK!A7," ",ALAPADATOK!B7," ",ALAPADATOK!C7," ",ALAPADATOK!D7," ",ALAPADATOK!E7," ",ALAPADATOK!F7," ",ALAPADATOK!G7," ",ALAPADATOK!H7)</f>
        <v>4. melléklet az 1 / 2021 ( II.16. ) önkormányzati rendelethez</v>
      </c>
      <c r="C2" s="685"/>
    </row>
    <row r="3" spans="1:4" x14ac:dyDescent="0.25">
      <c r="A3" s="638"/>
      <c r="B3" s="638"/>
      <c r="C3" s="638"/>
    </row>
    <row r="4" spans="1:4" ht="54" customHeight="1" x14ac:dyDescent="0.25">
      <c r="A4" s="708" t="str">
        <f>CONCATENATE(PROPER(ALAPADATOK!A3)," saját bevételeinek részletezése az adósságot keletkeztető ügyletből származó tárgyévi fizetési kötelezettség megállapításához")</f>
        <v>Fityeház Község Önkormányzata saját bevételeinek részletezése az adósságot keletkeztető ügyletből származó tárgyévi fizetési kötelezettség megállapításához</v>
      </c>
      <c r="B4" s="708"/>
      <c r="C4" s="708"/>
    </row>
    <row r="5" spans="1:4" ht="15.95" customHeight="1" thickBot="1" x14ac:dyDescent="0.3">
      <c r="A5" s="639"/>
      <c r="B5" s="639"/>
      <c r="C5" s="640" t="str">
        <f>'KV_2.2.sz.mell.'!E2</f>
        <v>Forintban!</v>
      </c>
      <c r="D5" s="152"/>
    </row>
    <row r="6" spans="1:4" ht="26.45" customHeight="1" thickBot="1" x14ac:dyDescent="0.3">
      <c r="A6" s="641" t="s">
        <v>13</v>
      </c>
      <c r="B6" s="642" t="s">
        <v>165</v>
      </c>
      <c r="C6" s="643" t="str">
        <f>+'KV_1.1.sz.mell.'!C8</f>
        <v>2021. évi előirányzat</v>
      </c>
    </row>
    <row r="7" spans="1:4" ht="15.75" thickBot="1" x14ac:dyDescent="0.3">
      <c r="A7" s="168"/>
      <c r="B7" s="498" t="s">
        <v>457</v>
      </c>
      <c r="C7" s="499" t="s">
        <v>458</v>
      </c>
    </row>
    <row r="8" spans="1:4" x14ac:dyDescent="0.25">
      <c r="A8" s="169" t="s">
        <v>15</v>
      </c>
      <c r="B8" s="340" t="s">
        <v>467</v>
      </c>
      <c r="C8" s="337">
        <v>9000000</v>
      </c>
    </row>
    <row r="9" spans="1:4" ht="24.75" x14ac:dyDescent="0.25">
      <c r="A9" s="170" t="s">
        <v>16</v>
      </c>
      <c r="B9" s="369" t="s">
        <v>216</v>
      </c>
      <c r="C9" s="338">
        <v>3212415</v>
      </c>
    </row>
    <row r="10" spans="1:4" x14ac:dyDescent="0.25">
      <c r="A10" s="170" t="s">
        <v>17</v>
      </c>
      <c r="B10" s="370" t="s">
        <v>468</v>
      </c>
      <c r="C10" s="338"/>
    </row>
    <row r="11" spans="1:4" ht="24.75" x14ac:dyDescent="0.25">
      <c r="A11" s="170" t="s">
        <v>18</v>
      </c>
      <c r="B11" s="370" t="s">
        <v>218</v>
      </c>
      <c r="C11" s="338"/>
    </row>
    <row r="12" spans="1:4" x14ac:dyDescent="0.25">
      <c r="A12" s="171" t="s">
        <v>19</v>
      </c>
      <c r="B12" s="370" t="s">
        <v>217</v>
      </c>
      <c r="C12" s="339">
        <v>700000</v>
      </c>
    </row>
    <row r="13" spans="1:4" ht="15.75" thickBot="1" x14ac:dyDescent="0.3">
      <c r="A13" s="170" t="s">
        <v>20</v>
      </c>
      <c r="B13" s="371" t="s">
        <v>469</v>
      </c>
      <c r="C13" s="338"/>
    </row>
    <row r="14" spans="1:4" ht="15.75" thickBot="1" x14ac:dyDescent="0.3">
      <c r="A14" s="709" t="s">
        <v>168</v>
      </c>
      <c r="B14" s="710"/>
      <c r="C14" s="172">
        <f>SUM(C8:C13)</f>
        <v>12912415</v>
      </c>
    </row>
    <row r="15" spans="1:4" ht="23.25" customHeight="1" x14ac:dyDescent="0.25">
      <c r="A15" s="711" t="s">
        <v>195</v>
      </c>
      <c r="B15" s="711"/>
      <c r="C15" s="711"/>
    </row>
  </sheetData>
  <sheetProtection sheet="1"/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E13" sqref="E13"/>
    </sheetView>
  </sheetViews>
  <sheetFormatPr defaultRowHeight="15" x14ac:dyDescent="0.25"/>
  <cols>
    <col min="1" max="1" width="5.6640625" style="146" customWidth="1"/>
    <col min="2" max="2" width="66.83203125" style="146" customWidth="1"/>
    <col min="3" max="3" width="27" style="146" customWidth="1"/>
    <col min="4" max="16384" width="9.33203125" style="146"/>
  </cols>
  <sheetData>
    <row r="1" spans="1:4" x14ac:dyDescent="0.25">
      <c r="A1" s="638"/>
      <c r="B1" s="638"/>
      <c r="C1" s="638"/>
    </row>
    <row r="2" spans="1:4" x14ac:dyDescent="0.25">
      <c r="A2" s="638"/>
      <c r="B2" s="685" t="str">
        <f>CONCATENATE("5. melléklet ",ALAPADATOK!A7," ",ALAPADATOK!B7," ",ALAPADATOK!C7," ",ALAPADATOK!D7," ",ALAPADATOK!E7," ",ALAPADATOK!F7," ",ALAPADATOK!G7," ",ALAPADATOK!H7)</f>
        <v>5. melléklet az 1 / 2021 ( II.16. ) önkormányzati rendelethez</v>
      </c>
      <c r="C2" s="685"/>
    </row>
    <row r="3" spans="1:4" x14ac:dyDescent="0.25">
      <c r="A3" s="638"/>
      <c r="B3" s="638"/>
      <c r="C3" s="638"/>
    </row>
    <row r="4" spans="1:4" ht="33.200000000000003" customHeight="1" x14ac:dyDescent="0.25">
      <c r="A4" s="708" t="str">
        <f>CONCATENATE(PROPER(ALAPADATOK!A3)," ",ALAPADATOK!D7,". évi adósságot keletkeztető fejlesztési céljai")</f>
        <v>Fityeház Község Önkormányzata 2021. évi adósságot keletkeztető fejlesztési céljai</v>
      </c>
      <c r="B4" s="708"/>
      <c r="C4" s="708"/>
    </row>
    <row r="5" spans="1:4" ht="15.95" customHeight="1" thickBot="1" x14ac:dyDescent="0.3">
      <c r="A5" s="639"/>
      <c r="B5" s="639"/>
      <c r="C5" s="640" t="str">
        <f>'KV_4.sz.mell.'!C5</f>
        <v>Forintban!</v>
      </c>
      <c r="D5" s="152"/>
    </row>
    <row r="6" spans="1:4" ht="26.45" customHeight="1" thickBot="1" x14ac:dyDescent="0.3">
      <c r="A6" s="641" t="s">
        <v>13</v>
      </c>
      <c r="B6" s="642" t="s">
        <v>169</v>
      </c>
      <c r="C6" s="643" t="s">
        <v>194</v>
      </c>
    </row>
    <row r="7" spans="1:4" ht="15.75" thickBot="1" x14ac:dyDescent="0.3">
      <c r="A7" s="168"/>
      <c r="B7" s="498" t="s">
        <v>457</v>
      </c>
      <c r="C7" s="499" t="s">
        <v>458</v>
      </c>
    </row>
    <row r="8" spans="1:4" x14ac:dyDescent="0.25">
      <c r="A8" s="169" t="s">
        <v>15</v>
      </c>
      <c r="B8" s="176"/>
      <c r="C8" s="173"/>
    </row>
    <row r="9" spans="1:4" x14ac:dyDescent="0.25">
      <c r="A9" s="170" t="s">
        <v>16</v>
      </c>
      <c r="B9" s="177"/>
      <c r="C9" s="174"/>
    </row>
    <row r="10" spans="1:4" ht="15.75" thickBot="1" x14ac:dyDescent="0.3">
      <c r="A10" s="171" t="s">
        <v>17</v>
      </c>
      <c r="B10" s="178"/>
      <c r="C10" s="175"/>
    </row>
    <row r="11" spans="1:4" s="451" customFormat="1" ht="17.25" customHeight="1" thickBot="1" x14ac:dyDescent="0.25">
      <c r="A11" s="452" t="s">
        <v>18</v>
      </c>
      <c r="B11" s="128" t="s">
        <v>635</v>
      </c>
      <c r="C11" s="172">
        <f>SUM(C8:C10)</f>
        <v>0</v>
      </c>
    </row>
    <row r="12" spans="1:4" ht="24.75" customHeight="1" x14ac:dyDescent="0.25">
      <c r="A12" s="712" t="s">
        <v>634</v>
      </c>
      <c r="B12" s="712"/>
      <c r="C12" s="712"/>
    </row>
    <row r="15" spans="1:4" ht="15.75" x14ac:dyDescent="0.25">
      <c r="B15" s="122"/>
    </row>
  </sheetData>
  <sheetProtection sheet="1"/>
  <mergeCells count="3">
    <mergeCell ref="A4:C4"/>
    <mergeCell ref="B2:C2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E10" sqref="E10"/>
    </sheetView>
  </sheetViews>
  <sheetFormatPr defaultRowHeight="12.75" x14ac:dyDescent="0.2"/>
  <cols>
    <col min="1" max="1" width="57.6640625" style="42" customWidth="1"/>
    <col min="2" max="4" width="15.1640625" style="41" customWidth="1"/>
    <col min="5" max="5" width="15.33203125" style="41" customWidth="1"/>
    <col min="6" max="6" width="15.1640625" style="54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16"/>
      <c r="B1" s="603"/>
      <c r="C1" s="603"/>
      <c r="D1" s="603"/>
      <c r="E1" s="603"/>
      <c r="F1" s="603"/>
    </row>
    <row r="2" spans="1:6" ht="18" customHeight="1" x14ac:dyDescent="0.2">
      <c r="A2" s="616"/>
      <c r="B2" s="714" t="str">
        <f>CONCATENATE("6. melléklet ",ALAPADATOK!A7," ",ALAPADATOK!B7," ",ALAPADATOK!C7," ",ALAPADATOK!D7," ",ALAPADATOK!E7," ",ALAPADATOK!F7," ",ALAPADATOK!G7," ",ALAPADATOK!H7)</f>
        <v>6. melléklet az 1 / 2021 ( II.16. ) önkormányzati rendelethez</v>
      </c>
      <c r="C2" s="715"/>
      <c r="D2" s="715"/>
      <c r="E2" s="715"/>
      <c r="F2" s="715"/>
    </row>
    <row r="3" spans="1:6" x14ac:dyDescent="0.2">
      <c r="A3" s="616"/>
      <c r="B3" s="603"/>
      <c r="C3" s="603"/>
      <c r="D3" s="603"/>
      <c r="E3" s="603"/>
      <c r="F3" s="603"/>
    </row>
    <row r="4" spans="1:6" ht="25.5" customHeight="1" x14ac:dyDescent="0.2">
      <c r="A4" s="713" t="s">
        <v>0</v>
      </c>
      <c r="B4" s="713"/>
      <c r="C4" s="713"/>
      <c r="D4" s="713"/>
      <c r="E4" s="713"/>
      <c r="F4" s="713"/>
    </row>
    <row r="5" spans="1:6" ht="16.5" customHeight="1" thickBot="1" x14ac:dyDescent="0.3">
      <c r="A5" s="616"/>
      <c r="B5" s="603"/>
      <c r="C5" s="603"/>
      <c r="D5" s="603"/>
      <c r="E5" s="603"/>
      <c r="F5" s="617" t="str">
        <f>'KV_5.sz.mell.'!C5</f>
        <v>Forintban!</v>
      </c>
    </row>
    <row r="6" spans="1:6" s="44" customFormat="1" ht="44.45" customHeight="1" thickBot="1" x14ac:dyDescent="0.25">
      <c r="A6" s="618" t="s">
        <v>61</v>
      </c>
      <c r="B6" s="619" t="s">
        <v>62</v>
      </c>
      <c r="C6" s="619" t="s">
        <v>63</v>
      </c>
      <c r="D6" s="619" t="str">
        <f>+CONCATENATE("Felhasználás   ",LEFT(KV_ÖSSZEFÜGGÉSEK!A5,4)-1,". XII. 31-ig")</f>
        <v>Felhasználás   2020. XII. 31-ig</v>
      </c>
      <c r="E6" s="619" t="str">
        <f>+'KV_1.1.sz.mell.'!C8</f>
        <v>2021. évi előirányzat</v>
      </c>
      <c r="F6" s="620" t="str">
        <f>+CONCATENATE(LEFT(KV_ÖSSZEFÜGGÉSEK!A5,4),". utáni szükséglet")</f>
        <v>2021. utáni szükséglet</v>
      </c>
    </row>
    <row r="7" spans="1:6" s="54" customFormat="1" ht="12" customHeight="1" thickBot="1" x14ac:dyDescent="0.25">
      <c r="A7" s="52" t="s">
        <v>457</v>
      </c>
      <c r="B7" s="53" t="s">
        <v>458</v>
      </c>
      <c r="C7" s="53" t="s">
        <v>459</v>
      </c>
      <c r="D7" s="53" t="s">
        <v>461</v>
      </c>
      <c r="E7" s="53" t="s">
        <v>460</v>
      </c>
      <c r="F7" s="500" t="s">
        <v>519</v>
      </c>
    </row>
    <row r="8" spans="1:6" ht="15.75" customHeight="1" x14ac:dyDescent="0.2">
      <c r="A8" s="453" t="s">
        <v>644</v>
      </c>
      <c r="B8" s="25">
        <v>14999999</v>
      </c>
      <c r="C8" s="455" t="s">
        <v>646</v>
      </c>
      <c r="D8" s="25"/>
      <c r="E8" s="25">
        <v>14999999</v>
      </c>
      <c r="F8" s="55">
        <f t="shared" ref="F8:F23" si="0">B8-D8-E8</f>
        <v>0</v>
      </c>
    </row>
    <row r="9" spans="1:6" ht="15.95" customHeight="1" x14ac:dyDescent="0.2">
      <c r="A9" s="453" t="s">
        <v>645</v>
      </c>
      <c r="B9" s="25">
        <v>254000</v>
      </c>
      <c r="C9" s="455" t="s">
        <v>646</v>
      </c>
      <c r="D9" s="25"/>
      <c r="E9" s="25">
        <v>254000</v>
      </c>
      <c r="F9" s="55">
        <f t="shared" si="0"/>
        <v>0</v>
      </c>
    </row>
    <row r="10" spans="1:6" ht="15.95" customHeight="1" x14ac:dyDescent="0.2">
      <c r="A10" s="453"/>
      <c r="B10" s="25"/>
      <c r="C10" s="455"/>
      <c r="D10" s="25"/>
      <c r="E10" s="25"/>
      <c r="F10" s="55">
        <f t="shared" si="0"/>
        <v>0</v>
      </c>
    </row>
    <row r="11" spans="1:6" ht="15.95" customHeight="1" x14ac:dyDescent="0.2">
      <c r="A11" s="454"/>
      <c r="B11" s="25"/>
      <c r="C11" s="455"/>
      <c r="D11" s="25"/>
      <c r="E11" s="25"/>
      <c r="F11" s="55">
        <f t="shared" si="0"/>
        <v>0</v>
      </c>
    </row>
    <row r="12" spans="1:6" ht="15.95" customHeight="1" x14ac:dyDescent="0.2">
      <c r="A12" s="453"/>
      <c r="B12" s="25"/>
      <c r="C12" s="455"/>
      <c r="D12" s="25"/>
      <c r="E12" s="25"/>
      <c r="F12" s="55">
        <f t="shared" si="0"/>
        <v>0</v>
      </c>
    </row>
    <row r="13" spans="1:6" ht="15.95" customHeight="1" x14ac:dyDescent="0.2">
      <c r="A13" s="454"/>
      <c r="B13" s="25"/>
      <c r="C13" s="455"/>
      <c r="D13" s="25"/>
      <c r="E13" s="25"/>
      <c r="F13" s="55">
        <f t="shared" si="0"/>
        <v>0</v>
      </c>
    </row>
    <row r="14" spans="1:6" ht="15.95" customHeight="1" x14ac:dyDescent="0.2">
      <c r="A14" s="453"/>
      <c r="B14" s="25"/>
      <c r="C14" s="455"/>
      <c r="D14" s="25"/>
      <c r="E14" s="25"/>
      <c r="F14" s="55">
        <f t="shared" si="0"/>
        <v>0</v>
      </c>
    </row>
    <row r="15" spans="1:6" ht="15.95" customHeight="1" x14ac:dyDescent="0.2">
      <c r="A15" s="453"/>
      <c r="B15" s="25"/>
      <c r="C15" s="455"/>
      <c r="D15" s="25"/>
      <c r="E15" s="25"/>
      <c r="F15" s="55">
        <f t="shared" si="0"/>
        <v>0</v>
      </c>
    </row>
    <row r="16" spans="1:6" ht="15.95" customHeight="1" x14ac:dyDescent="0.2">
      <c r="A16" s="453"/>
      <c r="B16" s="25"/>
      <c r="C16" s="455"/>
      <c r="D16" s="25"/>
      <c r="E16" s="25"/>
      <c r="F16" s="55">
        <f t="shared" si="0"/>
        <v>0</v>
      </c>
    </row>
    <row r="17" spans="1:6" ht="15.95" customHeight="1" x14ac:dyDescent="0.2">
      <c r="A17" s="453"/>
      <c r="B17" s="25"/>
      <c r="C17" s="455"/>
      <c r="D17" s="25"/>
      <c r="E17" s="25"/>
      <c r="F17" s="55">
        <f t="shared" si="0"/>
        <v>0</v>
      </c>
    </row>
    <row r="18" spans="1:6" ht="15.95" customHeight="1" x14ac:dyDescent="0.2">
      <c r="A18" s="453"/>
      <c r="B18" s="25"/>
      <c r="C18" s="455"/>
      <c r="D18" s="25"/>
      <c r="E18" s="25"/>
      <c r="F18" s="55">
        <f t="shared" si="0"/>
        <v>0</v>
      </c>
    </row>
    <row r="19" spans="1:6" ht="15.95" customHeight="1" x14ac:dyDescent="0.2">
      <c r="A19" s="453"/>
      <c r="B19" s="25"/>
      <c r="C19" s="455"/>
      <c r="D19" s="25"/>
      <c r="E19" s="25"/>
      <c r="F19" s="55">
        <f t="shared" si="0"/>
        <v>0</v>
      </c>
    </row>
    <row r="20" spans="1:6" ht="15.95" customHeight="1" x14ac:dyDescent="0.2">
      <c r="A20" s="453"/>
      <c r="B20" s="25"/>
      <c r="C20" s="455"/>
      <c r="D20" s="25"/>
      <c r="E20" s="25"/>
      <c r="F20" s="55">
        <f t="shared" si="0"/>
        <v>0</v>
      </c>
    </row>
    <row r="21" spans="1:6" ht="15.95" customHeight="1" x14ac:dyDescent="0.2">
      <c r="A21" s="453"/>
      <c r="B21" s="25"/>
      <c r="C21" s="455"/>
      <c r="D21" s="25"/>
      <c r="E21" s="25"/>
      <c r="F21" s="55">
        <f t="shared" si="0"/>
        <v>0</v>
      </c>
    </row>
    <row r="22" spans="1:6" ht="15.95" customHeight="1" x14ac:dyDescent="0.2">
      <c r="A22" s="453"/>
      <c r="B22" s="25"/>
      <c r="C22" s="455"/>
      <c r="D22" s="25"/>
      <c r="E22" s="25"/>
      <c r="F22" s="55">
        <f t="shared" si="0"/>
        <v>0</v>
      </c>
    </row>
    <row r="23" spans="1:6" ht="15.95" customHeight="1" thickBot="1" x14ac:dyDescent="0.25">
      <c r="A23" s="56"/>
      <c r="B23" s="26"/>
      <c r="C23" s="456"/>
      <c r="D23" s="26"/>
      <c r="E23" s="26"/>
      <c r="F23" s="57">
        <f t="shared" si="0"/>
        <v>0</v>
      </c>
    </row>
    <row r="24" spans="1:6" s="60" customFormat="1" ht="18" customHeight="1" thickBot="1" x14ac:dyDescent="0.25">
      <c r="A24" s="184" t="s">
        <v>60</v>
      </c>
      <c r="B24" s="58">
        <f>SUM(B8:B23)</f>
        <v>15253999</v>
      </c>
      <c r="C24" s="116"/>
      <c r="D24" s="58">
        <f>SUM(D8:D23)</f>
        <v>0</v>
      </c>
      <c r="E24" s="58">
        <f>SUM(E8:E23)</f>
        <v>15253999</v>
      </c>
      <c r="F24" s="59">
        <f>SUM(F8:F23)</f>
        <v>0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view="pageLayout" zoomScaleNormal="120" workbookViewId="0">
      <selection activeCell="E5" sqref="E5"/>
    </sheetView>
  </sheetViews>
  <sheetFormatPr defaultRowHeight="12.75" x14ac:dyDescent="0.2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41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16"/>
      <c r="B1" s="603"/>
      <c r="C1" s="603"/>
      <c r="D1" s="603"/>
      <c r="E1" s="603"/>
      <c r="F1" s="603"/>
    </row>
    <row r="2" spans="1:6" ht="21.2" customHeight="1" x14ac:dyDescent="0.2">
      <c r="A2" s="616"/>
      <c r="B2" s="714" t="str">
        <f>CONCATENATE("7. melléklet ",ALAPADATOK!A7," ",ALAPADATOK!B7," ",ALAPADATOK!C7," ",ALAPADATOK!D7," ",ALAPADATOK!E7," ",ALAPADATOK!F7," ",ALAPADATOK!G7," ",ALAPADATOK!H7)</f>
        <v>7. melléklet az 1 / 2021 ( II.16. ) önkormányzati rendelethez</v>
      </c>
      <c r="C2" s="714"/>
      <c r="D2" s="714"/>
      <c r="E2" s="714"/>
      <c r="F2" s="714"/>
    </row>
    <row r="3" spans="1:6" x14ac:dyDescent="0.2">
      <c r="A3" s="616"/>
      <c r="B3" s="603"/>
      <c r="C3" s="603"/>
      <c r="D3" s="603"/>
      <c r="E3" s="603"/>
      <c r="F3" s="603"/>
    </row>
    <row r="4" spans="1:6" ht="24.75" customHeight="1" x14ac:dyDescent="0.2">
      <c r="A4" s="713" t="s">
        <v>1</v>
      </c>
      <c r="B4" s="713"/>
      <c r="C4" s="713"/>
      <c r="D4" s="713"/>
      <c r="E4" s="713"/>
      <c r="F4" s="713"/>
    </row>
    <row r="5" spans="1:6" ht="23.25" customHeight="1" thickBot="1" x14ac:dyDescent="0.3">
      <c r="A5" s="616"/>
      <c r="B5" s="603"/>
      <c r="C5" s="603"/>
      <c r="D5" s="603"/>
      <c r="E5" s="603"/>
      <c r="F5" s="617" t="str">
        <f>'KV_6.sz.mell.'!F5</f>
        <v>Forintban!</v>
      </c>
    </row>
    <row r="6" spans="1:6" s="44" customFormat="1" ht="48.75" customHeight="1" thickBot="1" x14ac:dyDescent="0.25">
      <c r="A6" s="618" t="s">
        <v>64</v>
      </c>
      <c r="B6" s="619" t="s">
        <v>62</v>
      </c>
      <c r="C6" s="619" t="s">
        <v>63</v>
      </c>
      <c r="D6" s="619" t="str">
        <f>+'KV_6.sz.mell.'!D6</f>
        <v>Felhasználás   2020. XII. 31-ig</v>
      </c>
      <c r="E6" s="619" t="str">
        <f>+'KV_6.sz.mell.'!E6</f>
        <v>2021. évi előirányzat</v>
      </c>
      <c r="F6" s="621" t="str">
        <f>+CONCATENATE(LEFT(KV_ÖSSZEFÜGGÉSEK!A5,4),". utáni szükséglet ",CHAR(10),"")</f>
        <v xml:space="preserve">2021. utáni szükséglet 
</v>
      </c>
    </row>
    <row r="7" spans="1:6" s="54" customFormat="1" ht="15.2" customHeight="1" thickBot="1" x14ac:dyDescent="0.25">
      <c r="A7" s="52" t="s">
        <v>457</v>
      </c>
      <c r="B7" s="53" t="s">
        <v>458</v>
      </c>
      <c r="C7" s="53" t="s">
        <v>459</v>
      </c>
      <c r="D7" s="53" t="s">
        <v>461</v>
      </c>
      <c r="E7" s="53" t="s">
        <v>460</v>
      </c>
      <c r="F7" s="501" t="s">
        <v>519</v>
      </c>
    </row>
    <row r="8" spans="1:6" ht="15.95" customHeight="1" x14ac:dyDescent="0.2">
      <c r="A8" s="61" t="s">
        <v>647</v>
      </c>
      <c r="B8" s="62">
        <v>2286000</v>
      </c>
      <c r="C8" s="457" t="s">
        <v>646</v>
      </c>
      <c r="D8" s="62"/>
      <c r="E8" s="62">
        <v>2286000</v>
      </c>
      <c r="F8" s="63">
        <f t="shared" ref="F8:F24" si="0">B8-D8-E8</f>
        <v>0</v>
      </c>
    </row>
    <row r="9" spans="1:6" ht="15.95" customHeight="1" x14ac:dyDescent="0.2">
      <c r="A9" s="61"/>
      <c r="B9" s="62"/>
      <c r="C9" s="457"/>
      <c r="D9" s="62"/>
      <c r="E9" s="62"/>
      <c r="F9" s="63">
        <f t="shared" si="0"/>
        <v>0</v>
      </c>
    </row>
    <row r="10" spans="1:6" ht="15.95" customHeight="1" x14ac:dyDescent="0.2">
      <c r="A10" s="61"/>
      <c r="B10" s="62"/>
      <c r="C10" s="457"/>
      <c r="D10" s="62"/>
      <c r="E10" s="62"/>
      <c r="F10" s="63">
        <f t="shared" si="0"/>
        <v>0</v>
      </c>
    </row>
    <row r="11" spans="1:6" ht="15.95" customHeight="1" x14ac:dyDescent="0.2">
      <c r="A11" s="61"/>
      <c r="B11" s="62"/>
      <c r="C11" s="457"/>
      <c r="D11" s="62"/>
      <c r="E11" s="62"/>
      <c r="F11" s="63">
        <f t="shared" si="0"/>
        <v>0</v>
      </c>
    </row>
    <row r="12" spans="1:6" ht="15.95" customHeight="1" x14ac:dyDescent="0.2">
      <c r="A12" s="61"/>
      <c r="B12" s="62"/>
      <c r="C12" s="457"/>
      <c r="D12" s="62"/>
      <c r="E12" s="62"/>
      <c r="F12" s="63">
        <f t="shared" si="0"/>
        <v>0</v>
      </c>
    </row>
    <row r="13" spans="1:6" ht="15.95" customHeight="1" x14ac:dyDescent="0.2">
      <c r="A13" s="61"/>
      <c r="B13" s="62"/>
      <c r="C13" s="457"/>
      <c r="D13" s="62"/>
      <c r="E13" s="62"/>
      <c r="F13" s="63">
        <f t="shared" si="0"/>
        <v>0</v>
      </c>
    </row>
    <row r="14" spans="1:6" ht="15.95" customHeight="1" x14ac:dyDescent="0.2">
      <c r="A14" s="61"/>
      <c r="B14" s="62"/>
      <c r="C14" s="457"/>
      <c r="D14" s="62"/>
      <c r="E14" s="62"/>
      <c r="F14" s="63">
        <f t="shared" si="0"/>
        <v>0</v>
      </c>
    </row>
    <row r="15" spans="1:6" ht="15.95" customHeight="1" x14ac:dyDescent="0.2">
      <c r="A15" s="61"/>
      <c r="B15" s="62"/>
      <c r="C15" s="457"/>
      <c r="D15" s="62"/>
      <c r="E15" s="62"/>
      <c r="F15" s="63">
        <f t="shared" si="0"/>
        <v>0</v>
      </c>
    </row>
    <row r="16" spans="1:6" ht="15.95" customHeight="1" x14ac:dyDescent="0.2">
      <c r="A16" s="61"/>
      <c r="B16" s="62"/>
      <c r="C16" s="457"/>
      <c r="D16" s="62"/>
      <c r="E16" s="62"/>
      <c r="F16" s="63">
        <f t="shared" si="0"/>
        <v>0</v>
      </c>
    </row>
    <row r="17" spans="1:6" ht="15.95" customHeight="1" x14ac:dyDescent="0.2">
      <c r="A17" s="61"/>
      <c r="B17" s="62"/>
      <c r="C17" s="457"/>
      <c r="D17" s="62"/>
      <c r="E17" s="62"/>
      <c r="F17" s="63">
        <f t="shared" si="0"/>
        <v>0</v>
      </c>
    </row>
    <row r="18" spans="1:6" ht="15.95" customHeight="1" x14ac:dyDescent="0.2">
      <c r="A18" s="61"/>
      <c r="B18" s="62"/>
      <c r="C18" s="457"/>
      <c r="D18" s="62"/>
      <c r="E18" s="62"/>
      <c r="F18" s="63">
        <f t="shared" si="0"/>
        <v>0</v>
      </c>
    </row>
    <row r="19" spans="1:6" ht="15.95" customHeight="1" x14ac:dyDescent="0.2">
      <c r="A19" s="61"/>
      <c r="B19" s="62"/>
      <c r="C19" s="457"/>
      <c r="D19" s="62"/>
      <c r="E19" s="62"/>
      <c r="F19" s="63">
        <f t="shared" si="0"/>
        <v>0</v>
      </c>
    </row>
    <row r="20" spans="1:6" ht="15.95" customHeight="1" x14ac:dyDescent="0.2">
      <c r="A20" s="61"/>
      <c r="B20" s="62"/>
      <c r="C20" s="457"/>
      <c r="D20" s="62"/>
      <c r="E20" s="62"/>
      <c r="F20" s="63">
        <f t="shared" si="0"/>
        <v>0</v>
      </c>
    </row>
    <row r="21" spans="1:6" ht="15.95" customHeight="1" x14ac:dyDescent="0.2">
      <c r="A21" s="61"/>
      <c r="B21" s="62"/>
      <c r="C21" s="457"/>
      <c r="D21" s="62"/>
      <c r="E21" s="62"/>
      <c r="F21" s="63">
        <f t="shared" si="0"/>
        <v>0</v>
      </c>
    </row>
    <row r="22" spans="1:6" ht="15.95" customHeight="1" x14ac:dyDescent="0.2">
      <c r="A22" s="61"/>
      <c r="B22" s="62"/>
      <c r="C22" s="457"/>
      <c r="D22" s="62"/>
      <c r="E22" s="62"/>
      <c r="F22" s="63">
        <f t="shared" si="0"/>
        <v>0</v>
      </c>
    </row>
    <row r="23" spans="1:6" ht="15.95" customHeight="1" x14ac:dyDescent="0.2">
      <c r="A23" s="61"/>
      <c r="B23" s="62"/>
      <c r="C23" s="457"/>
      <c r="D23" s="62"/>
      <c r="E23" s="62"/>
      <c r="F23" s="63">
        <f t="shared" si="0"/>
        <v>0</v>
      </c>
    </row>
    <row r="24" spans="1:6" ht="15.95" customHeight="1" thickBot="1" x14ac:dyDescent="0.25">
      <c r="A24" s="64"/>
      <c r="B24" s="65"/>
      <c r="C24" s="458"/>
      <c r="D24" s="65"/>
      <c r="E24" s="65"/>
      <c r="F24" s="66">
        <f t="shared" si="0"/>
        <v>0</v>
      </c>
    </row>
    <row r="25" spans="1:6" s="60" customFormat="1" ht="18" customHeight="1" thickBot="1" x14ac:dyDescent="0.25">
      <c r="A25" s="184" t="s">
        <v>60</v>
      </c>
      <c r="B25" s="185">
        <f>SUM(B8:B24)</f>
        <v>2286000</v>
      </c>
      <c r="C25" s="117"/>
      <c r="D25" s="185">
        <f>SUM(D8:D24)</f>
        <v>0</v>
      </c>
      <c r="E25" s="185">
        <f>SUM(E8:E24)</f>
        <v>2286000</v>
      </c>
      <c r="F25" s="67">
        <f>SUM(F8:F24)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80"/>
  <sheetViews>
    <sheetView zoomScale="120" zoomScaleNormal="120" zoomScaleSheetLayoutView="85" workbookViewId="0">
      <selection activeCell="D13" sqref="D13"/>
    </sheetView>
  </sheetViews>
  <sheetFormatPr defaultRowHeight="12.75" x14ac:dyDescent="0.2"/>
  <cols>
    <col min="1" max="1" width="19.5" style="374" customWidth="1"/>
    <col min="2" max="2" width="72" style="375" customWidth="1"/>
    <col min="3" max="3" width="25" style="376" customWidth="1"/>
    <col min="4" max="16384" width="9.33203125" style="3"/>
  </cols>
  <sheetData>
    <row r="1" spans="1:3" s="2" customFormat="1" ht="16.5" customHeight="1" thickBot="1" x14ac:dyDescent="0.25">
      <c r="A1" s="580"/>
      <c r="B1" s="581"/>
      <c r="C1" s="577" t="str">
        <f>CONCATENATE("8.1. melléklet ",ALAPADATOK!A7," ",ALAPADATOK!B7," ",ALAPADATOK!C7," ",ALAPADATOK!D7," ",ALAPADATOK!E7," ",ALAPADATOK!F7," ",ALAPADATOK!G7," ",ALAPADATOK!H7)</f>
        <v>8.1. melléklet az 1 / 2021 ( II.16. ) önkormányzati rendelethez</v>
      </c>
    </row>
    <row r="2" spans="1:3" s="88" customFormat="1" ht="21.2" customHeight="1" x14ac:dyDescent="0.2">
      <c r="A2" s="582" t="s">
        <v>58</v>
      </c>
      <c r="B2" s="583" t="str">
        <f>CONCATENATE(ALAPADATOK!A3)</f>
        <v>FITYEHÁZ KÖZSÉG ÖNKORMÁNYZATA</v>
      </c>
      <c r="C2" s="584" t="s">
        <v>51</v>
      </c>
    </row>
    <row r="3" spans="1:3" s="88" customFormat="1" ht="16.5" thickBot="1" x14ac:dyDescent="0.25">
      <c r="A3" s="585" t="s">
        <v>171</v>
      </c>
      <c r="B3" s="586" t="s">
        <v>364</v>
      </c>
      <c r="C3" s="587" t="s">
        <v>51</v>
      </c>
    </row>
    <row r="4" spans="1:3" s="89" customFormat="1" ht="22.5" customHeight="1" thickBot="1" x14ac:dyDescent="0.3">
      <c r="A4" s="588"/>
      <c r="B4" s="588"/>
      <c r="C4" s="589" t="str">
        <f>'KV_7.sz.mell.'!F5</f>
        <v>Forintban!</v>
      </c>
    </row>
    <row r="5" spans="1:3" ht="13.5" thickBot="1" x14ac:dyDescent="0.25">
      <c r="A5" s="590" t="s">
        <v>173</v>
      </c>
      <c r="B5" s="591" t="s">
        <v>520</v>
      </c>
      <c r="C5" s="592" t="s">
        <v>52</v>
      </c>
    </row>
    <row r="6" spans="1:3" s="68" customFormat="1" ht="12.95" customHeight="1" thickBot="1" x14ac:dyDescent="0.25">
      <c r="A6" s="593"/>
      <c r="B6" s="594" t="s">
        <v>457</v>
      </c>
      <c r="C6" s="595" t="s">
        <v>458</v>
      </c>
    </row>
    <row r="7" spans="1:3" s="68" customFormat="1" ht="15.95" customHeight="1" thickBot="1" x14ac:dyDescent="0.25">
      <c r="A7" s="596"/>
      <c r="B7" s="597" t="s">
        <v>53</v>
      </c>
      <c r="C7" s="598"/>
    </row>
    <row r="8" spans="1:3" s="68" customFormat="1" ht="12" customHeight="1" thickBot="1" x14ac:dyDescent="0.25">
      <c r="A8" s="32" t="s">
        <v>15</v>
      </c>
      <c r="B8" s="21" t="s">
        <v>220</v>
      </c>
      <c r="C8" s="281">
        <f>+C9+C10+C11+C13+C14+C15+C12</f>
        <v>41872220</v>
      </c>
    </row>
    <row r="9" spans="1:3" s="90" customFormat="1" ht="12" customHeight="1" x14ac:dyDescent="0.2">
      <c r="A9" s="418" t="s">
        <v>95</v>
      </c>
      <c r="B9" s="399" t="s">
        <v>221</v>
      </c>
      <c r="C9" s="284">
        <v>15040340</v>
      </c>
    </row>
    <row r="10" spans="1:3" s="91" customFormat="1" ht="12" customHeight="1" x14ac:dyDescent="0.2">
      <c r="A10" s="419" t="s">
        <v>96</v>
      </c>
      <c r="B10" s="400" t="s">
        <v>222</v>
      </c>
      <c r="C10" s="283">
        <v>13177980</v>
      </c>
    </row>
    <row r="11" spans="1:3" s="91" customFormat="1" ht="12" customHeight="1" x14ac:dyDescent="0.2">
      <c r="A11" s="419" t="s">
        <v>97</v>
      </c>
      <c r="B11" s="400" t="s">
        <v>223</v>
      </c>
      <c r="C11" s="283">
        <v>11310940</v>
      </c>
    </row>
    <row r="12" spans="1:3" s="91" customFormat="1" ht="12" customHeight="1" x14ac:dyDescent="0.2">
      <c r="A12" s="419" t="s">
        <v>98</v>
      </c>
      <c r="B12" s="400" t="s">
        <v>643</v>
      </c>
      <c r="C12" s="283">
        <v>72960</v>
      </c>
    </row>
    <row r="13" spans="1:3" s="91" customFormat="1" ht="12" customHeight="1" x14ac:dyDescent="0.2">
      <c r="A13" s="419" t="s">
        <v>125</v>
      </c>
      <c r="B13" s="400" t="s">
        <v>224</v>
      </c>
      <c r="C13" s="283">
        <v>2270000</v>
      </c>
    </row>
    <row r="14" spans="1:3" s="91" customFormat="1" ht="12" customHeight="1" x14ac:dyDescent="0.2">
      <c r="A14" s="419" t="s">
        <v>99</v>
      </c>
      <c r="B14" s="400" t="s">
        <v>470</v>
      </c>
      <c r="C14" s="283"/>
    </row>
    <row r="15" spans="1:3" s="90" customFormat="1" ht="12" customHeight="1" thickBot="1" x14ac:dyDescent="0.25">
      <c r="A15" s="420" t="s">
        <v>100</v>
      </c>
      <c r="B15" s="540" t="s">
        <v>532</v>
      </c>
      <c r="C15" s="283"/>
    </row>
    <row r="16" spans="1:3" s="90" customFormat="1" ht="12" customHeight="1" thickBot="1" x14ac:dyDescent="0.25">
      <c r="A16" s="32" t="s">
        <v>16</v>
      </c>
      <c r="B16" s="276" t="s">
        <v>225</v>
      </c>
      <c r="C16" s="281">
        <f>+C17+C18+C19+C20+C21</f>
        <v>6179181</v>
      </c>
    </row>
    <row r="17" spans="1:3" s="90" customFormat="1" ht="12" customHeight="1" x14ac:dyDescent="0.2">
      <c r="A17" s="418" t="s">
        <v>101</v>
      </c>
      <c r="B17" s="399" t="s">
        <v>226</v>
      </c>
      <c r="C17" s="284"/>
    </row>
    <row r="18" spans="1:3" s="90" customFormat="1" ht="12" customHeight="1" x14ac:dyDescent="0.2">
      <c r="A18" s="419" t="s">
        <v>102</v>
      </c>
      <c r="B18" s="400" t="s">
        <v>227</v>
      </c>
      <c r="C18" s="283"/>
    </row>
    <row r="19" spans="1:3" s="90" customFormat="1" ht="12" customHeight="1" x14ac:dyDescent="0.2">
      <c r="A19" s="419" t="s">
        <v>103</v>
      </c>
      <c r="B19" s="400" t="s">
        <v>387</v>
      </c>
      <c r="C19" s="283"/>
    </row>
    <row r="20" spans="1:3" s="90" customFormat="1" ht="12" customHeight="1" x14ac:dyDescent="0.2">
      <c r="A20" s="419" t="s">
        <v>104</v>
      </c>
      <c r="B20" s="400" t="s">
        <v>388</v>
      </c>
      <c r="C20" s="283"/>
    </row>
    <row r="21" spans="1:3" s="90" customFormat="1" ht="12" customHeight="1" x14ac:dyDescent="0.2">
      <c r="A21" s="419" t="s">
        <v>105</v>
      </c>
      <c r="B21" s="400" t="s">
        <v>228</v>
      </c>
      <c r="C21" s="283">
        <v>6179181</v>
      </c>
    </row>
    <row r="22" spans="1:3" s="91" customFormat="1" ht="12" customHeight="1" thickBot="1" x14ac:dyDescent="0.25">
      <c r="A22" s="420" t="s">
        <v>114</v>
      </c>
      <c r="B22" s="540" t="s">
        <v>533</v>
      </c>
      <c r="C22" s="285"/>
    </row>
    <row r="23" spans="1:3" s="91" customFormat="1" ht="12" customHeight="1" thickBot="1" x14ac:dyDescent="0.25">
      <c r="A23" s="32" t="s">
        <v>17</v>
      </c>
      <c r="B23" s="21" t="s">
        <v>230</v>
      </c>
      <c r="C23" s="281">
        <f>+C24+C25+C26+C27+C28</f>
        <v>0</v>
      </c>
    </row>
    <row r="24" spans="1:3" s="91" customFormat="1" ht="12" customHeight="1" x14ac:dyDescent="0.2">
      <c r="A24" s="418" t="s">
        <v>84</v>
      </c>
      <c r="B24" s="399" t="s">
        <v>231</v>
      </c>
      <c r="C24" s="284"/>
    </row>
    <row r="25" spans="1:3" s="90" customFormat="1" ht="12" customHeight="1" x14ac:dyDescent="0.2">
      <c r="A25" s="419" t="s">
        <v>85</v>
      </c>
      <c r="B25" s="400" t="s">
        <v>232</v>
      </c>
      <c r="C25" s="283"/>
    </row>
    <row r="26" spans="1:3" s="91" customFormat="1" ht="12" customHeight="1" x14ac:dyDescent="0.2">
      <c r="A26" s="419" t="s">
        <v>86</v>
      </c>
      <c r="B26" s="400" t="s">
        <v>389</v>
      </c>
      <c r="C26" s="283"/>
    </row>
    <row r="27" spans="1:3" s="91" customFormat="1" ht="12" customHeight="1" x14ac:dyDescent="0.2">
      <c r="A27" s="419" t="s">
        <v>87</v>
      </c>
      <c r="B27" s="400" t="s">
        <v>390</v>
      </c>
      <c r="C27" s="283"/>
    </row>
    <row r="28" spans="1:3" s="91" customFormat="1" ht="12" customHeight="1" x14ac:dyDescent="0.2">
      <c r="A28" s="419" t="s">
        <v>140</v>
      </c>
      <c r="B28" s="400" t="s">
        <v>233</v>
      </c>
      <c r="C28" s="283"/>
    </row>
    <row r="29" spans="1:3" s="91" customFormat="1" ht="12" customHeight="1" thickBot="1" x14ac:dyDescent="0.25">
      <c r="A29" s="420" t="s">
        <v>141</v>
      </c>
      <c r="B29" s="540" t="s">
        <v>525</v>
      </c>
      <c r="C29" s="541"/>
    </row>
    <row r="30" spans="1:3" s="91" customFormat="1" ht="12" customHeight="1" thickBot="1" x14ac:dyDescent="0.25">
      <c r="A30" s="32" t="s">
        <v>142</v>
      </c>
      <c r="B30" s="21" t="s">
        <v>517</v>
      </c>
      <c r="C30" s="287">
        <f>C31+C32+C33+C34+C35+C36+C37</f>
        <v>9700000</v>
      </c>
    </row>
    <row r="31" spans="1:3" s="91" customFormat="1" ht="12" customHeight="1" x14ac:dyDescent="0.2">
      <c r="A31" s="418" t="s">
        <v>236</v>
      </c>
      <c r="B31" s="399" t="s">
        <v>640</v>
      </c>
      <c r="C31" s="284">
        <v>2500000</v>
      </c>
    </row>
    <row r="32" spans="1:3" s="91" customFormat="1" ht="12" customHeight="1" x14ac:dyDescent="0.2">
      <c r="A32" s="419" t="s">
        <v>237</v>
      </c>
      <c r="B32" s="399" t="str">
        <f>'KV_1.1.sz.mell.'!B34</f>
        <v>Idegenforgalmi adó</v>
      </c>
      <c r="C32" s="283"/>
    </row>
    <row r="33" spans="1:3" s="91" customFormat="1" ht="12" customHeight="1" x14ac:dyDescent="0.2">
      <c r="A33" s="419" t="s">
        <v>238</v>
      </c>
      <c r="B33" s="399" t="str">
        <f>'KV_1.1.sz.mell.'!B35</f>
        <v>Iparűzési adó</v>
      </c>
      <c r="C33" s="283">
        <v>6500000</v>
      </c>
    </row>
    <row r="34" spans="1:3" s="91" customFormat="1" ht="12" customHeight="1" x14ac:dyDescent="0.2">
      <c r="A34" s="419" t="s">
        <v>239</v>
      </c>
      <c r="B34" s="399" t="str">
        <f>'KV_1.1.sz.mell.'!B36</f>
        <v>Talajterhelési díj</v>
      </c>
      <c r="C34" s="283"/>
    </row>
    <row r="35" spans="1:3" s="91" customFormat="1" ht="12" customHeight="1" x14ac:dyDescent="0.2">
      <c r="A35" s="419" t="s">
        <v>510</v>
      </c>
      <c r="B35" s="399" t="str">
        <f>'KV_1.1.sz.mell.'!B37</f>
        <v>Gépjárműadó</v>
      </c>
      <c r="C35" s="283"/>
    </row>
    <row r="36" spans="1:3" s="91" customFormat="1" ht="12" customHeight="1" x14ac:dyDescent="0.2">
      <c r="A36" s="419" t="s">
        <v>511</v>
      </c>
      <c r="B36" s="399" t="str">
        <f>'KV_1.1.sz.mell.'!B38</f>
        <v>Telekadó</v>
      </c>
      <c r="C36" s="283"/>
    </row>
    <row r="37" spans="1:3" s="91" customFormat="1" ht="12" customHeight="1" thickBot="1" x14ac:dyDescent="0.25">
      <c r="A37" s="420" t="s">
        <v>512</v>
      </c>
      <c r="B37" s="399" t="s">
        <v>641</v>
      </c>
      <c r="C37" s="285">
        <v>700000</v>
      </c>
    </row>
    <row r="38" spans="1:3" s="91" customFormat="1" ht="12" customHeight="1" thickBot="1" x14ac:dyDescent="0.25">
      <c r="A38" s="32" t="s">
        <v>19</v>
      </c>
      <c r="B38" s="21" t="s">
        <v>398</v>
      </c>
      <c r="C38" s="281">
        <f>SUM(C39:C49)</f>
        <v>20395294</v>
      </c>
    </row>
    <row r="39" spans="1:3" s="91" customFormat="1" ht="12" customHeight="1" x14ac:dyDescent="0.2">
      <c r="A39" s="418" t="s">
        <v>88</v>
      </c>
      <c r="B39" s="399" t="s">
        <v>243</v>
      </c>
      <c r="C39" s="284"/>
    </row>
    <row r="40" spans="1:3" s="91" customFormat="1" ht="12" customHeight="1" x14ac:dyDescent="0.2">
      <c r="A40" s="419" t="s">
        <v>89</v>
      </c>
      <c r="B40" s="400" t="s">
        <v>244</v>
      </c>
      <c r="C40" s="283">
        <v>327934</v>
      </c>
    </row>
    <row r="41" spans="1:3" s="91" customFormat="1" ht="12" customHeight="1" x14ac:dyDescent="0.2">
      <c r="A41" s="419" t="s">
        <v>90</v>
      </c>
      <c r="B41" s="400" t="s">
        <v>245</v>
      </c>
      <c r="C41" s="283">
        <v>90000</v>
      </c>
    </row>
    <row r="42" spans="1:3" s="91" customFormat="1" ht="12" customHeight="1" x14ac:dyDescent="0.2">
      <c r="A42" s="419" t="s">
        <v>144</v>
      </c>
      <c r="B42" s="400" t="s">
        <v>246</v>
      </c>
      <c r="C42" s="283">
        <v>11625954</v>
      </c>
    </row>
    <row r="43" spans="1:3" s="91" customFormat="1" ht="12" customHeight="1" x14ac:dyDescent="0.2">
      <c r="A43" s="419" t="s">
        <v>145</v>
      </c>
      <c r="B43" s="400" t="s">
        <v>247</v>
      </c>
      <c r="C43" s="283">
        <v>4062472</v>
      </c>
    </row>
    <row r="44" spans="1:3" s="91" customFormat="1" ht="12" customHeight="1" x14ac:dyDescent="0.2">
      <c r="A44" s="419" t="s">
        <v>146</v>
      </c>
      <c r="B44" s="400" t="s">
        <v>248</v>
      </c>
      <c r="C44" s="283">
        <v>4276120</v>
      </c>
    </row>
    <row r="45" spans="1:3" s="91" customFormat="1" ht="12" customHeight="1" x14ac:dyDescent="0.2">
      <c r="A45" s="419" t="s">
        <v>147</v>
      </c>
      <c r="B45" s="400" t="s">
        <v>249</v>
      </c>
      <c r="C45" s="283"/>
    </row>
    <row r="46" spans="1:3" s="91" customFormat="1" ht="12" customHeight="1" x14ac:dyDescent="0.2">
      <c r="A46" s="419" t="s">
        <v>148</v>
      </c>
      <c r="B46" s="400" t="s">
        <v>516</v>
      </c>
      <c r="C46" s="283"/>
    </row>
    <row r="47" spans="1:3" s="91" customFormat="1" ht="12" customHeight="1" x14ac:dyDescent="0.2">
      <c r="A47" s="419" t="s">
        <v>241</v>
      </c>
      <c r="B47" s="400" t="s">
        <v>251</v>
      </c>
      <c r="C47" s="286"/>
    </row>
    <row r="48" spans="1:3" s="91" customFormat="1" ht="12" customHeight="1" x14ac:dyDescent="0.2">
      <c r="A48" s="420" t="s">
        <v>242</v>
      </c>
      <c r="B48" s="401" t="s">
        <v>400</v>
      </c>
      <c r="C48" s="387"/>
    </row>
    <row r="49" spans="1:3" s="91" customFormat="1" ht="12" customHeight="1" thickBot="1" x14ac:dyDescent="0.25">
      <c r="A49" s="420" t="s">
        <v>399</v>
      </c>
      <c r="B49" s="540" t="s">
        <v>534</v>
      </c>
      <c r="C49" s="543">
        <v>12814</v>
      </c>
    </row>
    <row r="50" spans="1:3" s="91" customFormat="1" ht="12" customHeight="1" thickBot="1" x14ac:dyDescent="0.25">
      <c r="A50" s="32" t="s">
        <v>20</v>
      </c>
      <c r="B50" s="21" t="s">
        <v>253</v>
      </c>
      <c r="C50" s="281">
        <f>SUM(C51:C55)</f>
        <v>0</v>
      </c>
    </row>
    <row r="51" spans="1:3" s="91" customFormat="1" ht="12" customHeight="1" x14ac:dyDescent="0.2">
      <c r="A51" s="418" t="s">
        <v>91</v>
      </c>
      <c r="B51" s="399" t="s">
        <v>257</v>
      </c>
      <c r="C51" s="443"/>
    </row>
    <row r="52" spans="1:3" s="91" customFormat="1" ht="12" customHeight="1" x14ac:dyDescent="0.2">
      <c r="A52" s="419" t="s">
        <v>92</v>
      </c>
      <c r="B52" s="400" t="s">
        <v>258</v>
      </c>
      <c r="C52" s="286"/>
    </row>
    <row r="53" spans="1:3" s="91" customFormat="1" ht="12" customHeight="1" x14ac:dyDescent="0.2">
      <c r="A53" s="419" t="s">
        <v>254</v>
      </c>
      <c r="B53" s="400" t="s">
        <v>259</v>
      </c>
      <c r="C53" s="286"/>
    </row>
    <row r="54" spans="1:3" s="91" customFormat="1" ht="12" customHeight="1" x14ac:dyDescent="0.2">
      <c r="A54" s="419" t="s">
        <v>255</v>
      </c>
      <c r="B54" s="400" t="s">
        <v>260</v>
      </c>
      <c r="C54" s="286"/>
    </row>
    <row r="55" spans="1:3" s="91" customFormat="1" ht="12" customHeight="1" thickBot="1" x14ac:dyDescent="0.25">
      <c r="A55" s="420" t="s">
        <v>256</v>
      </c>
      <c r="B55" s="401" t="s">
        <v>261</v>
      </c>
      <c r="C55" s="387"/>
    </row>
    <row r="56" spans="1:3" s="91" customFormat="1" ht="12" customHeight="1" thickBot="1" x14ac:dyDescent="0.25">
      <c r="A56" s="32" t="s">
        <v>149</v>
      </c>
      <c r="B56" s="21" t="s">
        <v>262</v>
      </c>
      <c r="C56" s="281">
        <f>SUM(C57:C59)</f>
        <v>0</v>
      </c>
    </row>
    <row r="57" spans="1:3" s="91" customFormat="1" ht="12" customHeight="1" x14ac:dyDescent="0.2">
      <c r="A57" s="418" t="s">
        <v>93</v>
      </c>
      <c r="B57" s="399" t="s">
        <v>263</v>
      </c>
      <c r="C57" s="284"/>
    </row>
    <row r="58" spans="1:3" s="91" customFormat="1" ht="12" customHeight="1" x14ac:dyDescent="0.2">
      <c r="A58" s="419" t="s">
        <v>94</v>
      </c>
      <c r="B58" s="400" t="s">
        <v>391</v>
      </c>
      <c r="C58" s="283"/>
    </row>
    <row r="59" spans="1:3" s="91" customFormat="1" ht="12" customHeight="1" x14ac:dyDescent="0.2">
      <c r="A59" s="419" t="s">
        <v>266</v>
      </c>
      <c r="B59" s="400" t="s">
        <v>264</v>
      </c>
      <c r="C59" s="283"/>
    </row>
    <row r="60" spans="1:3" s="91" customFormat="1" ht="12" customHeight="1" thickBot="1" x14ac:dyDescent="0.25">
      <c r="A60" s="420" t="s">
        <v>267</v>
      </c>
      <c r="B60" s="401" t="s">
        <v>265</v>
      </c>
      <c r="C60" s="285"/>
    </row>
    <row r="61" spans="1:3" s="91" customFormat="1" ht="12" customHeight="1" thickBot="1" x14ac:dyDescent="0.25">
      <c r="A61" s="32" t="s">
        <v>22</v>
      </c>
      <c r="B61" s="276" t="s">
        <v>268</v>
      </c>
      <c r="C61" s="281">
        <f>SUM(C62:C64)</f>
        <v>73440</v>
      </c>
    </row>
    <row r="62" spans="1:3" s="91" customFormat="1" ht="12" customHeight="1" x14ac:dyDescent="0.2">
      <c r="A62" s="418" t="s">
        <v>150</v>
      </c>
      <c r="B62" s="399" t="s">
        <v>270</v>
      </c>
      <c r="C62" s="286"/>
    </row>
    <row r="63" spans="1:3" s="91" customFormat="1" ht="12" customHeight="1" x14ac:dyDescent="0.2">
      <c r="A63" s="419" t="s">
        <v>151</v>
      </c>
      <c r="B63" s="400" t="s">
        <v>392</v>
      </c>
      <c r="C63" s="286"/>
    </row>
    <row r="64" spans="1:3" s="91" customFormat="1" ht="12" customHeight="1" x14ac:dyDescent="0.2">
      <c r="A64" s="419" t="s">
        <v>199</v>
      </c>
      <c r="B64" s="400" t="s">
        <v>271</v>
      </c>
      <c r="C64" s="286">
        <v>73440</v>
      </c>
    </row>
    <row r="65" spans="1:3" s="91" customFormat="1" ht="12" customHeight="1" thickBot="1" x14ac:dyDescent="0.25">
      <c r="A65" s="420" t="s">
        <v>269</v>
      </c>
      <c r="B65" s="401" t="s">
        <v>272</v>
      </c>
      <c r="C65" s="286"/>
    </row>
    <row r="66" spans="1:3" s="91" customFormat="1" ht="12" customHeight="1" thickBot="1" x14ac:dyDescent="0.25">
      <c r="A66" s="32" t="s">
        <v>23</v>
      </c>
      <c r="B66" s="21" t="s">
        <v>273</v>
      </c>
      <c r="C66" s="287">
        <f>+C8+C16+C23+C30+C38+C50+C56+C61</f>
        <v>78220135</v>
      </c>
    </row>
    <row r="67" spans="1:3" s="91" customFormat="1" ht="12" customHeight="1" thickBot="1" x14ac:dyDescent="0.2">
      <c r="A67" s="421" t="s">
        <v>360</v>
      </c>
      <c r="B67" s="276" t="s">
        <v>275</v>
      </c>
      <c r="C67" s="281">
        <f>SUM(C68:C70)</f>
        <v>0</v>
      </c>
    </row>
    <row r="68" spans="1:3" s="91" customFormat="1" ht="12" customHeight="1" x14ac:dyDescent="0.2">
      <c r="A68" s="418" t="s">
        <v>303</v>
      </c>
      <c r="B68" s="399" t="s">
        <v>276</v>
      </c>
      <c r="C68" s="286"/>
    </row>
    <row r="69" spans="1:3" s="91" customFormat="1" ht="12" customHeight="1" x14ac:dyDescent="0.2">
      <c r="A69" s="419" t="s">
        <v>312</v>
      </c>
      <c r="B69" s="400" t="s">
        <v>277</v>
      </c>
      <c r="C69" s="286"/>
    </row>
    <row r="70" spans="1:3" s="91" customFormat="1" ht="12" customHeight="1" thickBot="1" x14ac:dyDescent="0.25">
      <c r="A70" s="420" t="s">
        <v>313</v>
      </c>
      <c r="B70" s="402" t="s">
        <v>425</v>
      </c>
      <c r="C70" s="286"/>
    </row>
    <row r="71" spans="1:3" s="91" customFormat="1" ht="12" customHeight="1" thickBot="1" x14ac:dyDescent="0.2">
      <c r="A71" s="421" t="s">
        <v>279</v>
      </c>
      <c r="B71" s="276" t="s">
        <v>280</v>
      </c>
      <c r="C71" s="281">
        <f>SUM(C72:C75)</f>
        <v>0</v>
      </c>
    </row>
    <row r="72" spans="1:3" s="91" customFormat="1" ht="12" customHeight="1" x14ac:dyDescent="0.2">
      <c r="A72" s="418" t="s">
        <v>126</v>
      </c>
      <c r="B72" s="399" t="s">
        <v>281</v>
      </c>
      <c r="C72" s="286"/>
    </row>
    <row r="73" spans="1:3" s="91" customFormat="1" ht="12" customHeight="1" x14ac:dyDescent="0.2">
      <c r="A73" s="419" t="s">
        <v>127</v>
      </c>
      <c r="B73" s="400" t="s">
        <v>527</v>
      </c>
      <c r="C73" s="286"/>
    </row>
    <row r="74" spans="1:3" s="91" customFormat="1" ht="12" customHeight="1" x14ac:dyDescent="0.2">
      <c r="A74" s="419" t="s">
        <v>304</v>
      </c>
      <c r="B74" s="400" t="s">
        <v>282</v>
      </c>
      <c r="C74" s="286"/>
    </row>
    <row r="75" spans="1:3" s="91" customFormat="1" ht="12" customHeight="1" x14ac:dyDescent="0.2">
      <c r="A75" s="419" t="s">
        <v>305</v>
      </c>
      <c r="B75" s="277" t="s">
        <v>528</v>
      </c>
      <c r="C75" s="286"/>
    </row>
    <row r="76" spans="1:3" s="91" customFormat="1" ht="12" customHeight="1" thickBot="1" x14ac:dyDescent="0.2">
      <c r="A76" s="425" t="s">
        <v>283</v>
      </c>
      <c r="B76" s="562" t="s">
        <v>284</v>
      </c>
      <c r="C76" s="468">
        <f>SUM(C77:C78)</f>
        <v>30725505</v>
      </c>
    </row>
    <row r="77" spans="1:3" s="91" customFormat="1" ht="12" customHeight="1" x14ac:dyDescent="0.2">
      <c r="A77" s="418" t="s">
        <v>306</v>
      </c>
      <c r="B77" s="399" t="s">
        <v>285</v>
      </c>
      <c r="C77" s="286">
        <v>30725505</v>
      </c>
    </row>
    <row r="78" spans="1:3" s="91" customFormat="1" ht="12" customHeight="1" thickBot="1" x14ac:dyDescent="0.25">
      <c r="A78" s="420" t="s">
        <v>307</v>
      </c>
      <c r="B78" s="401" t="s">
        <v>286</v>
      </c>
      <c r="C78" s="286"/>
    </row>
    <row r="79" spans="1:3" s="90" customFormat="1" ht="12" customHeight="1" thickBot="1" x14ac:dyDescent="0.2">
      <c r="A79" s="421" t="s">
        <v>287</v>
      </c>
      <c r="B79" s="276" t="s">
        <v>288</v>
      </c>
      <c r="C79" s="281">
        <f>SUM(C80:C82)</f>
        <v>0</v>
      </c>
    </row>
    <row r="80" spans="1:3" s="91" customFormat="1" ht="12" customHeight="1" x14ac:dyDescent="0.2">
      <c r="A80" s="418" t="s">
        <v>308</v>
      </c>
      <c r="B80" s="399" t="s">
        <v>289</v>
      </c>
      <c r="C80" s="286"/>
    </row>
    <row r="81" spans="1:3" s="91" customFormat="1" ht="12" customHeight="1" x14ac:dyDescent="0.2">
      <c r="A81" s="419" t="s">
        <v>309</v>
      </c>
      <c r="B81" s="400" t="s">
        <v>290</v>
      </c>
      <c r="C81" s="286"/>
    </row>
    <row r="82" spans="1:3" s="91" customFormat="1" ht="12" customHeight="1" thickBot="1" x14ac:dyDescent="0.25">
      <c r="A82" s="420" t="s">
        <v>310</v>
      </c>
      <c r="B82" s="401" t="s">
        <v>529</v>
      </c>
      <c r="C82" s="286"/>
    </row>
    <row r="83" spans="1:3" s="91" customFormat="1" ht="12" customHeight="1" thickBot="1" x14ac:dyDescent="0.2">
      <c r="A83" s="421" t="s">
        <v>291</v>
      </c>
      <c r="B83" s="276" t="s">
        <v>311</v>
      </c>
      <c r="C83" s="281">
        <f>SUM(C84:C87)</f>
        <v>0</v>
      </c>
    </row>
    <row r="84" spans="1:3" s="91" customFormat="1" ht="12" customHeight="1" x14ac:dyDescent="0.2">
      <c r="A84" s="422" t="s">
        <v>292</v>
      </c>
      <c r="B84" s="399" t="s">
        <v>293</v>
      </c>
      <c r="C84" s="286"/>
    </row>
    <row r="85" spans="1:3" s="91" customFormat="1" ht="12" customHeight="1" x14ac:dyDescent="0.2">
      <c r="A85" s="423" t="s">
        <v>294</v>
      </c>
      <c r="B85" s="400" t="s">
        <v>295</v>
      </c>
      <c r="C85" s="286"/>
    </row>
    <row r="86" spans="1:3" s="91" customFormat="1" ht="12" customHeight="1" x14ac:dyDescent="0.2">
      <c r="A86" s="423" t="s">
        <v>296</v>
      </c>
      <c r="B86" s="400" t="s">
        <v>297</v>
      </c>
      <c r="C86" s="286"/>
    </row>
    <row r="87" spans="1:3" s="90" customFormat="1" ht="12" customHeight="1" thickBot="1" x14ac:dyDescent="0.25">
      <c r="A87" s="424" t="s">
        <v>298</v>
      </c>
      <c r="B87" s="401" t="s">
        <v>299</v>
      </c>
      <c r="C87" s="286"/>
    </row>
    <row r="88" spans="1:3" s="90" customFormat="1" ht="12" customHeight="1" thickBot="1" x14ac:dyDescent="0.2">
      <c r="A88" s="421" t="s">
        <v>300</v>
      </c>
      <c r="B88" s="276" t="s">
        <v>439</v>
      </c>
      <c r="C88" s="444"/>
    </row>
    <row r="89" spans="1:3" s="90" customFormat="1" ht="12" customHeight="1" thickBot="1" x14ac:dyDescent="0.2">
      <c r="A89" s="421" t="s">
        <v>471</v>
      </c>
      <c r="B89" s="276" t="s">
        <v>301</v>
      </c>
      <c r="C89" s="444"/>
    </row>
    <row r="90" spans="1:3" s="90" customFormat="1" ht="12" customHeight="1" thickBot="1" x14ac:dyDescent="0.2">
      <c r="A90" s="421" t="s">
        <v>472</v>
      </c>
      <c r="B90" s="406" t="s">
        <v>442</v>
      </c>
      <c r="C90" s="287">
        <f>+C67+C71+C76+C79+C83+C89+C88</f>
        <v>30725505</v>
      </c>
    </row>
    <row r="91" spans="1:3" s="90" customFormat="1" ht="12" customHeight="1" thickBot="1" x14ac:dyDescent="0.2">
      <c r="A91" s="425" t="s">
        <v>473</v>
      </c>
      <c r="B91" s="407" t="s">
        <v>474</v>
      </c>
      <c r="C91" s="287">
        <f>+C66+C90</f>
        <v>108945640</v>
      </c>
    </row>
    <row r="92" spans="1:3" s="91" customFormat="1" ht="6.75" customHeight="1" thickBot="1" x14ac:dyDescent="0.25">
      <c r="A92" s="220"/>
      <c r="B92" s="221"/>
      <c r="C92" s="346"/>
    </row>
    <row r="93" spans="1:3" s="68" customFormat="1" ht="16.5" customHeight="1" thickBot="1" x14ac:dyDescent="0.25">
      <c r="A93" s="224"/>
      <c r="B93" s="225" t="s">
        <v>54</v>
      </c>
      <c r="C93" s="348"/>
    </row>
    <row r="94" spans="1:3" s="92" customFormat="1" ht="12" customHeight="1" thickBot="1" x14ac:dyDescent="0.25">
      <c r="A94" s="393" t="s">
        <v>15</v>
      </c>
      <c r="B94" s="28" t="s">
        <v>478</v>
      </c>
      <c r="C94" s="280">
        <f>+C95+C96+C97+C98+C99+C112</f>
        <v>71509516</v>
      </c>
    </row>
    <row r="95" spans="1:3" ht="12" customHeight="1" x14ac:dyDescent="0.2">
      <c r="A95" s="426" t="s">
        <v>95</v>
      </c>
      <c r="B95" s="10" t="s">
        <v>46</v>
      </c>
      <c r="C95" s="282">
        <v>18039011</v>
      </c>
    </row>
    <row r="96" spans="1:3" ht="12" customHeight="1" x14ac:dyDescent="0.2">
      <c r="A96" s="419" t="s">
        <v>96</v>
      </c>
      <c r="B96" s="8" t="s">
        <v>152</v>
      </c>
      <c r="C96" s="283">
        <v>2498645</v>
      </c>
    </row>
    <row r="97" spans="1:3" ht="12" customHeight="1" x14ac:dyDescent="0.2">
      <c r="A97" s="419" t="s">
        <v>97</v>
      </c>
      <c r="B97" s="8" t="s">
        <v>123</v>
      </c>
      <c r="C97" s="285">
        <v>19287295</v>
      </c>
    </row>
    <row r="98" spans="1:3" ht="12" customHeight="1" x14ac:dyDescent="0.2">
      <c r="A98" s="419" t="s">
        <v>98</v>
      </c>
      <c r="B98" s="11" t="s">
        <v>153</v>
      </c>
      <c r="C98" s="285">
        <v>750000</v>
      </c>
    </row>
    <row r="99" spans="1:3" ht="12" customHeight="1" x14ac:dyDescent="0.2">
      <c r="A99" s="419" t="s">
        <v>109</v>
      </c>
      <c r="B99" s="19" t="s">
        <v>154</v>
      </c>
      <c r="C99" s="285">
        <f>C106+C111</f>
        <v>3414821</v>
      </c>
    </row>
    <row r="100" spans="1:3" ht="12" customHeight="1" x14ac:dyDescent="0.2">
      <c r="A100" s="419" t="s">
        <v>99</v>
      </c>
      <c r="B100" s="8" t="s">
        <v>475</v>
      </c>
      <c r="C100" s="285"/>
    </row>
    <row r="101" spans="1:3" ht="12" customHeight="1" x14ac:dyDescent="0.2">
      <c r="A101" s="419" t="s">
        <v>100</v>
      </c>
      <c r="B101" s="139" t="s">
        <v>405</v>
      </c>
      <c r="C101" s="285"/>
    </row>
    <row r="102" spans="1:3" ht="12" customHeight="1" x14ac:dyDescent="0.2">
      <c r="A102" s="419" t="s">
        <v>110</v>
      </c>
      <c r="B102" s="139" t="s">
        <v>404</v>
      </c>
      <c r="C102" s="285"/>
    </row>
    <row r="103" spans="1:3" ht="12" customHeight="1" x14ac:dyDescent="0.2">
      <c r="A103" s="419" t="s">
        <v>111</v>
      </c>
      <c r="B103" s="139" t="s">
        <v>317</v>
      </c>
      <c r="C103" s="285"/>
    </row>
    <row r="104" spans="1:3" ht="12" customHeight="1" x14ac:dyDescent="0.2">
      <c r="A104" s="419" t="s">
        <v>112</v>
      </c>
      <c r="B104" s="140" t="s">
        <v>318</v>
      </c>
      <c r="C104" s="285"/>
    </row>
    <row r="105" spans="1:3" ht="12" customHeight="1" x14ac:dyDescent="0.2">
      <c r="A105" s="419" t="s">
        <v>113</v>
      </c>
      <c r="B105" s="140" t="s">
        <v>319</v>
      </c>
      <c r="C105" s="285"/>
    </row>
    <row r="106" spans="1:3" ht="12" customHeight="1" x14ac:dyDescent="0.2">
      <c r="A106" s="419" t="s">
        <v>115</v>
      </c>
      <c r="B106" s="139" t="s">
        <v>320</v>
      </c>
      <c r="C106" s="285">
        <v>2964821</v>
      </c>
    </row>
    <row r="107" spans="1:3" ht="12" customHeight="1" x14ac:dyDescent="0.2">
      <c r="A107" s="419" t="s">
        <v>155</v>
      </c>
      <c r="B107" s="139" t="s">
        <v>321</v>
      </c>
      <c r="C107" s="285"/>
    </row>
    <row r="108" spans="1:3" ht="12" customHeight="1" x14ac:dyDescent="0.2">
      <c r="A108" s="419" t="s">
        <v>315</v>
      </c>
      <c r="B108" s="140" t="s">
        <v>322</v>
      </c>
      <c r="C108" s="285"/>
    </row>
    <row r="109" spans="1:3" ht="12" customHeight="1" x14ac:dyDescent="0.2">
      <c r="A109" s="427" t="s">
        <v>316</v>
      </c>
      <c r="B109" s="141" t="s">
        <v>323</v>
      </c>
      <c r="C109" s="285"/>
    </row>
    <row r="110" spans="1:3" ht="12" customHeight="1" x14ac:dyDescent="0.2">
      <c r="A110" s="419" t="s">
        <v>402</v>
      </c>
      <c r="B110" s="141" t="s">
        <v>324</v>
      </c>
      <c r="C110" s="285"/>
    </row>
    <row r="111" spans="1:3" ht="12" customHeight="1" x14ac:dyDescent="0.2">
      <c r="A111" s="419" t="s">
        <v>403</v>
      </c>
      <c r="B111" s="140" t="s">
        <v>325</v>
      </c>
      <c r="C111" s="283">
        <v>450000</v>
      </c>
    </row>
    <row r="112" spans="1:3" ht="12" customHeight="1" x14ac:dyDescent="0.2">
      <c r="A112" s="419" t="s">
        <v>407</v>
      </c>
      <c r="B112" s="11" t="s">
        <v>47</v>
      </c>
      <c r="C112" s="283">
        <f>C114</f>
        <v>27519744</v>
      </c>
    </row>
    <row r="113" spans="1:3" ht="12" customHeight="1" x14ac:dyDescent="0.2">
      <c r="A113" s="420" t="s">
        <v>408</v>
      </c>
      <c r="B113" s="8" t="s">
        <v>476</v>
      </c>
      <c r="C113" s="285"/>
    </row>
    <row r="114" spans="1:3" ht="12" customHeight="1" thickBot="1" x14ac:dyDescent="0.25">
      <c r="A114" s="428" t="s">
        <v>409</v>
      </c>
      <c r="B114" s="142" t="s">
        <v>477</v>
      </c>
      <c r="C114" s="289">
        <v>27519744</v>
      </c>
    </row>
    <row r="115" spans="1:3" ht="12" customHeight="1" thickBot="1" x14ac:dyDescent="0.25">
      <c r="A115" s="32" t="s">
        <v>16</v>
      </c>
      <c r="B115" s="27" t="s">
        <v>326</v>
      </c>
      <c r="C115" s="281">
        <f>+C116+C118+C120</f>
        <v>17735999</v>
      </c>
    </row>
    <row r="116" spans="1:3" ht="12" customHeight="1" x14ac:dyDescent="0.2">
      <c r="A116" s="418" t="s">
        <v>101</v>
      </c>
      <c r="B116" s="8" t="s">
        <v>198</v>
      </c>
      <c r="C116" s="284">
        <v>14999999</v>
      </c>
    </row>
    <row r="117" spans="1:3" ht="12" customHeight="1" x14ac:dyDescent="0.2">
      <c r="A117" s="418" t="s">
        <v>102</v>
      </c>
      <c r="B117" s="12" t="s">
        <v>330</v>
      </c>
      <c r="C117" s="284"/>
    </row>
    <row r="118" spans="1:3" ht="12" customHeight="1" x14ac:dyDescent="0.2">
      <c r="A118" s="418" t="s">
        <v>103</v>
      </c>
      <c r="B118" s="12" t="s">
        <v>156</v>
      </c>
      <c r="C118" s="283">
        <v>2286000</v>
      </c>
    </row>
    <row r="119" spans="1:3" ht="12" customHeight="1" x14ac:dyDescent="0.2">
      <c r="A119" s="418" t="s">
        <v>104</v>
      </c>
      <c r="B119" s="12" t="s">
        <v>331</v>
      </c>
      <c r="C119" s="248"/>
    </row>
    <row r="120" spans="1:3" ht="12" customHeight="1" x14ac:dyDescent="0.2">
      <c r="A120" s="418" t="s">
        <v>105</v>
      </c>
      <c r="B120" s="278" t="s">
        <v>200</v>
      </c>
      <c r="C120" s="248">
        <f>C123+C124</f>
        <v>450000</v>
      </c>
    </row>
    <row r="121" spans="1:3" ht="12" customHeight="1" x14ac:dyDescent="0.2">
      <c r="A121" s="418" t="s">
        <v>114</v>
      </c>
      <c r="B121" s="277" t="s">
        <v>393</v>
      </c>
      <c r="C121" s="248"/>
    </row>
    <row r="122" spans="1:3" ht="12" customHeight="1" x14ac:dyDescent="0.2">
      <c r="A122" s="418" t="s">
        <v>116</v>
      </c>
      <c r="B122" s="395" t="s">
        <v>336</v>
      </c>
      <c r="C122" s="248"/>
    </row>
    <row r="123" spans="1:3" ht="12" customHeight="1" x14ac:dyDescent="0.2">
      <c r="A123" s="418" t="s">
        <v>157</v>
      </c>
      <c r="B123" s="140" t="s">
        <v>319</v>
      </c>
      <c r="C123" s="248">
        <v>400000</v>
      </c>
    </row>
    <row r="124" spans="1:3" ht="12" customHeight="1" x14ac:dyDescent="0.2">
      <c r="A124" s="418" t="s">
        <v>158</v>
      </c>
      <c r="B124" s="140" t="s">
        <v>335</v>
      </c>
      <c r="C124" s="248">
        <v>50000</v>
      </c>
    </row>
    <row r="125" spans="1:3" ht="12" customHeight="1" x14ac:dyDescent="0.2">
      <c r="A125" s="418" t="s">
        <v>159</v>
      </c>
      <c r="B125" s="140" t="s">
        <v>334</v>
      </c>
      <c r="C125" s="248"/>
    </row>
    <row r="126" spans="1:3" ht="12" customHeight="1" x14ac:dyDescent="0.2">
      <c r="A126" s="418" t="s">
        <v>327</v>
      </c>
      <c r="B126" s="140" t="s">
        <v>322</v>
      </c>
      <c r="C126" s="248"/>
    </row>
    <row r="127" spans="1:3" ht="12" customHeight="1" x14ac:dyDescent="0.2">
      <c r="A127" s="418" t="s">
        <v>328</v>
      </c>
      <c r="B127" s="140" t="s">
        <v>333</v>
      </c>
      <c r="C127" s="248"/>
    </row>
    <row r="128" spans="1:3" ht="12" customHeight="1" thickBot="1" x14ac:dyDescent="0.25">
      <c r="A128" s="427" t="s">
        <v>329</v>
      </c>
      <c r="B128" s="140" t="s">
        <v>332</v>
      </c>
      <c r="C128" s="250"/>
    </row>
    <row r="129" spans="1:11" ht="12" customHeight="1" thickBot="1" x14ac:dyDescent="0.25">
      <c r="A129" s="32" t="s">
        <v>17</v>
      </c>
      <c r="B129" s="121" t="s">
        <v>412</v>
      </c>
      <c r="C129" s="281">
        <f>+C94+C115</f>
        <v>89245515</v>
      </c>
    </row>
    <row r="130" spans="1:11" ht="12" customHeight="1" thickBot="1" x14ac:dyDescent="0.25">
      <c r="A130" s="32" t="s">
        <v>18</v>
      </c>
      <c r="B130" s="121" t="s">
        <v>413</v>
      </c>
      <c r="C130" s="281">
        <f>+C131+C132+C133</f>
        <v>0</v>
      </c>
    </row>
    <row r="131" spans="1:11" s="92" customFormat="1" ht="12" customHeight="1" x14ac:dyDescent="0.2">
      <c r="A131" s="418" t="s">
        <v>236</v>
      </c>
      <c r="B131" s="9" t="s">
        <v>481</v>
      </c>
      <c r="C131" s="248"/>
    </row>
    <row r="132" spans="1:11" ht="12" customHeight="1" x14ac:dyDescent="0.2">
      <c r="A132" s="418" t="s">
        <v>237</v>
      </c>
      <c r="B132" s="9" t="s">
        <v>421</v>
      </c>
      <c r="C132" s="248"/>
    </row>
    <row r="133" spans="1:11" ht="12" customHeight="1" thickBot="1" x14ac:dyDescent="0.25">
      <c r="A133" s="427" t="s">
        <v>238</v>
      </c>
      <c r="B133" s="7" t="s">
        <v>480</v>
      </c>
      <c r="C133" s="248"/>
    </row>
    <row r="134" spans="1:11" ht="12" customHeight="1" thickBot="1" x14ac:dyDescent="0.25">
      <c r="A134" s="32" t="s">
        <v>19</v>
      </c>
      <c r="B134" s="121" t="s">
        <v>414</v>
      </c>
      <c r="C134" s="281">
        <f>+C135+C136+C137+C138+C139+C140</f>
        <v>0</v>
      </c>
    </row>
    <row r="135" spans="1:11" ht="12" customHeight="1" x14ac:dyDescent="0.2">
      <c r="A135" s="418" t="s">
        <v>88</v>
      </c>
      <c r="B135" s="9" t="s">
        <v>423</v>
      </c>
      <c r="C135" s="248"/>
    </row>
    <row r="136" spans="1:11" ht="12" customHeight="1" x14ac:dyDescent="0.2">
      <c r="A136" s="418" t="s">
        <v>89</v>
      </c>
      <c r="B136" s="9" t="s">
        <v>415</v>
      </c>
      <c r="C136" s="248"/>
    </row>
    <row r="137" spans="1:11" ht="12" customHeight="1" x14ac:dyDescent="0.2">
      <c r="A137" s="418" t="s">
        <v>90</v>
      </c>
      <c r="B137" s="9" t="s">
        <v>416</v>
      </c>
      <c r="C137" s="248"/>
    </row>
    <row r="138" spans="1:11" ht="12" customHeight="1" x14ac:dyDescent="0.2">
      <c r="A138" s="418" t="s">
        <v>144</v>
      </c>
      <c r="B138" s="9" t="s">
        <v>479</v>
      </c>
      <c r="C138" s="248"/>
    </row>
    <row r="139" spans="1:11" ht="12" customHeight="1" x14ac:dyDescent="0.2">
      <c r="A139" s="418" t="s">
        <v>145</v>
      </c>
      <c r="B139" s="9" t="s">
        <v>418</v>
      </c>
      <c r="C139" s="248"/>
    </row>
    <row r="140" spans="1:11" s="92" customFormat="1" ht="12" customHeight="1" thickBot="1" x14ac:dyDescent="0.25">
      <c r="A140" s="427" t="s">
        <v>146</v>
      </c>
      <c r="B140" s="7" t="s">
        <v>419</v>
      </c>
      <c r="C140" s="248"/>
    </row>
    <row r="141" spans="1:11" ht="12" customHeight="1" thickBot="1" x14ac:dyDescent="0.25">
      <c r="A141" s="32" t="s">
        <v>20</v>
      </c>
      <c r="B141" s="121" t="s">
        <v>500</v>
      </c>
      <c r="C141" s="287">
        <f>+C142+C143+C145+C146+C144</f>
        <v>19700125</v>
      </c>
      <c r="K141" s="231"/>
    </row>
    <row r="142" spans="1:11" x14ac:dyDescent="0.2">
      <c r="A142" s="418" t="s">
        <v>91</v>
      </c>
      <c r="B142" s="9" t="s">
        <v>337</v>
      </c>
      <c r="C142" s="248"/>
    </row>
    <row r="143" spans="1:11" ht="12" customHeight="1" x14ac:dyDescent="0.2">
      <c r="A143" s="418" t="s">
        <v>92</v>
      </c>
      <c r="B143" s="9" t="s">
        <v>338</v>
      </c>
      <c r="C143" s="248">
        <v>1674889</v>
      </c>
    </row>
    <row r="144" spans="1:11" ht="12" customHeight="1" x14ac:dyDescent="0.2">
      <c r="A144" s="418" t="s">
        <v>254</v>
      </c>
      <c r="B144" s="9" t="s">
        <v>499</v>
      </c>
      <c r="C144" s="248">
        <v>18025236</v>
      </c>
    </row>
    <row r="145" spans="1:3" s="92" customFormat="1" ht="12" customHeight="1" x14ac:dyDescent="0.2">
      <c r="A145" s="418" t="s">
        <v>255</v>
      </c>
      <c r="B145" s="9" t="s">
        <v>428</v>
      </c>
      <c r="C145" s="248"/>
    </row>
    <row r="146" spans="1:3" s="92" customFormat="1" ht="12" customHeight="1" thickBot="1" x14ac:dyDescent="0.25">
      <c r="A146" s="427" t="s">
        <v>256</v>
      </c>
      <c r="B146" s="7" t="s">
        <v>356</v>
      </c>
      <c r="C146" s="248"/>
    </row>
    <row r="147" spans="1:3" s="92" customFormat="1" ht="12" customHeight="1" thickBot="1" x14ac:dyDescent="0.25">
      <c r="A147" s="32" t="s">
        <v>21</v>
      </c>
      <c r="B147" s="121" t="s">
        <v>429</v>
      </c>
      <c r="C147" s="290">
        <f>+C148+C149+C150+C151+C152</f>
        <v>0</v>
      </c>
    </row>
    <row r="148" spans="1:3" s="92" customFormat="1" ht="12" customHeight="1" x14ac:dyDescent="0.2">
      <c r="A148" s="418" t="s">
        <v>93</v>
      </c>
      <c r="B148" s="9" t="s">
        <v>424</v>
      </c>
      <c r="C148" s="248"/>
    </row>
    <row r="149" spans="1:3" s="92" customFormat="1" ht="12" customHeight="1" x14ac:dyDescent="0.2">
      <c r="A149" s="418" t="s">
        <v>94</v>
      </c>
      <c r="B149" s="9" t="s">
        <v>431</v>
      </c>
      <c r="C149" s="248"/>
    </row>
    <row r="150" spans="1:3" s="92" customFormat="1" ht="12" customHeight="1" x14ac:dyDescent="0.2">
      <c r="A150" s="418" t="s">
        <v>266</v>
      </c>
      <c r="B150" s="9" t="s">
        <v>426</v>
      </c>
      <c r="C150" s="248"/>
    </row>
    <row r="151" spans="1:3" s="92" customFormat="1" ht="12" customHeight="1" x14ac:dyDescent="0.2">
      <c r="A151" s="418" t="s">
        <v>267</v>
      </c>
      <c r="B151" s="9" t="s">
        <v>482</v>
      </c>
      <c r="C151" s="248"/>
    </row>
    <row r="152" spans="1:3" ht="12.75" customHeight="1" thickBot="1" x14ac:dyDescent="0.25">
      <c r="A152" s="427" t="s">
        <v>430</v>
      </c>
      <c r="B152" s="7" t="s">
        <v>433</v>
      </c>
      <c r="C152" s="250"/>
    </row>
    <row r="153" spans="1:3" ht="12.75" customHeight="1" thickBot="1" x14ac:dyDescent="0.25">
      <c r="A153" s="473" t="s">
        <v>22</v>
      </c>
      <c r="B153" s="121" t="s">
        <v>434</v>
      </c>
      <c r="C153" s="290"/>
    </row>
    <row r="154" spans="1:3" ht="12.75" customHeight="1" thickBot="1" x14ac:dyDescent="0.25">
      <c r="A154" s="473" t="s">
        <v>23</v>
      </c>
      <c r="B154" s="121" t="s">
        <v>435</v>
      </c>
      <c r="C154" s="290"/>
    </row>
    <row r="155" spans="1:3" ht="12" customHeight="1" thickBot="1" x14ac:dyDescent="0.25">
      <c r="A155" s="32" t="s">
        <v>24</v>
      </c>
      <c r="B155" s="121" t="s">
        <v>437</v>
      </c>
      <c r="C155" s="409">
        <f>+C130+C134+C141+C147+C153+C154</f>
        <v>19700125</v>
      </c>
    </row>
    <row r="156" spans="1:3" ht="15.2" customHeight="1" thickBot="1" x14ac:dyDescent="0.25">
      <c r="A156" s="429" t="s">
        <v>25</v>
      </c>
      <c r="B156" s="364" t="s">
        <v>436</v>
      </c>
      <c r="C156" s="409">
        <f>+C129+C155</f>
        <v>108945640</v>
      </c>
    </row>
    <row r="157" spans="1:3" ht="13.5" thickBot="1" x14ac:dyDescent="0.25">
      <c r="A157" s="372"/>
      <c r="B157" s="373"/>
      <c r="C157" s="602">
        <f>C91-C156</f>
        <v>0</v>
      </c>
    </row>
    <row r="158" spans="1:3" ht="15.2" customHeight="1" thickBot="1" x14ac:dyDescent="0.25">
      <c r="A158" s="229" t="s">
        <v>483</v>
      </c>
      <c r="B158" s="230"/>
      <c r="C158" s="118">
        <v>4</v>
      </c>
    </row>
    <row r="159" spans="1:3" ht="14.45" customHeight="1" thickBot="1" x14ac:dyDescent="0.25">
      <c r="A159" s="229" t="s">
        <v>174</v>
      </c>
      <c r="B159" s="230"/>
      <c r="C159" s="118">
        <v>3</v>
      </c>
    </row>
    <row r="160" spans="1:3" x14ac:dyDescent="0.2">
      <c r="A160" s="599"/>
      <c r="B160" s="600"/>
      <c r="C160" s="644"/>
    </row>
    <row r="161" spans="1:3" x14ac:dyDescent="0.2">
      <c r="A161" s="599"/>
      <c r="B161" s="600"/>
    </row>
    <row r="162" spans="1:3" x14ac:dyDescent="0.2">
      <c r="A162" s="599"/>
      <c r="B162" s="600"/>
      <c r="C162" s="601"/>
    </row>
    <row r="163" spans="1:3" x14ac:dyDescent="0.2">
      <c r="A163" s="599"/>
      <c r="B163" s="600"/>
      <c r="C163" s="601"/>
    </row>
    <row r="164" spans="1:3" x14ac:dyDescent="0.2">
      <c r="A164" s="599"/>
      <c r="B164" s="600"/>
      <c r="C164" s="601"/>
    </row>
    <row r="165" spans="1:3" x14ac:dyDescent="0.2">
      <c r="A165" s="599"/>
      <c r="B165" s="600"/>
      <c r="C165" s="601"/>
    </row>
    <row r="166" spans="1:3" x14ac:dyDescent="0.2">
      <c r="A166" s="599"/>
      <c r="B166" s="600"/>
      <c r="C166" s="601"/>
    </row>
    <row r="167" spans="1:3" x14ac:dyDescent="0.2">
      <c r="A167" s="599"/>
      <c r="B167" s="600"/>
      <c r="C167" s="601"/>
    </row>
    <row r="168" spans="1:3" x14ac:dyDescent="0.2">
      <c r="A168" s="599"/>
      <c r="B168" s="600"/>
      <c r="C168" s="601"/>
    </row>
    <row r="169" spans="1:3" x14ac:dyDescent="0.2">
      <c r="A169" s="599"/>
      <c r="B169" s="600"/>
      <c r="C169" s="601"/>
    </row>
    <row r="170" spans="1:3" x14ac:dyDescent="0.2">
      <c r="A170" s="599"/>
      <c r="B170" s="600"/>
      <c r="C170" s="601"/>
    </row>
    <row r="171" spans="1:3" x14ac:dyDescent="0.2">
      <c r="A171" s="599"/>
      <c r="B171" s="600"/>
      <c r="C171" s="601"/>
    </row>
    <row r="172" spans="1:3" x14ac:dyDescent="0.2">
      <c r="A172" s="599"/>
      <c r="B172" s="600"/>
      <c r="C172" s="601"/>
    </row>
    <row r="173" spans="1:3" x14ac:dyDescent="0.2">
      <c r="A173" s="599"/>
      <c r="B173" s="600"/>
      <c r="C173" s="601"/>
    </row>
    <row r="174" spans="1:3" x14ac:dyDescent="0.2">
      <c r="A174" s="599"/>
      <c r="B174" s="600"/>
      <c r="C174" s="601"/>
    </row>
    <row r="175" spans="1:3" x14ac:dyDescent="0.2">
      <c r="A175" s="599"/>
      <c r="B175" s="600"/>
      <c r="C175" s="601"/>
    </row>
    <row r="176" spans="1:3" x14ac:dyDescent="0.2">
      <c r="A176" s="599"/>
      <c r="B176" s="600"/>
      <c r="C176" s="601"/>
    </row>
    <row r="177" spans="1:3" x14ac:dyDescent="0.2">
      <c r="A177" s="599"/>
      <c r="B177" s="600"/>
      <c r="C177" s="601"/>
    </row>
    <row r="178" spans="1:3" x14ac:dyDescent="0.2">
      <c r="A178" s="599"/>
      <c r="B178" s="600"/>
      <c r="C178" s="601"/>
    </row>
    <row r="179" spans="1:3" x14ac:dyDescent="0.2">
      <c r="A179" s="599"/>
      <c r="B179" s="600"/>
      <c r="C179" s="601"/>
    </row>
    <row r="180" spans="1:3" x14ac:dyDescent="0.2">
      <c r="A180" s="599"/>
      <c r="B180" s="600"/>
      <c r="C180" s="601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9"/>
  <sheetViews>
    <sheetView zoomScale="120" zoomScaleNormal="120" zoomScaleSheetLayoutView="85" workbookViewId="0">
      <selection activeCell="C22" sqref="C22"/>
    </sheetView>
  </sheetViews>
  <sheetFormatPr defaultRowHeight="12.75" x14ac:dyDescent="0.2"/>
  <cols>
    <col min="1" max="1" width="19.5" style="374" customWidth="1"/>
    <col min="2" max="2" width="72" style="375" customWidth="1"/>
    <col min="3" max="3" width="25" style="376" customWidth="1"/>
    <col min="4" max="16384" width="9.33203125" style="3"/>
  </cols>
  <sheetData>
    <row r="1" spans="1:3" s="2" customFormat="1" ht="16.5" customHeight="1" thickBot="1" x14ac:dyDescent="0.25">
      <c r="A1" s="580"/>
      <c r="B1" s="581"/>
      <c r="C1" s="577" t="str">
        <f>CONCATENATE("8.1.1. melléklet ",ALAPADATOK!A7," ",ALAPADATOK!B7," ",ALAPADATOK!C7," ",ALAPADATOK!D7," ",ALAPADATOK!E7," ",ALAPADATOK!F7," ",ALAPADATOK!G7," ",ALAPADATOK!H7)</f>
        <v>8.1.1. melléklet az 1 / 2021 ( II.16. ) önkormányzati rendelethez</v>
      </c>
    </row>
    <row r="2" spans="1:3" s="88" customFormat="1" ht="21.2" customHeight="1" x14ac:dyDescent="0.2">
      <c r="A2" s="582" t="s">
        <v>58</v>
      </c>
      <c r="B2" s="583" t="str">
        <f>CONCATENATE(ALAPADATOK!A3)</f>
        <v>FITYEHÁZ KÖZSÉG ÖNKORMÁNYZATA</v>
      </c>
      <c r="C2" s="584" t="s">
        <v>51</v>
      </c>
    </row>
    <row r="3" spans="1:3" s="88" customFormat="1" ht="16.5" thickBot="1" x14ac:dyDescent="0.25">
      <c r="A3" s="585" t="s">
        <v>171</v>
      </c>
      <c r="B3" s="586" t="s">
        <v>394</v>
      </c>
      <c r="C3" s="587" t="s">
        <v>56</v>
      </c>
    </row>
    <row r="4" spans="1:3" s="89" customFormat="1" ht="22.5" customHeight="1" thickBot="1" x14ac:dyDescent="0.3">
      <c r="A4" s="588"/>
      <c r="B4" s="588"/>
      <c r="C4" s="589" t="str">
        <f>'KV_8.1.sz.mell'!C4</f>
        <v>Forintban!</v>
      </c>
    </row>
    <row r="5" spans="1:3" ht="13.5" thickBot="1" x14ac:dyDescent="0.25">
      <c r="A5" s="590" t="s">
        <v>173</v>
      </c>
      <c r="B5" s="591" t="s">
        <v>520</v>
      </c>
      <c r="C5" s="592" t="s">
        <v>52</v>
      </c>
    </row>
    <row r="6" spans="1:3" s="68" customFormat="1" ht="12.95" customHeight="1" thickBot="1" x14ac:dyDescent="0.25">
      <c r="A6" s="593"/>
      <c r="B6" s="594" t="s">
        <v>457</v>
      </c>
      <c r="C6" s="595" t="s">
        <v>458</v>
      </c>
    </row>
    <row r="7" spans="1:3" s="68" customFormat="1" ht="15.95" customHeight="1" thickBot="1" x14ac:dyDescent="0.25">
      <c r="A7" s="214"/>
      <c r="B7" s="215" t="s">
        <v>53</v>
      </c>
      <c r="C7" s="341"/>
    </row>
    <row r="8" spans="1:3" s="68" customFormat="1" ht="12" customHeight="1" thickBot="1" x14ac:dyDescent="0.25">
      <c r="A8" s="32" t="s">
        <v>15</v>
      </c>
      <c r="B8" s="21" t="s">
        <v>220</v>
      </c>
      <c r="C8" s="281">
        <f>+C9+C10+C11+C13+C14+C15+C12</f>
        <v>41872220</v>
      </c>
    </row>
    <row r="9" spans="1:3" s="90" customFormat="1" ht="12" customHeight="1" x14ac:dyDescent="0.2">
      <c r="A9" s="418" t="s">
        <v>95</v>
      </c>
      <c r="B9" s="399" t="s">
        <v>221</v>
      </c>
      <c r="C9" s="284">
        <v>15040340</v>
      </c>
    </row>
    <row r="10" spans="1:3" s="91" customFormat="1" ht="12" customHeight="1" x14ac:dyDescent="0.2">
      <c r="A10" s="419" t="s">
        <v>96</v>
      </c>
      <c r="B10" s="400" t="s">
        <v>222</v>
      </c>
      <c r="C10" s="283">
        <v>13177980</v>
      </c>
    </row>
    <row r="11" spans="1:3" s="91" customFormat="1" ht="12" customHeight="1" x14ac:dyDescent="0.2">
      <c r="A11" s="419" t="s">
        <v>97</v>
      </c>
      <c r="B11" s="400" t="s">
        <v>223</v>
      </c>
      <c r="C11" s="283">
        <v>11310940</v>
      </c>
    </row>
    <row r="12" spans="1:3" s="91" customFormat="1" ht="12" customHeight="1" x14ac:dyDescent="0.2">
      <c r="A12" s="419" t="s">
        <v>98</v>
      </c>
      <c r="B12" s="400" t="s">
        <v>643</v>
      </c>
      <c r="C12" s="283">
        <v>72960</v>
      </c>
    </row>
    <row r="13" spans="1:3" s="91" customFormat="1" ht="12" customHeight="1" x14ac:dyDescent="0.2">
      <c r="A13" s="419" t="s">
        <v>125</v>
      </c>
      <c r="B13" s="400" t="s">
        <v>224</v>
      </c>
      <c r="C13" s="283">
        <v>2270000</v>
      </c>
    </row>
    <row r="14" spans="1:3" s="91" customFormat="1" ht="12" customHeight="1" x14ac:dyDescent="0.2">
      <c r="A14" s="419" t="s">
        <v>99</v>
      </c>
      <c r="B14" s="400" t="s">
        <v>470</v>
      </c>
      <c r="C14" s="283"/>
    </row>
    <row r="15" spans="1:3" s="90" customFormat="1" ht="12" customHeight="1" thickBot="1" x14ac:dyDescent="0.25">
      <c r="A15" s="420" t="s">
        <v>100</v>
      </c>
      <c r="B15" s="401" t="s">
        <v>397</v>
      </c>
      <c r="C15" s="283"/>
    </row>
    <row r="16" spans="1:3" s="90" customFormat="1" ht="12" customHeight="1" thickBot="1" x14ac:dyDescent="0.25">
      <c r="A16" s="32" t="s">
        <v>16</v>
      </c>
      <c r="B16" s="276" t="s">
        <v>225</v>
      </c>
      <c r="C16" s="281">
        <f>+C17+C18+C19+C20+C21</f>
        <v>6179181</v>
      </c>
    </row>
    <row r="17" spans="1:3" s="90" customFormat="1" ht="12" customHeight="1" x14ac:dyDescent="0.2">
      <c r="A17" s="418" t="s">
        <v>101</v>
      </c>
      <c r="B17" s="399" t="s">
        <v>226</v>
      </c>
      <c r="C17" s="284"/>
    </row>
    <row r="18" spans="1:3" s="90" customFormat="1" ht="12" customHeight="1" x14ac:dyDescent="0.2">
      <c r="A18" s="419" t="s">
        <v>102</v>
      </c>
      <c r="B18" s="400" t="s">
        <v>227</v>
      </c>
      <c r="C18" s="283"/>
    </row>
    <row r="19" spans="1:3" s="90" customFormat="1" ht="12" customHeight="1" x14ac:dyDescent="0.2">
      <c r="A19" s="419" t="s">
        <v>103</v>
      </c>
      <c r="B19" s="400" t="s">
        <v>387</v>
      </c>
      <c r="C19" s="283"/>
    </row>
    <row r="20" spans="1:3" s="90" customFormat="1" ht="12" customHeight="1" x14ac:dyDescent="0.2">
      <c r="A20" s="419" t="s">
        <v>104</v>
      </c>
      <c r="B20" s="400" t="s">
        <v>388</v>
      </c>
      <c r="C20" s="283"/>
    </row>
    <row r="21" spans="1:3" s="90" customFormat="1" ht="12" customHeight="1" x14ac:dyDescent="0.2">
      <c r="A21" s="419" t="s">
        <v>105</v>
      </c>
      <c r="B21" s="400" t="s">
        <v>228</v>
      </c>
      <c r="C21" s="283">
        <v>6179181</v>
      </c>
    </row>
    <row r="22" spans="1:3" s="91" customFormat="1" ht="12" customHeight="1" thickBot="1" x14ac:dyDescent="0.25">
      <c r="A22" s="420" t="s">
        <v>114</v>
      </c>
      <c r="B22" s="401" t="s">
        <v>229</v>
      </c>
      <c r="C22" s="285"/>
    </row>
    <row r="23" spans="1:3" s="91" customFormat="1" ht="12" customHeight="1" thickBot="1" x14ac:dyDescent="0.25">
      <c r="A23" s="32" t="s">
        <v>17</v>
      </c>
      <c r="B23" s="21" t="s">
        <v>230</v>
      </c>
      <c r="C23" s="281">
        <f>+C24+C25+C26+C27+C28</f>
        <v>0</v>
      </c>
    </row>
    <row r="24" spans="1:3" s="91" customFormat="1" ht="12" customHeight="1" x14ac:dyDescent="0.2">
      <c r="A24" s="418" t="s">
        <v>84</v>
      </c>
      <c r="B24" s="399" t="s">
        <v>231</v>
      </c>
      <c r="C24" s="284"/>
    </row>
    <row r="25" spans="1:3" s="90" customFormat="1" ht="12" customHeight="1" x14ac:dyDescent="0.2">
      <c r="A25" s="419" t="s">
        <v>85</v>
      </c>
      <c r="B25" s="400" t="s">
        <v>232</v>
      </c>
      <c r="C25" s="283"/>
    </row>
    <row r="26" spans="1:3" s="91" customFormat="1" ht="12" customHeight="1" x14ac:dyDescent="0.2">
      <c r="A26" s="419" t="s">
        <v>86</v>
      </c>
      <c r="B26" s="400" t="s">
        <v>389</v>
      </c>
      <c r="C26" s="283"/>
    </row>
    <row r="27" spans="1:3" s="91" customFormat="1" ht="12" customHeight="1" x14ac:dyDescent="0.2">
      <c r="A27" s="419" t="s">
        <v>87</v>
      </c>
      <c r="B27" s="400" t="s">
        <v>390</v>
      </c>
      <c r="C27" s="283"/>
    </row>
    <row r="28" spans="1:3" s="91" customFormat="1" ht="12" customHeight="1" x14ac:dyDescent="0.2">
      <c r="A28" s="419" t="s">
        <v>140</v>
      </c>
      <c r="B28" s="400" t="s">
        <v>233</v>
      </c>
      <c r="C28" s="283"/>
    </row>
    <row r="29" spans="1:3" s="91" customFormat="1" ht="12" customHeight="1" thickBot="1" x14ac:dyDescent="0.25">
      <c r="A29" s="420" t="s">
        <v>141</v>
      </c>
      <c r="B29" s="401" t="s">
        <v>234</v>
      </c>
      <c r="C29" s="285"/>
    </row>
    <row r="30" spans="1:3" s="91" customFormat="1" ht="12" customHeight="1" thickBot="1" x14ac:dyDescent="0.25">
      <c r="A30" s="32" t="s">
        <v>142</v>
      </c>
      <c r="B30" s="21" t="s">
        <v>517</v>
      </c>
      <c r="C30" s="287">
        <f>SUM(C31:C37)</f>
        <v>8500487</v>
      </c>
    </row>
    <row r="31" spans="1:3" s="91" customFormat="1" ht="12" customHeight="1" x14ac:dyDescent="0.2">
      <c r="A31" s="418" t="s">
        <v>236</v>
      </c>
      <c r="B31" s="399" t="s">
        <v>640</v>
      </c>
      <c r="C31" s="284">
        <v>1300487</v>
      </c>
    </row>
    <row r="32" spans="1:3" s="91" customFormat="1" ht="12" customHeight="1" x14ac:dyDescent="0.2">
      <c r="A32" s="419" t="s">
        <v>237</v>
      </c>
      <c r="B32" s="399" t="str">
        <f>'KV_1.1.sz.mell.'!B34</f>
        <v>Idegenforgalmi adó</v>
      </c>
      <c r="C32" s="283"/>
    </row>
    <row r="33" spans="1:3" s="91" customFormat="1" ht="12" customHeight="1" x14ac:dyDescent="0.2">
      <c r="A33" s="419" t="s">
        <v>238</v>
      </c>
      <c r="B33" s="399" t="str">
        <f>'KV_1.1.sz.mell.'!B35</f>
        <v>Iparűzési adó</v>
      </c>
      <c r="C33" s="283">
        <v>6500000</v>
      </c>
    </row>
    <row r="34" spans="1:3" s="91" customFormat="1" ht="12" customHeight="1" x14ac:dyDescent="0.2">
      <c r="A34" s="419" t="s">
        <v>239</v>
      </c>
      <c r="B34" s="399" t="str">
        <f>'KV_1.1.sz.mell.'!B36</f>
        <v>Talajterhelési díj</v>
      </c>
      <c r="C34" s="283"/>
    </row>
    <row r="35" spans="1:3" s="91" customFormat="1" ht="12" customHeight="1" x14ac:dyDescent="0.2">
      <c r="A35" s="419" t="s">
        <v>510</v>
      </c>
      <c r="B35" s="399" t="str">
        <f>'KV_1.1.sz.mell.'!B37</f>
        <v>Gépjárműadó</v>
      </c>
      <c r="C35" s="283"/>
    </row>
    <row r="36" spans="1:3" s="91" customFormat="1" ht="12" customHeight="1" x14ac:dyDescent="0.2">
      <c r="A36" s="419" t="s">
        <v>511</v>
      </c>
      <c r="B36" s="399" t="str">
        <f>'KV_1.1.sz.mell.'!B38</f>
        <v>Telekadó</v>
      </c>
      <c r="C36" s="283"/>
    </row>
    <row r="37" spans="1:3" s="91" customFormat="1" ht="12" customHeight="1" thickBot="1" x14ac:dyDescent="0.25">
      <c r="A37" s="420" t="s">
        <v>512</v>
      </c>
      <c r="B37" s="399" t="s">
        <v>641</v>
      </c>
      <c r="C37" s="285">
        <v>700000</v>
      </c>
    </row>
    <row r="38" spans="1:3" s="91" customFormat="1" ht="12" customHeight="1" thickBot="1" x14ac:dyDescent="0.25">
      <c r="A38" s="32" t="s">
        <v>19</v>
      </c>
      <c r="B38" s="21" t="s">
        <v>398</v>
      </c>
      <c r="C38" s="281">
        <f>SUM(C39:C49)</f>
        <v>20395294</v>
      </c>
    </row>
    <row r="39" spans="1:3" s="91" customFormat="1" ht="12" customHeight="1" x14ac:dyDescent="0.2">
      <c r="A39" s="418" t="s">
        <v>88</v>
      </c>
      <c r="B39" s="399" t="s">
        <v>243</v>
      </c>
      <c r="C39" s="284"/>
    </row>
    <row r="40" spans="1:3" s="91" customFormat="1" ht="12" customHeight="1" x14ac:dyDescent="0.2">
      <c r="A40" s="419" t="s">
        <v>89</v>
      </c>
      <c r="B40" s="400" t="s">
        <v>244</v>
      </c>
      <c r="C40" s="283">
        <v>327934</v>
      </c>
    </row>
    <row r="41" spans="1:3" s="91" customFormat="1" ht="12" customHeight="1" x14ac:dyDescent="0.2">
      <c r="A41" s="419" t="s">
        <v>90</v>
      </c>
      <c r="B41" s="400" t="s">
        <v>245</v>
      </c>
      <c r="C41" s="283">
        <v>90000</v>
      </c>
    </row>
    <row r="42" spans="1:3" s="91" customFormat="1" ht="12" customHeight="1" x14ac:dyDescent="0.2">
      <c r="A42" s="419" t="s">
        <v>144</v>
      </c>
      <c r="B42" s="400" t="s">
        <v>246</v>
      </c>
      <c r="C42" s="283">
        <v>11625954</v>
      </c>
    </row>
    <row r="43" spans="1:3" s="91" customFormat="1" ht="12" customHeight="1" x14ac:dyDescent="0.2">
      <c r="A43" s="419" t="s">
        <v>145</v>
      </c>
      <c r="B43" s="400" t="s">
        <v>247</v>
      </c>
      <c r="C43" s="283">
        <v>4062472</v>
      </c>
    </row>
    <row r="44" spans="1:3" s="91" customFormat="1" ht="12" customHeight="1" x14ac:dyDescent="0.2">
      <c r="A44" s="419" t="s">
        <v>146</v>
      </c>
      <c r="B44" s="400" t="s">
        <v>248</v>
      </c>
      <c r="C44" s="283">
        <v>4276120</v>
      </c>
    </row>
    <row r="45" spans="1:3" s="91" customFormat="1" ht="12" customHeight="1" x14ac:dyDescent="0.2">
      <c r="A45" s="419" t="s">
        <v>147</v>
      </c>
      <c r="B45" s="400" t="s">
        <v>249</v>
      </c>
      <c r="C45" s="283"/>
    </row>
    <row r="46" spans="1:3" s="91" customFormat="1" ht="12" customHeight="1" x14ac:dyDescent="0.2">
      <c r="A46" s="419" t="s">
        <v>148</v>
      </c>
      <c r="B46" s="400" t="s">
        <v>516</v>
      </c>
      <c r="C46" s="283"/>
    </row>
    <row r="47" spans="1:3" s="91" customFormat="1" ht="12" customHeight="1" x14ac:dyDescent="0.2">
      <c r="A47" s="419" t="s">
        <v>241</v>
      </c>
      <c r="B47" s="400" t="s">
        <v>251</v>
      </c>
      <c r="C47" s="286"/>
    </row>
    <row r="48" spans="1:3" s="91" customFormat="1" ht="12" customHeight="1" x14ac:dyDescent="0.2">
      <c r="A48" s="420" t="s">
        <v>242</v>
      </c>
      <c r="B48" s="401" t="s">
        <v>400</v>
      </c>
      <c r="C48" s="387"/>
    </row>
    <row r="49" spans="1:3" s="91" customFormat="1" ht="12" customHeight="1" thickBot="1" x14ac:dyDescent="0.25">
      <c r="A49" s="420" t="s">
        <v>399</v>
      </c>
      <c r="B49" s="401" t="s">
        <v>252</v>
      </c>
      <c r="C49" s="387">
        <v>12814</v>
      </c>
    </row>
    <row r="50" spans="1:3" s="91" customFormat="1" ht="12" customHeight="1" thickBot="1" x14ac:dyDescent="0.25">
      <c r="A50" s="32" t="s">
        <v>20</v>
      </c>
      <c r="B50" s="21" t="s">
        <v>253</v>
      </c>
      <c r="C50" s="281">
        <f>SUM(C51:C55)</f>
        <v>0</v>
      </c>
    </row>
    <row r="51" spans="1:3" s="91" customFormat="1" ht="12" customHeight="1" x14ac:dyDescent="0.2">
      <c r="A51" s="418" t="s">
        <v>91</v>
      </c>
      <c r="B51" s="399" t="s">
        <v>257</v>
      </c>
      <c r="C51" s="443"/>
    </row>
    <row r="52" spans="1:3" s="91" customFormat="1" ht="12" customHeight="1" x14ac:dyDescent="0.2">
      <c r="A52" s="419" t="s">
        <v>92</v>
      </c>
      <c r="B52" s="400" t="s">
        <v>258</v>
      </c>
      <c r="C52" s="286"/>
    </row>
    <row r="53" spans="1:3" s="91" customFormat="1" ht="12" customHeight="1" x14ac:dyDescent="0.2">
      <c r="A53" s="419" t="s">
        <v>254</v>
      </c>
      <c r="B53" s="400" t="s">
        <v>259</v>
      </c>
      <c r="C53" s="286"/>
    </row>
    <row r="54" spans="1:3" s="91" customFormat="1" ht="12" customHeight="1" x14ac:dyDescent="0.2">
      <c r="A54" s="419" t="s">
        <v>255</v>
      </c>
      <c r="B54" s="400" t="s">
        <v>260</v>
      </c>
      <c r="C54" s="286"/>
    </row>
    <row r="55" spans="1:3" s="91" customFormat="1" ht="12" customHeight="1" thickBot="1" x14ac:dyDescent="0.25">
      <c r="A55" s="420" t="s">
        <v>256</v>
      </c>
      <c r="B55" s="401" t="s">
        <v>261</v>
      </c>
      <c r="C55" s="387"/>
    </row>
    <row r="56" spans="1:3" s="91" customFormat="1" ht="12" customHeight="1" thickBot="1" x14ac:dyDescent="0.25">
      <c r="A56" s="32" t="s">
        <v>149</v>
      </c>
      <c r="B56" s="21" t="s">
        <v>262</v>
      </c>
      <c r="C56" s="281">
        <f>SUM(C57:C59)</f>
        <v>0</v>
      </c>
    </row>
    <row r="57" spans="1:3" s="91" customFormat="1" ht="12" customHeight="1" x14ac:dyDescent="0.2">
      <c r="A57" s="418" t="s">
        <v>93</v>
      </c>
      <c r="B57" s="399" t="s">
        <v>263</v>
      </c>
      <c r="C57" s="284"/>
    </row>
    <row r="58" spans="1:3" s="91" customFormat="1" ht="12" customHeight="1" x14ac:dyDescent="0.2">
      <c r="A58" s="419" t="s">
        <v>94</v>
      </c>
      <c r="B58" s="400" t="s">
        <v>391</v>
      </c>
      <c r="C58" s="283"/>
    </row>
    <row r="59" spans="1:3" s="91" customFormat="1" ht="12" customHeight="1" x14ac:dyDescent="0.2">
      <c r="A59" s="419" t="s">
        <v>266</v>
      </c>
      <c r="B59" s="400" t="s">
        <v>264</v>
      </c>
      <c r="C59" s="283"/>
    </row>
    <row r="60" spans="1:3" s="91" customFormat="1" ht="12" customHeight="1" thickBot="1" x14ac:dyDescent="0.25">
      <c r="A60" s="420" t="s">
        <v>267</v>
      </c>
      <c r="B60" s="401" t="s">
        <v>265</v>
      </c>
      <c r="C60" s="285"/>
    </row>
    <row r="61" spans="1:3" s="91" customFormat="1" ht="12" customHeight="1" thickBot="1" x14ac:dyDescent="0.25">
      <c r="A61" s="32" t="s">
        <v>22</v>
      </c>
      <c r="B61" s="276" t="s">
        <v>268</v>
      </c>
      <c r="C61" s="281">
        <f>SUM(C62:C64)</f>
        <v>73440</v>
      </c>
    </row>
    <row r="62" spans="1:3" s="91" customFormat="1" ht="12" customHeight="1" x14ac:dyDescent="0.2">
      <c r="A62" s="418" t="s">
        <v>150</v>
      </c>
      <c r="B62" s="399" t="s">
        <v>270</v>
      </c>
      <c r="C62" s="286"/>
    </row>
    <row r="63" spans="1:3" s="91" customFormat="1" ht="12" customHeight="1" x14ac:dyDescent="0.2">
      <c r="A63" s="419" t="s">
        <v>151</v>
      </c>
      <c r="B63" s="400" t="s">
        <v>392</v>
      </c>
      <c r="C63" s="286"/>
    </row>
    <row r="64" spans="1:3" s="91" customFormat="1" ht="12" customHeight="1" x14ac:dyDescent="0.2">
      <c r="A64" s="419" t="s">
        <v>199</v>
      </c>
      <c r="B64" s="400" t="s">
        <v>271</v>
      </c>
      <c r="C64" s="286">
        <v>73440</v>
      </c>
    </row>
    <row r="65" spans="1:3" s="91" customFormat="1" ht="12" customHeight="1" thickBot="1" x14ac:dyDescent="0.25">
      <c r="A65" s="420" t="s">
        <v>269</v>
      </c>
      <c r="B65" s="401" t="s">
        <v>272</v>
      </c>
      <c r="C65" s="286"/>
    </row>
    <row r="66" spans="1:3" s="91" customFormat="1" ht="12" customHeight="1" thickBot="1" x14ac:dyDescent="0.25">
      <c r="A66" s="32" t="s">
        <v>23</v>
      </c>
      <c r="B66" s="21" t="s">
        <v>273</v>
      </c>
      <c r="C66" s="287">
        <f>+C8+C16+C23+C30+C38+C50+C56+C61</f>
        <v>77020622</v>
      </c>
    </row>
    <row r="67" spans="1:3" s="91" customFormat="1" ht="12" customHeight="1" thickBot="1" x14ac:dyDescent="0.2">
      <c r="A67" s="421" t="s">
        <v>360</v>
      </c>
      <c r="B67" s="276" t="s">
        <v>275</v>
      </c>
      <c r="C67" s="281">
        <f>SUM(C68:C70)</f>
        <v>0</v>
      </c>
    </row>
    <row r="68" spans="1:3" s="91" customFormat="1" ht="12" customHeight="1" x14ac:dyDescent="0.2">
      <c r="A68" s="418" t="s">
        <v>303</v>
      </c>
      <c r="B68" s="399" t="s">
        <v>276</v>
      </c>
      <c r="C68" s="286"/>
    </row>
    <row r="69" spans="1:3" s="91" customFormat="1" ht="12" customHeight="1" x14ac:dyDescent="0.2">
      <c r="A69" s="419" t="s">
        <v>312</v>
      </c>
      <c r="B69" s="400" t="s">
        <v>277</v>
      </c>
      <c r="C69" s="286"/>
    </row>
    <row r="70" spans="1:3" s="91" customFormat="1" ht="12" customHeight="1" thickBot="1" x14ac:dyDescent="0.25">
      <c r="A70" s="420" t="s">
        <v>313</v>
      </c>
      <c r="B70" s="402" t="s">
        <v>278</v>
      </c>
      <c r="C70" s="286"/>
    </row>
    <row r="71" spans="1:3" s="91" customFormat="1" ht="12" customHeight="1" thickBot="1" x14ac:dyDescent="0.2">
      <c r="A71" s="421" t="s">
        <v>279</v>
      </c>
      <c r="B71" s="276" t="s">
        <v>280</v>
      </c>
      <c r="C71" s="281">
        <f>SUM(C72:C75)</f>
        <v>0</v>
      </c>
    </row>
    <row r="72" spans="1:3" s="91" customFormat="1" ht="12" customHeight="1" x14ac:dyDescent="0.2">
      <c r="A72" s="418" t="s">
        <v>126</v>
      </c>
      <c r="B72" s="399" t="s">
        <v>281</v>
      </c>
      <c r="C72" s="286"/>
    </row>
    <row r="73" spans="1:3" s="91" customFormat="1" ht="12" customHeight="1" x14ac:dyDescent="0.2">
      <c r="A73" s="419" t="s">
        <v>127</v>
      </c>
      <c r="B73" s="400" t="s">
        <v>527</v>
      </c>
      <c r="C73" s="286"/>
    </row>
    <row r="74" spans="1:3" s="91" customFormat="1" ht="12" customHeight="1" x14ac:dyDescent="0.2">
      <c r="A74" s="419" t="s">
        <v>304</v>
      </c>
      <c r="B74" s="400" t="s">
        <v>282</v>
      </c>
      <c r="C74" s="286"/>
    </row>
    <row r="75" spans="1:3" s="91" customFormat="1" ht="12" customHeight="1" x14ac:dyDescent="0.2">
      <c r="A75" s="419" t="s">
        <v>305</v>
      </c>
      <c r="B75" s="277" t="s">
        <v>528</v>
      </c>
      <c r="C75" s="286"/>
    </row>
    <row r="76" spans="1:3" s="91" customFormat="1" ht="12" customHeight="1" thickBot="1" x14ac:dyDescent="0.2">
      <c r="A76" s="425" t="s">
        <v>283</v>
      </c>
      <c r="B76" s="562" t="s">
        <v>284</v>
      </c>
      <c r="C76" s="468">
        <f>SUM(C77:C78)</f>
        <v>30725505</v>
      </c>
    </row>
    <row r="77" spans="1:3" s="91" customFormat="1" ht="12" customHeight="1" x14ac:dyDescent="0.2">
      <c r="A77" s="418" t="s">
        <v>306</v>
      </c>
      <c r="B77" s="399" t="s">
        <v>285</v>
      </c>
      <c r="C77" s="286">
        <v>30725505</v>
      </c>
    </row>
    <row r="78" spans="1:3" s="91" customFormat="1" ht="12" customHeight="1" thickBot="1" x14ac:dyDescent="0.25">
      <c r="A78" s="420" t="s">
        <v>307</v>
      </c>
      <c r="B78" s="401" t="s">
        <v>286</v>
      </c>
      <c r="C78" s="286"/>
    </row>
    <row r="79" spans="1:3" s="90" customFormat="1" ht="12" customHeight="1" thickBot="1" x14ac:dyDescent="0.2">
      <c r="A79" s="421" t="s">
        <v>287</v>
      </c>
      <c r="B79" s="276" t="s">
        <v>288</v>
      </c>
      <c r="C79" s="281">
        <f>SUM(C80:C82)</f>
        <v>0</v>
      </c>
    </row>
    <row r="80" spans="1:3" s="91" customFormat="1" ht="12" customHeight="1" x14ac:dyDescent="0.2">
      <c r="A80" s="418" t="s">
        <v>308</v>
      </c>
      <c r="B80" s="399" t="s">
        <v>289</v>
      </c>
      <c r="C80" s="286"/>
    </row>
    <row r="81" spans="1:3" s="91" customFormat="1" ht="12" customHeight="1" x14ac:dyDescent="0.2">
      <c r="A81" s="419" t="s">
        <v>309</v>
      </c>
      <c r="B81" s="400" t="s">
        <v>290</v>
      </c>
      <c r="C81" s="286"/>
    </row>
    <row r="82" spans="1:3" s="91" customFormat="1" ht="12" customHeight="1" thickBot="1" x14ac:dyDescent="0.25">
      <c r="A82" s="420" t="s">
        <v>310</v>
      </c>
      <c r="B82" s="401" t="s">
        <v>529</v>
      </c>
      <c r="C82" s="286"/>
    </row>
    <row r="83" spans="1:3" s="91" customFormat="1" ht="12" customHeight="1" thickBot="1" x14ac:dyDescent="0.2">
      <c r="A83" s="421" t="s">
        <v>291</v>
      </c>
      <c r="B83" s="276" t="s">
        <v>311</v>
      </c>
      <c r="C83" s="281">
        <f>SUM(C84:C87)</f>
        <v>0</v>
      </c>
    </row>
    <row r="84" spans="1:3" s="91" customFormat="1" ht="12" customHeight="1" x14ac:dyDescent="0.2">
      <c r="A84" s="422" t="s">
        <v>292</v>
      </c>
      <c r="B84" s="399" t="s">
        <v>293</v>
      </c>
      <c r="C84" s="286"/>
    </row>
    <row r="85" spans="1:3" s="91" customFormat="1" ht="12" customHeight="1" x14ac:dyDescent="0.2">
      <c r="A85" s="423" t="s">
        <v>294</v>
      </c>
      <c r="B85" s="400" t="s">
        <v>295</v>
      </c>
      <c r="C85" s="286"/>
    </row>
    <row r="86" spans="1:3" s="91" customFormat="1" ht="12" customHeight="1" x14ac:dyDescent="0.2">
      <c r="A86" s="423" t="s">
        <v>296</v>
      </c>
      <c r="B86" s="400" t="s">
        <v>297</v>
      </c>
      <c r="C86" s="286"/>
    </row>
    <row r="87" spans="1:3" s="90" customFormat="1" ht="12" customHeight="1" thickBot="1" x14ac:dyDescent="0.25">
      <c r="A87" s="424" t="s">
        <v>298</v>
      </c>
      <c r="B87" s="401" t="s">
        <v>299</v>
      </c>
      <c r="C87" s="286"/>
    </row>
    <row r="88" spans="1:3" s="90" customFormat="1" ht="12" customHeight="1" thickBot="1" x14ac:dyDescent="0.2">
      <c r="A88" s="421" t="s">
        <v>300</v>
      </c>
      <c r="B88" s="276" t="s">
        <v>439</v>
      </c>
      <c r="C88" s="444"/>
    </row>
    <row r="89" spans="1:3" s="90" customFormat="1" ht="12" customHeight="1" thickBot="1" x14ac:dyDescent="0.2">
      <c r="A89" s="421" t="s">
        <v>471</v>
      </c>
      <c r="B89" s="276" t="s">
        <v>301</v>
      </c>
      <c r="C89" s="444"/>
    </row>
    <row r="90" spans="1:3" s="90" customFormat="1" ht="12" customHeight="1" thickBot="1" x14ac:dyDescent="0.2">
      <c r="A90" s="421" t="s">
        <v>472</v>
      </c>
      <c r="B90" s="406" t="s">
        <v>442</v>
      </c>
      <c r="C90" s="287">
        <f>+C67+C71+C76+C79+C83+C89+C88</f>
        <v>30725505</v>
      </c>
    </row>
    <row r="91" spans="1:3" s="90" customFormat="1" ht="12" customHeight="1" thickBot="1" x14ac:dyDescent="0.2">
      <c r="A91" s="425" t="s">
        <v>473</v>
      </c>
      <c r="B91" s="407" t="s">
        <v>474</v>
      </c>
      <c r="C91" s="287">
        <f>+C66+C90</f>
        <v>107746127</v>
      </c>
    </row>
    <row r="92" spans="1:3" s="91" customFormat="1" ht="6.75" customHeight="1" thickBot="1" x14ac:dyDescent="0.25">
      <c r="A92" s="220"/>
      <c r="B92" s="221"/>
      <c r="C92" s="346"/>
    </row>
    <row r="93" spans="1:3" s="68" customFormat="1" ht="16.5" customHeight="1" thickBot="1" x14ac:dyDescent="0.25">
      <c r="A93" s="224"/>
      <c r="B93" s="225" t="s">
        <v>54</v>
      </c>
      <c r="C93" s="348"/>
    </row>
    <row r="94" spans="1:3" s="92" customFormat="1" ht="12" customHeight="1" thickBot="1" x14ac:dyDescent="0.25">
      <c r="A94" s="393" t="s">
        <v>15</v>
      </c>
      <c r="B94" s="28" t="s">
        <v>478</v>
      </c>
      <c r="C94" s="280">
        <f>+C95+C96+C97+C98+C99+C112</f>
        <v>70310003</v>
      </c>
    </row>
    <row r="95" spans="1:3" ht="12" customHeight="1" x14ac:dyDescent="0.2">
      <c r="A95" s="426" t="s">
        <v>95</v>
      </c>
      <c r="B95" s="10" t="s">
        <v>46</v>
      </c>
      <c r="C95" s="282">
        <v>18039011</v>
      </c>
    </row>
    <row r="96" spans="1:3" ht="12" customHeight="1" x14ac:dyDescent="0.2">
      <c r="A96" s="419" t="s">
        <v>96</v>
      </c>
      <c r="B96" s="8" t="s">
        <v>152</v>
      </c>
      <c r="C96" s="283">
        <v>2498645</v>
      </c>
    </row>
    <row r="97" spans="1:3" ht="12" customHeight="1" x14ac:dyDescent="0.2">
      <c r="A97" s="419" t="s">
        <v>97</v>
      </c>
      <c r="B97" s="8" t="s">
        <v>123</v>
      </c>
      <c r="C97" s="285">
        <v>19287295</v>
      </c>
    </row>
    <row r="98" spans="1:3" ht="12" customHeight="1" x14ac:dyDescent="0.2">
      <c r="A98" s="419" t="s">
        <v>98</v>
      </c>
      <c r="B98" s="11" t="s">
        <v>153</v>
      </c>
      <c r="C98" s="285">
        <v>750000</v>
      </c>
    </row>
    <row r="99" spans="1:3" ht="12" customHeight="1" x14ac:dyDescent="0.2">
      <c r="A99" s="419" t="s">
        <v>109</v>
      </c>
      <c r="B99" s="19" t="s">
        <v>154</v>
      </c>
      <c r="C99" s="285">
        <f>C106</f>
        <v>2215308</v>
      </c>
    </row>
    <row r="100" spans="1:3" ht="12" customHeight="1" x14ac:dyDescent="0.2">
      <c r="A100" s="419" t="s">
        <v>99</v>
      </c>
      <c r="B100" s="8" t="s">
        <v>475</v>
      </c>
      <c r="C100" s="285"/>
    </row>
    <row r="101" spans="1:3" ht="12" customHeight="1" x14ac:dyDescent="0.2">
      <c r="A101" s="419" t="s">
        <v>100</v>
      </c>
      <c r="B101" s="139" t="s">
        <v>405</v>
      </c>
      <c r="C101" s="285"/>
    </row>
    <row r="102" spans="1:3" ht="12" customHeight="1" x14ac:dyDescent="0.2">
      <c r="A102" s="419" t="s">
        <v>110</v>
      </c>
      <c r="B102" s="139" t="s">
        <v>404</v>
      </c>
      <c r="C102" s="285"/>
    </row>
    <row r="103" spans="1:3" ht="12" customHeight="1" x14ac:dyDescent="0.2">
      <c r="A103" s="419" t="s">
        <v>111</v>
      </c>
      <c r="B103" s="139" t="s">
        <v>317</v>
      </c>
      <c r="C103" s="285"/>
    </row>
    <row r="104" spans="1:3" ht="12" customHeight="1" x14ac:dyDescent="0.2">
      <c r="A104" s="419" t="s">
        <v>112</v>
      </c>
      <c r="B104" s="140" t="s">
        <v>318</v>
      </c>
      <c r="C104" s="285"/>
    </row>
    <row r="105" spans="1:3" ht="12" customHeight="1" x14ac:dyDescent="0.2">
      <c r="A105" s="419" t="s">
        <v>113</v>
      </c>
      <c r="B105" s="140" t="s">
        <v>319</v>
      </c>
      <c r="C105" s="285"/>
    </row>
    <row r="106" spans="1:3" ht="12" customHeight="1" x14ac:dyDescent="0.2">
      <c r="A106" s="419" t="s">
        <v>115</v>
      </c>
      <c r="B106" s="139" t="s">
        <v>320</v>
      </c>
      <c r="C106" s="285">
        <v>2215308</v>
      </c>
    </row>
    <row r="107" spans="1:3" ht="12" customHeight="1" x14ac:dyDescent="0.2">
      <c r="A107" s="419" t="s">
        <v>155</v>
      </c>
      <c r="B107" s="139" t="s">
        <v>321</v>
      </c>
      <c r="C107" s="285"/>
    </row>
    <row r="108" spans="1:3" ht="12" customHeight="1" x14ac:dyDescent="0.2">
      <c r="A108" s="419" t="s">
        <v>315</v>
      </c>
      <c r="B108" s="140" t="s">
        <v>322</v>
      </c>
      <c r="C108" s="285"/>
    </row>
    <row r="109" spans="1:3" ht="12" customHeight="1" x14ac:dyDescent="0.2">
      <c r="A109" s="427" t="s">
        <v>316</v>
      </c>
      <c r="B109" s="141" t="s">
        <v>323</v>
      </c>
      <c r="C109" s="285"/>
    </row>
    <row r="110" spans="1:3" ht="12" customHeight="1" x14ac:dyDescent="0.2">
      <c r="A110" s="419" t="s">
        <v>402</v>
      </c>
      <c r="B110" s="141" t="s">
        <v>324</v>
      </c>
      <c r="C110" s="285"/>
    </row>
    <row r="111" spans="1:3" ht="12" customHeight="1" x14ac:dyDescent="0.2">
      <c r="A111" s="419" t="s">
        <v>403</v>
      </c>
      <c r="B111" s="140" t="s">
        <v>325</v>
      </c>
      <c r="C111" s="283"/>
    </row>
    <row r="112" spans="1:3" ht="12" customHeight="1" x14ac:dyDescent="0.2">
      <c r="A112" s="419" t="s">
        <v>407</v>
      </c>
      <c r="B112" s="11" t="s">
        <v>47</v>
      </c>
      <c r="C112" s="283">
        <f>C114</f>
        <v>27519744</v>
      </c>
    </row>
    <row r="113" spans="1:3" ht="12" customHeight="1" x14ac:dyDescent="0.2">
      <c r="A113" s="420" t="s">
        <v>408</v>
      </c>
      <c r="B113" s="8" t="s">
        <v>476</v>
      </c>
      <c r="C113" s="285"/>
    </row>
    <row r="114" spans="1:3" ht="12" customHeight="1" thickBot="1" x14ac:dyDescent="0.25">
      <c r="A114" s="428" t="s">
        <v>409</v>
      </c>
      <c r="B114" s="142" t="s">
        <v>477</v>
      </c>
      <c r="C114" s="289">
        <v>27519744</v>
      </c>
    </row>
    <row r="115" spans="1:3" ht="12" customHeight="1" thickBot="1" x14ac:dyDescent="0.25">
      <c r="A115" s="32" t="s">
        <v>16</v>
      </c>
      <c r="B115" s="27" t="s">
        <v>326</v>
      </c>
      <c r="C115" s="281">
        <f>+C116+C118+C120</f>
        <v>17735999</v>
      </c>
    </row>
    <row r="116" spans="1:3" ht="12" customHeight="1" x14ac:dyDescent="0.2">
      <c r="A116" s="418" t="s">
        <v>101</v>
      </c>
      <c r="B116" s="8" t="s">
        <v>198</v>
      </c>
      <c r="C116" s="284">
        <v>14999999</v>
      </c>
    </row>
    <row r="117" spans="1:3" ht="12" customHeight="1" x14ac:dyDescent="0.2">
      <c r="A117" s="418" t="s">
        <v>102</v>
      </c>
      <c r="B117" s="12" t="s">
        <v>330</v>
      </c>
      <c r="C117" s="284"/>
    </row>
    <row r="118" spans="1:3" ht="12" customHeight="1" x14ac:dyDescent="0.2">
      <c r="A118" s="418" t="s">
        <v>103</v>
      </c>
      <c r="B118" s="12" t="s">
        <v>156</v>
      </c>
      <c r="C118" s="283">
        <v>2286000</v>
      </c>
    </row>
    <row r="119" spans="1:3" ht="12" customHeight="1" x14ac:dyDescent="0.2">
      <c r="A119" s="418" t="s">
        <v>104</v>
      </c>
      <c r="B119" s="12" t="s">
        <v>331</v>
      </c>
      <c r="C119" s="248"/>
    </row>
    <row r="120" spans="1:3" ht="12" customHeight="1" x14ac:dyDescent="0.2">
      <c r="A120" s="418" t="s">
        <v>105</v>
      </c>
      <c r="B120" s="278" t="s">
        <v>200</v>
      </c>
      <c r="C120" s="248">
        <f>C123+C124</f>
        <v>450000</v>
      </c>
    </row>
    <row r="121" spans="1:3" ht="12" customHeight="1" x14ac:dyDescent="0.2">
      <c r="A121" s="418" t="s">
        <v>114</v>
      </c>
      <c r="B121" s="277" t="s">
        <v>393</v>
      </c>
      <c r="C121" s="248"/>
    </row>
    <row r="122" spans="1:3" ht="12" customHeight="1" x14ac:dyDescent="0.2">
      <c r="A122" s="418" t="s">
        <v>116</v>
      </c>
      <c r="B122" s="395" t="s">
        <v>336</v>
      </c>
      <c r="C122" s="248"/>
    </row>
    <row r="123" spans="1:3" ht="12" customHeight="1" x14ac:dyDescent="0.2">
      <c r="A123" s="418" t="s">
        <v>157</v>
      </c>
      <c r="B123" s="140" t="s">
        <v>319</v>
      </c>
      <c r="C123" s="248">
        <v>400000</v>
      </c>
    </row>
    <row r="124" spans="1:3" ht="12" customHeight="1" x14ac:dyDescent="0.2">
      <c r="A124" s="418" t="s">
        <v>158</v>
      </c>
      <c r="B124" s="140" t="s">
        <v>335</v>
      </c>
      <c r="C124" s="248">
        <v>50000</v>
      </c>
    </row>
    <row r="125" spans="1:3" ht="12" customHeight="1" x14ac:dyDescent="0.2">
      <c r="A125" s="418" t="s">
        <v>159</v>
      </c>
      <c r="B125" s="140" t="s">
        <v>334</v>
      </c>
      <c r="C125" s="248"/>
    </row>
    <row r="126" spans="1:3" ht="12" customHeight="1" x14ac:dyDescent="0.2">
      <c r="A126" s="418" t="s">
        <v>327</v>
      </c>
      <c r="B126" s="140" t="s">
        <v>322</v>
      </c>
      <c r="C126" s="248"/>
    </row>
    <row r="127" spans="1:3" ht="12" customHeight="1" x14ac:dyDescent="0.2">
      <c r="A127" s="418" t="s">
        <v>328</v>
      </c>
      <c r="B127" s="140" t="s">
        <v>333</v>
      </c>
      <c r="C127" s="248"/>
    </row>
    <row r="128" spans="1:3" ht="12" customHeight="1" thickBot="1" x14ac:dyDescent="0.25">
      <c r="A128" s="427" t="s">
        <v>329</v>
      </c>
      <c r="B128" s="140" t="s">
        <v>332</v>
      </c>
      <c r="C128" s="250"/>
    </row>
    <row r="129" spans="1:11" ht="12" customHeight="1" thickBot="1" x14ac:dyDescent="0.25">
      <c r="A129" s="32" t="s">
        <v>17</v>
      </c>
      <c r="B129" s="121" t="s">
        <v>412</v>
      </c>
      <c r="C129" s="281">
        <f>+C94+C115</f>
        <v>88046002</v>
      </c>
    </row>
    <row r="130" spans="1:11" ht="12" customHeight="1" thickBot="1" x14ac:dyDescent="0.25">
      <c r="A130" s="32" t="s">
        <v>18</v>
      </c>
      <c r="B130" s="121" t="s">
        <v>413</v>
      </c>
      <c r="C130" s="281">
        <f>+C131+C132+C133</f>
        <v>0</v>
      </c>
    </row>
    <row r="131" spans="1:11" s="92" customFormat="1" ht="12" customHeight="1" x14ac:dyDescent="0.2">
      <c r="A131" s="418" t="s">
        <v>236</v>
      </c>
      <c r="B131" s="9" t="s">
        <v>481</v>
      </c>
      <c r="C131" s="248"/>
    </row>
    <row r="132" spans="1:11" ht="12" customHeight="1" x14ac:dyDescent="0.2">
      <c r="A132" s="418" t="s">
        <v>237</v>
      </c>
      <c r="B132" s="9" t="s">
        <v>421</v>
      </c>
      <c r="C132" s="248"/>
    </row>
    <row r="133" spans="1:11" ht="12" customHeight="1" thickBot="1" x14ac:dyDescent="0.25">
      <c r="A133" s="427" t="s">
        <v>238</v>
      </c>
      <c r="B133" s="7" t="s">
        <v>480</v>
      </c>
      <c r="C133" s="248"/>
    </row>
    <row r="134" spans="1:11" ht="12" customHeight="1" thickBot="1" x14ac:dyDescent="0.25">
      <c r="A134" s="32" t="s">
        <v>19</v>
      </c>
      <c r="B134" s="121" t="s">
        <v>414</v>
      </c>
      <c r="C134" s="281">
        <f>+C135+C136+C137+C138+C139+C140</f>
        <v>0</v>
      </c>
    </row>
    <row r="135" spans="1:11" ht="12" customHeight="1" x14ac:dyDescent="0.2">
      <c r="A135" s="418" t="s">
        <v>88</v>
      </c>
      <c r="B135" s="9" t="s">
        <v>423</v>
      </c>
      <c r="C135" s="248"/>
    </row>
    <row r="136" spans="1:11" ht="12" customHeight="1" x14ac:dyDescent="0.2">
      <c r="A136" s="418" t="s">
        <v>89</v>
      </c>
      <c r="B136" s="9" t="s">
        <v>415</v>
      </c>
      <c r="C136" s="248"/>
    </row>
    <row r="137" spans="1:11" ht="12" customHeight="1" x14ac:dyDescent="0.2">
      <c r="A137" s="418" t="s">
        <v>90</v>
      </c>
      <c r="B137" s="9" t="s">
        <v>416</v>
      </c>
      <c r="C137" s="248"/>
    </row>
    <row r="138" spans="1:11" ht="12" customHeight="1" x14ac:dyDescent="0.2">
      <c r="A138" s="418" t="s">
        <v>144</v>
      </c>
      <c r="B138" s="9" t="s">
        <v>479</v>
      </c>
      <c r="C138" s="248"/>
    </row>
    <row r="139" spans="1:11" ht="12" customHeight="1" x14ac:dyDescent="0.2">
      <c r="A139" s="418" t="s">
        <v>145</v>
      </c>
      <c r="B139" s="9" t="s">
        <v>418</v>
      </c>
      <c r="C139" s="248"/>
    </row>
    <row r="140" spans="1:11" s="92" customFormat="1" ht="12" customHeight="1" thickBot="1" x14ac:dyDescent="0.25">
      <c r="A140" s="427" t="s">
        <v>146</v>
      </c>
      <c r="B140" s="7" t="s">
        <v>419</v>
      </c>
      <c r="C140" s="248"/>
    </row>
    <row r="141" spans="1:11" ht="12" customHeight="1" thickBot="1" x14ac:dyDescent="0.25">
      <c r="A141" s="32" t="s">
        <v>20</v>
      </c>
      <c r="B141" s="121" t="s">
        <v>500</v>
      </c>
      <c r="C141" s="287">
        <f>+C142+C143+C145+C146+C144</f>
        <v>19700125</v>
      </c>
      <c r="K141" s="231"/>
    </row>
    <row r="142" spans="1:11" x14ac:dyDescent="0.2">
      <c r="A142" s="418" t="s">
        <v>91</v>
      </c>
      <c r="B142" s="9" t="s">
        <v>337</v>
      </c>
      <c r="C142" s="248"/>
    </row>
    <row r="143" spans="1:11" ht="12" customHeight="1" x14ac:dyDescent="0.2">
      <c r="A143" s="418" t="s">
        <v>92</v>
      </c>
      <c r="B143" s="9" t="s">
        <v>338</v>
      </c>
      <c r="C143" s="248">
        <v>1674889</v>
      </c>
    </row>
    <row r="144" spans="1:11" s="92" customFormat="1" ht="12" customHeight="1" x14ac:dyDescent="0.2">
      <c r="A144" s="418" t="s">
        <v>254</v>
      </c>
      <c r="B144" s="9" t="s">
        <v>499</v>
      </c>
      <c r="C144" s="248">
        <v>18025236</v>
      </c>
    </row>
    <row r="145" spans="1:3" s="92" customFormat="1" ht="12" customHeight="1" x14ac:dyDescent="0.2">
      <c r="A145" s="418" t="s">
        <v>255</v>
      </c>
      <c r="B145" s="9" t="s">
        <v>428</v>
      </c>
      <c r="C145" s="248"/>
    </row>
    <row r="146" spans="1:3" s="92" customFormat="1" ht="12" customHeight="1" thickBot="1" x14ac:dyDescent="0.25">
      <c r="A146" s="427" t="s">
        <v>256</v>
      </c>
      <c r="B146" s="7" t="s">
        <v>356</v>
      </c>
      <c r="C146" s="248"/>
    </row>
    <row r="147" spans="1:3" s="92" customFormat="1" ht="12" customHeight="1" thickBot="1" x14ac:dyDescent="0.25">
      <c r="A147" s="32" t="s">
        <v>21</v>
      </c>
      <c r="B147" s="121" t="s">
        <v>429</v>
      </c>
      <c r="C147" s="290">
        <f>+C148+C149+C150+C151+C152</f>
        <v>0</v>
      </c>
    </row>
    <row r="148" spans="1:3" s="92" customFormat="1" ht="12" customHeight="1" x14ac:dyDescent="0.2">
      <c r="A148" s="418" t="s">
        <v>93</v>
      </c>
      <c r="B148" s="9" t="s">
        <v>424</v>
      </c>
      <c r="C148" s="248"/>
    </row>
    <row r="149" spans="1:3" s="92" customFormat="1" ht="12" customHeight="1" x14ac:dyDescent="0.2">
      <c r="A149" s="418" t="s">
        <v>94</v>
      </c>
      <c r="B149" s="9" t="s">
        <v>431</v>
      </c>
      <c r="C149" s="248"/>
    </row>
    <row r="150" spans="1:3" s="92" customFormat="1" ht="12" customHeight="1" x14ac:dyDescent="0.2">
      <c r="A150" s="418" t="s">
        <v>266</v>
      </c>
      <c r="B150" s="9" t="s">
        <v>426</v>
      </c>
      <c r="C150" s="248"/>
    </row>
    <row r="151" spans="1:3" ht="12.75" customHeight="1" x14ac:dyDescent="0.2">
      <c r="A151" s="418" t="s">
        <v>267</v>
      </c>
      <c r="B151" s="9" t="s">
        <v>482</v>
      </c>
      <c r="C151" s="248"/>
    </row>
    <row r="152" spans="1:3" ht="12.75" customHeight="1" thickBot="1" x14ac:dyDescent="0.25">
      <c r="A152" s="427" t="s">
        <v>430</v>
      </c>
      <c r="B152" s="7" t="s">
        <v>433</v>
      </c>
      <c r="C152" s="250"/>
    </row>
    <row r="153" spans="1:3" ht="12.75" customHeight="1" thickBot="1" x14ac:dyDescent="0.25">
      <c r="A153" s="473" t="s">
        <v>22</v>
      </c>
      <c r="B153" s="121" t="s">
        <v>434</v>
      </c>
      <c r="C153" s="290"/>
    </row>
    <row r="154" spans="1:3" ht="12" customHeight="1" thickBot="1" x14ac:dyDescent="0.25">
      <c r="A154" s="473" t="s">
        <v>23</v>
      </c>
      <c r="B154" s="121" t="s">
        <v>435</v>
      </c>
      <c r="C154" s="290"/>
    </row>
    <row r="155" spans="1:3" ht="15.2" customHeight="1" thickBot="1" x14ac:dyDescent="0.25">
      <c r="A155" s="32" t="s">
        <v>24</v>
      </c>
      <c r="B155" s="121" t="s">
        <v>437</v>
      </c>
      <c r="C155" s="409">
        <f>+C130+C134+C141+C147+C153+C154</f>
        <v>19700125</v>
      </c>
    </row>
    <row r="156" spans="1:3" ht="13.5" thickBot="1" x14ac:dyDescent="0.25">
      <c r="A156" s="429" t="s">
        <v>25</v>
      </c>
      <c r="B156" s="364" t="s">
        <v>436</v>
      </c>
      <c r="C156" s="409">
        <f>+C129+C155</f>
        <v>107746127</v>
      </c>
    </row>
    <row r="157" spans="1:3" ht="9" customHeight="1" thickBot="1" x14ac:dyDescent="0.25">
      <c r="A157" s="372"/>
      <c r="B157" s="373"/>
      <c r="C157" s="602">
        <f>C91-C156</f>
        <v>0</v>
      </c>
    </row>
    <row r="158" spans="1:3" ht="14.45" customHeight="1" thickBot="1" x14ac:dyDescent="0.25">
      <c r="A158" s="229" t="s">
        <v>483</v>
      </c>
      <c r="B158" s="230"/>
      <c r="C158" s="118">
        <v>4</v>
      </c>
    </row>
    <row r="159" spans="1:3" ht="13.5" thickBot="1" x14ac:dyDescent="0.25">
      <c r="A159" s="229" t="s">
        <v>174</v>
      </c>
      <c r="B159" s="230"/>
      <c r="C159" s="118">
        <v>3</v>
      </c>
    </row>
    <row r="160" spans="1:3" x14ac:dyDescent="0.2">
      <c r="A160" s="599"/>
      <c r="B160" s="600"/>
      <c r="C160" s="601"/>
    </row>
    <row r="161" spans="1:3" x14ac:dyDescent="0.2">
      <c r="A161" s="599"/>
      <c r="B161" s="600"/>
    </row>
    <row r="162" spans="1:3" x14ac:dyDescent="0.2">
      <c r="A162" s="599"/>
      <c r="B162" s="600"/>
      <c r="C162" s="601"/>
    </row>
    <row r="163" spans="1:3" x14ac:dyDescent="0.2">
      <c r="A163" s="599"/>
      <c r="B163" s="600"/>
      <c r="C163" s="601"/>
    </row>
    <row r="164" spans="1:3" x14ac:dyDescent="0.2">
      <c r="A164" s="599"/>
      <c r="B164" s="600"/>
      <c r="C164" s="601"/>
    </row>
    <row r="165" spans="1:3" x14ac:dyDescent="0.2">
      <c r="A165" s="599"/>
      <c r="B165" s="600"/>
      <c r="C165" s="601"/>
    </row>
    <row r="166" spans="1:3" x14ac:dyDescent="0.2">
      <c r="A166" s="599"/>
      <c r="B166" s="600"/>
      <c r="C166" s="601"/>
    </row>
    <row r="167" spans="1:3" x14ac:dyDescent="0.2">
      <c r="A167" s="599"/>
      <c r="B167" s="600"/>
      <c r="C167" s="601"/>
    </row>
    <row r="168" spans="1:3" x14ac:dyDescent="0.2">
      <c r="A168" s="599"/>
      <c r="B168" s="600"/>
      <c r="C168" s="601"/>
    </row>
    <row r="169" spans="1:3" x14ac:dyDescent="0.2">
      <c r="A169" s="599"/>
      <c r="B169" s="600"/>
      <c r="C169" s="601"/>
    </row>
    <row r="170" spans="1:3" x14ac:dyDescent="0.2">
      <c r="A170" s="599"/>
      <c r="B170" s="600"/>
      <c r="C170" s="601"/>
    </row>
    <row r="171" spans="1:3" x14ac:dyDescent="0.2">
      <c r="A171" s="599"/>
      <c r="B171" s="600"/>
      <c r="C171" s="601"/>
    </row>
    <row r="172" spans="1:3" x14ac:dyDescent="0.2">
      <c r="A172" s="599"/>
      <c r="B172" s="600"/>
      <c r="C172" s="601"/>
    </row>
    <row r="173" spans="1:3" x14ac:dyDescent="0.2">
      <c r="A173" s="599"/>
      <c r="B173" s="600"/>
      <c r="C173" s="601"/>
    </row>
    <row r="174" spans="1:3" x14ac:dyDescent="0.2">
      <c r="A174" s="599"/>
      <c r="B174" s="600"/>
      <c r="C174" s="601"/>
    </row>
    <row r="175" spans="1:3" x14ac:dyDescent="0.2">
      <c r="A175" s="599"/>
      <c r="B175" s="600"/>
      <c r="C175" s="601"/>
    </row>
    <row r="176" spans="1:3" x14ac:dyDescent="0.2">
      <c r="A176" s="599"/>
      <c r="B176" s="600"/>
      <c r="C176" s="601"/>
    </row>
    <row r="177" spans="1:3" x14ac:dyDescent="0.2">
      <c r="A177" s="599"/>
      <c r="B177" s="600"/>
      <c r="C177" s="601"/>
    </row>
    <row r="178" spans="1:3" x14ac:dyDescent="0.2">
      <c r="A178" s="599"/>
      <c r="B178" s="600"/>
      <c r="C178" s="601"/>
    </row>
    <row r="179" spans="1:3" x14ac:dyDescent="0.2">
      <c r="A179" s="599"/>
      <c r="B179" s="600"/>
      <c r="C179" s="60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9"/>
  <sheetViews>
    <sheetView zoomScale="120" zoomScaleNormal="120" zoomScaleSheetLayoutView="85" workbookViewId="0">
      <selection activeCell="B7" sqref="B7"/>
    </sheetView>
  </sheetViews>
  <sheetFormatPr defaultRowHeight="12.75" x14ac:dyDescent="0.2"/>
  <cols>
    <col min="1" max="1" width="19.5" style="374" customWidth="1"/>
    <col min="2" max="2" width="72" style="375" customWidth="1"/>
    <col min="3" max="3" width="25" style="376" customWidth="1"/>
    <col min="4" max="16384" width="9.33203125" style="3"/>
  </cols>
  <sheetData>
    <row r="1" spans="1:3" s="2" customFormat="1" ht="16.5" customHeight="1" thickBot="1" x14ac:dyDescent="0.25">
      <c r="A1" s="580"/>
      <c r="B1" s="581"/>
      <c r="C1" s="577" t="str">
        <f>CONCATENATE("8.1.2. melléklet ",ALAPADATOK!A7," ",ALAPADATOK!B7," ",ALAPADATOK!C7," ",ALAPADATOK!D7," ",ALAPADATOK!E7," ",ALAPADATOK!F7," ",ALAPADATOK!G7," ",ALAPADATOK!H7)</f>
        <v>8.1.2. melléklet az 1 / 2021 ( II.16. ) önkormányzati rendelethez</v>
      </c>
    </row>
    <row r="2" spans="1:3" s="88" customFormat="1" ht="21.2" customHeight="1" x14ac:dyDescent="0.2">
      <c r="A2" s="582" t="s">
        <v>58</v>
      </c>
      <c r="B2" s="583" t="str">
        <f>CONCATENATE(ALAPADATOK!A3)</f>
        <v>FITYEHÁZ KÖZSÉG ÖNKORMÁNYZATA</v>
      </c>
      <c r="C2" s="584" t="s">
        <v>51</v>
      </c>
    </row>
    <row r="3" spans="1:3" s="88" customFormat="1" ht="16.5" thickBot="1" x14ac:dyDescent="0.25">
      <c r="A3" s="585" t="s">
        <v>171</v>
      </c>
      <c r="B3" s="586" t="s">
        <v>395</v>
      </c>
      <c r="C3" s="587" t="s">
        <v>57</v>
      </c>
    </row>
    <row r="4" spans="1:3" s="89" customFormat="1" ht="22.5" customHeight="1" thickBot="1" x14ac:dyDescent="0.3">
      <c r="A4" s="588"/>
      <c r="B4" s="588"/>
      <c r="C4" s="589" t="str">
        <f>'KV_8.1.1.sz.mell'!C4</f>
        <v>Forintban!</v>
      </c>
    </row>
    <row r="5" spans="1:3" ht="13.5" thickBot="1" x14ac:dyDescent="0.25">
      <c r="A5" s="590" t="s">
        <v>173</v>
      </c>
      <c r="B5" s="591" t="s">
        <v>520</v>
      </c>
      <c r="C5" s="592" t="s">
        <v>52</v>
      </c>
    </row>
    <row r="6" spans="1:3" s="68" customFormat="1" ht="12.95" customHeight="1" thickBot="1" x14ac:dyDescent="0.25">
      <c r="A6" s="593"/>
      <c r="B6" s="594" t="s">
        <v>457</v>
      </c>
      <c r="C6" s="595" t="s">
        <v>458</v>
      </c>
    </row>
    <row r="7" spans="1:3" s="68" customFormat="1" ht="15.95" customHeight="1" thickBot="1" x14ac:dyDescent="0.25">
      <c r="A7" s="214"/>
      <c r="B7" s="215" t="s">
        <v>53</v>
      </c>
      <c r="C7" s="341"/>
    </row>
    <row r="8" spans="1:3" s="68" customFormat="1" ht="12" customHeight="1" thickBot="1" x14ac:dyDescent="0.25">
      <c r="A8" s="32" t="s">
        <v>15</v>
      </c>
      <c r="B8" s="21" t="s">
        <v>220</v>
      </c>
      <c r="C8" s="281">
        <f>+C9+C10+C11+C13+C14+C15+C12</f>
        <v>0</v>
      </c>
    </row>
    <row r="9" spans="1:3" s="90" customFormat="1" ht="12" customHeight="1" x14ac:dyDescent="0.2">
      <c r="A9" s="418" t="s">
        <v>95</v>
      </c>
      <c r="B9" s="399" t="s">
        <v>221</v>
      </c>
      <c r="C9" s="284"/>
    </row>
    <row r="10" spans="1:3" s="91" customFormat="1" ht="12" customHeight="1" x14ac:dyDescent="0.2">
      <c r="A10" s="419" t="s">
        <v>96</v>
      </c>
      <c r="B10" s="400" t="s">
        <v>222</v>
      </c>
      <c r="C10" s="283"/>
    </row>
    <row r="11" spans="1:3" s="91" customFormat="1" ht="12" customHeight="1" x14ac:dyDescent="0.2">
      <c r="A11" s="419" t="s">
        <v>97</v>
      </c>
      <c r="B11" s="400" t="s">
        <v>223</v>
      </c>
      <c r="C11" s="283"/>
    </row>
    <row r="12" spans="1:3" s="91" customFormat="1" ht="12" customHeight="1" x14ac:dyDescent="0.2">
      <c r="A12" s="419" t="s">
        <v>98</v>
      </c>
      <c r="B12" s="400" t="s">
        <v>643</v>
      </c>
      <c r="C12" s="283"/>
    </row>
    <row r="13" spans="1:3" s="91" customFormat="1" ht="12" customHeight="1" x14ac:dyDescent="0.2">
      <c r="A13" s="419" t="s">
        <v>125</v>
      </c>
      <c r="B13" s="400" t="s">
        <v>224</v>
      </c>
      <c r="C13" s="283"/>
    </row>
    <row r="14" spans="1:3" s="91" customFormat="1" ht="12" customHeight="1" x14ac:dyDescent="0.2">
      <c r="A14" s="419" t="s">
        <v>99</v>
      </c>
      <c r="B14" s="400" t="s">
        <v>470</v>
      </c>
      <c r="C14" s="283"/>
    </row>
    <row r="15" spans="1:3" s="90" customFormat="1" ht="12" customHeight="1" thickBot="1" x14ac:dyDescent="0.25">
      <c r="A15" s="420" t="s">
        <v>100</v>
      </c>
      <c r="B15" s="401" t="s">
        <v>397</v>
      </c>
      <c r="C15" s="283"/>
    </row>
    <row r="16" spans="1:3" s="90" customFormat="1" ht="12" customHeight="1" thickBot="1" x14ac:dyDescent="0.25">
      <c r="A16" s="32" t="s">
        <v>16</v>
      </c>
      <c r="B16" s="276" t="s">
        <v>225</v>
      </c>
      <c r="C16" s="281">
        <f>+C17+C18+C19+C20+C21</f>
        <v>0</v>
      </c>
    </row>
    <row r="17" spans="1:3" s="90" customFormat="1" ht="12" customHeight="1" x14ac:dyDescent="0.2">
      <c r="A17" s="418" t="s">
        <v>101</v>
      </c>
      <c r="B17" s="399" t="s">
        <v>226</v>
      </c>
      <c r="C17" s="284"/>
    </row>
    <row r="18" spans="1:3" s="90" customFormat="1" ht="12" customHeight="1" x14ac:dyDescent="0.2">
      <c r="A18" s="419" t="s">
        <v>102</v>
      </c>
      <c r="B18" s="400" t="s">
        <v>227</v>
      </c>
      <c r="C18" s="283"/>
    </row>
    <row r="19" spans="1:3" s="90" customFormat="1" ht="12" customHeight="1" x14ac:dyDescent="0.2">
      <c r="A19" s="419" t="s">
        <v>103</v>
      </c>
      <c r="B19" s="400" t="s">
        <v>387</v>
      </c>
      <c r="C19" s="283"/>
    </row>
    <row r="20" spans="1:3" s="90" customFormat="1" ht="12" customHeight="1" x14ac:dyDescent="0.2">
      <c r="A20" s="419" t="s">
        <v>104</v>
      </c>
      <c r="B20" s="400" t="s">
        <v>388</v>
      </c>
      <c r="C20" s="283"/>
    </row>
    <row r="21" spans="1:3" s="90" customFormat="1" ht="12" customHeight="1" x14ac:dyDescent="0.2">
      <c r="A21" s="419" t="s">
        <v>105</v>
      </c>
      <c r="B21" s="400" t="s">
        <v>228</v>
      </c>
      <c r="C21" s="283"/>
    </row>
    <row r="22" spans="1:3" s="91" customFormat="1" ht="12" customHeight="1" thickBot="1" x14ac:dyDescent="0.25">
      <c r="A22" s="420" t="s">
        <v>114</v>
      </c>
      <c r="B22" s="401" t="s">
        <v>229</v>
      </c>
      <c r="C22" s="285"/>
    </row>
    <row r="23" spans="1:3" s="91" customFormat="1" ht="12" customHeight="1" thickBot="1" x14ac:dyDescent="0.25">
      <c r="A23" s="32" t="s">
        <v>17</v>
      </c>
      <c r="B23" s="21" t="s">
        <v>230</v>
      </c>
      <c r="C23" s="281">
        <f>+C24+C25+C26+C27+C28</f>
        <v>0</v>
      </c>
    </row>
    <row r="24" spans="1:3" s="91" customFormat="1" ht="12" customHeight="1" x14ac:dyDescent="0.2">
      <c r="A24" s="418" t="s">
        <v>84</v>
      </c>
      <c r="B24" s="399" t="s">
        <v>231</v>
      </c>
      <c r="C24" s="284"/>
    </row>
    <row r="25" spans="1:3" s="90" customFormat="1" ht="12" customHeight="1" x14ac:dyDescent="0.2">
      <c r="A25" s="419" t="s">
        <v>85</v>
      </c>
      <c r="B25" s="400" t="s">
        <v>232</v>
      </c>
      <c r="C25" s="283"/>
    </row>
    <row r="26" spans="1:3" s="91" customFormat="1" ht="12" customHeight="1" x14ac:dyDescent="0.2">
      <c r="A26" s="419" t="s">
        <v>86</v>
      </c>
      <c r="B26" s="400" t="s">
        <v>389</v>
      </c>
      <c r="C26" s="283"/>
    </row>
    <row r="27" spans="1:3" s="91" customFormat="1" ht="12" customHeight="1" x14ac:dyDescent="0.2">
      <c r="A27" s="419" t="s">
        <v>87</v>
      </c>
      <c r="B27" s="400" t="s">
        <v>390</v>
      </c>
      <c r="C27" s="283"/>
    </row>
    <row r="28" spans="1:3" s="91" customFormat="1" ht="12" customHeight="1" x14ac:dyDescent="0.2">
      <c r="A28" s="419" t="s">
        <v>140</v>
      </c>
      <c r="B28" s="400" t="s">
        <v>233</v>
      </c>
      <c r="C28" s="283"/>
    </row>
    <row r="29" spans="1:3" s="91" customFormat="1" ht="12" customHeight="1" thickBot="1" x14ac:dyDescent="0.25">
      <c r="A29" s="420" t="s">
        <v>141</v>
      </c>
      <c r="B29" s="401" t="s">
        <v>234</v>
      </c>
      <c r="C29" s="285"/>
    </row>
    <row r="30" spans="1:3" s="91" customFormat="1" ht="12" customHeight="1" thickBot="1" x14ac:dyDescent="0.25">
      <c r="A30" s="32" t="s">
        <v>142</v>
      </c>
      <c r="B30" s="21" t="s">
        <v>235</v>
      </c>
      <c r="C30" s="287">
        <f>SUM(C31:C37)</f>
        <v>1199513</v>
      </c>
    </row>
    <row r="31" spans="1:3" s="91" customFormat="1" ht="12" customHeight="1" x14ac:dyDescent="0.2">
      <c r="A31" s="418" t="s">
        <v>236</v>
      </c>
      <c r="B31" s="399" t="s">
        <v>640</v>
      </c>
      <c r="C31" s="284">
        <v>1199513</v>
      </c>
    </row>
    <row r="32" spans="1:3" s="91" customFormat="1" ht="12" customHeight="1" x14ac:dyDescent="0.2">
      <c r="A32" s="419" t="s">
        <v>237</v>
      </c>
      <c r="B32" s="399" t="str">
        <f>'KV_1.1.sz.mell.'!B34</f>
        <v>Idegenforgalmi adó</v>
      </c>
      <c r="C32" s="283"/>
    </row>
    <row r="33" spans="1:3" s="91" customFormat="1" ht="12" customHeight="1" x14ac:dyDescent="0.2">
      <c r="A33" s="419" t="s">
        <v>238</v>
      </c>
      <c r="B33" s="399" t="str">
        <f>'KV_1.1.sz.mell.'!B35</f>
        <v>Iparűzési adó</v>
      </c>
      <c r="C33" s="283"/>
    </row>
    <row r="34" spans="1:3" s="91" customFormat="1" ht="12" customHeight="1" x14ac:dyDescent="0.2">
      <c r="A34" s="419" t="s">
        <v>239</v>
      </c>
      <c r="B34" s="399" t="str">
        <f>'KV_1.1.sz.mell.'!B36</f>
        <v>Talajterhelési díj</v>
      </c>
      <c r="C34" s="283"/>
    </row>
    <row r="35" spans="1:3" s="91" customFormat="1" ht="12" customHeight="1" x14ac:dyDescent="0.2">
      <c r="A35" s="419" t="s">
        <v>510</v>
      </c>
      <c r="B35" s="399" t="str">
        <f>'KV_1.1.sz.mell.'!B37</f>
        <v>Gépjárműadó</v>
      </c>
      <c r="C35" s="283"/>
    </row>
    <row r="36" spans="1:3" s="91" customFormat="1" ht="12" customHeight="1" x14ac:dyDescent="0.2">
      <c r="A36" s="419" t="s">
        <v>511</v>
      </c>
      <c r="B36" s="399" t="str">
        <f>'KV_1.1.sz.mell.'!B38</f>
        <v>Telekadó</v>
      </c>
      <c r="C36" s="283"/>
    </row>
    <row r="37" spans="1:3" s="91" customFormat="1" ht="12" customHeight="1" thickBot="1" x14ac:dyDescent="0.25">
      <c r="A37" s="420" t="s">
        <v>512</v>
      </c>
      <c r="B37" s="399" t="s">
        <v>641</v>
      </c>
      <c r="C37" s="285"/>
    </row>
    <row r="38" spans="1:3" s="91" customFormat="1" ht="12" customHeight="1" thickBot="1" x14ac:dyDescent="0.25">
      <c r="A38" s="32" t="s">
        <v>19</v>
      </c>
      <c r="B38" s="21" t="s">
        <v>398</v>
      </c>
      <c r="C38" s="281">
        <f>SUM(C39:C49)</f>
        <v>0</v>
      </c>
    </row>
    <row r="39" spans="1:3" s="91" customFormat="1" ht="12" customHeight="1" x14ac:dyDescent="0.2">
      <c r="A39" s="418" t="s">
        <v>88</v>
      </c>
      <c r="B39" s="399" t="s">
        <v>243</v>
      </c>
      <c r="C39" s="284"/>
    </row>
    <row r="40" spans="1:3" s="91" customFormat="1" ht="12" customHeight="1" x14ac:dyDescent="0.2">
      <c r="A40" s="419" t="s">
        <v>89</v>
      </c>
      <c r="B40" s="400" t="s">
        <v>244</v>
      </c>
      <c r="C40" s="283"/>
    </row>
    <row r="41" spans="1:3" s="91" customFormat="1" ht="12" customHeight="1" x14ac:dyDescent="0.2">
      <c r="A41" s="419" t="s">
        <v>90</v>
      </c>
      <c r="B41" s="400" t="s">
        <v>245</v>
      </c>
      <c r="C41" s="283"/>
    </row>
    <row r="42" spans="1:3" s="91" customFormat="1" ht="12" customHeight="1" x14ac:dyDescent="0.2">
      <c r="A42" s="419" t="s">
        <v>144</v>
      </c>
      <c r="B42" s="400" t="s">
        <v>246</v>
      </c>
      <c r="C42" s="283"/>
    </row>
    <row r="43" spans="1:3" s="91" customFormat="1" ht="12" customHeight="1" x14ac:dyDescent="0.2">
      <c r="A43" s="419" t="s">
        <v>145</v>
      </c>
      <c r="B43" s="400" t="s">
        <v>247</v>
      </c>
      <c r="C43" s="283"/>
    </row>
    <row r="44" spans="1:3" s="91" customFormat="1" ht="12" customHeight="1" x14ac:dyDescent="0.2">
      <c r="A44" s="419" t="s">
        <v>146</v>
      </c>
      <c r="B44" s="400" t="s">
        <v>248</v>
      </c>
      <c r="C44" s="283"/>
    </row>
    <row r="45" spans="1:3" s="91" customFormat="1" ht="12" customHeight="1" x14ac:dyDescent="0.2">
      <c r="A45" s="419" t="s">
        <v>147</v>
      </c>
      <c r="B45" s="400" t="s">
        <v>249</v>
      </c>
      <c r="C45" s="283"/>
    </row>
    <row r="46" spans="1:3" s="91" customFormat="1" ht="12" customHeight="1" x14ac:dyDescent="0.2">
      <c r="A46" s="419" t="s">
        <v>148</v>
      </c>
      <c r="B46" s="400" t="s">
        <v>518</v>
      </c>
      <c r="C46" s="283"/>
    </row>
    <row r="47" spans="1:3" s="91" customFormat="1" ht="12" customHeight="1" x14ac:dyDescent="0.2">
      <c r="A47" s="419" t="s">
        <v>241</v>
      </c>
      <c r="B47" s="400" t="s">
        <v>251</v>
      </c>
      <c r="C47" s="286"/>
    </row>
    <row r="48" spans="1:3" s="91" customFormat="1" ht="12" customHeight="1" x14ac:dyDescent="0.2">
      <c r="A48" s="420" t="s">
        <v>242</v>
      </c>
      <c r="B48" s="401" t="s">
        <v>400</v>
      </c>
      <c r="C48" s="387"/>
    </row>
    <row r="49" spans="1:3" s="91" customFormat="1" ht="12" customHeight="1" thickBot="1" x14ac:dyDescent="0.25">
      <c r="A49" s="420" t="s">
        <v>399</v>
      </c>
      <c r="B49" s="401" t="s">
        <v>252</v>
      </c>
      <c r="C49" s="387"/>
    </row>
    <row r="50" spans="1:3" s="91" customFormat="1" ht="12" customHeight="1" thickBot="1" x14ac:dyDescent="0.25">
      <c r="A50" s="32" t="s">
        <v>20</v>
      </c>
      <c r="B50" s="21" t="s">
        <v>253</v>
      </c>
      <c r="C50" s="281">
        <f>SUM(C51:C55)</f>
        <v>0</v>
      </c>
    </row>
    <row r="51" spans="1:3" s="91" customFormat="1" ht="12" customHeight="1" x14ac:dyDescent="0.2">
      <c r="A51" s="418" t="s">
        <v>91</v>
      </c>
      <c r="B51" s="399" t="s">
        <v>257</v>
      </c>
      <c r="C51" s="443"/>
    </row>
    <row r="52" spans="1:3" s="91" customFormat="1" ht="12" customHeight="1" x14ac:dyDescent="0.2">
      <c r="A52" s="419" t="s">
        <v>92</v>
      </c>
      <c r="B52" s="400" t="s">
        <v>258</v>
      </c>
      <c r="C52" s="286"/>
    </row>
    <row r="53" spans="1:3" s="91" customFormat="1" ht="12" customHeight="1" x14ac:dyDescent="0.2">
      <c r="A53" s="419" t="s">
        <v>254</v>
      </c>
      <c r="B53" s="400" t="s">
        <v>259</v>
      </c>
      <c r="C53" s="286"/>
    </row>
    <row r="54" spans="1:3" s="91" customFormat="1" ht="12" customHeight="1" x14ac:dyDescent="0.2">
      <c r="A54" s="419" t="s">
        <v>255</v>
      </c>
      <c r="B54" s="400" t="s">
        <v>260</v>
      </c>
      <c r="C54" s="286"/>
    </row>
    <row r="55" spans="1:3" s="91" customFormat="1" ht="12" customHeight="1" thickBot="1" x14ac:dyDescent="0.25">
      <c r="A55" s="420" t="s">
        <v>256</v>
      </c>
      <c r="B55" s="401" t="s">
        <v>261</v>
      </c>
      <c r="C55" s="387"/>
    </row>
    <row r="56" spans="1:3" s="91" customFormat="1" ht="12" customHeight="1" thickBot="1" x14ac:dyDescent="0.25">
      <c r="A56" s="32" t="s">
        <v>149</v>
      </c>
      <c r="B56" s="21" t="s">
        <v>262</v>
      </c>
      <c r="C56" s="281">
        <f>SUM(C57:C59)</f>
        <v>0</v>
      </c>
    </row>
    <row r="57" spans="1:3" s="91" customFormat="1" ht="12" customHeight="1" x14ac:dyDescent="0.2">
      <c r="A57" s="418" t="s">
        <v>93</v>
      </c>
      <c r="B57" s="399" t="s">
        <v>263</v>
      </c>
      <c r="C57" s="284"/>
    </row>
    <row r="58" spans="1:3" s="91" customFormat="1" ht="12" customHeight="1" x14ac:dyDescent="0.2">
      <c r="A58" s="419" t="s">
        <v>94</v>
      </c>
      <c r="B58" s="400" t="s">
        <v>391</v>
      </c>
      <c r="C58" s="283"/>
    </row>
    <row r="59" spans="1:3" s="91" customFormat="1" ht="12" customHeight="1" x14ac:dyDescent="0.2">
      <c r="A59" s="419" t="s">
        <v>266</v>
      </c>
      <c r="B59" s="400" t="s">
        <v>264</v>
      </c>
      <c r="C59" s="283"/>
    </row>
    <row r="60" spans="1:3" s="91" customFormat="1" ht="12" customHeight="1" thickBot="1" x14ac:dyDescent="0.25">
      <c r="A60" s="420" t="s">
        <v>267</v>
      </c>
      <c r="B60" s="401" t="s">
        <v>265</v>
      </c>
      <c r="C60" s="285"/>
    </row>
    <row r="61" spans="1:3" s="91" customFormat="1" ht="12" customHeight="1" thickBot="1" x14ac:dyDescent="0.25">
      <c r="A61" s="32" t="s">
        <v>22</v>
      </c>
      <c r="B61" s="276" t="s">
        <v>268</v>
      </c>
      <c r="C61" s="281">
        <f>SUM(C62:C64)</f>
        <v>0</v>
      </c>
    </row>
    <row r="62" spans="1:3" s="91" customFormat="1" ht="12" customHeight="1" x14ac:dyDescent="0.2">
      <c r="A62" s="418" t="s">
        <v>150</v>
      </c>
      <c r="B62" s="399" t="s">
        <v>270</v>
      </c>
      <c r="C62" s="286"/>
    </row>
    <row r="63" spans="1:3" s="91" customFormat="1" ht="12" customHeight="1" x14ac:dyDescent="0.2">
      <c r="A63" s="419" t="s">
        <v>151</v>
      </c>
      <c r="B63" s="400" t="s">
        <v>392</v>
      </c>
      <c r="C63" s="286"/>
    </row>
    <row r="64" spans="1:3" s="91" customFormat="1" ht="12" customHeight="1" x14ac:dyDescent="0.2">
      <c r="A64" s="419" t="s">
        <v>199</v>
      </c>
      <c r="B64" s="400" t="s">
        <v>271</v>
      </c>
      <c r="C64" s="286"/>
    </row>
    <row r="65" spans="1:3" s="91" customFormat="1" ht="12" customHeight="1" thickBot="1" x14ac:dyDescent="0.25">
      <c r="A65" s="420" t="s">
        <v>269</v>
      </c>
      <c r="B65" s="401" t="s">
        <v>272</v>
      </c>
      <c r="C65" s="286"/>
    </row>
    <row r="66" spans="1:3" s="91" customFormat="1" ht="12" customHeight="1" thickBot="1" x14ac:dyDescent="0.25">
      <c r="A66" s="32" t="s">
        <v>23</v>
      </c>
      <c r="B66" s="21" t="s">
        <v>273</v>
      </c>
      <c r="C66" s="287">
        <f>+C8+C16+C23+C30+C38+C50+C56+C61</f>
        <v>1199513</v>
      </c>
    </row>
    <row r="67" spans="1:3" s="91" customFormat="1" ht="12" customHeight="1" thickBot="1" x14ac:dyDescent="0.2">
      <c r="A67" s="421" t="s">
        <v>360</v>
      </c>
      <c r="B67" s="276" t="s">
        <v>275</v>
      </c>
      <c r="C67" s="281">
        <f>SUM(C68:C70)</f>
        <v>0</v>
      </c>
    </row>
    <row r="68" spans="1:3" s="91" customFormat="1" ht="12" customHeight="1" x14ac:dyDescent="0.2">
      <c r="A68" s="418" t="s">
        <v>303</v>
      </c>
      <c r="B68" s="399" t="s">
        <v>276</v>
      </c>
      <c r="C68" s="286"/>
    </row>
    <row r="69" spans="1:3" s="91" customFormat="1" ht="12" customHeight="1" x14ac:dyDescent="0.2">
      <c r="A69" s="419" t="s">
        <v>312</v>
      </c>
      <c r="B69" s="400" t="s">
        <v>277</v>
      </c>
      <c r="C69" s="286"/>
    </row>
    <row r="70" spans="1:3" s="91" customFormat="1" ht="12" customHeight="1" thickBot="1" x14ac:dyDescent="0.25">
      <c r="A70" s="420" t="s">
        <v>313</v>
      </c>
      <c r="B70" s="402" t="s">
        <v>278</v>
      </c>
      <c r="C70" s="286"/>
    </row>
    <row r="71" spans="1:3" s="91" customFormat="1" ht="12" customHeight="1" thickBot="1" x14ac:dyDescent="0.2">
      <c r="A71" s="421" t="s">
        <v>279</v>
      </c>
      <c r="B71" s="276" t="s">
        <v>280</v>
      </c>
      <c r="C71" s="281">
        <f>SUM(C72:C75)</f>
        <v>0</v>
      </c>
    </row>
    <row r="72" spans="1:3" s="91" customFormat="1" ht="12" customHeight="1" x14ac:dyDescent="0.2">
      <c r="A72" s="418" t="s">
        <v>126</v>
      </c>
      <c r="B72" s="399" t="s">
        <v>281</v>
      </c>
      <c r="C72" s="286"/>
    </row>
    <row r="73" spans="1:3" s="91" customFormat="1" ht="12" customHeight="1" x14ac:dyDescent="0.2">
      <c r="A73" s="419" t="s">
        <v>127</v>
      </c>
      <c r="B73" s="400" t="s">
        <v>527</v>
      </c>
      <c r="C73" s="286"/>
    </row>
    <row r="74" spans="1:3" s="91" customFormat="1" ht="12" customHeight="1" x14ac:dyDescent="0.2">
      <c r="A74" s="419" t="s">
        <v>304</v>
      </c>
      <c r="B74" s="400" t="s">
        <v>282</v>
      </c>
      <c r="C74" s="286"/>
    </row>
    <row r="75" spans="1:3" s="91" customFormat="1" ht="12" customHeight="1" x14ac:dyDescent="0.2">
      <c r="A75" s="419" t="s">
        <v>305</v>
      </c>
      <c r="B75" s="277" t="s">
        <v>528</v>
      </c>
      <c r="C75" s="286"/>
    </row>
    <row r="76" spans="1:3" s="91" customFormat="1" ht="12" customHeight="1" thickBot="1" x14ac:dyDescent="0.2">
      <c r="A76" s="425" t="s">
        <v>283</v>
      </c>
      <c r="B76" s="562" t="s">
        <v>284</v>
      </c>
      <c r="C76" s="468">
        <f>SUM(C77:C78)</f>
        <v>0</v>
      </c>
    </row>
    <row r="77" spans="1:3" s="91" customFormat="1" ht="12" customHeight="1" x14ac:dyDescent="0.2">
      <c r="A77" s="418" t="s">
        <v>306</v>
      </c>
      <c r="B77" s="399" t="s">
        <v>285</v>
      </c>
      <c r="C77" s="286"/>
    </row>
    <row r="78" spans="1:3" s="91" customFormat="1" ht="12" customHeight="1" thickBot="1" x14ac:dyDescent="0.25">
      <c r="A78" s="420" t="s">
        <v>307</v>
      </c>
      <c r="B78" s="401" t="s">
        <v>286</v>
      </c>
      <c r="C78" s="286"/>
    </row>
    <row r="79" spans="1:3" s="90" customFormat="1" ht="12" customHeight="1" thickBot="1" x14ac:dyDescent="0.2">
      <c r="A79" s="421" t="s">
        <v>287</v>
      </c>
      <c r="B79" s="276" t="s">
        <v>288</v>
      </c>
      <c r="C79" s="281">
        <f>SUM(C80:C82)</f>
        <v>0</v>
      </c>
    </row>
    <row r="80" spans="1:3" s="91" customFormat="1" ht="12" customHeight="1" x14ac:dyDescent="0.2">
      <c r="A80" s="418" t="s">
        <v>308</v>
      </c>
      <c r="B80" s="399" t="s">
        <v>289</v>
      </c>
      <c r="C80" s="286"/>
    </row>
    <row r="81" spans="1:3" s="91" customFormat="1" ht="12" customHeight="1" x14ac:dyDescent="0.2">
      <c r="A81" s="419" t="s">
        <v>309</v>
      </c>
      <c r="B81" s="400" t="s">
        <v>290</v>
      </c>
      <c r="C81" s="286"/>
    </row>
    <row r="82" spans="1:3" s="91" customFormat="1" ht="12" customHeight="1" thickBot="1" x14ac:dyDescent="0.25">
      <c r="A82" s="420" t="s">
        <v>310</v>
      </c>
      <c r="B82" s="401" t="s">
        <v>529</v>
      </c>
      <c r="C82" s="286"/>
    </row>
    <row r="83" spans="1:3" s="91" customFormat="1" ht="12" customHeight="1" thickBot="1" x14ac:dyDescent="0.2">
      <c r="A83" s="421" t="s">
        <v>291</v>
      </c>
      <c r="B83" s="276" t="s">
        <v>311</v>
      </c>
      <c r="C83" s="281">
        <f>SUM(C84:C87)</f>
        <v>0</v>
      </c>
    </row>
    <row r="84" spans="1:3" s="91" customFormat="1" ht="12" customHeight="1" x14ac:dyDescent="0.2">
      <c r="A84" s="422" t="s">
        <v>292</v>
      </c>
      <c r="B84" s="399" t="s">
        <v>293</v>
      </c>
      <c r="C84" s="286"/>
    </row>
    <row r="85" spans="1:3" s="91" customFormat="1" ht="12" customHeight="1" x14ac:dyDescent="0.2">
      <c r="A85" s="423" t="s">
        <v>294</v>
      </c>
      <c r="B85" s="400" t="s">
        <v>295</v>
      </c>
      <c r="C85" s="286"/>
    </row>
    <row r="86" spans="1:3" s="91" customFormat="1" ht="12" customHeight="1" x14ac:dyDescent="0.2">
      <c r="A86" s="423" t="s">
        <v>296</v>
      </c>
      <c r="B86" s="400" t="s">
        <v>297</v>
      </c>
      <c r="C86" s="286"/>
    </row>
    <row r="87" spans="1:3" s="90" customFormat="1" ht="12" customHeight="1" thickBot="1" x14ac:dyDescent="0.25">
      <c r="A87" s="424" t="s">
        <v>298</v>
      </c>
      <c r="B87" s="401" t="s">
        <v>299</v>
      </c>
      <c r="C87" s="286"/>
    </row>
    <row r="88" spans="1:3" s="90" customFormat="1" ht="12" customHeight="1" thickBot="1" x14ac:dyDescent="0.2">
      <c r="A88" s="421" t="s">
        <v>300</v>
      </c>
      <c r="B88" s="276" t="s">
        <v>439</v>
      </c>
      <c r="C88" s="444"/>
    </row>
    <row r="89" spans="1:3" s="90" customFormat="1" ht="12" customHeight="1" thickBot="1" x14ac:dyDescent="0.2">
      <c r="A89" s="421" t="s">
        <v>471</v>
      </c>
      <c r="B89" s="276" t="s">
        <v>301</v>
      </c>
      <c r="C89" s="444"/>
    </row>
    <row r="90" spans="1:3" s="90" customFormat="1" ht="12" customHeight="1" thickBot="1" x14ac:dyDescent="0.2">
      <c r="A90" s="421" t="s">
        <v>472</v>
      </c>
      <c r="B90" s="406" t="s">
        <v>442</v>
      </c>
      <c r="C90" s="287">
        <f>+C67+C71+C76+C79+C83+C89+C88</f>
        <v>0</v>
      </c>
    </row>
    <row r="91" spans="1:3" s="90" customFormat="1" ht="12" customHeight="1" thickBot="1" x14ac:dyDescent="0.2">
      <c r="A91" s="425" t="s">
        <v>473</v>
      </c>
      <c r="B91" s="407" t="s">
        <v>474</v>
      </c>
      <c r="C91" s="287">
        <f>+C66+C90</f>
        <v>1199513</v>
      </c>
    </row>
    <row r="92" spans="1:3" s="91" customFormat="1" ht="6.75" customHeight="1" thickBot="1" x14ac:dyDescent="0.25">
      <c r="A92" s="220"/>
      <c r="B92" s="221"/>
      <c r="C92" s="346"/>
    </row>
    <row r="93" spans="1:3" s="68" customFormat="1" ht="16.5" customHeight="1" thickBot="1" x14ac:dyDescent="0.25">
      <c r="A93" s="224"/>
      <c r="B93" s="225" t="s">
        <v>54</v>
      </c>
      <c r="C93" s="348"/>
    </row>
    <row r="94" spans="1:3" s="92" customFormat="1" ht="12" customHeight="1" thickBot="1" x14ac:dyDescent="0.25">
      <c r="A94" s="393" t="s">
        <v>15</v>
      </c>
      <c r="B94" s="28" t="s">
        <v>478</v>
      </c>
      <c r="C94" s="280">
        <f>+C95+C96+C97+C98+C99+C112</f>
        <v>1199513</v>
      </c>
    </row>
    <row r="95" spans="1:3" ht="12" customHeight="1" x14ac:dyDescent="0.2">
      <c r="A95" s="426" t="s">
        <v>95</v>
      </c>
      <c r="B95" s="10" t="s">
        <v>46</v>
      </c>
      <c r="C95" s="282"/>
    </row>
    <row r="96" spans="1:3" ht="12" customHeight="1" x14ac:dyDescent="0.2">
      <c r="A96" s="419" t="s">
        <v>96</v>
      </c>
      <c r="B96" s="8" t="s">
        <v>152</v>
      </c>
      <c r="C96" s="283"/>
    </row>
    <row r="97" spans="1:3" ht="12" customHeight="1" x14ac:dyDescent="0.2">
      <c r="A97" s="419" t="s">
        <v>97</v>
      </c>
      <c r="B97" s="8" t="s">
        <v>123</v>
      </c>
      <c r="C97" s="285"/>
    </row>
    <row r="98" spans="1:3" ht="12" customHeight="1" x14ac:dyDescent="0.2">
      <c r="A98" s="419" t="s">
        <v>98</v>
      </c>
      <c r="B98" s="11" t="s">
        <v>153</v>
      </c>
      <c r="C98" s="285"/>
    </row>
    <row r="99" spans="1:3" ht="12" customHeight="1" x14ac:dyDescent="0.2">
      <c r="A99" s="419" t="s">
        <v>109</v>
      </c>
      <c r="B99" s="19" t="s">
        <v>154</v>
      </c>
      <c r="C99" s="285">
        <f>C106+C111</f>
        <v>1199513</v>
      </c>
    </row>
    <row r="100" spans="1:3" ht="12" customHeight="1" x14ac:dyDescent="0.2">
      <c r="A100" s="419" t="s">
        <v>99</v>
      </c>
      <c r="B100" s="8" t="s">
        <v>475</v>
      </c>
      <c r="C100" s="285"/>
    </row>
    <row r="101" spans="1:3" ht="12" customHeight="1" x14ac:dyDescent="0.2">
      <c r="A101" s="419" t="s">
        <v>100</v>
      </c>
      <c r="B101" s="139" t="s">
        <v>405</v>
      </c>
      <c r="C101" s="285"/>
    </row>
    <row r="102" spans="1:3" ht="12" customHeight="1" x14ac:dyDescent="0.2">
      <c r="A102" s="419" t="s">
        <v>110</v>
      </c>
      <c r="B102" s="139" t="s">
        <v>404</v>
      </c>
      <c r="C102" s="285"/>
    </row>
    <row r="103" spans="1:3" ht="12" customHeight="1" x14ac:dyDescent="0.2">
      <c r="A103" s="419" t="s">
        <v>111</v>
      </c>
      <c r="B103" s="139" t="s">
        <v>317</v>
      </c>
      <c r="C103" s="285"/>
    </row>
    <row r="104" spans="1:3" ht="12" customHeight="1" x14ac:dyDescent="0.2">
      <c r="A104" s="419" t="s">
        <v>112</v>
      </c>
      <c r="B104" s="140" t="s">
        <v>318</v>
      </c>
      <c r="C104" s="285"/>
    </row>
    <row r="105" spans="1:3" ht="12" customHeight="1" x14ac:dyDescent="0.2">
      <c r="A105" s="419" t="s">
        <v>113</v>
      </c>
      <c r="B105" s="140" t="s">
        <v>319</v>
      </c>
      <c r="C105" s="285"/>
    </row>
    <row r="106" spans="1:3" ht="12" customHeight="1" x14ac:dyDescent="0.2">
      <c r="A106" s="419" t="s">
        <v>115</v>
      </c>
      <c r="B106" s="139" t="s">
        <v>320</v>
      </c>
      <c r="C106" s="285">
        <v>749513</v>
      </c>
    </row>
    <row r="107" spans="1:3" ht="12" customHeight="1" x14ac:dyDescent="0.2">
      <c r="A107" s="419" t="s">
        <v>155</v>
      </c>
      <c r="B107" s="139" t="s">
        <v>321</v>
      </c>
      <c r="C107" s="285"/>
    </row>
    <row r="108" spans="1:3" ht="12" customHeight="1" x14ac:dyDescent="0.2">
      <c r="A108" s="419" t="s">
        <v>315</v>
      </c>
      <c r="B108" s="140" t="s">
        <v>322</v>
      </c>
      <c r="C108" s="285"/>
    </row>
    <row r="109" spans="1:3" ht="12" customHeight="1" x14ac:dyDescent="0.2">
      <c r="A109" s="427" t="s">
        <v>316</v>
      </c>
      <c r="B109" s="141" t="s">
        <v>323</v>
      </c>
      <c r="C109" s="285"/>
    </row>
    <row r="110" spans="1:3" ht="12" customHeight="1" x14ac:dyDescent="0.2">
      <c r="A110" s="419" t="s">
        <v>402</v>
      </c>
      <c r="B110" s="141" t="s">
        <v>324</v>
      </c>
      <c r="C110" s="285"/>
    </row>
    <row r="111" spans="1:3" ht="12" customHeight="1" x14ac:dyDescent="0.2">
      <c r="A111" s="419" t="s">
        <v>403</v>
      </c>
      <c r="B111" s="140" t="s">
        <v>325</v>
      </c>
      <c r="C111" s="283">
        <v>450000</v>
      </c>
    </row>
    <row r="112" spans="1:3" ht="12" customHeight="1" x14ac:dyDescent="0.2">
      <c r="A112" s="419" t="s">
        <v>407</v>
      </c>
      <c r="B112" s="11" t="s">
        <v>47</v>
      </c>
      <c r="C112" s="283"/>
    </row>
    <row r="113" spans="1:3" ht="12" customHeight="1" x14ac:dyDescent="0.2">
      <c r="A113" s="420" t="s">
        <v>408</v>
      </c>
      <c r="B113" s="8" t="s">
        <v>476</v>
      </c>
      <c r="C113" s="285"/>
    </row>
    <row r="114" spans="1:3" ht="12" customHeight="1" thickBot="1" x14ac:dyDescent="0.25">
      <c r="A114" s="428" t="s">
        <v>409</v>
      </c>
      <c r="B114" s="142" t="s">
        <v>477</v>
      </c>
      <c r="C114" s="289"/>
    </row>
    <row r="115" spans="1:3" ht="12" customHeight="1" thickBot="1" x14ac:dyDescent="0.25">
      <c r="A115" s="32" t="s">
        <v>16</v>
      </c>
      <c r="B115" s="27" t="s">
        <v>326</v>
      </c>
      <c r="C115" s="281">
        <f>+C116+C118+C120</f>
        <v>0</v>
      </c>
    </row>
    <row r="116" spans="1:3" ht="12" customHeight="1" x14ac:dyDescent="0.2">
      <c r="A116" s="418" t="s">
        <v>101</v>
      </c>
      <c r="B116" s="8" t="s">
        <v>198</v>
      </c>
      <c r="C116" s="284"/>
    </row>
    <row r="117" spans="1:3" ht="12" customHeight="1" x14ac:dyDescent="0.2">
      <c r="A117" s="418" t="s">
        <v>102</v>
      </c>
      <c r="B117" s="12" t="s">
        <v>330</v>
      </c>
      <c r="C117" s="284"/>
    </row>
    <row r="118" spans="1:3" ht="12" customHeight="1" x14ac:dyDescent="0.2">
      <c r="A118" s="418" t="s">
        <v>103</v>
      </c>
      <c r="B118" s="12" t="s">
        <v>156</v>
      </c>
      <c r="C118" s="283"/>
    </row>
    <row r="119" spans="1:3" ht="12" customHeight="1" x14ac:dyDescent="0.2">
      <c r="A119" s="418" t="s">
        <v>104</v>
      </c>
      <c r="B119" s="12" t="s">
        <v>331</v>
      </c>
      <c r="C119" s="248"/>
    </row>
    <row r="120" spans="1:3" ht="12" customHeight="1" x14ac:dyDescent="0.2">
      <c r="A120" s="418" t="s">
        <v>105</v>
      </c>
      <c r="B120" s="278" t="s">
        <v>200</v>
      </c>
      <c r="C120" s="248"/>
    </row>
    <row r="121" spans="1:3" ht="12" customHeight="1" x14ac:dyDescent="0.2">
      <c r="A121" s="418" t="s">
        <v>114</v>
      </c>
      <c r="B121" s="277" t="s">
        <v>393</v>
      </c>
      <c r="C121" s="248"/>
    </row>
    <row r="122" spans="1:3" ht="12" customHeight="1" x14ac:dyDescent="0.2">
      <c r="A122" s="418" t="s">
        <v>116</v>
      </c>
      <c r="B122" s="395" t="s">
        <v>336</v>
      </c>
      <c r="C122" s="248"/>
    </row>
    <row r="123" spans="1:3" ht="12" customHeight="1" x14ac:dyDescent="0.2">
      <c r="A123" s="418" t="s">
        <v>157</v>
      </c>
      <c r="B123" s="140" t="s">
        <v>319</v>
      </c>
      <c r="C123" s="248"/>
    </row>
    <row r="124" spans="1:3" ht="12" customHeight="1" x14ac:dyDescent="0.2">
      <c r="A124" s="418" t="s">
        <v>158</v>
      </c>
      <c r="B124" s="140" t="s">
        <v>335</v>
      </c>
      <c r="C124" s="248"/>
    </row>
    <row r="125" spans="1:3" ht="12" customHeight="1" x14ac:dyDescent="0.2">
      <c r="A125" s="418" t="s">
        <v>159</v>
      </c>
      <c r="B125" s="140" t="s">
        <v>334</v>
      </c>
      <c r="C125" s="248"/>
    </row>
    <row r="126" spans="1:3" ht="12" customHeight="1" x14ac:dyDescent="0.2">
      <c r="A126" s="418" t="s">
        <v>327</v>
      </c>
      <c r="B126" s="140" t="s">
        <v>322</v>
      </c>
      <c r="C126" s="248"/>
    </row>
    <row r="127" spans="1:3" ht="12" customHeight="1" x14ac:dyDescent="0.2">
      <c r="A127" s="418" t="s">
        <v>328</v>
      </c>
      <c r="B127" s="140" t="s">
        <v>333</v>
      </c>
      <c r="C127" s="248"/>
    </row>
    <row r="128" spans="1:3" ht="12" customHeight="1" thickBot="1" x14ac:dyDescent="0.25">
      <c r="A128" s="427" t="s">
        <v>329</v>
      </c>
      <c r="B128" s="140" t="s">
        <v>332</v>
      </c>
      <c r="C128" s="250"/>
    </row>
    <row r="129" spans="1:11" ht="12" customHeight="1" thickBot="1" x14ac:dyDescent="0.25">
      <c r="A129" s="32" t="s">
        <v>17</v>
      </c>
      <c r="B129" s="121" t="s">
        <v>412</v>
      </c>
      <c r="C129" s="281">
        <f>+C94+C115</f>
        <v>1199513</v>
      </c>
    </row>
    <row r="130" spans="1:11" ht="12" customHeight="1" thickBot="1" x14ac:dyDescent="0.25">
      <c r="A130" s="32" t="s">
        <v>18</v>
      </c>
      <c r="B130" s="121" t="s">
        <v>413</v>
      </c>
      <c r="C130" s="281">
        <f>+C131+C132+C133</f>
        <v>0</v>
      </c>
    </row>
    <row r="131" spans="1:11" s="92" customFormat="1" ht="12" customHeight="1" x14ac:dyDescent="0.2">
      <c r="A131" s="418" t="s">
        <v>236</v>
      </c>
      <c r="B131" s="9" t="s">
        <v>481</v>
      </c>
      <c r="C131" s="248"/>
    </row>
    <row r="132" spans="1:11" ht="12" customHeight="1" x14ac:dyDescent="0.2">
      <c r="A132" s="418" t="s">
        <v>237</v>
      </c>
      <c r="B132" s="9" t="s">
        <v>421</v>
      </c>
      <c r="C132" s="248"/>
    </row>
    <row r="133" spans="1:11" ht="12" customHeight="1" thickBot="1" x14ac:dyDescent="0.25">
      <c r="A133" s="427" t="s">
        <v>238</v>
      </c>
      <c r="B133" s="7" t="s">
        <v>480</v>
      </c>
      <c r="C133" s="248"/>
    </row>
    <row r="134" spans="1:11" ht="12" customHeight="1" thickBot="1" x14ac:dyDescent="0.25">
      <c r="A134" s="32" t="s">
        <v>19</v>
      </c>
      <c r="B134" s="121" t="s">
        <v>414</v>
      </c>
      <c r="C134" s="281">
        <f>+C135+C136+C137+C138+C139+C140</f>
        <v>0</v>
      </c>
    </row>
    <row r="135" spans="1:11" ht="12" customHeight="1" x14ac:dyDescent="0.2">
      <c r="A135" s="418" t="s">
        <v>88</v>
      </c>
      <c r="B135" s="9" t="s">
        <v>423</v>
      </c>
      <c r="C135" s="248"/>
    </row>
    <row r="136" spans="1:11" ht="12" customHeight="1" x14ac:dyDescent="0.2">
      <c r="A136" s="418" t="s">
        <v>89</v>
      </c>
      <c r="B136" s="9" t="s">
        <v>415</v>
      </c>
      <c r="C136" s="248"/>
    </row>
    <row r="137" spans="1:11" ht="12" customHeight="1" x14ac:dyDescent="0.2">
      <c r="A137" s="418" t="s">
        <v>90</v>
      </c>
      <c r="B137" s="9" t="s">
        <v>416</v>
      </c>
      <c r="C137" s="248"/>
    </row>
    <row r="138" spans="1:11" ht="12" customHeight="1" x14ac:dyDescent="0.2">
      <c r="A138" s="418" t="s">
        <v>144</v>
      </c>
      <c r="B138" s="9" t="s">
        <v>479</v>
      </c>
      <c r="C138" s="248"/>
    </row>
    <row r="139" spans="1:11" ht="12" customHeight="1" x14ac:dyDescent="0.2">
      <c r="A139" s="418" t="s">
        <v>145</v>
      </c>
      <c r="B139" s="9" t="s">
        <v>418</v>
      </c>
      <c r="C139" s="248"/>
    </row>
    <row r="140" spans="1:11" s="92" customFormat="1" ht="12" customHeight="1" thickBot="1" x14ac:dyDescent="0.25">
      <c r="A140" s="427" t="s">
        <v>146</v>
      </c>
      <c r="B140" s="7" t="s">
        <v>419</v>
      </c>
      <c r="C140" s="248"/>
    </row>
    <row r="141" spans="1:11" ht="12" customHeight="1" thickBot="1" x14ac:dyDescent="0.25">
      <c r="A141" s="32" t="s">
        <v>20</v>
      </c>
      <c r="B141" s="121" t="s">
        <v>500</v>
      </c>
      <c r="C141" s="287">
        <f>+C142+C143+C145+C146+C144</f>
        <v>0</v>
      </c>
      <c r="K141" s="231"/>
    </row>
    <row r="142" spans="1:11" x14ac:dyDescent="0.2">
      <c r="A142" s="418" t="s">
        <v>91</v>
      </c>
      <c r="B142" s="9" t="s">
        <v>337</v>
      </c>
      <c r="C142" s="248"/>
    </row>
    <row r="143" spans="1:11" ht="12" customHeight="1" x14ac:dyDescent="0.2">
      <c r="A143" s="418" t="s">
        <v>92</v>
      </c>
      <c r="B143" s="9" t="s">
        <v>338</v>
      </c>
      <c r="C143" s="248"/>
    </row>
    <row r="144" spans="1:11" s="92" customFormat="1" ht="12" customHeight="1" x14ac:dyDescent="0.2">
      <c r="A144" s="418" t="s">
        <v>254</v>
      </c>
      <c r="B144" s="9" t="s">
        <v>499</v>
      </c>
      <c r="C144" s="248"/>
    </row>
    <row r="145" spans="1:3" s="92" customFormat="1" ht="12" customHeight="1" x14ac:dyDescent="0.2">
      <c r="A145" s="418" t="s">
        <v>255</v>
      </c>
      <c r="B145" s="9" t="s">
        <v>428</v>
      </c>
      <c r="C145" s="248"/>
    </row>
    <row r="146" spans="1:3" s="92" customFormat="1" ht="12" customHeight="1" thickBot="1" x14ac:dyDescent="0.25">
      <c r="A146" s="427" t="s">
        <v>256</v>
      </c>
      <c r="B146" s="7" t="s">
        <v>356</v>
      </c>
      <c r="C146" s="248"/>
    </row>
    <row r="147" spans="1:3" s="92" customFormat="1" ht="12" customHeight="1" thickBot="1" x14ac:dyDescent="0.25">
      <c r="A147" s="32" t="s">
        <v>21</v>
      </c>
      <c r="B147" s="121" t="s">
        <v>429</v>
      </c>
      <c r="C147" s="290">
        <f>+C148+C149+C150+C151+C152</f>
        <v>0</v>
      </c>
    </row>
    <row r="148" spans="1:3" s="92" customFormat="1" ht="12" customHeight="1" x14ac:dyDescent="0.2">
      <c r="A148" s="418" t="s">
        <v>93</v>
      </c>
      <c r="B148" s="9" t="s">
        <v>424</v>
      </c>
      <c r="C148" s="248"/>
    </row>
    <row r="149" spans="1:3" s="92" customFormat="1" ht="12" customHeight="1" x14ac:dyDescent="0.2">
      <c r="A149" s="418" t="s">
        <v>94</v>
      </c>
      <c r="B149" s="9" t="s">
        <v>431</v>
      </c>
      <c r="C149" s="248"/>
    </row>
    <row r="150" spans="1:3" s="92" customFormat="1" ht="12" customHeight="1" x14ac:dyDescent="0.2">
      <c r="A150" s="418" t="s">
        <v>266</v>
      </c>
      <c r="B150" s="9" t="s">
        <v>426</v>
      </c>
      <c r="C150" s="248"/>
    </row>
    <row r="151" spans="1:3" ht="12.75" customHeight="1" x14ac:dyDescent="0.2">
      <c r="A151" s="418" t="s">
        <v>267</v>
      </c>
      <c r="B151" s="9" t="s">
        <v>482</v>
      </c>
      <c r="C151" s="248"/>
    </row>
    <row r="152" spans="1:3" ht="12.75" customHeight="1" thickBot="1" x14ac:dyDescent="0.25">
      <c r="A152" s="427" t="s">
        <v>430</v>
      </c>
      <c r="B152" s="7" t="s">
        <v>433</v>
      </c>
      <c r="C152" s="250"/>
    </row>
    <row r="153" spans="1:3" ht="12.75" customHeight="1" thickBot="1" x14ac:dyDescent="0.25">
      <c r="A153" s="473" t="s">
        <v>22</v>
      </c>
      <c r="B153" s="121" t="s">
        <v>434</v>
      </c>
      <c r="C153" s="290"/>
    </row>
    <row r="154" spans="1:3" ht="12" customHeight="1" thickBot="1" x14ac:dyDescent="0.25">
      <c r="A154" s="473" t="s">
        <v>23</v>
      </c>
      <c r="B154" s="121" t="s">
        <v>435</v>
      </c>
      <c r="C154" s="290"/>
    </row>
    <row r="155" spans="1:3" ht="15.2" customHeight="1" thickBot="1" x14ac:dyDescent="0.25">
      <c r="A155" s="32" t="s">
        <v>24</v>
      </c>
      <c r="B155" s="121" t="s">
        <v>437</v>
      </c>
      <c r="C155" s="409">
        <f>+C130+C134+C141+C147+C153+C154</f>
        <v>0</v>
      </c>
    </row>
    <row r="156" spans="1:3" ht="13.5" thickBot="1" x14ac:dyDescent="0.25">
      <c r="A156" s="429" t="s">
        <v>25</v>
      </c>
      <c r="B156" s="364" t="s">
        <v>436</v>
      </c>
      <c r="C156" s="409">
        <f>+C129+C155</f>
        <v>1199513</v>
      </c>
    </row>
    <row r="157" spans="1:3" ht="7.5" customHeight="1" thickBot="1" x14ac:dyDescent="0.25">
      <c r="A157" s="372"/>
      <c r="B157" s="373"/>
      <c r="C157" s="602">
        <f>C91-C156</f>
        <v>0</v>
      </c>
    </row>
    <row r="158" spans="1:3" ht="14.45" customHeight="1" thickBot="1" x14ac:dyDescent="0.25">
      <c r="A158" s="229" t="s">
        <v>483</v>
      </c>
      <c r="B158" s="230"/>
      <c r="C158" s="118"/>
    </row>
    <row r="159" spans="1:3" ht="13.5" thickBot="1" x14ac:dyDescent="0.25">
      <c r="A159" s="229" t="s">
        <v>174</v>
      </c>
      <c r="B159" s="230"/>
      <c r="C159" s="118"/>
    </row>
    <row r="160" spans="1:3" x14ac:dyDescent="0.2">
      <c r="A160" s="599"/>
      <c r="B160" s="600"/>
      <c r="C160" s="601"/>
    </row>
    <row r="161" spans="1:3" x14ac:dyDescent="0.2">
      <c r="A161" s="599"/>
      <c r="B161" s="600"/>
    </row>
    <row r="162" spans="1:3" x14ac:dyDescent="0.2">
      <c r="A162" s="599"/>
      <c r="B162" s="600"/>
      <c r="C162" s="601"/>
    </row>
    <row r="163" spans="1:3" x14ac:dyDescent="0.2">
      <c r="A163" s="599"/>
      <c r="B163" s="600"/>
      <c r="C163" s="601"/>
    </row>
    <row r="164" spans="1:3" x14ac:dyDescent="0.2">
      <c r="A164" s="599"/>
      <c r="B164" s="600"/>
      <c r="C164" s="601"/>
    </row>
    <row r="165" spans="1:3" x14ac:dyDescent="0.2">
      <c r="A165" s="599"/>
      <c r="B165" s="600"/>
      <c r="C165" s="601"/>
    </row>
    <row r="166" spans="1:3" x14ac:dyDescent="0.2">
      <c r="A166" s="599"/>
      <c r="B166" s="600"/>
      <c r="C166" s="601"/>
    </row>
    <row r="167" spans="1:3" x14ac:dyDescent="0.2">
      <c r="A167" s="599"/>
      <c r="B167" s="600"/>
      <c r="C167" s="601"/>
    </row>
    <row r="168" spans="1:3" x14ac:dyDescent="0.2">
      <c r="A168" s="599"/>
      <c r="B168" s="600"/>
      <c r="C168" s="601"/>
    </row>
    <row r="169" spans="1:3" x14ac:dyDescent="0.2">
      <c r="A169" s="599"/>
      <c r="B169" s="600"/>
      <c r="C169" s="601"/>
    </row>
    <row r="170" spans="1:3" x14ac:dyDescent="0.2">
      <c r="A170" s="599"/>
      <c r="B170" s="600"/>
      <c r="C170" s="601"/>
    </row>
    <row r="171" spans="1:3" x14ac:dyDescent="0.2">
      <c r="A171" s="599"/>
      <c r="B171" s="600"/>
      <c r="C171" s="601"/>
    </row>
    <row r="172" spans="1:3" x14ac:dyDescent="0.2">
      <c r="A172" s="599"/>
      <c r="B172" s="600"/>
      <c r="C172" s="601"/>
    </row>
    <row r="173" spans="1:3" x14ac:dyDescent="0.2">
      <c r="A173" s="599"/>
      <c r="B173" s="600"/>
      <c r="C173" s="601"/>
    </row>
    <row r="174" spans="1:3" x14ac:dyDescent="0.2">
      <c r="A174" s="599"/>
      <c r="B174" s="600"/>
      <c r="C174" s="601"/>
    </row>
    <row r="175" spans="1:3" x14ac:dyDescent="0.2">
      <c r="A175" s="599"/>
      <c r="B175" s="600"/>
      <c r="C175" s="601"/>
    </row>
    <row r="176" spans="1:3" x14ac:dyDescent="0.2">
      <c r="A176" s="599"/>
      <c r="B176" s="600"/>
      <c r="C176" s="601"/>
    </row>
    <row r="177" spans="1:3" x14ac:dyDescent="0.2">
      <c r="A177" s="599"/>
      <c r="B177" s="600"/>
      <c r="C177" s="601"/>
    </row>
    <row r="178" spans="1:3" x14ac:dyDescent="0.2">
      <c r="A178" s="599"/>
      <c r="B178" s="600"/>
      <c r="C178" s="601"/>
    </row>
    <row r="179" spans="1:3" x14ac:dyDescent="0.2">
      <c r="A179" s="599"/>
      <c r="B179" s="600"/>
      <c r="C179" s="60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G19" sqref="G19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7" t="s">
        <v>705</v>
      </c>
    </row>
    <row r="2" spans="1:3" s="438" customFormat="1" ht="36" x14ac:dyDescent="0.2">
      <c r="A2" s="391" t="s">
        <v>172</v>
      </c>
      <c r="B2" s="623" t="str">
        <f>CONCATENATE(ALAPADATOK!B13)</f>
        <v>FITYEHÁZI ÓVODA</v>
      </c>
      <c r="C2" s="350" t="s">
        <v>56</v>
      </c>
    </row>
    <row r="3" spans="1:3" s="438" customFormat="1" ht="24.75" thickBot="1" x14ac:dyDescent="0.25">
      <c r="A3" s="432" t="s">
        <v>171</v>
      </c>
      <c r="B3" s="576" t="s">
        <v>364</v>
      </c>
      <c r="C3" s="351" t="s">
        <v>51</v>
      </c>
    </row>
    <row r="4" spans="1:3" s="439" customFormat="1" ht="15.95" customHeight="1" thickBot="1" x14ac:dyDescent="0.3">
      <c r="A4" s="210"/>
      <c r="B4" s="210"/>
      <c r="C4" s="211" t="s">
        <v>521</v>
      </c>
    </row>
    <row r="5" spans="1:3" ht="13.5" thickBot="1" x14ac:dyDescent="0.25">
      <c r="A5" s="392" t="s">
        <v>173</v>
      </c>
      <c r="B5" s="212" t="s">
        <v>520</v>
      </c>
      <c r="C5" s="213" t="s">
        <v>52</v>
      </c>
    </row>
    <row r="6" spans="1:3" s="440" customFormat="1" ht="12.95" customHeight="1" thickBot="1" x14ac:dyDescent="0.25">
      <c r="A6" s="189"/>
      <c r="B6" s="190" t="s">
        <v>457</v>
      </c>
      <c r="C6" s="191" t="s">
        <v>458</v>
      </c>
    </row>
    <row r="7" spans="1:3" s="440" customFormat="1" ht="15.95" customHeight="1" thickBot="1" x14ac:dyDescent="0.25">
      <c r="A7" s="214"/>
      <c r="B7" s="215" t="s">
        <v>53</v>
      </c>
      <c r="C7" s="216"/>
    </row>
    <row r="8" spans="1:3" s="352" customFormat="1" ht="12" customHeight="1" thickBot="1" x14ac:dyDescent="0.25">
      <c r="A8" s="189" t="s">
        <v>15</v>
      </c>
      <c r="B8" s="217" t="s">
        <v>484</v>
      </c>
      <c r="C8" s="301">
        <f>SUM(C9:C19)</f>
        <v>100</v>
      </c>
    </row>
    <row r="9" spans="1:3" s="352" customFormat="1" ht="12" customHeight="1" x14ac:dyDescent="0.2">
      <c r="A9" s="433" t="s">
        <v>95</v>
      </c>
      <c r="B9" s="10" t="s">
        <v>243</v>
      </c>
      <c r="C9" s="342"/>
    </row>
    <row r="10" spans="1:3" s="352" customFormat="1" ht="12" customHeight="1" x14ac:dyDescent="0.2">
      <c r="A10" s="434" t="s">
        <v>96</v>
      </c>
      <c r="B10" s="8" t="s">
        <v>244</v>
      </c>
      <c r="C10" s="299"/>
    </row>
    <row r="11" spans="1:3" s="352" customFormat="1" ht="12" customHeight="1" x14ac:dyDescent="0.2">
      <c r="A11" s="434" t="s">
        <v>97</v>
      </c>
      <c r="B11" s="8" t="s">
        <v>245</v>
      </c>
      <c r="C11" s="299"/>
    </row>
    <row r="12" spans="1:3" s="352" customFormat="1" ht="12" customHeight="1" x14ac:dyDescent="0.2">
      <c r="A12" s="434" t="s">
        <v>98</v>
      </c>
      <c r="B12" s="8" t="s">
        <v>246</v>
      </c>
      <c r="C12" s="299"/>
    </row>
    <row r="13" spans="1:3" s="352" customFormat="1" ht="12" customHeight="1" x14ac:dyDescent="0.2">
      <c r="A13" s="434" t="s">
        <v>125</v>
      </c>
      <c r="B13" s="8" t="s">
        <v>247</v>
      </c>
      <c r="C13" s="299"/>
    </row>
    <row r="14" spans="1:3" s="352" customFormat="1" ht="12" customHeight="1" x14ac:dyDescent="0.2">
      <c r="A14" s="434" t="s">
        <v>99</v>
      </c>
      <c r="B14" s="8" t="s">
        <v>365</v>
      </c>
      <c r="C14" s="299"/>
    </row>
    <row r="15" spans="1:3" s="352" customFormat="1" ht="12" customHeight="1" x14ac:dyDescent="0.2">
      <c r="A15" s="434" t="s">
        <v>100</v>
      </c>
      <c r="B15" s="7" t="s">
        <v>366</v>
      </c>
      <c r="C15" s="299"/>
    </row>
    <row r="16" spans="1:3" s="352" customFormat="1" ht="12" customHeight="1" x14ac:dyDescent="0.2">
      <c r="A16" s="434" t="s">
        <v>110</v>
      </c>
      <c r="B16" s="8" t="s">
        <v>250</v>
      </c>
      <c r="C16" s="343"/>
    </row>
    <row r="17" spans="1:3" s="441" customFormat="1" ht="12" customHeight="1" x14ac:dyDescent="0.2">
      <c r="A17" s="434" t="s">
        <v>111</v>
      </c>
      <c r="B17" s="8" t="s">
        <v>251</v>
      </c>
      <c r="C17" s="299"/>
    </row>
    <row r="18" spans="1:3" s="441" customFormat="1" ht="12" customHeight="1" x14ac:dyDescent="0.2">
      <c r="A18" s="434" t="s">
        <v>112</v>
      </c>
      <c r="B18" s="8" t="s">
        <v>400</v>
      </c>
      <c r="C18" s="300"/>
    </row>
    <row r="19" spans="1:3" s="441" customFormat="1" ht="12" customHeight="1" thickBot="1" x14ac:dyDescent="0.25">
      <c r="A19" s="434" t="s">
        <v>113</v>
      </c>
      <c r="B19" s="7" t="s">
        <v>252</v>
      </c>
      <c r="C19" s="300">
        <v>100</v>
      </c>
    </row>
    <row r="20" spans="1:3" s="352" customFormat="1" ht="12" customHeight="1" thickBot="1" x14ac:dyDescent="0.25">
      <c r="A20" s="189" t="s">
        <v>16</v>
      </c>
      <c r="B20" s="217" t="s">
        <v>367</v>
      </c>
      <c r="C20" s="301">
        <f>SUM(C21:C23)</f>
        <v>0</v>
      </c>
    </row>
    <row r="21" spans="1:3" s="441" customFormat="1" ht="12" customHeight="1" x14ac:dyDescent="0.2">
      <c r="A21" s="434" t="s">
        <v>101</v>
      </c>
      <c r="B21" s="9" t="s">
        <v>226</v>
      </c>
      <c r="C21" s="299"/>
    </row>
    <row r="22" spans="1:3" s="441" customFormat="1" ht="12" customHeight="1" x14ac:dyDescent="0.2">
      <c r="A22" s="434" t="s">
        <v>102</v>
      </c>
      <c r="B22" s="8" t="s">
        <v>368</v>
      </c>
      <c r="C22" s="299"/>
    </row>
    <row r="23" spans="1:3" s="441" customFormat="1" ht="12" customHeight="1" x14ac:dyDescent="0.2">
      <c r="A23" s="434" t="s">
        <v>103</v>
      </c>
      <c r="B23" s="8" t="s">
        <v>369</v>
      </c>
      <c r="C23" s="299"/>
    </row>
    <row r="24" spans="1:3" s="441" customFormat="1" ht="12" customHeight="1" thickBot="1" x14ac:dyDescent="0.25">
      <c r="A24" s="434" t="s">
        <v>104</v>
      </c>
      <c r="B24" s="8" t="s">
        <v>486</v>
      </c>
      <c r="C24" s="299"/>
    </row>
    <row r="25" spans="1:3" s="441" customFormat="1" ht="12" customHeight="1" thickBot="1" x14ac:dyDescent="0.25">
      <c r="A25" s="197" t="s">
        <v>17</v>
      </c>
      <c r="B25" s="121" t="s">
        <v>143</v>
      </c>
      <c r="C25" s="327"/>
    </row>
    <row r="26" spans="1:3" s="441" customFormat="1" ht="12" customHeight="1" thickBot="1" x14ac:dyDescent="0.25">
      <c r="A26" s="197" t="s">
        <v>18</v>
      </c>
      <c r="B26" s="121" t="s">
        <v>370</v>
      </c>
      <c r="C26" s="301">
        <f>+C27+C28</f>
        <v>0</v>
      </c>
    </row>
    <row r="27" spans="1:3" s="441" customFormat="1" ht="12" customHeight="1" x14ac:dyDescent="0.2">
      <c r="A27" s="435" t="s">
        <v>236</v>
      </c>
      <c r="B27" s="436" t="s">
        <v>368</v>
      </c>
      <c r="C27" s="77"/>
    </row>
    <row r="28" spans="1:3" s="441" customFormat="1" ht="12" customHeight="1" x14ac:dyDescent="0.2">
      <c r="A28" s="435" t="s">
        <v>237</v>
      </c>
      <c r="B28" s="437" t="s">
        <v>371</v>
      </c>
      <c r="C28" s="302"/>
    </row>
    <row r="29" spans="1:3" s="441" customFormat="1" ht="12" customHeight="1" thickBot="1" x14ac:dyDescent="0.25">
      <c r="A29" s="434" t="s">
        <v>238</v>
      </c>
      <c r="B29" s="138" t="s">
        <v>487</v>
      </c>
      <c r="C29" s="84"/>
    </row>
    <row r="30" spans="1:3" s="441" customFormat="1" ht="12" customHeight="1" thickBot="1" x14ac:dyDescent="0.25">
      <c r="A30" s="197" t="s">
        <v>19</v>
      </c>
      <c r="B30" s="121" t="s">
        <v>372</v>
      </c>
      <c r="C30" s="301">
        <f>+C31+C32+C33</f>
        <v>0</v>
      </c>
    </row>
    <row r="31" spans="1:3" s="441" customFormat="1" ht="12" customHeight="1" x14ac:dyDescent="0.2">
      <c r="A31" s="435" t="s">
        <v>88</v>
      </c>
      <c r="B31" s="436" t="s">
        <v>257</v>
      </c>
      <c r="C31" s="77"/>
    </row>
    <row r="32" spans="1:3" s="441" customFormat="1" ht="12" customHeight="1" x14ac:dyDescent="0.2">
      <c r="A32" s="435" t="s">
        <v>89</v>
      </c>
      <c r="B32" s="437" t="s">
        <v>258</v>
      </c>
      <c r="C32" s="302"/>
    </row>
    <row r="33" spans="1:3" s="441" customFormat="1" ht="12" customHeight="1" thickBot="1" x14ac:dyDescent="0.25">
      <c r="A33" s="434" t="s">
        <v>90</v>
      </c>
      <c r="B33" s="138" t="s">
        <v>259</v>
      </c>
      <c r="C33" s="84"/>
    </row>
    <row r="34" spans="1:3" s="352" customFormat="1" ht="12" customHeight="1" thickBot="1" x14ac:dyDescent="0.25">
      <c r="A34" s="197" t="s">
        <v>20</v>
      </c>
      <c r="B34" s="121" t="s">
        <v>342</v>
      </c>
      <c r="C34" s="327"/>
    </row>
    <row r="35" spans="1:3" s="352" customFormat="1" ht="12" customHeight="1" thickBot="1" x14ac:dyDescent="0.25">
      <c r="A35" s="197" t="s">
        <v>21</v>
      </c>
      <c r="B35" s="121" t="s">
        <v>373</v>
      </c>
      <c r="C35" s="344"/>
    </row>
    <row r="36" spans="1:3" s="352" customFormat="1" ht="12" customHeight="1" thickBot="1" x14ac:dyDescent="0.25">
      <c r="A36" s="189" t="s">
        <v>22</v>
      </c>
      <c r="B36" s="121" t="s">
        <v>488</v>
      </c>
      <c r="C36" s="345">
        <f>+C8+C20+C25+C26+C30+C34+C35</f>
        <v>100</v>
      </c>
    </row>
    <row r="37" spans="1:3" s="352" customFormat="1" ht="12" customHeight="1" thickBot="1" x14ac:dyDescent="0.25">
      <c r="A37" s="218" t="s">
        <v>23</v>
      </c>
      <c r="B37" s="121" t="s">
        <v>374</v>
      </c>
      <c r="C37" s="345">
        <f>+C38+C39+C40</f>
        <v>18370434</v>
      </c>
    </row>
    <row r="38" spans="1:3" s="352" customFormat="1" ht="12" customHeight="1" x14ac:dyDescent="0.2">
      <c r="A38" s="435" t="s">
        <v>375</v>
      </c>
      <c r="B38" s="436" t="s">
        <v>204</v>
      </c>
      <c r="C38" s="77">
        <v>345198</v>
      </c>
    </row>
    <row r="39" spans="1:3" s="352" customFormat="1" ht="12" customHeight="1" x14ac:dyDescent="0.2">
      <c r="A39" s="435" t="s">
        <v>376</v>
      </c>
      <c r="B39" s="437" t="s">
        <v>2</v>
      </c>
      <c r="C39" s="302"/>
    </row>
    <row r="40" spans="1:3" s="441" customFormat="1" ht="12" customHeight="1" thickBot="1" x14ac:dyDescent="0.25">
      <c r="A40" s="434" t="s">
        <v>377</v>
      </c>
      <c r="B40" s="138" t="s">
        <v>378</v>
      </c>
      <c r="C40" s="84">
        <v>18025236</v>
      </c>
    </row>
    <row r="41" spans="1:3" s="441" customFormat="1" ht="15.2" customHeight="1" thickBot="1" x14ac:dyDescent="0.25">
      <c r="A41" s="218" t="s">
        <v>24</v>
      </c>
      <c r="B41" s="219" t="s">
        <v>379</v>
      </c>
      <c r="C41" s="348">
        <f>+C36+C37</f>
        <v>18370534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54</v>
      </c>
      <c r="C44" s="348"/>
    </row>
    <row r="45" spans="1:3" s="442" customFormat="1" ht="12" customHeight="1" thickBot="1" x14ac:dyDescent="0.25">
      <c r="A45" s="197" t="s">
        <v>15</v>
      </c>
      <c r="B45" s="121" t="s">
        <v>380</v>
      </c>
      <c r="C45" s="301">
        <f>SUM(C46:C50)</f>
        <v>18116534</v>
      </c>
    </row>
    <row r="46" spans="1:3" ht="12" customHeight="1" x14ac:dyDescent="0.2">
      <c r="A46" s="434" t="s">
        <v>95</v>
      </c>
      <c r="B46" s="9" t="s">
        <v>46</v>
      </c>
      <c r="C46" s="77">
        <v>14033855</v>
      </c>
    </row>
    <row r="47" spans="1:3" ht="12" customHeight="1" x14ac:dyDescent="0.2">
      <c r="A47" s="434" t="s">
        <v>96</v>
      </c>
      <c r="B47" s="8" t="s">
        <v>152</v>
      </c>
      <c r="C47" s="80">
        <v>2158681</v>
      </c>
    </row>
    <row r="48" spans="1:3" ht="12" customHeight="1" x14ac:dyDescent="0.2">
      <c r="A48" s="434" t="s">
        <v>97</v>
      </c>
      <c r="B48" s="8" t="s">
        <v>123</v>
      </c>
      <c r="C48" s="80">
        <v>1923998</v>
      </c>
    </row>
    <row r="49" spans="1:3" ht="12" customHeight="1" x14ac:dyDescent="0.2">
      <c r="A49" s="434" t="s">
        <v>98</v>
      </c>
      <c r="B49" s="8" t="s">
        <v>153</v>
      </c>
      <c r="C49" s="80"/>
    </row>
    <row r="50" spans="1:3" ht="12" customHeight="1" thickBot="1" x14ac:dyDescent="0.25">
      <c r="A50" s="434" t="s">
        <v>125</v>
      </c>
      <c r="B50" s="8" t="s">
        <v>154</v>
      </c>
      <c r="C50" s="80"/>
    </row>
    <row r="51" spans="1:3" ht="12" customHeight="1" thickBot="1" x14ac:dyDescent="0.25">
      <c r="A51" s="197" t="s">
        <v>16</v>
      </c>
      <c r="B51" s="121" t="s">
        <v>381</v>
      </c>
      <c r="C51" s="301">
        <f>SUM(C52:C54)</f>
        <v>254000</v>
      </c>
    </row>
    <row r="52" spans="1:3" s="442" customFormat="1" ht="12" customHeight="1" x14ac:dyDescent="0.2">
      <c r="A52" s="434" t="s">
        <v>101</v>
      </c>
      <c r="B52" s="9" t="s">
        <v>198</v>
      </c>
      <c r="C52" s="77">
        <v>254000</v>
      </c>
    </row>
    <row r="53" spans="1:3" ht="12" customHeight="1" x14ac:dyDescent="0.2">
      <c r="A53" s="434" t="s">
        <v>102</v>
      </c>
      <c r="B53" s="8" t="s">
        <v>156</v>
      </c>
      <c r="C53" s="80"/>
    </row>
    <row r="54" spans="1:3" ht="12" customHeight="1" x14ac:dyDescent="0.2">
      <c r="A54" s="434" t="s">
        <v>103</v>
      </c>
      <c r="B54" s="8" t="s">
        <v>55</v>
      </c>
      <c r="C54" s="80"/>
    </row>
    <row r="55" spans="1:3" ht="12" customHeight="1" thickBot="1" x14ac:dyDescent="0.25">
      <c r="A55" s="434" t="s">
        <v>104</v>
      </c>
      <c r="B55" s="8" t="s">
        <v>485</v>
      </c>
      <c r="C55" s="80"/>
    </row>
    <row r="56" spans="1:3" ht="15.2" customHeight="1" thickBot="1" x14ac:dyDescent="0.25">
      <c r="A56" s="197" t="s">
        <v>17</v>
      </c>
      <c r="B56" s="121" t="s">
        <v>11</v>
      </c>
      <c r="C56" s="327"/>
    </row>
    <row r="57" spans="1:3" ht="13.5" thickBot="1" x14ac:dyDescent="0.25">
      <c r="A57" s="197" t="s">
        <v>18</v>
      </c>
      <c r="B57" s="226" t="s">
        <v>489</v>
      </c>
      <c r="C57" s="349">
        <f>+C45+C51+C56</f>
        <v>18370534</v>
      </c>
    </row>
    <row r="58" spans="1:3" ht="15.2" customHeight="1" thickBot="1" x14ac:dyDescent="0.25">
      <c r="C58" s="604">
        <f>C41-C57</f>
        <v>0</v>
      </c>
    </row>
    <row r="59" spans="1:3" ht="14.45" customHeight="1" thickBot="1" x14ac:dyDescent="0.25">
      <c r="A59" s="229" t="s">
        <v>483</v>
      </c>
      <c r="B59" s="230"/>
      <c r="C59" s="118">
        <v>3</v>
      </c>
    </row>
    <row r="60" spans="1:3" ht="13.5" thickBot="1" x14ac:dyDescent="0.25">
      <c r="A60" s="229" t="s">
        <v>174</v>
      </c>
      <c r="B60" s="230"/>
      <c r="C60" s="11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7" t="s">
        <v>706</v>
      </c>
    </row>
    <row r="2" spans="1:3" s="438" customFormat="1" ht="36" x14ac:dyDescent="0.2">
      <c r="A2" s="391" t="s">
        <v>172</v>
      </c>
      <c r="B2" s="575" t="str">
        <f>CONCATENATE('KV_8.2.sz.mell'!B2)</f>
        <v>FITYEHÁZI ÓVODA</v>
      </c>
      <c r="C2" s="350" t="s">
        <v>56</v>
      </c>
    </row>
    <row r="3" spans="1:3" s="438" customFormat="1" ht="24.75" thickBot="1" x14ac:dyDescent="0.25">
      <c r="A3" s="432" t="s">
        <v>171</v>
      </c>
      <c r="B3" s="576" t="s">
        <v>382</v>
      </c>
      <c r="C3" s="351" t="s">
        <v>56</v>
      </c>
    </row>
    <row r="4" spans="1:3" s="439" customFormat="1" ht="15.95" customHeight="1" thickBot="1" x14ac:dyDescent="0.3">
      <c r="A4" s="210"/>
      <c r="B4" s="210"/>
      <c r="C4" s="211" t="str">
        <f>'KV_8.2.sz.mell'!C4</f>
        <v>Forintban!</v>
      </c>
    </row>
    <row r="5" spans="1:3" ht="13.5" thickBot="1" x14ac:dyDescent="0.25">
      <c r="A5" s="392" t="s">
        <v>173</v>
      </c>
      <c r="B5" s="212" t="s">
        <v>520</v>
      </c>
      <c r="C5" s="213" t="s">
        <v>52</v>
      </c>
    </row>
    <row r="6" spans="1:3" s="440" customFormat="1" ht="12.95" customHeight="1" thickBot="1" x14ac:dyDescent="0.25">
      <c r="A6" s="189"/>
      <c r="B6" s="190" t="s">
        <v>457</v>
      </c>
      <c r="C6" s="191" t="s">
        <v>458</v>
      </c>
    </row>
    <row r="7" spans="1:3" s="440" customFormat="1" ht="15.95" customHeight="1" thickBot="1" x14ac:dyDescent="0.25">
      <c r="A7" s="214"/>
      <c r="B7" s="215" t="s">
        <v>53</v>
      </c>
      <c r="C7" s="216"/>
    </row>
    <row r="8" spans="1:3" s="352" customFormat="1" ht="12" customHeight="1" thickBot="1" x14ac:dyDescent="0.25">
      <c r="A8" s="189" t="s">
        <v>15</v>
      </c>
      <c r="B8" s="217" t="s">
        <v>484</v>
      </c>
      <c r="C8" s="301">
        <f>SUM(C9:C19)</f>
        <v>100</v>
      </c>
    </row>
    <row r="9" spans="1:3" s="352" customFormat="1" ht="12" customHeight="1" x14ac:dyDescent="0.2">
      <c r="A9" s="433" t="s">
        <v>95</v>
      </c>
      <c r="B9" s="10" t="s">
        <v>243</v>
      </c>
      <c r="C9" s="342"/>
    </row>
    <row r="10" spans="1:3" s="352" customFormat="1" ht="12" customHeight="1" x14ac:dyDescent="0.2">
      <c r="A10" s="434" t="s">
        <v>96</v>
      </c>
      <c r="B10" s="8" t="s">
        <v>244</v>
      </c>
      <c r="C10" s="299"/>
    </row>
    <row r="11" spans="1:3" s="352" customFormat="1" ht="12" customHeight="1" x14ac:dyDescent="0.2">
      <c r="A11" s="434" t="s">
        <v>97</v>
      </c>
      <c r="B11" s="8" t="s">
        <v>245</v>
      </c>
      <c r="C11" s="299"/>
    </row>
    <row r="12" spans="1:3" s="352" customFormat="1" ht="12" customHeight="1" x14ac:dyDescent="0.2">
      <c r="A12" s="434" t="s">
        <v>98</v>
      </c>
      <c r="B12" s="8" t="s">
        <v>246</v>
      </c>
      <c r="C12" s="299"/>
    </row>
    <row r="13" spans="1:3" s="352" customFormat="1" ht="12" customHeight="1" x14ac:dyDescent="0.2">
      <c r="A13" s="434" t="s">
        <v>125</v>
      </c>
      <c r="B13" s="8" t="s">
        <v>247</v>
      </c>
      <c r="C13" s="299"/>
    </row>
    <row r="14" spans="1:3" s="352" customFormat="1" ht="12" customHeight="1" x14ac:dyDescent="0.2">
      <c r="A14" s="434" t="s">
        <v>99</v>
      </c>
      <c r="B14" s="8" t="s">
        <v>365</v>
      </c>
      <c r="C14" s="299"/>
    </row>
    <row r="15" spans="1:3" s="352" customFormat="1" ht="12" customHeight="1" x14ac:dyDescent="0.2">
      <c r="A15" s="434" t="s">
        <v>100</v>
      </c>
      <c r="B15" s="7" t="s">
        <v>366</v>
      </c>
      <c r="C15" s="299"/>
    </row>
    <row r="16" spans="1:3" s="352" customFormat="1" ht="12" customHeight="1" x14ac:dyDescent="0.2">
      <c r="A16" s="434" t="s">
        <v>110</v>
      </c>
      <c r="B16" s="8" t="s">
        <v>250</v>
      </c>
      <c r="C16" s="343"/>
    </row>
    <row r="17" spans="1:3" s="441" customFormat="1" ht="12" customHeight="1" x14ac:dyDescent="0.2">
      <c r="A17" s="434" t="s">
        <v>111</v>
      </c>
      <c r="B17" s="8" t="s">
        <v>251</v>
      </c>
      <c r="C17" s="299"/>
    </row>
    <row r="18" spans="1:3" s="441" customFormat="1" ht="12" customHeight="1" x14ac:dyDescent="0.2">
      <c r="A18" s="434" t="s">
        <v>112</v>
      </c>
      <c r="B18" s="8" t="s">
        <v>400</v>
      </c>
      <c r="C18" s="300"/>
    </row>
    <row r="19" spans="1:3" s="441" customFormat="1" ht="12" customHeight="1" thickBot="1" x14ac:dyDescent="0.25">
      <c r="A19" s="434" t="s">
        <v>113</v>
      </c>
      <c r="B19" s="7" t="s">
        <v>252</v>
      </c>
      <c r="C19" s="300">
        <v>100</v>
      </c>
    </row>
    <row r="20" spans="1:3" s="352" customFormat="1" ht="12" customHeight="1" thickBot="1" x14ac:dyDescent="0.25">
      <c r="A20" s="189" t="s">
        <v>16</v>
      </c>
      <c r="B20" s="217" t="s">
        <v>367</v>
      </c>
      <c r="C20" s="301">
        <f>SUM(C21:C23)</f>
        <v>0</v>
      </c>
    </row>
    <row r="21" spans="1:3" s="441" customFormat="1" ht="12" customHeight="1" x14ac:dyDescent="0.2">
      <c r="A21" s="434" t="s">
        <v>101</v>
      </c>
      <c r="B21" s="9" t="s">
        <v>226</v>
      </c>
      <c r="C21" s="299"/>
    </row>
    <row r="22" spans="1:3" s="441" customFormat="1" ht="12" customHeight="1" x14ac:dyDescent="0.2">
      <c r="A22" s="434" t="s">
        <v>102</v>
      </c>
      <c r="B22" s="8" t="s">
        <v>368</v>
      </c>
      <c r="C22" s="299"/>
    </row>
    <row r="23" spans="1:3" s="441" customFormat="1" ht="12" customHeight="1" x14ac:dyDescent="0.2">
      <c r="A23" s="434" t="s">
        <v>103</v>
      </c>
      <c r="B23" s="8" t="s">
        <v>369</v>
      </c>
      <c r="C23" s="299"/>
    </row>
    <row r="24" spans="1:3" s="441" customFormat="1" ht="12" customHeight="1" thickBot="1" x14ac:dyDescent="0.25">
      <c r="A24" s="434" t="s">
        <v>104</v>
      </c>
      <c r="B24" s="8" t="s">
        <v>486</v>
      </c>
      <c r="C24" s="299"/>
    </row>
    <row r="25" spans="1:3" s="441" customFormat="1" ht="12" customHeight="1" thickBot="1" x14ac:dyDescent="0.25">
      <c r="A25" s="197" t="s">
        <v>17</v>
      </c>
      <c r="B25" s="121" t="s">
        <v>143</v>
      </c>
      <c r="C25" s="327"/>
    </row>
    <row r="26" spans="1:3" s="441" customFormat="1" ht="12" customHeight="1" thickBot="1" x14ac:dyDescent="0.25">
      <c r="A26" s="197" t="s">
        <v>18</v>
      </c>
      <c r="B26" s="121" t="s">
        <v>370</v>
      </c>
      <c r="C26" s="301">
        <f>+C27+C28</f>
        <v>0</v>
      </c>
    </row>
    <row r="27" spans="1:3" s="441" customFormat="1" ht="12" customHeight="1" x14ac:dyDescent="0.2">
      <c r="A27" s="435" t="s">
        <v>236</v>
      </c>
      <c r="B27" s="436" t="s">
        <v>368</v>
      </c>
      <c r="C27" s="77"/>
    </row>
    <row r="28" spans="1:3" s="441" customFormat="1" ht="12" customHeight="1" x14ac:dyDescent="0.2">
      <c r="A28" s="435" t="s">
        <v>237</v>
      </c>
      <c r="B28" s="437" t="s">
        <v>371</v>
      </c>
      <c r="C28" s="302"/>
    </row>
    <row r="29" spans="1:3" s="441" customFormat="1" ht="12" customHeight="1" thickBot="1" x14ac:dyDescent="0.25">
      <c r="A29" s="434" t="s">
        <v>238</v>
      </c>
      <c r="B29" s="138" t="s">
        <v>487</v>
      </c>
      <c r="C29" s="84"/>
    </row>
    <row r="30" spans="1:3" s="441" customFormat="1" ht="12" customHeight="1" thickBot="1" x14ac:dyDescent="0.25">
      <c r="A30" s="197" t="s">
        <v>19</v>
      </c>
      <c r="B30" s="121" t="s">
        <v>372</v>
      </c>
      <c r="C30" s="301">
        <f>+C31+C32+C33</f>
        <v>0</v>
      </c>
    </row>
    <row r="31" spans="1:3" s="441" customFormat="1" ht="12" customHeight="1" x14ac:dyDescent="0.2">
      <c r="A31" s="435" t="s">
        <v>88</v>
      </c>
      <c r="B31" s="436" t="s">
        <v>257</v>
      </c>
      <c r="C31" s="77"/>
    </row>
    <row r="32" spans="1:3" s="441" customFormat="1" ht="12" customHeight="1" x14ac:dyDescent="0.2">
      <c r="A32" s="435" t="s">
        <v>89</v>
      </c>
      <c r="B32" s="437" t="s">
        <v>258</v>
      </c>
      <c r="C32" s="302"/>
    </row>
    <row r="33" spans="1:3" s="441" customFormat="1" ht="12" customHeight="1" thickBot="1" x14ac:dyDescent="0.25">
      <c r="A33" s="434" t="s">
        <v>90</v>
      </c>
      <c r="B33" s="138" t="s">
        <v>259</v>
      </c>
      <c r="C33" s="84"/>
    </row>
    <row r="34" spans="1:3" s="352" customFormat="1" ht="12" customHeight="1" thickBot="1" x14ac:dyDescent="0.25">
      <c r="A34" s="197" t="s">
        <v>20</v>
      </c>
      <c r="B34" s="121" t="s">
        <v>342</v>
      </c>
      <c r="C34" s="327"/>
    </row>
    <row r="35" spans="1:3" s="352" customFormat="1" ht="12" customHeight="1" thickBot="1" x14ac:dyDescent="0.25">
      <c r="A35" s="197" t="s">
        <v>21</v>
      </c>
      <c r="B35" s="121" t="s">
        <v>373</v>
      </c>
      <c r="C35" s="344"/>
    </row>
    <row r="36" spans="1:3" s="352" customFormat="1" ht="12" customHeight="1" thickBot="1" x14ac:dyDescent="0.25">
      <c r="A36" s="189" t="s">
        <v>22</v>
      </c>
      <c r="B36" s="121" t="s">
        <v>488</v>
      </c>
      <c r="C36" s="345">
        <f>+C8+C20+C25+C26+C30+C34+C35</f>
        <v>100</v>
      </c>
    </row>
    <row r="37" spans="1:3" s="352" customFormat="1" ht="12" customHeight="1" thickBot="1" x14ac:dyDescent="0.25">
      <c r="A37" s="218" t="s">
        <v>23</v>
      </c>
      <c r="B37" s="121" t="s">
        <v>374</v>
      </c>
      <c r="C37" s="345">
        <f>+C38+C39+C40</f>
        <v>18370434</v>
      </c>
    </row>
    <row r="38" spans="1:3" s="352" customFormat="1" ht="12" customHeight="1" x14ac:dyDescent="0.2">
      <c r="A38" s="435" t="s">
        <v>375</v>
      </c>
      <c r="B38" s="436" t="s">
        <v>204</v>
      </c>
      <c r="C38" s="77">
        <v>345198</v>
      </c>
    </row>
    <row r="39" spans="1:3" s="352" customFormat="1" ht="12" customHeight="1" x14ac:dyDescent="0.2">
      <c r="A39" s="435" t="s">
        <v>376</v>
      </c>
      <c r="B39" s="437" t="s">
        <v>2</v>
      </c>
      <c r="C39" s="302"/>
    </row>
    <row r="40" spans="1:3" s="441" customFormat="1" ht="12" customHeight="1" thickBot="1" x14ac:dyDescent="0.25">
      <c r="A40" s="434" t="s">
        <v>377</v>
      </c>
      <c r="B40" s="138" t="s">
        <v>378</v>
      </c>
      <c r="C40" s="84">
        <v>18025236</v>
      </c>
    </row>
    <row r="41" spans="1:3" s="441" customFormat="1" ht="15.2" customHeight="1" thickBot="1" x14ac:dyDescent="0.25">
      <c r="A41" s="218" t="s">
        <v>24</v>
      </c>
      <c r="B41" s="219" t="s">
        <v>379</v>
      </c>
      <c r="C41" s="348">
        <f>+C36+C37</f>
        <v>18370534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54</v>
      </c>
      <c r="C44" s="348"/>
    </row>
    <row r="45" spans="1:3" s="442" customFormat="1" ht="12" customHeight="1" thickBot="1" x14ac:dyDescent="0.25">
      <c r="A45" s="197" t="s">
        <v>15</v>
      </c>
      <c r="B45" s="121" t="s">
        <v>380</v>
      </c>
      <c r="C45" s="301">
        <f>SUM(C46:C50)</f>
        <v>18116534</v>
      </c>
    </row>
    <row r="46" spans="1:3" ht="12" customHeight="1" x14ac:dyDescent="0.2">
      <c r="A46" s="434" t="s">
        <v>95</v>
      </c>
      <c r="B46" s="9" t="s">
        <v>46</v>
      </c>
      <c r="C46" s="77">
        <v>14033855</v>
      </c>
    </row>
    <row r="47" spans="1:3" ht="12" customHeight="1" x14ac:dyDescent="0.2">
      <c r="A47" s="434" t="s">
        <v>96</v>
      </c>
      <c r="B47" s="8" t="s">
        <v>152</v>
      </c>
      <c r="C47" s="80">
        <v>2158681</v>
      </c>
    </row>
    <row r="48" spans="1:3" ht="12" customHeight="1" x14ac:dyDescent="0.2">
      <c r="A48" s="434" t="s">
        <v>97</v>
      </c>
      <c r="B48" s="8" t="s">
        <v>123</v>
      </c>
      <c r="C48" s="80">
        <v>1923998</v>
      </c>
    </row>
    <row r="49" spans="1:3" ht="12" customHeight="1" x14ac:dyDescent="0.2">
      <c r="A49" s="434" t="s">
        <v>98</v>
      </c>
      <c r="B49" s="8" t="s">
        <v>153</v>
      </c>
      <c r="C49" s="80"/>
    </row>
    <row r="50" spans="1:3" ht="12" customHeight="1" thickBot="1" x14ac:dyDescent="0.25">
      <c r="A50" s="434" t="s">
        <v>125</v>
      </c>
      <c r="B50" s="8" t="s">
        <v>154</v>
      </c>
      <c r="C50" s="80"/>
    </row>
    <row r="51" spans="1:3" ht="12" customHeight="1" thickBot="1" x14ac:dyDescent="0.25">
      <c r="A51" s="197" t="s">
        <v>16</v>
      </c>
      <c r="B51" s="121" t="s">
        <v>381</v>
      </c>
      <c r="C51" s="301">
        <f>SUM(C52:C54)</f>
        <v>254000</v>
      </c>
    </row>
    <row r="52" spans="1:3" s="442" customFormat="1" ht="12" customHeight="1" x14ac:dyDescent="0.2">
      <c r="A52" s="434" t="s">
        <v>101</v>
      </c>
      <c r="B52" s="9" t="s">
        <v>198</v>
      </c>
      <c r="C52" s="77">
        <v>254000</v>
      </c>
    </row>
    <row r="53" spans="1:3" ht="12" customHeight="1" x14ac:dyDescent="0.2">
      <c r="A53" s="434" t="s">
        <v>102</v>
      </c>
      <c r="B53" s="8" t="s">
        <v>156</v>
      </c>
      <c r="C53" s="80"/>
    </row>
    <row r="54" spans="1:3" ht="12" customHeight="1" x14ac:dyDescent="0.2">
      <c r="A54" s="434" t="s">
        <v>103</v>
      </c>
      <c r="B54" s="8" t="s">
        <v>55</v>
      </c>
      <c r="C54" s="80"/>
    </row>
    <row r="55" spans="1:3" ht="12" customHeight="1" thickBot="1" x14ac:dyDescent="0.25">
      <c r="A55" s="434" t="s">
        <v>104</v>
      </c>
      <c r="B55" s="8" t="s">
        <v>485</v>
      </c>
      <c r="C55" s="80"/>
    </row>
    <row r="56" spans="1:3" ht="15.2" customHeight="1" thickBot="1" x14ac:dyDescent="0.25">
      <c r="A56" s="197" t="s">
        <v>17</v>
      </c>
      <c r="B56" s="121" t="s">
        <v>11</v>
      </c>
      <c r="C56" s="327"/>
    </row>
    <row r="57" spans="1:3" ht="13.5" thickBot="1" x14ac:dyDescent="0.25">
      <c r="A57" s="197" t="s">
        <v>18</v>
      </c>
      <c r="B57" s="226" t="s">
        <v>489</v>
      </c>
      <c r="C57" s="349">
        <f>+C45+C51+C56</f>
        <v>18370534</v>
      </c>
    </row>
    <row r="58" spans="1:3" ht="15.2" customHeight="1" thickBot="1" x14ac:dyDescent="0.25">
      <c r="C58" s="604">
        <f>C41-C57</f>
        <v>0</v>
      </c>
    </row>
    <row r="59" spans="1:3" ht="14.45" customHeight="1" thickBot="1" x14ac:dyDescent="0.25">
      <c r="A59" s="229" t="s">
        <v>483</v>
      </c>
      <c r="B59" s="230"/>
      <c r="C59" s="118">
        <v>3</v>
      </c>
    </row>
    <row r="60" spans="1:3" ht="13.5" thickBot="1" x14ac:dyDescent="0.25">
      <c r="A60" s="229" t="s">
        <v>174</v>
      </c>
      <c r="B60" s="230"/>
      <c r="C60" s="11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120" zoomScaleNormal="120" workbookViewId="0">
      <selection activeCell="B9" sqref="B9"/>
    </sheetView>
  </sheetViews>
  <sheetFormatPr defaultRowHeight="12.75" x14ac:dyDescent="0.2"/>
  <cols>
    <col min="1" max="1" width="33.5" customWidth="1"/>
    <col min="2" max="2" width="18.83203125" customWidth="1"/>
    <col min="3" max="3" width="1.83203125" bestFit="1" customWidth="1"/>
    <col min="4" max="4" width="6" bestFit="1" customWidth="1"/>
    <col min="5" max="5" width="1.83203125" bestFit="1" customWidth="1"/>
    <col min="6" max="6" width="11" customWidth="1"/>
    <col min="11" max="11" width="12.33203125" customWidth="1"/>
    <col min="13" max="16" width="0" hidden="1" customWidth="1"/>
  </cols>
  <sheetData>
    <row r="1" spans="1:16" ht="18.75" x14ac:dyDescent="0.3">
      <c r="A1" s="680" t="s">
        <v>540</v>
      </c>
      <c r="B1" s="680"/>
      <c r="C1" s="680"/>
      <c r="D1" s="680"/>
      <c r="E1" s="680"/>
      <c r="F1" s="680"/>
      <c r="G1" s="680"/>
      <c r="H1" s="680"/>
      <c r="I1" s="680"/>
      <c r="J1" s="680"/>
      <c r="K1" s="632"/>
      <c r="L1" s="632"/>
    </row>
    <row r="2" spans="1:16" x14ac:dyDescent="0.2">
      <c r="A2" s="632"/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6" ht="15.75" x14ac:dyDescent="0.25">
      <c r="A3" s="679" t="s">
        <v>638</v>
      </c>
      <c r="B3" s="679"/>
      <c r="C3" s="679"/>
      <c r="D3" s="679"/>
      <c r="E3" s="679"/>
      <c r="F3" s="679"/>
      <c r="G3" s="679"/>
      <c r="H3" s="679"/>
      <c r="I3" s="679"/>
      <c r="J3" s="679"/>
      <c r="K3" s="632"/>
      <c r="L3" s="632"/>
    </row>
    <row r="4" spans="1:16" x14ac:dyDescent="0.2">
      <c r="A4" s="632"/>
      <c r="B4" s="632"/>
      <c r="C4" s="632"/>
      <c r="D4" s="632"/>
      <c r="E4" s="632"/>
      <c r="F4" s="632"/>
      <c r="G4" s="632"/>
      <c r="H4" s="632"/>
      <c r="I4" s="632"/>
      <c r="J4" s="632"/>
      <c r="K4" s="632"/>
      <c r="L4" s="632"/>
    </row>
    <row r="5" spans="1:16" x14ac:dyDescent="0.2">
      <c r="A5" s="632"/>
      <c r="B5" s="632"/>
      <c r="C5" s="632"/>
      <c r="D5" s="632"/>
      <c r="E5" s="632"/>
      <c r="F5" s="632"/>
      <c r="G5" s="632"/>
      <c r="H5" s="632"/>
      <c r="I5" s="632"/>
      <c r="J5" s="632"/>
      <c r="K5" s="632"/>
      <c r="L5" s="632"/>
    </row>
    <row r="6" spans="1:16" ht="15" x14ac:dyDescent="0.25">
      <c r="A6" s="663" t="s">
        <v>624</v>
      </c>
      <c r="B6" s="632"/>
      <c r="C6" s="632"/>
      <c r="D6" s="632"/>
      <c r="E6" s="632"/>
      <c r="F6" s="632"/>
      <c r="G6" s="632"/>
      <c r="H6" s="632"/>
      <c r="I6" s="632"/>
      <c r="J6" s="632"/>
      <c r="K6" s="632"/>
      <c r="L6" s="632"/>
    </row>
    <row r="7" spans="1:16" x14ac:dyDescent="0.2">
      <c r="A7" s="658" t="s">
        <v>708</v>
      </c>
      <c r="B7" s="661">
        <v>1</v>
      </c>
      <c r="C7" s="157" t="s">
        <v>602</v>
      </c>
      <c r="D7" s="157">
        <f>TARTALOMJEGYZÉK!A1</f>
        <v>2021</v>
      </c>
      <c r="E7" s="157" t="s">
        <v>603</v>
      </c>
      <c r="F7" s="661" t="s">
        <v>704</v>
      </c>
      <c r="G7" s="157" t="s">
        <v>604</v>
      </c>
      <c r="H7" s="157" t="s">
        <v>605</v>
      </c>
      <c r="I7" s="157"/>
      <c r="J7" s="157"/>
      <c r="K7" s="157"/>
      <c r="L7" s="632"/>
    </row>
    <row r="8" spans="1:16" x14ac:dyDescent="0.2">
      <c r="A8" s="664"/>
      <c r="B8" s="662"/>
      <c r="C8" s="632"/>
      <c r="D8" s="632"/>
      <c r="E8" s="632"/>
      <c r="F8" s="662"/>
      <c r="G8" s="632"/>
      <c r="H8" s="632"/>
      <c r="I8" s="632"/>
      <c r="J8" s="632"/>
      <c r="K8" s="632"/>
      <c r="L8" s="632"/>
    </row>
    <row r="9" spans="1:16" x14ac:dyDescent="0.2">
      <c r="A9" s="664"/>
      <c r="B9" s="662"/>
      <c r="C9" s="632"/>
      <c r="D9" s="632"/>
      <c r="E9" s="632"/>
      <c r="F9" s="662"/>
      <c r="G9" s="632"/>
      <c r="H9" s="632"/>
      <c r="I9" s="632"/>
      <c r="J9" s="632"/>
      <c r="K9" s="632"/>
      <c r="L9" s="632"/>
    </row>
    <row r="10" spans="1:16" ht="13.5" thickBot="1" x14ac:dyDescent="0.25">
      <c r="A10" s="632"/>
      <c r="B10" s="632"/>
      <c r="C10" s="632"/>
      <c r="D10" s="632"/>
      <c r="E10" s="632"/>
      <c r="F10" s="632"/>
      <c r="G10" s="632"/>
      <c r="H10" s="632"/>
      <c r="I10" s="632"/>
      <c r="J10" s="632"/>
      <c r="K10" s="656" t="s">
        <v>630</v>
      </c>
      <c r="L10" s="632"/>
    </row>
    <row r="11" spans="1:16" ht="17.25" thickTop="1" thickBot="1" x14ac:dyDescent="0.3">
      <c r="A11" s="679" t="s">
        <v>626</v>
      </c>
      <c r="B11" s="683"/>
      <c r="C11" s="683"/>
      <c r="D11" s="683"/>
      <c r="E11" s="683"/>
      <c r="F11" s="683"/>
      <c r="G11" s="683"/>
      <c r="H11" s="684"/>
      <c r="I11" s="684"/>
      <c r="J11" s="684"/>
      <c r="K11" s="665" t="s">
        <v>639</v>
      </c>
      <c r="L11" s="632"/>
      <c r="M11" s="657" t="s">
        <v>23</v>
      </c>
      <c r="N11" t="str">
        <f>IF($K$11="Nem","",2)</f>
        <v/>
      </c>
      <c r="O11" t="s">
        <v>631</v>
      </c>
      <c r="P11" t="str">
        <f>CONCATENATE(M11,N11,O11)</f>
        <v>9..</v>
      </c>
    </row>
    <row r="12" spans="1:16" ht="13.5" thickTop="1" x14ac:dyDescent="0.2">
      <c r="A12" s="632"/>
      <c r="B12" s="632"/>
      <c r="C12" s="632"/>
      <c r="D12" s="632"/>
      <c r="E12" s="632"/>
      <c r="F12" s="632"/>
      <c r="G12" s="632"/>
      <c r="H12" s="632"/>
      <c r="I12" s="632"/>
      <c r="J12" s="632"/>
      <c r="K12" s="632"/>
      <c r="L12" s="632"/>
    </row>
    <row r="13" spans="1:16" ht="14.25" x14ac:dyDescent="0.2">
      <c r="A13" s="666" t="s">
        <v>542</v>
      </c>
      <c r="B13" s="681" t="s">
        <v>642</v>
      </c>
      <c r="C13" s="682"/>
      <c r="D13" s="682"/>
      <c r="E13" s="682"/>
      <c r="F13" s="682"/>
      <c r="G13" s="682"/>
      <c r="H13" s="682"/>
      <c r="I13" s="682"/>
      <c r="J13" s="682"/>
      <c r="K13" s="632"/>
      <c r="L13" s="632"/>
      <c r="M13" s="657" t="s">
        <v>23</v>
      </c>
      <c r="N13">
        <f>IF(K11="Nem",2,3)</f>
        <v>2</v>
      </c>
      <c r="O13" t="s">
        <v>631</v>
      </c>
      <c r="P13" t="str">
        <f>CONCATENATE(M13,N13,O13)</f>
        <v>9.2.</v>
      </c>
    </row>
    <row r="14" spans="1:16" ht="14.25" x14ac:dyDescent="0.2">
      <c r="A14" s="632"/>
      <c r="B14" s="633"/>
      <c r="C14" s="632"/>
      <c r="D14" s="632"/>
      <c r="E14" s="632"/>
      <c r="F14" s="632"/>
      <c r="G14" s="632"/>
      <c r="H14" s="632"/>
      <c r="I14" s="632"/>
      <c r="J14" s="632"/>
      <c r="K14" s="632"/>
      <c r="L14" s="632"/>
    </row>
    <row r="15" spans="1:16" ht="14.25" x14ac:dyDescent="0.2">
      <c r="A15" s="666" t="s">
        <v>543</v>
      </c>
      <c r="B15" s="681" t="s">
        <v>551</v>
      </c>
      <c r="C15" s="682"/>
      <c r="D15" s="682"/>
      <c r="E15" s="682"/>
      <c r="F15" s="682"/>
      <c r="G15" s="682"/>
      <c r="H15" s="682"/>
      <c r="I15" s="682"/>
      <c r="J15" s="682"/>
      <c r="K15" s="632"/>
      <c r="L15" s="632"/>
      <c r="M15" s="657" t="s">
        <v>23</v>
      </c>
      <c r="N15">
        <f>N13+1</f>
        <v>3</v>
      </c>
      <c r="O15" t="s">
        <v>631</v>
      </c>
      <c r="P15" t="str">
        <f>CONCATENATE(M15,N15,O15)</f>
        <v>9.3.</v>
      </c>
    </row>
    <row r="16" spans="1:16" ht="14.25" x14ac:dyDescent="0.2">
      <c r="A16" s="632"/>
      <c r="B16" s="633"/>
      <c r="C16" s="632"/>
      <c r="D16" s="632"/>
      <c r="E16" s="632"/>
      <c r="F16" s="632"/>
      <c r="G16" s="632"/>
      <c r="H16" s="632"/>
      <c r="I16" s="632"/>
      <c r="J16" s="632"/>
      <c r="K16" s="632"/>
      <c r="L16" s="632"/>
    </row>
    <row r="17" spans="1:16" ht="14.25" x14ac:dyDescent="0.2">
      <c r="A17" s="666" t="s">
        <v>544</v>
      </c>
      <c r="B17" s="681" t="s">
        <v>625</v>
      </c>
      <c r="C17" s="682"/>
      <c r="D17" s="682"/>
      <c r="E17" s="682"/>
      <c r="F17" s="682"/>
      <c r="G17" s="682"/>
      <c r="H17" s="682"/>
      <c r="I17" s="682"/>
      <c r="J17" s="682"/>
      <c r="K17" s="632"/>
      <c r="L17" s="632"/>
      <c r="M17" s="657" t="s">
        <v>23</v>
      </c>
      <c r="N17">
        <f>N15+1</f>
        <v>4</v>
      </c>
      <c r="O17" t="s">
        <v>631</v>
      </c>
      <c r="P17" t="str">
        <f>CONCATENATE(M17,N17,O17)</f>
        <v>9.4.</v>
      </c>
    </row>
    <row r="18" spans="1:16" ht="14.25" x14ac:dyDescent="0.2">
      <c r="A18" s="632"/>
      <c r="B18" s="633"/>
      <c r="C18" s="632"/>
      <c r="D18" s="632"/>
      <c r="E18" s="632"/>
      <c r="F18" s="632"/>
      <c r="G18" s="632"/>
      <c r="H18" s="632"/>
      <c r="I18" s="632"/>
      <c r="J18" s="632"/>
      <c r="K18" s="632"/>
      <c r="L18" s="632"/>
    </row>
    <row r="19" spans="1:16" ht="14.25" x14ac:dyDescent="0.2">
      <c r="A19" s="666" t="s">
        <v>545</v>
      </c>
      <c r="B19" s="681" t="s">
        <v>552</v>
      </c>
      <c r="C19" s="682"/>
      <c r="D19" s="682"/>
      <c r="E19" s="682"/>
      <c r="F19" s="682"/>
      <c r="G19" s="682"/>
      <c r="H19" s="682"/>
      <c r="I19" s="682"/>
      <c r="J19" s="682"/>
      <c r="K19" s="632"/>
      <c r="L19" s="632"/>
      <c r="M19" s="657" t="s">
        <v>23</v>
      </c>
      <c r="N19">
        <f>N17+1</f>
        <v>5</v>
      </c>
      <c r="O19" t="s">
        <v>631</v>
      </c>
      <c r="P19" t="str">
        <f>CONCATENATE(M19,N19,O19)</f>
        <v>9.5.</v>
      </c>
    </row>
    <row r="20" spans="1:16" ht="14.25" x14ac:dyDescent="0.2">
      <c r="A20" s="632"/>
      <c r="B20" s="633"/>
      <c r="C20" s="632"/>
      <c r="D20" s="632"/>
      <c r="E20" s="632"/>
      <c r="F20" s="632"/>
      <c r="G20" s="632"/>
      <c r="H20" s="632"/>
      <c r="I20" s="632"/>
      <c r="J20" s="632"/>
      <c r="K20" s="632"/>
      <c r="L20" s="632"/>
    </row>
    <row r="21" spans="1:16" ht="14.25" x14ac:dyDescent="0.2">
      <c r="A21" s="666" t="s">
        <v>546</v>
      </c>
      <c r="B21" s="681" t="s">
        <v>553</v>
      </c>
      <c r="C21" s="682"/>
      <c r="D21" s="682"/>
      <c r="E21" s="682"/>
      <c r="F21" s="682"/>
      <c r="G21" s="682"/>
      <c r="H21" s="682"/>
      <c r="I21" s="682"/>
      <c r="J21" s="682"/>
      <c r="K21" s="632"/>
      <c r="L21" s="632"/>
      <c r="M21" s="657" t="s">
        <v>23</v>
      </c>
      <c r="N21">
        <f>N19+1</f>
        <v>6</v>
      </c>
      <c r="O21" t="s">
        <v>631</v>
      </c>
      <c r="P21" t="str">
        <f>CONCATENATE(M21,N21,O21)</f>
        <v>9.6.</v>
      </c>
    </row>
    <row r="22" spans="1:16" ht="14.25" x14ac:dyDescent="0.2">
      <c r="A22" s="632"/>
      <c r="B22" s="633"/>
      <c r="C22" s="632"/>
      <c r="D22" s="632"/>
      <c r="E22" s="632"/>
      <c r="F22" s="632"/>
      <c r="G22" s="632"/>
      <c r="H22" s="632"/>
      <c r="I22" s="632"/>
      <c r="J22" s="632"/>
      <c r="K22" s="632"/>
      <c r="L22" s="632"/>
    </row>
    <row r="23" spans="1:16" ht="14.25" x14ac:dyDescent="0.2">
      <c r="A23" s="666" t="s">
        <v>547</v>
      </c>
      <c r="B23" s="681" t="s">
        <v>554</v>
      </c>
      <c r="C23" s="682"/>
      <c r="D23" s="682"/>
      <c r="E23" s="682"/>
      <c r="F23" s="682"/>
      <c r="G23" s="682"/>
      <c r="H23" s="682"/>
      <c r="I23" s="682"/>
      <c r="J23" s="682"/>
      <c r="K23" s="632"/>
      <c r="L23" s="632"/>
      <c r="M23" s="657" t="s">
        <v>23</v>
      </c>
      <c r="N23">
        <f>N21+1</f>
        <v>7</v>
      </c>
      <c r="O23" t="s">
        <v>631</v>
      </c>
      <c r="P23" t="str">
        <f>CONCATENATE(M23,N23,O23)</f>
        <v>9.7.</v>
      </c>
    </row>
    <row r="24" spans="1:16" ht="14.25" x14ac:dyDescent="0.2">
      <c r="A24" s="632"/>
      <c r="B24" s="633"/>
      <c r="C24" s="632"/>
      <c r="D24" s="632"/>
      <c r="E24" s="632"/>
      <c r="F24" s="632"/>
      <c r="G24" s="632"/>
      <c r="H24" s="632"/>
      <c r="I24" s="632"/>
      <c r="J24" s="632"/>
      <c r="K24" s="632"/>
      <c r="L24" s="632"/>
    </row>
    <row r="25" spans="1:16" ht="14.25" x14ac:dyDescent="0.2">
      <c r="A25" s="666" t="s">
        <v>548</v>
      </c>
      <c r="B25" s="681" t="s">
        <v>555</v>
      </c>
      <c r="C25" s="682"/>
      <c r="D25" s="682"/>
      <c r="E25" s="682"/>
      <c r="F25" s="682"/>
      <c r="G25" s="682"/>
      <c r="H25" s="682"/>
      <c r="I25" s="682"/>
      <c r="J25" s="682"/>
      <c r="K25" s="632"/>
      <c r="L25" s="632"/>
      <c r="M25" s="657" t="s">
        <v>23</v>
      </c>
      <c r="N25">
        <f>N23+1</f>
        <v>8</v>
      </c>
      <c r="O25" t="s">
        <v>631</v>
      </c>
      <c r="P25" t="str">
        <f>CONCATENATE(M25,N25,O25)</f>
        <v>9.8.</v>
      </c>
    </row>
    <row r="26" spans="1:16" ht="14.25" x14ac:dyDescent="0.2">
      <c r="A26" s="632"/>
      <c r="B26" s="633"/>
      <c r="C26" s="632"/>
      <c r="D26" s="632"/>
      <c r="E26" s="632"/>
      <c r="F26" s="632"/>
      <c r="G26" s="632"/>
      <c r="H26" s="632"/>
      <c r="I26" s="632"/>
      <c r="J26" s="632"/>
      <c r="K26" s="632"/>
      <c r="L26" s="632"/>
    </row>
    <row r="27" spans="1:16" ht="14.25" x14ac:dyDescent="0.2">
      <c r="A27" s="666" t="s">
        <v>549</v>
      </c>
      <c r="B27" s="681" t="s">
        <v>556</v>
      </c>
      <c r="C27" s="682"/>
      <c r="D27" s="682"/>
      <c r="E27" s="682"/>
      <c r="F27" s="682"/>
      <c r="G27" s="682"/>
      <c r="H27" s="682"/>
      <c r="I27" s="682"/>
      <c r="J27" s="682"/>
      <c r="K27" s="632"/>
      <c r="L27" s="632"/>
      <c r="M27" s="657" t="s">
        <v>23</v>
      </c>
      <c r="N27">
        <f>N25+1</f>
        <v>9</v>
      </c>
      <c r="O27" t="s">
        <v>631</v>
      </c>
      <c r="P27" t="str">
        <f>CONCATENATE(M27,N27,O27)</f>
        <v>9.9.</v>
      </c>
    </row>
    <row r="28" spans="1:16" ht="14.25" x14ac:dyDescent="0.2">
      <c r="A28" s="632"/>
      <c r="B28" s="633"/>
      <c r="C28" s="632"/>
      <c r="D28" s="632"/>
      <c r="E28" s="632"/>
      <c r="F28" s="632"/>
      <c r="G28" s="632"/>
      <c r="H28" s="632"/>
      <c r="I28" s="632"/>
      <c r="J28" s="632"/>
      <c r="K28" s="632"/>
      <c r="L28" s="632"/>
    </row>
    <row r="29" spans="1:16" ht="14.25" x14ac:dyDescent="0.2">
      <c r="A29" s="666" t="s">
        <v>549</v>
      </c>
      <c r="B29" s="681" t="s">
        <v>557</v>
      </c>
      <c r="C29" s="682"/>
      <c r="D29" s="682"/>
      <c r="E29" s="682"/>
      <c r="F29" s="682"/>
      <c r="G29" s="682"/>
      <c r="H29" s="682"/>
      <c r="I29" s="682"/>
      <c r="J29" s="682"/>
      <c r="K29" s="632"/>
      <c r="L29" s="632"/>
      <c r="M29" s="657" t="s">
        <v>23</v>
      </c>
      <c r="N29">
        <f>N27+1</f>
        <v>10</v>
      </c>
      <c r="O29" t="s">
        <v>631</v>
      </c>
      <c r="P29" t="str">
        <f>CONCATENATE(M29,N29,O29)</f>
        <v>9.10.</v>
      </c>
    </row>
    <row r="30" spans="1:16" ht="14.25" x14ac:dyDescent="0.2">
      <c r="A30" s="632"/>
      <c r="B30" s="633"/>
      <c r="C30" s="632"/>
      <c r="D30" s="632"/>
      <c r="E30" s="632"/>
      <c r="F30" s="632"/>
      <c r="G30" s="632"/>
      <c r="H30" s="632"/>
      <c r="I30" s="632"/>
      <c r="J30" s="632"/>
      <c r="K30" s="632"/>
      <c r="L30" s="632"/>
    </row>
    <row r="31" spans="1:16" ht="14.25" x14ac:dyDescent="0.2">
      <c r="A31" s="666" t="s">
        <v>550</v>
      </c>
      <c r="B31" s="681" t="s">
        <v>558</v>
      </c>
      <c r="C31" s="682"/>
      <c r="D31" s="682"/>
      <c r="E31" s="682"/>
      <c r="F31" s="682"/>
      <c r="G31" s="682"/>
      <c r="H31" s="682"/>
      <c r="I31" s="682"/>
      <c r="J31" s="682"/>
      <c r="K31" s="632"/>
      <c r="L31" s="632"/>
      <c r="M31" s="657" t="s">
        <v>23</v>
      </c>
      <c r="N31">
        <f>N29+1</f>
        <v>11</v>
      </c>
      <c r="O31" t="s">
        <v>631</v>
      </c>
      <c r="P31" t="str">
        <f>CONCATENATE(M31,N31,O31)</f>
        <v>9.11.</v>
      </c>
    </row>
    <row r="32" spans="1:16" x14ac:dyDescent="0.2">
      <c r="A32" s="632"/>
      <c r="B32" s="632"/>
      <c r="C32" s="632"/>
      <c r="D32" s="632"/>
      <c r="E32" s="632"/>
      <c r="F32" s="632"/>
      <c r="G32" s="632"/>
      <c r="H32" s="632"/>
      <c r="I32" s="632"/>
      <c r="J32" s="632"/>
      <c r="K32" s="632"/>
      <c r="L32" s="632"/>
    </row>
    <row r="33" spans="1:12" ht="14.25" x14ac:dyDescent="0.2">
      <c r="A33" s="666"/>
      <c r="B33" s="632"/>
      <c r="C33" s="632"/>
      <c r="D33" s="632"/>
      <c r="E33" s="632"/>
      <c r="F33" s="632"/>
      <c r="G33" s="632"/>
      <c r="H33" s="632"/>
      <c r="I33" s="632"/>
      <c r="J33" s="632"/>
      <c r="K33" s="632"/>
      <c r="L33" s="632"/>
    </row>
    <row r="34" spans="1:12" x14ac:dyDescent="0.2">
      <c r="A34" s="632"/>
      <c r="B34" s="632"/>
      <c r="C34" s="632"/>
      <c r="D34" s="632"/>
      <c r="E34" s="632"/>
      <c r="F34" s="632"/>
      <c r="G34" s="632"/>
      <c r="H34" s="632"/>
      <c r="I34" s="632"/>
      <c r="J34" s="632"/>
      <c r="K34" s="632"/>
      <c r="L34" s="632"/>
    </row>
  </sheetData>
  <sheetProtection sheet="1"/>
  <mergeCells count="13">
    <mergeCell ref="B31:J31"/>
    <mergeCell ref="B13:J13"/>
    <mergeCell ref="B15:J15"/>
    <mergeCell ref="B17:J17"/>
    <mergeCell ref="B19:J19"/>
    <mergeCell ref="A11:J11"/>
    <mergeCell ref="B29:J29"/>
    <mergeCell ref="A3:J3"/>
    <mergeCell ref="A1:J1"/>
    <mergeCell ref="B21:J21"/>
    <mergeCell ref="B23:J23"/>
    <mergeCell ref="B25:J25"/>
    <mergeCell ref="B27:J27"/>
  </mergeCells>
  <phoneticPr fontId="29" type="noConversion"/>
  <conditionalFormatting sqref="A11:J11">
    <cfRule type="expression" dxfId="3" priority="1" stopIfTrue="1">
      <formula>$K$11="Nem"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K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20" sqref="C20"/>
    </sheetView>
  </sheetViews>
  <sheetFormatPr defaultRowHeight="12.75" x14ac:dyDescent="0.2"/>
  <cols>
    <col min="1" max="1" width="13.83203125" style="227" customWidth="1"/>
    <col min="2" max="2" width="79.1640625" style="228" customWidth="1"/>
    <col min="3" max="3" width="25" style="228" customWidth="1"/>
    <col min="4" max="16384" width="9.33203125" style="228"/>
  </cols>
  <sheetData>
    <row r="1" spans="1:3" s="208" customFormat="1" ht="21.2" customHeight="1" thickBot="1" x14ac:dyDescent="0.25">
      <c r="A1" s="207"/>
      <c r="B1" s="209"/>
      <c r="C1" s="577" t="s">
        <v>707</v>
      </c>
    </row>
    <row r="2" spans="1:3" s="438" customFormat="1" ht="36" x14ac:dyDescent="0.2">
      <c r="A2" s="391" t="s">
        <v>172</v>
      </c>
      <c r="B2" s="575" t="str">
        <f>CONCATENATE('KV_8.2.1.sz.mell'!B2)</f>
        <v>FITYEHÁZI ÓVODA</v>
      </c>
      <c r="C2" s="350" t="s">
        <v>56</v>
      </c>
    </row>
    <row r="3" spans="1:3" s="438" customFormat="1" ht="24.75" thickBot="1" x14ac:dyDescent="0.25">
      <c r="A3" s="432" t="s">
        <v>171</v>
      </c>
      <c r="B3" s="576" t="s">
        <v>383</v>
      </c>
      <c r="C3" s="351" t="s">
        <v>57</v>
      </c>
    </row>
    <row r="4" spans="1:3" s="439" customFormat="1" ht="15.95" customHeight="1" thickBot="1" x14ac:dyDescent="0.3">
      <c r="A4" s="210"/>
      <c r="B4" s="210"/>
      <c r="C4" s="211" t="str">
        <f>'KV_8.2.1.sz.mell'!C4</f>
        <v>Forintban!</v>
      </c>
    </row>
    <row r="5" spans="1:3" ht="13.5" thickBot="1" x14ac:dyDescent="0.25">
      <c r="A5" s="392" t="s">
        <v>173</v>
      </c>
      <c r="B5" s="212" t="s">
        <v>520</v>
      </c>
      <c r="C5" s="213" t="s">
        <v>52</v>
      </c>
    </row>
    <row r="6" spans="1:3" s="440" customFormat="1" ht="12.95" customHeight="1" thickBot="1" x14ac:dyDescent="0.25">
      <c r="A6" s="189"/>
      <c r="B6" s="190" t="s">
        <v>457</v>
      </c>
      <c r="C6" s="191" t="s">
        <v>458</v>
      </c>
    </row>
    <row r="7" spans="1:3" s="440" customFormat="1" ht="15.95" customHeight="1" thickBot="1" x14ac:dyDescent="0.25">
      <c r="A7" s="214"/>
      <c r="B7" s="215" t="s">
        <v>53</v>
      </c>
      <c r="C7" s="216"/>
    </row>
    <row r="8" spans="1:3" s="352" customFormat="1" ht="12" customHeight="1" thickBot="1" x14ac:dyDescent="0.25">
      <c r="A8" s="189" t="s">
        <v>15</v>
      </c>
      <c r="B8" s="217" t="s">
        <v>484</v>
      </c>
      <c r="C8" s="301">
        <f>SUM(C9:C19)</f>
        <v>0</v>
      </c>
    </row>
    <row r="9" spans="1:3" s="352" customFormat="1" ht="12" customHeight="1" x14ac:dyDescent="0.2">
      <c r="A9" s="433" t="s">
        <v>95</v>
      </c>
      <c r="B9" s="10" t="s">
        <v>243</v>
      </c>
      <c r="C9" s="342"/>
    </row>
    <row r="10" spans="1:3" s="352" customFormat="1" ht="12" customHeight="1" x14ac:dyDescent="0.2">
      <c r="A10" s="434" t="s">
        <v>96</v>
      </c>
      <c r="B10" s="8" t="s">
        <v>244</v>
      </c>
      <c r="C10" s="299"/>
    </row>
    <row r="11" spans="1:3" s="352" customFormat="1" ht="12" customHeight="1" x14ac:dyDescent="0.2">
      <c r="A11" s="434" t="s">
        <v>97</v>
      </c>
      <c r="B11" s="8" t="s">
        <v>245</v>
      </c>
      <c r="C11" s="299"/>
    </row>
    <row r="12" spans="1:3" s="352" customFormat="1" ht="12" customHeight="1" x14ac:dyDescent="0.2">
      <c r="A12" s="434" t="s">
        <v>98</v>
      </c>
      <c r="B12" s="8" t="s">
        <v>246</v>
      </c>
      <c r="C12" s="299"/>
    </row>
    <row r="13" spans="1:3" s="352" customFormat="1" ht="12" customHeight="1" x14ac:dyDescent="0.2">
      <c r="A13" s="434" t="s">
        <v>125</v>
      </c>
      <c r="B13" s="8" t="s">
        <v>247</v>
      </c>
      <c r="C13" s="299"/>
    </row>
    <row r="14" spans="1:3" s="352" customFormat="1" ht="12" customHeight="1" x14ac:dyDescent="0.2">
      <c r="A14" s="434" t="s">
        <v>99</v>
      </c>
      <c r="B14" s="8" t="s">
        <v>365</v>
      </c>
      <c r="C14" s="299"/>
    </row>
    <row r="15" spans="1:3" s="352" customFormat="1" ht="12" customHeight="1" x14ac:dyDescent="0.2">
      <c r="A15" s="434" t="s">
        <v>100</v>
      </c>
      <c r="B15" s="7" t="s">
        <v>366</v>
      </c>
      <c r="C15" s="299"/>
    </row>
    <row r="16" spans="1:3" s="352" customFormat="1" ht="12" customHeight="1" x14ac:dyDescent="0.2">
      <c r="A16" s="434" t="s">
        <v>110</v>
      </c>
      <c r="B16" s="8" t="s">
        <v>250</v>
      </c>
      <c r="C16" s="343"/>
    </row>
    <row r="17" spans="1:3" s="441" customFormat="1" ht="12" customHeight="1" x14ac:dyDescent="0.2">
      <c r="A17" s="434" t="s">
        <v>111</v>
      </c>
      <c r="B17" s="8" t="s">
        <v>251</v>
      </c>
      <c r="C17" s="299"/>
    </row>
    <row r="18" spans="1:3" s="441" customFormat="1" ht="12" customHeight="1" x14ac:dyDescent="0.2">
      <c r="A18" s="434" t="s">
        <v>112</v>
      </c>
      <c r="B18" s="8" t="s">
        <v>400</v>
      </c>
      <c r="C18" s="300"/>
    </row>
    <row r="19" spans="1:3" s="441" customFormat="1" ht="12" customHeight="1" thickBot="1" x14ac:dyDescent="0.25">
      <c r="A19" s="434" t="s">
        <v>113</v>
      </c>
      <c r="B19" s="7" t="s">
        <v>252</v>
      </c>
      <c r="C19" s="300"/>
    </row>
    <row r="20" spans="1:3" s="352" customFormat="1" ht="12" customHeight="1" thickBot="1" x14ac:dyDescent="0.25">
      <c r="A20" s="189" t="s">
        <v>16</v>
      </c>
      <c r="B20" s="217" t="s">
        <v>367</v>
      </c>
      <c r="C20" s="301">
        <f>SUM(C21:C23)</f>
        <v>0</v>
      </c>
    </row>
    <row r="21" spans="1:3" s="441" customFormat="1" ht="12" customHeight="1" x14ac:dyDescent="0.2">
      <c r="A21" s="434" t="s">
        <v>101</v>
      </c>
      <c r="B21" s="9" t="s">
        <v>226</v>
      </c>
      <c r="C21" s="299"/>
    </row>
    <row r="22" spans="1:3" s="441" customFormat="1" ht="12" customHeight="1" x14ac:dyDescent="0.2">
      <c r="A22" s="434" t="s">
        <v>102</v>
      </c>
      <c r="B22" s="8" t="s">
        <v>368</v>
      </c>
      <c r="C22" s="299"/>
    </row>
    <row r="23" spans="1:3" s="441" customFormat="1" ht="12" customHeight="1" x14ac:dyDescent="0.2">
      <c r="A23" s="434" t="s">
        <v>103</v>
      </c>
      <c r="B23" s="8" t="s">
        <v>369</v>
      </c>
      <c r="C23" s="299"/>
    </row>
    <row r="24" spans="1:3" s="441" customFormat="1" ht="12" customHeight="1" thickBot="1" x14ac:dyDescent="0.25">
      <c r="A24" s="434" t="s">
        <v>104</v>
      </c>
      <c r="B24" s="8" t="s">
        <v>486</v>
      </c>
      <c r="C24" s="299"/>
    </row>
    <row r="25" spans="1:3" s="441" customFormat="1" ht="12" customHeight="1" thickBot="1" x14ac:dyDescent="0.25">
      <c r="A25" s="197" t="s">
        <v>17</v>
      </c>
      <c r="B25" s="121" t="s">
        <v>143</v>
      </c>
      <c r="C25" s="327"/>
    </row>
    <row r="26" spans="1:3" s="441" customFormat="1" ht="12" customHeight="1" thickBot="1" x14ac:dyDescent="0.25">
      <c r="A26" s="197" t="s">
        <v>18</v>
      </c>
      <c r="B26" s="121" t="s">
        <v>370</v>
      </c>
      <c r="C26" s="301">
        <f>+C27+C28</f>
        <v>0</v>
      </c>
    </row>
    <row r="27" spans="1:3" s="441" customFormat="1" ht="12" customHeight="1" x14ac:dyDescent="0.2">
      <c r="A27" s="435" t="s">
        <v>236</v>
      </c>
      <c r="B27" s="436" t="s">
        <v>368</v>
      </c>
      <c r="C27" s="77"/>
    </row>
    <row r="28" spans="1:3" s="441" customFormat="1" ht="12" customHeight="1" x14ac:dyDescent="0.2">
      <c r="A28" s="435" t="s">
        <v>237</v>
      </c>
      <c r="B28" s="437" t="s">
        <v>371</v>
      </c>
      <c r="C28" s="302"/>
    </row>
    <row r="29" spans="1:3" s="441" customFormat="1" ht="12" customHeight="1" thickBot="1" x14ac:dyDescent="0.25">
      <c r="A29" s="434" t="s">
        <v>238</v>
      </c>
      <c r="B29" s="138" t="s">
        <v>487</v>
      </c>
      <c r="C29" s="84"/>
    </row>
    <row r="30" spans="1:3" s="441" customFormat="1" ht="12" customHeight="1" thickBot="1" x14ac:dyDescent="0.25">
      <c r="A30" s="197" t="s">
        <v>19</v>
      </c>
      <c r="B30" s="121" t="s">
        <v>372</v>
      </c>
      <c r="C30" s="301">
        <f>+C31+C32+C33</f>
        <v>0</v>
      </c>
    </row>
    <row r="31" spans="1:3" s="441" customFormat="1" ht="12" customHeight="1" x14ac:dyDescent="0.2">
      <c r="A31" s="435" t="s">
        <v>88</v>
      </c>
      <c r="B31" s="436" t="s">
        <v>257</v>
      </c>
      <c r="C31" s="77"/>
    </row>
    <row r="32" spans="1:3" s="441" customFormat="1" ht="12" customHeight="1" x14ac:dyDescent="0.2">
      <c r="A32" s="435" t="s">
        <v>89</v>
      </c>
      <c r="B32" s="437" t="s">
        <v>258</v>
      </c>
      <c r="C32" s="302"/>
    </row>
    <row r="33" spans="1:3" s="441" customFormat="1" ht="12" customHeight="1" thickBot="1" x14ac:dyDescent="0.25">
      <c r="A33" s="434" t="s">
        <v>90</v>
      </c>
      <c r="B33" s="138" t="s">
        <v>259</v>
      </c>
      <c r="C33" s="84"/>
    </row>
    <row r="34" spans="1:3" s="352" customFormat="1" ht="12" customHeight="1" thickBot="1" x14ac:dyDescent="0.25">
      <c r="A34" s="197" t="s">
        <v>20</v>
      </c>
      <c r="B34" s="121" t="s">
        <v>342</v>
      </c>
      <c r="C34" s="327"/>
    </row>
    <row r="35" spans="1:3" s="352" customFormat="1" ht="12" customHeight="1" thickBot="1" x14ac:dyDescent="0.25">
      <c r="A35" s="197" t="s">
        <v>21</v>
      </c>
      <c r="B35" s="121" t="s">
        <v>373</v>
      </c>
      <c r="C35" s="344"/>
    </row>
    <row r="36" spans="1:3" s="352" customFormat="1" ht="12" customHeight="1" thickBot="1" x14ac:dyDescent="0.25">
      <c r="A36" s="189" t="s">
        <v>22</v>
      </c>
      <c r="B36" s="121" t="s">
        <v>488</v>
      </c>
      <c r="C36" s="345">
        <f>+C8+C20+C25+C26+C30+C34+C35</f>
        <v>0</v>
      </c>
    </row>
    <row r="37" spans="1:3" s="352" customFormat="1" ht="12" customHeight="1" thickBot="1" x14ac:dyDescent="0.25">
      <c r="A37" s="218" t="s">
        <v>23</v>
      </c>
      <c r="B37" s="121" t="s">
        <v>374</v>
      </c>
      <c r="C37" s="345">
        <f>+C38+C39+C40</f>
        <v>0</v>
      </c>
    </row>
    <row r="38" spans="1:3" s="352" customFormat="1" ht="12" customHeight="1" x14ac:dyDescent="0.2">
      <c r="A38" s="435" t="s">
        <v>375</v>
      </c>
      <c r="B38" s="436" t="s">
        <v>204</v>
      </c>
      <c r="C38" s="77"/>
    </row>
    <row r="39" spans="1:3" s="352" customFormat="1" ht="12" customHeight="1" x14ac:dyDescent="0.2">
      <c r="A39" s="435" t="s">
        <v>376</v>
      </c>
      <c r="B39" s="437" t="s">
        <v>2</v>
      </c>
      <c r="C39" s="302"/>
    </row>
    <row r="40" spans="1:3" s="441" customFormat="1" ht="12" customHeight="1" thickBot="1" x14ac:dyDescent="0.25">
      <c r="A40" s="434" t="s">
        <v>377</v>
      </c>
      <c r="B40" s="138" t="s">
        <v>378</v>
      </c>
      <c r="C40" s="84"/>
    </row>
    <row r="41" spans="1:3" s="441" customFormat="1" ht="15.2" customHeight="1" thickBot="1" x14ac:dyDescent="0.25">
      <c r="A41" s="218" t="s">
        <v>24</v>
      </c>
      <c r="B41" s="219" t="s">
        <v>379</v>
      </c>
      <c r="C41" s="348">
        <f>+C36+C37</f>
        <v>0</v>
      </c>
    </row>
    <row r="42" spans="1:3" s="441" customFormat="1" ht="15.2" customHeight="1" x14ac:dyDescent="0.2">
      <c r="A42" s="220"/>
      <c r="B42" s="221"/>
      <c r="C42" s="346"/>
    </row>
    <row r="43" spans="1:3" ht="13.5" thickBot="1" x14ac:dyDescent="0.25">
      <c r="A43" s="222"/>
      <c r="B43" s="223"/>
      <c r="C43" s="347"/>
    </row>
    <row r="44" spans="1:3" s="440" customFormat="1" ht="16.5" customHeight="1" thickBot="1" x14ac:dyDescent="0.25">
      <c r="A44" s="224"/>
      <c r="B44" s="225" t="s">
        <v>54</v>
      </c>
      <c r="C44" s="348"/>
    </row>
    <row r="45" spans="1:3" s="442" customFormat="1" ht="12" customHeight="1" thickBot="1" x14ac:dyDescent="0.25">
      <c r="A45" s="197" t="s">
        <v>15</v>
      </c>
      <c r="B45" s="121" t="s">
        <v>380</v>
      </c>
      <c r="C45" s="301">
        <f>SUM(C46:C50)</f>
        <v>0</v>
      </c>
    </row>
    <row r="46" spans="1:3" ht="12" customHeight="1" x14ac:dyDescent="0.2">
      <c r="A46" s="434" t="s">
        <v>95</v>
      </c>
      <c r="B46" s="9" t="s">
        <v>46</v>
      </c>
      <c r="C46" s="77"/>
    </row>
    <row r="47" spans="1:3" ht="12" customHeight="1" x14ac:dyDescent="0.2">
      <c r="A47" s="434" t="s">
        <v>96</v>
      </c>
      <c r="B47" s="8" t="s">
        <v>152</v>
      </c>
      <c r="C47" s="80"/>
    </row>
    <row r="48" spans="1:3" ht="12" customHeight="1" x14ac:dyDescent="0.2">
      <c r="A48" s="434" t="s">
        <v>97</v>
      </c>
      <c r="B48" s="8" t="s">
        <v>123</v>
      </c>
      <c r="C48" s="80"/>
    </row>
    <row r="49" spans="1:3" ht="12" customHeight="1" x14ac:dyDescent="0.2">
      <c r="A49" s="434" t="s">
        <v>98</v>
      </c>
      <c r="B49" s="8" t="s">
        <v>153</v>
      </c>
      <c r="C49" s="80"/>
    </row>
    <row r="50" spans="1:3" ht="12" customHeight="1" thickBot="1" x14ac:dyDescent="0.25">
      <c r="A50" s="434" t="s">
        <v>125</v>
      </c>
      <c r="B50" s="8" t="s">
        <v>154</v>
      </c>
      <c r="C50" s="80"/>
    </row>
    <row r="51" spans="1:3" ht="12" customHeight="1" thickBot="1" x14ac:dyDescent="0.25">
      <c r="A51" s="197" t="s">
        <v>16</v>
      </c>
      <c r="B51" s="121" t="s">
        <v>381</v>
      </c>
      <c r="C51" s="301">
        <f>SUM(C52:C54)</f>
        <v>0</v>
      </c>
    </row>
    <row r="52" spans="1:3" s="442" customFormat="1" ht="12" customHeight="1" x14ac:dyDescent="0.2">
      <c r="A52" s="434" t="s">
        <v>101</v>
      </c>
      <c r="B52" s="9" t="s">
        <v>198</v>
      </c>
      <c r="C52" s="77"/>
    </row>
    <row r="53" spans="1:3" ht="12" customHeight="1" x14ac:dyDescent="0.2">
      <c r="A53" s="434" t="s">
        <v>102</v>
      </c>
      <c r="B53" s="8" t="s">
        <v>156</v>
      </c>
      <c r="C53" s="80"/>
    </row>
    <row r="54" spans="1:3" ht="12" customHeight="1" x14ac:dyDescent="0.2">
      <c r="A54" s="434" t="s">
        <v>103</v>
      </c>
      <c r="B54" s="8" t="s">
        <v>55</v>
      </c>
      <c r="C54" s="80"/>
    </row>
    <row r="55" spans="1:3" ht="12" customHeight="1" thickBot="1" x14ac:dyDescent="0.25">
      <c r="A55" s="434" t="s">
        <v>104</v>
      </c>
      <c r="B55" s="8" t="s">
        <v>485</v>
      </c>
      <c r="C55" s="80"/>
    </row>
    <row r="56" spans="1:3" ht="15.2" customHeight="1" thickBot="1" x14ac:dyDescent="0.25">
      <c r="A56" s="197" t="s">
        <v>17</v>
      </c>
      <c r="B56" s="121" t="s">
        <v>11</v>
      </c>
      <c r="C56" s="327"/>
    </row>
    <row r="57" spans="1:3" ht="13.5" thickBot="1" x14ac:dyDescent="0.25">
      <c r="A57" s="197" t="s">
        <v>18</v>
      </c>
      <c r="B57" s="226" t="s">
        <v>489</v>
      </c>
      <c r="C57" s="349">
        <f>+C45+C51+C56</f>
        <v>0</v>
      </c>
    </row>
    <row r="58" spans="1:3" ht="15.2" customHeight="1" thickBot="1" x14ac:dyDescent="0.25">
      <c r="C58" s="604">
        <f>C41-C57</f>
        <v>0</v>
      </c>
    </row>
    <row r="59" spans="1:3" ht="14.45" customHeight="1" thickBot="1" x14ac:dyDescent="0.25">
      <c r="A59" s="229" t="s">
        <v>483</v>
      </c>
      <c r="B59" s="230"/>
      <c r="C59" s="118"/>
    </row>
    <row r="60" spans="1:3" ht="13.5" thickBot="1" x14ac:dyDescent="0.25">
      <c r="A60" s="229" t="s">
        <v>174</v>
      </c>
      <c r="B60" s="230"/>
      <c r="C60" s="11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9"/>
  <sheetViews>
    <sheetView zoomScale="120" zoomScaleNormal="120" workbookViewId="0">
      <selection activeCell="I14" sqref="I14"/>
    </sheetView>
  </sheetViews>
  <sheetFormatPr defaultRowHeight="12.75" x14ac:dyDescent="0.2"/>
  <cols>
    <col min="1" max="1" width="5.5" style="46" customWidth="1"/>
    <col min="2" max="2" width="33.1640625" style="46" customWidth="1"/>
    <col min="3" max="3" width="12.33203125" style="46" customWidth="1"/>
    <col min="4" max="4" width="11.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2" spans="1:7" ht="15" x14ac:dyDescent="0.25">
      <c r="B2" s="718" t="str">
        <f>CONCATENATE("9. melléklet ",ALAPADATOK!A7," ",ALAPADATOK!B7," ",ALAPADATOK!C7," ",ALAPADATOK!D7," ",ALAPADATOK!E7," ",ALAPADATOK!F7," ",ALAPADATOK!G7," ",ALAPADATOK!H7)</f>
        <v>9. melléklet az 1 / 2021 ( II.16. ) önkormányzati rendelethez</v>
      </c>
      <c r="C2" s="718"/>
      <c r="D2" s="718"/>
      <c r="E2" s="718"/>
      <c r="F2" s="718"/>
      <c r="G2" s="718"/>
    </row>
    <row r="4" spans="1:7" ht="43.5" customHeight="1" x14ac:dyDescent="0.25">
      <c r="A4" s="717" t="s">
        <v>3</v>
      </c>
      <c r="B4" s="717"/>
      <c r="C4" s="717"/>
      <c r="D4" s="717"/>
      <c r="E4" s="717"/>
      <c r="F4" s="717"/>
      <c r="G4" s="717"/>
    </row>
    <row r="6" spans="1:7" s="156" customFormat="1" ht="27.2" customHeight="1" x14ac:dyDescent="0.25">
      <c r="A6" s="653" t="s">
        <v>178</v>
      </c>
      <c r="C6" s="716" t="s">
        <v>179</v>
      </c>
      <c r="D6" s="716"/>
      <c r="E6" s="716"/>
      <c r="F6" s="716"/>
      <c r="G6" s="716"/>
    </row>
    <row r="7" spans="1:7" s="156" customFormat="1" ht="15.75" x14ac:dyDescent="0.25"/>
    <row r="8" spans="1:7" s="156" customFormat="1" ht="24.75" customHeight="1" x14ac:dyDescent="0.25">
      <c r="A8" s="653" t="s">
        <v>180</v>
      </c>
      <c r="C8" s="716" t="s">
        <v>179</v>
      </c>
      <c r="D8" s="716"/>
      <c r="E8" s="716"/>
      <c r="F8" s="716"/>
    </row>
    <row r="9" spans="1:7" s="157" customFormat="1" x14ac:dyDescent="0.2"/>
    <row r="10" spans="1:7" s="158" customFormat="1" ht="15.2" customHeight="1" x14ac:dyDescent="0.25">
      <c r="A10" s="246" t="s">
        <v>522</v>
      </c>
      <c r="B10" s="245"/>
      <c r="C10" s="245"/>
      <c r="D10" s="245"/>
      <c r="E10" s="245"/>
      <c r="F10" s="245"/>
      <c r="G10" s="245"/>
    </row>
    <row r="11" spans="1:7" s="158" customFormat="1" ht="15.2" customHeight="1" thickBot="1" x14ac:dyDescent="0.3">
      <c r="A11" s="246" t="s">
        <v>181</v>
      </c>
      <c r="B11" s="245"/>
      <c r="C11" s="245"/>
      <c r="D11" s="245"/>
      <c r="E11" s="245"/>
      <c r="F11" s="245"/>
      <c r="G11" s="645" t="s">
        <v>521</v>
      </c>
    </row>
    <row r="12" spans="1:7" s="76" customFormat="1" ht="42" customHeight="1" thickBot="1" x14ac:dyDescent="0.25">
      <c r="A12" s="186" t="s">
        <v>13</v>
      </c>
      <c r="B12" s="187" t="s">
        <v>182</v>
      </c>
      <c r="C12" s="187" t="s">
        <v>183</v>
      </c>
      <c r="D12" s="187" t="s">
        <v>184</v>
      </c>
      <c r="E12" s="187" t="s">
        <v>185</v>
      </c>
      <c r="F12" s="187" t="s">
        <v>186</v>
      </c>
      <c r="G12" s="188" t="s">
        <v>50</v>
      </c>
    </row>
    <row r="13" spans="1:7" ht="24" customHeight="1" x14ac:dyDescent="0.2">
      <c r="A13" s="232" t="s">
        <v>15</v>
      </c>
      <c r="B13" s="195" t="s">
        <v>187</v>
      </c>
      <c r="C13" s="159"/>
      <c r="D13" s="159"/>
      <c r="E13" s="159"/>
      <c r="F13" s="159"/>
      <c r="G13" s="233">
        <f>SUM(C13:F13)</f>
        <v>0</v>
      </c>
    </row>
    <row r="14" spans="1:7" ht="24" customHeight="1" x14ac:dyDescent="0.2">
      <c r="A14" s="234" t="s">
        <v>16</v>
      </c>
      <c r="B14" s="196" t="s">
        <v>188</v>
      </c>
      <c r="C14" s="160"/>
      <c r="D14" s="160"/>
      <c r="E14" s="160"/>
      <c r="F14" s="160"/>
      <c r="G14" s="235">
        <f t="shared" ref="G14:G19" si="0">SUM(C14:F14)</f>
        <v>0</v>
      </c>
    </row>
    <row r="15" spans="1:7" ht="24" customHeight="1" x14ac:dyDescent="0.2">
      <c r="A15" s="234" t="s">
        <v>17</v>
      </c>
      <c r="B15" s="196" t="s">
        <v>189</v>
      </c>
      <c r="C15" s="160"/>
      <c r="D15" s="160"/>
      <c r="E15" s="160"/>
      <c r="F15" s="160"/>
      <c r="G15" s="235">
        <f t="shared" si="0"/>
        <v>0</v>
      </c>
    </row>
    <row r="16" spans="1:7" ht="24" customHeight="1" x14ac:dyDescent="0.2">
      <c r="A16" s="234" t="s">
        <v>18</v>
      </c>
      <c r="B16" s="196" t="s">
        <v>190</v>
      </c>
      <c r="C16" s="160"/>
      <c r="D16" s="160"/>
      <c r="E16" s="160"/>
      <c r="F16" s="160"/>
      <c r="G16" s="235">
        <f t="shared" si="0"/>
        <v>0</v>
      </c>
    </row>
    <row r="17" spans="1:7" ht="24" customHeight="1" x14ac:dyDescent="0.2">
      <c r="A17" s="234" t="s">
        <v>19</v>
      </c>
      <c r="B17" s="196" t="s">
        <v>191</v>
      </c>
      <c r="C17" s="160"/>
      <c r="D17" s="160"/>
      <c r="E17" s="160"/>
      <c r="F17" s="160"/>
      <c r="G17" s="235">
        <f t="shared" si="0"/>
        <v>0</v>
      </c>
    </row>
    <row r="18" spans="1:7" ht="24" customHeight="1" thickBot="1" x14ac:dyDescent="0.25">
      <c r="A18" s="236" t="s">
        <v>20</v>
      </c>
      <c r="B18" s="237" t="s">
        <v>192</v>
      </c>
      <c r="C18" s="161"/>
      <c r="D18" s="161"/>
      <c r="E18" s="161"/>
      <c r="F18" s="161"/>
      <c r="G18" s="238">
        <f t="shared" si="0"/>
        <v>0</v>
      </c>
    </row>
    <row r="19" spans="1:7" s="162" customFormat="1" ht="24" customHeight="1" thickBot="1" x14ac:dyDescent="0.25">
      <c r="A19" s="239" t="s">
        <v>21</v>
      </c>
      <c r="B19" s="240" t="s">
        <v>50</v>
      </c>
      <c r="C19" s="241">
        <f>SUM(C13:C18)</f>
        <v>0</v>
      </c>
      <c r="D19" s="241">
        <f>SUM(D13:D18)</f>
        <v>0</v>
      </c>
      <c r="E19" s="241">
        <f>SUM(E13:E18)</f>
        <v>0</v>
      </c>
      <c r="F19" s="241">
        <f>SUM(F13:F18)</f>
        <v>0</v>
      </c>
      <c r="G19" s="242">
        <f t="shared" si="0"/>
        <v>0</v>
      </c>
    </row>
    <row r="20" spans="1:7" s="157" customFormat="1" x14ac:dyDescent="0.2">
      <c r="A20" s="206"/>
      <c r="B20" s="206"/>
      <c r="C20" s="206"/>
      <c r="D20" s="206"/>
      <c r="E20" s="206"/>
      <c r="F20" s="206"/>
      <c r="G20" s="206"/>
    </row>
    <row r="21" spans="1:7" s="157" customFormat="1" x14ac:dyDescent="0.2">
      <c r="A21" s="206"/>
      <c r="B21" s="206"/>
      <c r="C21" s="206"/>
      <c r="D21" s="206"/>
      <c r="E21" s="206"/>
      <c r="F21" s="206"/>
      <c r="G21" s="206"/>
    </row>
    <row r="22" spans="1:7" s="157" customFormat="1" x14ac:dyDescent="0.2">
      <c r="A22" s="206"/>
      <c r="B22" s="206"/>
      <c r="C22" s="206"/>
      <c r="D22" s="206"/>
      <c r="E22" s="206"/>
      <c r="F22" s="206"/>
      <c r="G22" s="206"/>
    </row>
    <row r="23" spans="1:7" s="157" customFormat="1" ht="15.75" x14ac:dyDescent="0.25">
      <c r="A23" s="156" t="str">
        <f>+CONCATENATE("......................, ",LEFT(KV_ÖSSZEFÜGGÉSEK!A5,4),". .......................... hó ..... nap")</f>
        <v>......................, 2021. .......................... hó ..... nap</v>
      </c>
      <c r="F23" s="206"/>
      <c r="G23" s="206"/>
    </row>
    <row r="24" spans="1:7" s="157" customFormat="1" x14ac:dyDescent="0.2">
      <c r="F24" s="206"/>
      <c r="G24" s="206"/>
    </row>
    <row r="25" spans="1:7" x14ac:dyDescent="0.2">
      <c r="A25" s="206"/>
      <c r="B25" s="206"/>
      <c r="C25" s="206"/>
      <c r="D25" s="206"/>
      <c r="E25" s="206"/>
      <c r="F25" s="206"/>
      <c r="G25" s="206"/>
    </row>
    <row r="26" spans="1:7" x14ac:dyDescent="0.2">
      <c r="A26" s="206"/>
      <c r="B26" s="206"/>
      <c r="C26" s="157"/>
      <c r="D26" s="157"/>
      <c r="E26" s="157"/>
      <c r="F26" s="157"/>
      <c r="G26" s="206"/>
    </row>
    <row r="27" spans="1:7" ht="13.5" x14ac:dyDescent="0.25">
      <c r="A27" s="206"/>
      <c r="B27" s="206"/>
      <c r="C27" s="243"/>
      <c r="D27" s="244" t="s">
        <v>193</v>
      </c>
      <c r="E27" s="244"/>
      <c r="F27" s="243"/>
      <c r="G27" s="206"/>
    </row>
    <row r="28" spans="1:7" ht="13.5" x14ac:dyDescent="0.25">
      <c r="C28" s="163"/>
      <c r="D28" s="164"/>
      <c r="E28" s="164"/>
      <c r="F28" s="163"/>
    </row>
    <row r="29" spans="1:7" ht="13.5" x14ac:dyDescent="0.25">
      <c r="C29" s="163"/>
      <c r="D29" s="164"/>
      <c r="E29" s="164"/>
      <c r="F29" s="163"/>
    </row>
  </sheetData>
  <mergeCells count="4">
    <mergeCell ref="C6:G6"/>
    <mergeCell ref="C8:F8"/>
    <mergeCell ref="A4:G4"/>
    <mergeCell ref="B2:G2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4"/>
  <sheetViews>
    <sheetView workbookViewId="0"/>
  </sheetViews>
  <sheetFormatPr defaultRowHeight="12.75" x14ac:dyDescent="0.2"/>
  <sheetData>
    <row r="2" ht="14.25" customHeight="1" x14ac:dyDescent="0.2"/>
    <row r="4" ht="12.7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1"/>
  <sheetViews>
    <sheetView zoomScale="120" zoomScaleNormal="120" zoomScaleSheetLayoutView="100" workbookViewId="0">
      <selection activeCell="D81" sqref="D81"/>
    </sheetView>
  </sheetViews>
  <sheetFormatPr defaultRowHeight="15.75" x14ac:dyDescent="0.25"/>
  <cols>
    <col min="1" max="1" width="9" style="367" customWidth="1"/>
    <col min="2" max="2" width="75.83203125" style="367" customWidth="1"/>
    <col min="3" max="3" width="15.5" style="368" customWidth="1"/>
    <col min="4" max="5" width="15.5" style="367" customWidth="1"/>
    <col min="6" max="6" width="9" style="38" customWidth="1"/>
    <col min="7" max="16384" width="9.33203125" style="38"/>
  </cols>
  <sheetData>
    <row r="1" spans="1:5" ht="14.45" customHeight="1" x14ac:dyDescent="0.25">
      <c r="A1" s="606"/>
      <c r="B1" s="606"/>
      <c r="C1" s="610"/>
      <c r="D1" s="606"/>
      <c r="E1" s="636" t="str">
        <f>CONCATENATE("1. tájékoztató tábla ",ALAPADATOK!A7," ",ALAPADATOK!B7," ",ALAPADATOK!C7," ",ALAPADATOK!D7," ",ALAPADATOK!E7," ",ALAPADATOK!F7," ",ALAPADATOK!G7," ",ALAPADATOK!H7)</f>
        <v>1. tájékoztató tábla az 1 / 2021 ( II.16. ) önkormányzati rendelethez</v>
      </c>
    </row>
    <row r="2" spans="1:5" x14ac:dyDescent="0.25">
      <c r="A2" s="719" t="str">
        <f>CONCATENATE(ALAPADATOK!A3)</f>
        <v>FITYEHÁZ KÖZSÉG ÖNKORMÁNYZATA</v>
      </c>
      <c r="B2" s="719"/>
      <c r="C2" s="720"/>
      <c r="D2" s="719"/>
      <c r="E2" s="719"/>
    </row>
    <row r="3" spans="1:5" x14ac:dyDescent="0.25">
      <c r="A3" s="719" t="str">
        <f>CONCATENATE("Tájékoztató a ",ALAPADATOK!D7-2,". évi tény, ",ALAPADATOK!D7-1,". évi várható és ",ALAPADATOK!D7,". évi terv adatokról")</f>
        <v>Tájékoztató a 2019. évi tény, 2020. évi várható és 2021. évi terv adatokról</v>
      </c>
      <c r="B3" s="719"/>
      <c r="C3" s="720"/>
      <c r="D3" s="719"/>
      <c r="E3" s="719"/>
    </row>
    <row r="4" spans="1:5" ht="15.95" customHeight="1" x14ac:dyDescent="0.25">
      <c r="A4" s="687" t="s">
        <v>12</v>
      </c>
      <c r="B4" s="687"/>
      <c r="C4" s="687"/>
      <c r="D4" s="687"/>
      <c r="E4" s="687"/>
    </row>
    <row r="5" spans="1:5" ht="15.95" customHeight="1" thickBot="1" x14ac:dyDescent="0.3">
      <c r="A5" s="688" t="s">
        <v>129</v>
      </c>
      <c r="B5" s="688"/>
      <c r="C5" s="610"/>
      <c r="D5" s="637"/>
      <c r="E5" s="646" t="s">
        <v>521</v>
      </c>
    </row>
    <row r="6" spans="1:5" ht="30.75" customHeight="1" thickBot="1" x14ac:dyDescent="0.3">
      <c r="A6" s="611" t="s">
        <v>66</v>
      </c>
      <c r="B6" s="612" t="s">
        <v>14</v>
      </c>
      <c r="C6" s="612" t="str">
        <f>+CONCATENATE(LEFT(KV_ÖSSZEFÜGGÉSEK!A5,4)-2,". évi tény")</f>
        <v>2019. évi tény</v>
      </c>
      <c r="D6" s="647" t="str">
        <f>+CONCATENATE(LEFT(KV_ÖSSZEFÜGGÉSEK!A5,4)-1,". évi várható")</f>
        <v>2020. évi várható</v>
      </c>
      <c r="E6" s="648" t="str">
        <f>+'KV_1.1.sz.mell.'!C8</f>
        <v>2021. évi előirányzat</v>
      </c>
    </row>
    <row r="7" spans="1:5" s="39" customFormat="1" ht="12" customHeight="1" thickBot="1" x14ac:dyDescent="0.25">
      <c r="A7" s="32" t="s">
        <v>457</v>
      </c>
      <c r="B7" s="33" t="s">
        <v>458</v>
      </c>
      <c r="C7" s="33" t="s">
        <v>459</v>
      </c>
      <c r="D7" s="33" t="s">
        <v>461</v>
      </c>
      <c r="E7" s="431" t="s">
        <v>460</v>
      </c>
    </row>
    <row r="8" spans="1:5" s="1" customFormat="1" ht="12" customHeight="1" thickBot="1" x14ac:dyDescent="0.25">
      <c r="A8" s="20" t="s">
        <v>15</v>
      </c>
      <c r="B8" s="21" t="s">
        <v>220</v>
      </c>
      <c r="C8" s="381">
        <f>+C9+C10+C11+C13+C14+C15+C12</f>
        <v>35855878</v>
      </c>
      <c r="D8" s="381">
        <f>+D9+D10+D11+D13+D14+D15+D12</f>
        <v>40606425</v>
      </c>
      <c r="E8" s="281">
        <f>+E9+E10+E11+E13+E14+E15+E12</f>
        <v>41872220</v>
      </c>
    </row>
    <row r="9" spans="1:5" s="1" customFormat="1" ht="12" customHeight="1" x14ac:dyDescent="0.2">
      <c r="A9" s="15" t="s">
        <v>95</v>
      </c>
      <c r="B9" s="399" t="s">
        <v>221</v>
      </c>
      <c r="C9" s="383">
        <v>14312916</v>
      </c>
      <c r="D9" s="383">
        <v>14551160</v>
      </c>
      <c r="E9" s="249">
        <v>15040340</v>
      </c>
    </row>
    <row r="10" spans="1:5" s="1" customFormat="1" ht="12" customHeight="1" x14ac:dyDescent="0.2">
      <c r="A10" s="14" t="s">
        <v>96</v>
      </c>
      <c r="B10" s="400" t="s">
        <v>222</v>
      </c>
      <c r="C10" s="382">
        <v>13466300</v>
      </c>
      <c r="D10" s="382">
        <v>13679430</v>
      </c>
      <c r="E10" s="248">
        <v>13177980</v>
      </c>
    </row>
    <row r="11" spans="1:5" s="1" customFormat="1" ht="12" customHeight="1" x14ac:dyDescent="0.2">
      <c r="A11" s="14" t="s">
        <v>97</v>
      </c>
      <c r="B11" s="400" t="s">
        <v>223</v>
      </c>
      <c r="C11" s="382">
        <v>5585782</v>
      </c>
      <c r="D11" s="382">
        <v>9607435</v>
      </c>
      <c r="E11" s="248">
        <v>11310940</v>
      </c>
    </row>
    <row r="12" spans="1:5" s="1" customFormat="1" ht="12" customHeight="1" x14ac:dyDescent="0.2">
      <c r="A12" s="14" t="s">
        <v>98</v>
      </c>
      <c r="B12" s="400" t="s">
        <v>643</v>
      </c>
      <c r="C12" s="382"/>
      <c r="D12" s="382">
        <v>64980</v>
      </c>
      <c r="E12" s="248">
        <v>72960</v>
      </c>
    </row>
    <row r="13" spans="1:5" s="1" customFormat="1" ht="12" customHeight="1" x14ac:dyDescent="0.2">
      <c r="A13" s="14" t="s">
        <v>125</v>
      </c>
      <c r="B13" s="400" t="s">
        <v>224</v>
      </c>
      <c r="C13" s="382">
        <v>1800000</v>
      </c>
      <c r="D13" s="382">
        <v>2074770</v>
      </c>
      <c r="E13" s="248">
        <v>2270000</v>
      </c>
    </row>
    <row r="14" spans="1:5" s="1" customFormat="1" ht="12" customHeight="1" x14ac:dyDescent="0.2">
      <c r="A14" s="14" t="s">
        <v>99</v>
      </c>
      <c r="B14" s="277" t="s">
        <v>396</v>
      </c>
      <c r="C14" s="382">
        <v>690880</v>
      </c>
      <c r="D14" s="382">
        <v>628650</v>
      </c>
      <c r="E14" s="248"/>
    </row>
    <row r="15" spans="1:5" s="1" customFormat="1" ht="12" customHeight="1" thickBot="1" x14ac:dyDescent="0.25">
      <c r="A15" s="16" t="s">
        <v>100</v>
      </c>
      <c r="B15" s="278" t="s">
        <v>397</v>
      </c>
      <c r="C15" s="382"/>
      <c r="D15" s="382"/>
      <c r="E15" s="248"/>
    </row>
    <row r="16" spans="1:5" s="1" customFormat="1" ht="12" customHeight="1" thickBot="1" x14ac:dyDescent="0.25">
      <c r="A16" s="20" t="s">
        <v>16</v>
      </c>
      <c r="B16" s="276" t="s">
        <v>225</v>
      </c>
      <c r="C16" s="381">
        <f>+C17+C18+C19+C20+C21</f>
        <v>1418036</v>
      </c>
      <c r="D16" s="381">
        <f>+D17+D18+D19+D20+D21</f>
        <v>1727232</v>
      </c>
      <c r="E16" s="247">
        <f>+E17+E18+E19+E20+E21</f>
        <v>6179181</v>
      </c>
    </row>
    <row r="17" spans="1:5" s="1" customFormat="1" ht="12" customHeight="1" x14ac:dyDescent="0.2">
      <c r="A17" s="15" t="s">
        <v>101</v>
      </c>
      <c r="B17" s="399" t="s">
        <v>226</v>
      </c>
      <c r="C17" s="383"/>
      <c r="D17" s="383"/>
      <c r="E17" s="249"/>
    </row>
    <row r="18" spans="1:5" s="1" customFormat="1" ht="12" customHeight="1" x14ac:dyDescent="0.2">
      <c r="A18" s="14" t="s">
        <v>102</v>
      </c>
      <c r="B18" s="400" t="s">
        <v>227</v>
      </c>
      <c r="C18" s="382"/>
      <c r="D18" s="382"/>
      <c r="E18" s="248"/>
    </row>
    <row r="19" spans="1:5" s="1" customFormat="1" ht="12" customHeight="1" x14ac:dyDescent="0.2">
      <c r="A19" s="14" t="s">
        <v>103</v>
      </c>
      <c r="B19" s="400" t="s">
        <v>387</v>
      </c>
      <c r="C19" s="382"/>
      <c r="D19" s="382"/>
      <c r="E19" s="248"/>
    </row>
    <row r="20" spans="1:5" s="1" customFormat="1" ht="12" customHeight="1" x14ac:dyDescent="0.2">
      <c r="A20" s="14" t="s">
        <v>104</v>
      </c>
      <c r="B20" s="400" t="s">
        <v>388</v>
      </c>
      <c r="C20" s="382"/>
      <c r="D20" s="382"/>
      <c r="E20" s="248"/>
    </row>
    <row r="21" spans="1:5" s="1" customFormat="1" ht="12" customHeight="1" x14ac:dyDescent="0.2">
      <c r="A21" s="14" t="s">
        <v>105</v>
      </c>
      <c r="B21" s="400" t="s">
        <v>228</v>
      </c>
      <c r="C21" s="382">
        <v>1418036</v>
      </c>
      <c r="D21" s="382">
        <v>1727232</v>
      </c>
      <c r="E21" s="248">
        <v>6179181</v>
      </c>
    </row>
    <row r="22" spans="1:5" s="1" customFormat="1" ht="12" customHeight="1" thickBot="1" x14ac:dyDescent="0.25">
      <c r="A22" s="16" t="s">
        <v>114</v>
      </c>
      <c r="B22" s="278" t="s">
        <v>229</v>
      </c>
      <c r="C22" s="384">
        <v>59143</v>
      </c>
      <c r="D22" s="384"/>
      <c r="E22" s="250"/>
    </row>
    <row r="23" spans="1:5" s="1" customFormat="1" ht="12" customHeight="1" thickBot="1" x14ac:dyDescent="0.25">
      <c r="A23" s="20" t="s">
        <v>17</v>
      </c>
      <c r="B23" s="21" t="s">
        <v>230</v>
      </c>
      <c r="C23" s="381">
        <f>+C24+C25+C26+C27+C28</f>
        <v>4061839</v>
      </c>
      <c r="D23" s="381">
        <f>+D24+D25+D26+D27+D28</f>
        <v>15113793</v>
      </c>
      <c r="E23" s="247">
        <f>+E24+E25+E26+E27+E28</f>
        <v>0</v>
      </c>
    </row>
    <row r="24" spans="1:5" s="1" customFormat="1" ht="12" customHeight="1" x14ac:dyDescent="0.2">
      <c r="A24" s="15" t="s">
        <v>84</v>
      </c>
      <c r="B24" s="399" t="s">
        <v>231</v>
      </c>
      <c r="C24" s="383"/>
      <c r="D24" s="383"/>
      <c r="E24" s="249"/>
    </row>
    <row r="25" spans="1:5" s="1" customFormat="1" ht="12" customHeight="1" x14ac:dyDescent="0.2">
      <c r="A25" s="14" t="s">
        <v>85</v>
      </c>
      <c r="B25" s="400" t="s">
        <v>232</v>
      </c>
      <c r="C25" s="382"/>
      <c r="D25" s="382"/>
      <c r="E25" s="248"/>
    </row>
    <row r="26" spans="1:5" s="1" customFormat="1" ht="12" customHeight="1" x14ac:dyDescent="0.2">
      <c r="A26" s="14" t="s">
        <v>86</v>
      </c>
      <c r="B26" s="400" t="s">
        <v>389</v>
      </c>
      <c r="C26" s="382"/>
      <c r="D26" s="382"/>
      <c r="E26" s="248"/>
    </row>
    <row r="27" spans="1:5" s="1" customFormat="1" ht="12" customHeight="1" x14ac:dyDescent="0.2">
      <c r="A27" s="14" t="s">
        <v>87</v>
      </c>
      <c r="B27" s="400" t="s">
        <v>390</v>
      </c>
      <c r="C27" s="382"/>
      <c r="D27" s="382"/>
      <c r="E27" s="248"/>
    </row>
    <row r="28" spans="1:5" s="1" customFormat="1" ht="12" customHeight="1" x14ac:dyDescent="0.2">
      <c r="A28" s="14" t="s">
        <v>140</v>
      </c>
      <c r="B28" s="400" t="s">
        <v>233</v>
      </c>
      <c r="C28" s="382">
        <v>4061839</v>
      </c>
      <c r="D28" s="382">
        <v>15113793</v>
      </c>
      <c r="E28" s="248"/>
    </row>
    <row r="29" spans="1:5" s="1" customFormat="1" ht="12" customHeight="1" thickBot="1" x14ac:dyDescent="0.25">
      <c r="A29" s="16" t="s">
        <v>141</v>
      </c>
      <c r="B29" s="401" t="s">
        <v>234</v>
      </c>
      <c r="C29" s="384"/>
      <c r="D29" s="384"/>
      <c r="E29" s="250"/>
    </row>
    <row r="30" spans="1:5" s="1" customFormat="1" ht="12" customHeight="1" thickBot="1" x14ac:dyDescent="0.25">
      <c r="A30" s="20" t="s">
        <v>142</v>
      </c>
      <c r="B30" s="21" t="s">
        <v>235</v>
      </c>
      <c r="C30" s="388">
        <f>SUM(C31:C37)</f>
        <v>7836472</v>
      </c>
      <c r="D30" s="388">
        <f>SUM(D31:D37)</f>
        <v>8430674</v>
      </c>
      <c r="E30" s="430">
        <f>SUM(E31:E37)</f>
        <v>9700000</v>
      </c>
    </row>
    <row r="31" spans="1:5" s="1" customFormat="1" ht="12" customHeight="1" x14ac:dyDescent="0.2">
      <c r="A31" s="15" t="s">
        <v>236</v>
      </c>
      <c r="B31" s="399" t="str">
        <f>'KV_1.1.sz.mell.'!B33</f>
        <v>Magánszemélyek kommunális adója</v>
      </c>
      <c r="C31" s="383">
        <v>2202208</v>
      </c>
      <c r="D31" s="383">
        <v>2289458</v>
      </c>
      <c r="E31" s="282">
        <v>2500000</v>
      </c>
    </row>
    <row r="32" spans="1:5" s="1" customFormat="1" ht="12" customHeight="1" x14ac:dyDescent="0.2">
      <c r="A32" s="14" t="s">
        <v>237</v>
      </c>
      <c r="B32" s="399" t="str">
        <f>'KV_1.1.sz.mell.'!B34</f>
        <v>Idegenforgalmi adó</v>
      </c>
      <c r="C32" s="382"/>
      <c r="D32" s="382"/>
      <c r="E32" s="283"/>
    </row>
    <row r="33" spans="1:5" s="1" customFormat="1" ht="12" customHeight="1" x14ac:dyDescent="0.2">
      <c r="A33" s="14" t="s">
        <v>238</v>
      </c>
      <c r="B33" s="399" t="str">
        <f>'KV_1.1.sz.mell.'!B35</f>
        <v>Iparűzési adó</v>
      </c>
      <c r="C33" s="382">
        <v>3923971</v>
      </c>
      <c r="D33" s="382">
        <v>5567246</v>
      </c>
      <c r="E33" s="283">
        <v>6500000</v>
      </c>
    </row>
    <row r="34" spans="1:5" s="1" customFormat="1" ht="12" customHeight="1" x14ac:dyDescent="0.2">
      <c r="A34" s="14" t="s">
        <v>239</v>
      </c>
      <c r="B34" s="399" t="str">
        <f>'KV_1.1.sz.mell.'!B36</f>
        <v>Talajterhelési díj</v>
      </c>
      <c r="C34" s="382"/>
      <c r="D34" s="382"/>
      <c r="E34" s="283"/>
    </row>
    <row r="35" spans="1:5" s="1" customFormat="1" ht="12" customHeight="1" x14ac:dyDescent="0.2">
      <c r="A35" s="14" t="s">
        <v>510</v>
      </c>
      <c r="B35" s="399" t="str">
        <f>'KV_1.1.sz.mell.'!B37</f>
        <v>Gépjárműadó</v>
      </c>
      <c r="C35" s="382">
        <v>1342635</v>
      </c>
      <c r="D35" s="382"/>
      <c r="E35" s="283"/>
    </row>
    <row r="36" spans="1:5" s="1" customFormat="1" ht="12" customHeight="1" x14ac:dyDescent="0.2">
      <c r="A36" s="14" t="s">
        <v>511</v>
      </c>
      <c r="B36" s="399" t="str">
        <f>'KV_1.1.sz.mell.'!B38</f>
        <v>Telekadó</v>
      </c>
      <c r="C36" s="382"/>
      <c r="D36" s="382"/>
      <c r="E36" s="283"/>
    </row>
    <row r="37" spans="1:5" s="1" customFormat="1" ht="12" customHeight="1" thickBot="1" x14ac:dyDescent="0.25">
      <c r="A37" s="16" t="s">
        <v>512</v>
      </c>
      <c r="B37" s="399" t="str">
        <f>'KV_1.1.sz.mell.'!B39</f>
        <v>Egyéb közhatalmi bevételek</v>
      </c>
      <c r="C37" s="384">
        <v>367658</v>
      </c>
      <c r="D37" s="384">
        <v>573970</v>
      </c>
      <c r="E37" s="289">
        <v>700000</v>
      </c>
    </row>
    <row r="38" spans="1:5" s="1" customFormat="1" ht="12" customHeight="1" thickBot="1" x14ac:dyDescent="0.25">
      <c r="A38" s="20" t="s">
        <v>19</v>
      </c>
      <c r="B38" s="21" t="s">
        <v>398</v>
      </c>
      <c r="C38" s="381">
        <f>SUM(C39:C49)</f>
        <v>5846024</v>
      </c>
      <c r="D38" s="381">
        <f>SUM(D39:D49)</f>
        <v>7127705</v>
      </c>
      <c r="E38" s="247">
        <f>SUM(E39:E49)</f>
        <v>20395394</v>
      </c>
    </row>
    <row r="39" spans="1:5" s="1" customFormat="1" ht="12" customHeight="1" x14ac:dyDescent="0.2">
      <c r="A39" s="15" t="s">
        <v>88</v>
      </c>
      <c r="B39" s="399" t="s">
        <v>243</v>
      </c>
      <c r="C39" s="383"/>
      <c r="D39" s="383"/>
      <c r="E39" s="249"/>
    </row>
    <row r="40" spans="1:5" s="1" customFormat="1" ht="12" customHeight="1" x14ac:dyDescent="0.2">
      <c r="A40" s="14" t="s">
        <v>89</v>
      </c>
      <c r="B40" s="400" t="s">
        <v>244</v>
      </c>
      <c r="C40" s="382">
        <v>489943</v>
      </c>
      <c r="D40" s="382">
        <v>312229</v>
      </c>
      <c r="E40" s="248">
        <v>327934</v>
      </c>
    </row>
    <row r="41" spans="1:5" s="1" customFormat="1" ht="12" customHeight="1" x14ac:dyDescent="0.2">
      <c r="A41" s="14" t="s">
        <v>90</v>
      </c>
      <c r="B41" s="400" t="s">
        <v>245</v>
      </c>
      <c r="C41" s="382">
        <v>62175</v>
      </c>
      <c r="D41" s="382">
        <v>126552</v>
      </c>
      <c r="E41" s="248">
        <v>90000</v>
      </c>
    </row>
    <row r="42" spans="1:5" s="1" customFormat="1" ht="12" customHeight="1" x14ac:dyDescent="0.2">
      <c r="A42" s="14" t="s">
        <v>144</v>
      </c>
      <c r="B42" s="400" t="s">
        <v>246</v>
      </c>
      <c r="C42" s="382">
        <v>559982</v>
      </c>
      <c r="D42" s="382">
        <v>1300231</v>
      </c>
      <c r="E42" s="248">
        <v>11625954</v>
      </c>
    </row>
    <row r="43" spans="1:5" s="1" customFormat="1" ht="12" customHeight="1" x14ac:dyDescent="0.2">
      <c r="A43" s="14" t="s">
        <v>145</v>
      </c>
      <c r="B43" s="400" t="s">
        <v>247</v>
      </c>
      <c r="C43" s="382">
        <v>2938027</v>
      </c>
      <c r="D43" s="382">
        <v>3906672</v>
      </c>
      <c r="E43" s="248">
        <v>4062472</v>
      </c>
    </row>
    <row r="44" spans="1:5" s="1" customFormat="1" ht="12" customHeight="1" x14ac:dyDescent="0.2">
      <c r="A44" s="14" t="s">
        <v>146</v>
      </c>
      <c r="B44" s="400" t="s">
        <v>248</v>
      </c>
      <c r="C44" s="382">
        <v>1090142</v>
      </c>
      <c r="D44" s="382">
        <v>1460361</v>
      </c>
      <c r="E44" s="248">
        <v>4276120</v>
      </c>
    </row>
    <row r="45" spans="1:5" s="1" customFormat="1" ht="12" customHeight="1" x14ac:dyDescent="0.2">
      <c r="A45" s="14" t="s">
        <v>147</v>
      </c>
      <c r="B45" s="400" t="s">
        <v>249</v>
      </c>
      <c r="C45" s="382"/>
      <c r="D45" s="382"/>
      <c r="E45" s="248"/>
    </row>
    <row r="46" spans="1:5" s="1" customFormat="1" ht="12" customHeight="1" x14ac:dyDescent="0.2">
      <c r="A46" s="14" t="s">
        <v>148</v>
      </c>
      <c r="B46" s="400" t="s">
        <v>516</v>
      </c>
      <c r="C46" s="382"/>
      <c r="D46" s="382">
        <v>7838</v>
      </c>
      <c r="E46" s="248"/>
    </row>
    <row r="47" spans="1:5" s="1" customFormat="1" ht="12" customHeight="1" x14ac:dyDescent="0.2">
      <c r="A47" s="14" t="s">
        <v>241</v>
      </c>
      <c r="B47" s="400" t="s">
        <v>251</v>
      </c>
      <c r="C47" s="385"/>
      <c r="D47" s="385"/>
      <c r="E47" s="251"/>
    </row>
    <row r="48" spans="1:5" s="1" customFormat="1" ht="12" customHeight="1" x14ac:dyDescent="0.2">
      <c r="A48" s="16" t="s">
        <v>242</v>
      </c>
      <c r="B48" s="401" t="s">
        <v>400</v>
      </c>
      <c r="C48" s="386">
        <v>184467</v>
      </c>
      <c r="D48" s="386"/>
      <c r="E48" s="252"/>
    </row>
    <row r="49" spans="1:5" s="1" customFormat="1" ht="12" customHeight="1" thickBot="1" x14ac:dyDescent="0.25">
      <c r="A49" s="16" t="s">
        <v>399</v>
      </c>
      <c r="B49" s="278" t="s">
        <v>252</v>
      </c>
      <c r="C49" s="386">
        <v>521288</v>
      </c>
      <c r="D49" s="386">
        <v>13822</v>
      </c>
      <c r="E49" s="252">
        <v>12914</v>
      </c>
    </row>
    <row r="50" spans="1:5" s="1" customFormat="1" ht="12" customHeight="1" thickBot="1" x14ac:dyDescent="0.25">
      <c r="A50" s="20" t="s">
        <v>20</v>
      </c>
      <c r="B50" s="21" t="s">
        <v>253</v>
      </c>
      <c r="C50" s="381">
        <f>SUM(C51:C55)</f>
        <v>0</v>
      </c>
      <c r="D50" s="381">
        <f>SUM(D51:D55)</f>
        <v>0</v>
      </c>
      <c r="E50" s="247">
        <f>SUM(E51:E55)</f>
        <v>0</v>
      </c>
    </row>
    <row r="51" spans="1:5" s="1" customFormat="1" ht="12" customHeight="1" x14ac:dyDescent="0.2">
      <c r="A51" s="15" t="s">
        <v>91</v>
      </c>
      <c r="B51" s="399" t="s">
        <v>257</v>
      </c>
      <c r="C51" s="445"/>
      <c r="D51" s="445"/>
      <c r="E51" s="274"/>
    </row>
    <row r="52" spans="1:5" s="1" customFormat="1" ht="12" customHeight="1" x14ac:dyDescent="0.2">
      <c r="A52" s="14" t="s">
        <v>92</v>
      </c>
      <c r="B52" s="400" t="s">
        <v>258</v>
      </c>
      <c r="C52" s="385"/>
      <c r="D52" s="385"/>
      <c r="E52" s="251"/>
    </row>
    <row r="53" spans="1:5" s="1" customFormat="1" ht="12" customHeight="1" x14ac:dyDescent="0.2">
      <c r="A53" s="14" t="s">
        <v>254</v>
      </c>
      <c r="B53" s="400" t="s">
        <v>259</v>
      </c>
      <c r="C53" s="385"/>
      <c r="D53" s="385"/>
      <c r="E53" s="251"/>
    </row>
    <row r="54" spans="1:5" s="1" customFormat="1" ht="12" customHeight="1" x14ac:dyDescent="0.2">
      <c r="A54" s="14" t="s">
        <v>255</v>
      </c>
      <c r="B54" s="400" t="s">
        <v>260</v>
      </c>
      <c r="C54" s="385"/>
      <c r="D54" s="385"/>
      <c r="E54" s="251"/>
    </row>
    <row r="55" spans="1:5" s="1" customFormat="1" ht="12" customHeight="1" thickBot="1" x14ac:dyDescent="0.25">
      <c r="A55" s="16" t="s">
        <v>256</v>
      </c>
      <c r="B55" s="278" t="s">
        <v>261</v>
      </c>
      <c r="C55" s="386"/>
      <c r="D55" s="386"/>
      <c r="E55" s="252"/>
    </row>
    <row r="56" spans="1:5" s="1" customFormat="1" ht="12" customHeight="1" thickBot="1" x14ac:dyDescent="0.25">
      <c r="A56" s="20" t="s">
        <v>149</v>
      </c>
      <c r="B56" s="21" t="s">
        <v>262</v>
      </c>
      <c r="C56" s="381">
        <f>SUM(C57:C59)</f>
        <v>0</v>
      </c>
      <c r="D56" s="381">
        <f>SUM(D57:D59)</f>
        <v>0</v>
      </c>
      <c r="E56" s="247">
        <f>SUM(E57:E59)</f>
        <v>0</v>
      </c>
    </row>
    <row r="57" spans="1:5" s="1" customFormat="1" ht="12" customHeight="1" x14ac:dyDescent="0.2">
      <c r="A57" s="15" t="s">
        <v>93</v>
      </c>
      <c r="B57" s="399" t="s">
        <v>263</v>
      </c>
      <c r="C57" s="383"/>
      <c r="D57" s="383"/>
      <c r="E57" s="249"/>
    </row>
    <row r="58" spans="1:5" s="1" customFormat="1" ht="12" customHeight="1" x14ac:dyDescent="0.2">
      <c r="A58" s="14" t="s">
        <v>94</v>
      </c>
      <c r="B58" s="400" t="s">
        <v>391</v>
      </c>
      <c r="C58" s="382"/>
      <c r="D58" s="382"/>
      <c r="E58" s="248"/>
    </row>
    <row r="59" spans="1:5" s="1" customFormat="1" ht="12" customHeight="1" x14ac:dyDescent="0.2">
      <c r="A59" s="14" t="s">
        <v>266</v>
      </c>
      <c r="B59" s="400" t="s">
        <v>264</v>
      </c>
      <c r="C59" s="382"/>
      <c r="D59" s="382"/>
      <c r="E59" s="248"/>
    </row>
    <row r="60" spans="1:5" s="1" customFormat="1" ht="12" customHeight="1" thickBot="1" x14ac:dyDescent="0.25">
      <c r="A60" s="16" t="s">
        <v>267</v>
      </c>
      <c r="B60" s="278" t="s">
        <v>265</v>
      </c>
      <c r="C60" s="384"/>
      <c r="D60" s="384"/>
      <c r="E60" s="250"/>
    </row>
    <row r="61" spans="1:5" s="1" customFormat="1" ht="12" customHeight="1" thickBot="1" x14ac:dyDescent="0.25">
      <c r="A61" s="20" t="s">
        <v>22</v>
      </c>
      <c r="B61" s="276" t="s">
        <v>268</v>
      </c>
      <c r="C61" s="381">
        <f>SUM(C62:C64)</f>
        <v>2868755</v>
      </c>
      <c r="D61" s="381">
        <f>SUM(D62:D64)</f>
        <v>586353</v>
      </c>
      <c r="E61" s="247">
        <f>SUM(E62:E64)</f>
        <v>73440</v>
      </c>
    </row>
    <row r="62" spans="1:5" s="1" customFormat="1" ht="12" customHeight="1" x14ac:dyDescent="0.2">
      <c r="A62" s="15" t="s">
        <v>150</v>
      </c>
      <c r="B62" s="399" t="s">
        <v>270</v>
      </c>
      <c r="C62" s="385"/>
      <c r="D62" s="385"/>
      <c r="E62" s="251"/>
    </row>
    <row r="63" spans="1:5" s="1" customFormat="1" ht="12" customHeight="1" x14ac:dyDescent="0.2">
      <c r="A63" s="14" t="s">
        <v>151</v>
      </c>
      <c r="B63" s="400" t="s">
        <v>392</v>
      </c>
      <c r="C63" s="385"/>
      <c r="D63" s="385"/>
      <c r="E63" s="251"/>
    </row>
    <row r="64" spans="1:5" s="1" customFormat="1" ht="12" customHeight="1" x14ac:dyDescent="0.2">
      <c r="A64" s="14" t="s">
        <v>199</v>
      </c>
      <c r="B64" s="400" t="s">
        <v>271</v>
      </c>
      <c r="C64" s="385">
        <v>2868755</v>
      </c>
      <c r="D64" s="385">
        <v>586353</v>
      </c>
      <c r="E64" s="251">
        <v>73440</v>
      </c>
    </row>
    <row r="65" spans="1:7" s="1" customFormat="1" ht="12" customHeight="1" thickBot="1" x14ac:dyDescent="0.25">
      <c r="A65" s="16" t="s">
        <v>269</v>
      </c>
      <c r="B65" s="278" t="s">
        <v>272</v>
      </c>
      <c r="C65" s="385"/>
      <c r="D65" s="385"/>
      <c r="E65" s="251"/>
    </row>
    <row r="66" spans="1:7" s="1" customFormat="1" ht="12" customHeight="1" thickBot="1" x14ac:dyDescent="0.25">
      <c r="A66" s="471" t="s">
        <v>440</v>
      </c>
      <c r="B66" s="21" t="s">
        <v>273</v>
      </c>
      <c r="C66" s="388">
        <f>+C8+C16+C23+C30+C38+C50+C56+C61</f>
        <v>57887004</v>
      </c>
      <c r="D66" s="388">
        <f>+D8+D16+D23+D30+D38+D50+D56+D61</f>
        <v>73592182</v>
      </c>
      <c r="E66" s="430">
        <f>+E8+E16+E23+E30+E38+E50+E56+E61</f>
        <v>78220235</v>
      </c>
    </row>
    <row r="67" spans="1:7" s="1" customFormat="1" ht="12" customHeight="1" thickBot="1" x14ac:dyDescent="0.25">
      <c r="A67" s="446" t="s">
        <v>274</v>
      </c>
      <c r="B67" s="276" t="s">
        <v>502</v>
      </c>
      <c r="C67" s="381">
        <f>SUM(C68:C70)</f>
        <v>0</v>
      </c>
      <c r="D67" s="381">
        <f>SUM(D68:D70)</f>
        <v>0</v>
      </c>
      <c r="E67" s="247">
        <f>SUM(E68:E70)</f>
        <v>0</v>
      </c>
    </row>
    <row r="68" spans="1:7" s="1" customFormat="1" ht="12" customHeight="1" x14ac:dyDescent="0.2">
      <c r="A68" s="15" t="s">
        <v>303</v>
      </c>
      <c r="B68" s="399" t="s">
        <v>276</v>
      </c>
      <c r="C68" s="385"/>
      <c r="D68" s="385"/>
      <c r="E68" s="251"/>
    </row>
    <row r="69" spans="1:7" s="1" customFormat="1" ht="12" customHeight="1" x14ac:dyDescent="0.2">
      <c r="A69" s="14" t="s">
        <v>312</v>
      </c>
      <c r="B69" s="400" t="s">
        <v>277</v>
      </c>
      <c r="C69" s="385"/>
      <c r="D69" s="385"/>
      <c r="E69" s="251"/>
    </row>
    <row r="70" spans="1:7" s="1" customFormat="1" ht="12" customHeight="1" thickBot="1" x14ac:dyDescent="0.25">
      <c r="A70" s="16" t="s">
        <v>313</v>
      </c>
      <c r="B70" s="465" t="s">
        <v>425</v>
      </c>
      <c r="C70" s="385"/>
      <c r="D70" s="385"/>
      <c r="E70" s="251"/>
    </row>
    <row r="71" spans="1:7" s="1" customFormat="1" ht="12" customHeight="1" thickBot="1" x14ac:dyDescent="0.25">
      <c r="A71" s="446" t="s">
        <v>279</v>
      </c>
      <c r="B71" s="276" t="s">
        <v>280</v>
      </c>
      <c r="C71" s="381">
        <f>SUM(C72:C75)</f>
        <v>0</v>
      </c>
      <c r="D71" s="381">
        <f>SUM(D72:D75)</f>
        <v>0</v>
      </c>
      <c r="E71" s="247">
        <f>SUM(E72:E75)</f>
        <v>0</v>
      </c>
    </row>
    <row r="72" spans="1:7" s="1" customFormat="1" ht="12" customHeight="1" x14ac:dyDescent="0.2">
      <c r="A72" s="15" t="s">
        <v>126</v>
      </c>
      <c r="B72" s="544" t="s">
        <v>281</v>
      </c>
      <c r="C72" s="385"/>
      <c r="D72" s="385"/>
      <c r="E72" s="251"/>
    </row>
    <row r="73" spans="1:7" s="1" customFormat="1" ht="13.5" customHeight="1" x14ac:dyDescent="0.25">
      <c r="A73" s="14" t="s">
        <v>127</v>
      </c>
      <c r="B73" s="544" t="s">
        <v>527</v>
      </c>
      <c r="C73" s="385"/>
      <c r="D73" s="385"/>
      <c r="E73" s="251"/>
      <c r="G73" s="40"/>
    </row>
    <row r="74" spans="1:7" s="1" customFormat="1" ht="12" customHeight="1" x14ac:dyDescent="0.2">
      <c r="A74" s="14" t="s">
        <v>304</v>
      </c>
      <c r="B74" s="544" t="s">
        <v>282</v>
      </c>
      <c r="C74" s="385"/>
      <c r="D74" s="385"/>
      <c r="E74" s="251"/>
    </row>
    <row r="75" spans="1:7" s="1" customFormat="1" ht="12" customHeight="1" thickBot="1" x14ac:dyDescent="0.25">
      <c r="A75" s="16" t="s">
        <v>305</v>
      </c>
      <c r="B75" s="545" t="s">
        <v>528</v>
      </c>
      <c r="C75" s="385"/>
      <c r="D75" s="385"/>
      <c r="E75" s="251"/>
    </row>
    <row r="76" spans="1:7" s="1" customFormat="1" ht="12" customHeight="1" thickBot="1" x14ac:dyDescent="0.25">
      <c r="A76" s="446" t="s">
        <v>283</v>
      </c>
      <c r="B76" s="276" t="s">
        <v>284</v>
      </c>
      <c r="C76" s="381">
        <f>SUM(C77:C78)</f>
        <v>32314011</v>
      </c>
      <c r="D76" s="381">
        <f>SUM(D77:D78)</f>
        <v>17672561</v>
      </c>
      <c r="E76" s="247">
        <f>SUM(E77:E78)</f>
        <v>31070703</v>
      </c>
    </row>
    <row r="77" spans="1:7" s="1" customFormat="1" ht="12" customHeight="1" x14ac:dyDescent="0.2">
      <c r="A77" s="15" t="s">
        <v>306</v>
      </c>
      <c r="B77" s="399" t="s">
        <v>285</v>
      </c>
      <c r="C77" s="385">
        <v>32314011</v>
      </c>
      <c r="D77" s="385">
        <v>17672561</v>
      </c>
      <c r="E77" s="251">
        <v>31070703</v>
      </c>
    </row>
    <row r="78" spans="1:7" s="1" customFormat="1" ht="12" customHeight="1" thickBot="1" x14ac:dyDescent="0.25">
      <c r="A78" s="16" t="s">
        <v>307</v>
      </c>
      <c r="B78" s="278" t="s">
        <v>286</v>
      </c>
      <c r="C78" s="385"/>
      <c r="D78" s="385"/>
      <c r="E78" s="251"/>
    </row>
    <row r="79" spans="1:7" s="1" customFormat="1" ht="12" customHeight="1" thickBot="1" x14ac:dyDescent="0.25">
      <c r="A79" s="446" t="s">
        <v>287</v>
      </c>
      <c r="B79" s="276" t="s">
        <v>288</v>
      </c>
      <c r="C79" s="381">
        <f>SUM(C80:C82)</f>
        <v>1523368</v>
      </c>
      <c r="D79" s="381">
        <f>SUM(D80:D82)</f>
        <v>1717274</v>
      </c>
      <c r="E79" s="247">
        <f>SUM(E80:E82)</f>
        <v>0</v>
      </c>
    </row>
    <row r="80" spans="1:7" s="1" customFormat="1" ht="12" customHeight="1" x14ac:dyDescent="0.2">
      <c r="A80" s="15" t="s">
        <v>308</v>
      </c>
      <c r="B80" s="399" t="s">
        <v>289</v>
      </c>
      <c r="C80" s="385">
        <v>1523368</v>
      </c>
      <c r="D80" s="385">
        <v>1717274</v>
      </c>
      <c r="E80" s="251"/>
    </row>
    <row r="81" spans="1:6" s="1" customFormat="1" ht="12" customHeight="1" x14ac:dyDescent="0.2">
      <c r="A81" s="14" t="s">
        <v>309</v>
      </c>
      <c r="B81" s="400" t="s">
        <v>290</v>
      </c>
      <c r="C81" s="385"/>
      <c r="D81" s="385"/>
      <c r="E81" s="251"/>
    </row>
    <row r="82" spans="1:6" s="1" customFormat="1" ht="12" customHeight="1" thickBot="1" x14ac:dyDescent="0.25">
      <c r="A82" s="16" t="s">
        <v>310</v>
      </c>
      <c r="B82" s="278" t="s">
        <v>529</v>
      </c>
      <c r="C82" s="385"/>
      <c r="D82" s="385"/>
      <c r="E82" s="251"/>
    </row>
    <row r="83" spans="1:6" s="1" customFormat="1" ht="12" customHeight="1" thickBot="1" x14ac:dyDescent="0.25">
      <c r="A83" s="446" t="s">
        <v>291</v>
      </c>
      <c r="B83" s="276" t="s">
        <v>311</v>
      </c>
      <c r="C83" s="381">
        <f>SUM(C84:C87)</f>
        <v>0</v>
      </c>
      <c r="D83" s="381">
        <f>SUM(D84:D87)</f>
        <v>0</v>
      </c>
      <c r="E83" s="247">
        <f>SUM(E84:E87)</f>
        <v>0</v>
      </c>
    </row>
    <row r="84" spans="1:6" s="1" customFormat="1" ht="12" customHeight="1" x14ac:dyDescent="0.2">
      <c r="A84" s="403" t="s">
        <v>292</v>
      </c>
      <c r="B84" s="399" t="s">
        <v>293</v>
      </c>
      <c r="C84" s="385"/>
      <c r="D84" s="385"/>
      <c r="E84" s="251"/>
    </row>
    <row r="85" spans="1:6" s="1" customFormat="1" ht="12" customHeight="1" x14ac:dyDescent="0.2">
      <c r="A85" s="404" t="s">
        <v>294</v>
      </c>
      <c r="B85" s="400" t="s">
        <v>295</v>
      </c>
      <c r="C85" s="385"/>
      <c r="D85" s="385"/>
      <c r="E85" s="251"/>
    </row>
    <row r="86" spans="1:6" s="1" customFormat="1" ht="12" customHeight="1" x14ac:dyDescent="0.2">
      <c r="A86" s="404" t="s">
        <v>296</v>
      </c>
      <c r="B86" s="400" t="s">
        <v>297</v>
      </c>
      <c r="C86" s="385"/>
      <c r="D86" s="385"/>
      <c r="E86" s="251"/>
    </row>
    <row r="87" spans="1:6" s="1" customFormat="1" ht="12" customHeight="1" thickBot="1" x14ac:dyDescent="0.25">
      <c r="A87" s="405" t="s">
        <v>298</v>
      </c>
      <c r="B87" s="278" t="s">
        <v>299</v>
      </c>
      <c r="C87" s="385"/>
      <c r="D87" s="385"/>
      <c r="E87" s="251"/>
    </row>
    <row r="88" spans="1:6" s="1" customFormat="1" ht="12" customHeight="1" thickBot="1" x14ac:dyDescent="0.25">
      <c r="A88" s="446" t="s">
        <v>300</v>
      </c>
      <c r="B88" s="276" t="s">
        <v>439</v>
      </c>
      <c r="C88" s="448"/>
      <c r="D88" s="448"/>
      <c r="E88" s="449"/>
    </row>
    <row r="89" spans="1:6" s="1" customFormat="1" ht="12" customHeight="1" thickBot="1" x14ac:dyDescent="0.25">
      <c r="A89" s="446" t="s">
        <v>302</v>
      </c>
      <c r="B89" s="276" t="s">
        <v>301</v>
      </c>
      <c r="C89" s="448"/>
      <c r="D89" s="448"/>
      <c r="E89" s="449"/>
    </row>
    <row r="90" spans="1:6" s="1" customFormat="1" ht="12" customHeight="1" thickBot="1" x14ac:dyDescent="0.25">
      <c r="A90" s="446" t="s">
        <v>314</v>
      </c>
      <c r="B90" s="406" t="s">
        <v>442</v>
      </c>
      <c r="C90" s="388">
        <f>+C67+C71+C76+C79+C83+C89+C88</f>
        <v>33837379</v>
      </c>
      <c r="D90" s="388">
        <f>+D67+D71+D76+D79+D83+D89+D88</f>
        <v>19389835</v>
      </c>
      <c r="E90" s="430">
        <f>+E67+E71+E76+E79+E83+E89+E88</f>
        <v>31070703</v>
      </c>
    </row>
    <row r="91" spans="1:6" s="1" customFormat="1" ht="12" customHeight="1" thickBot="1" x14ac:dyDescent="0.25">
      <c r="A91" s="447" t="s">
        <v>441</v>
      </c>
      <c r="B91" s="407" t="s">
        <v>443</v>
      </c>
      <c r="C91" s="388">
        <f>+C66+C90</f>
        <v>91724383</v>
      </c>
      <c r="D91" s="388">
        <f>+D66+D90</f>
        <v>92982017</v>
      </c>
      <c r="E91" s="430">
        <f>+E66+E90</f>
        <v>109290938</v>
      </c>
    </row>
    <row r="92" spans="1:6" s="1" customFormat="1" ht="12" customHeight="1" x14ac:dyDescent="0.2">
      <c r="A92" s="353"/>
      <c r="B92" s="354"/>
      <c r="C92" s="355"/>
      <c r="D92" s="356"/>
      <c r="E92" s="357"/>
    </row>
    <row r="93" spans="1:6" s="1" customFormat="1" ht="12" customHeight="1" x14ac:dyDescent="0.2">
      <c r="A93" s="692" t="s">
        <v>44</v>
      </c>
      <c r="B93" s="692"/>
      <c r="C93" s="692"/>
      <c r="D93" s="692"/>
      <c r="E93" s="692"/>
    </row>
    <row r="94" spans="1:6" s="1" customFormat="1" ht="12" customHeight="1" thickBot="1" x14ac:dyDescent="0.25">
      <c r="A94" s="689" t="s">
        <v>130</v>
      </c>
      <c r="B94" s="689"/>
      <c r="C94" s="368"/>
      <c r="D94" s="137"/>
      <c r="E94" s="291" t="str">
        <f>E5</f>
        <v>Forintban!</v>
      </c>
    </row>
    <row r="95" spans="1:6" s="1" customFormat="1" ht="24" customHeight="1" thickBot="1" x14ac:dyDescent="0.25">
      <c r="A95" s="23" t="s">
        <v>13</v>
      </c>
      <c r="B95" s="24" t="s">
        <v>45</v>
      </c>
      <c r="C95" s="24" t="str">
        <f>+C6</f>
        <v>2019. évi tény</v>
      </c>
      <c r="D95" s="24" t="str">
        <f>+D6</f>
        <v>2020. évi várható</v>
      </c>
      <c r="E95" s="155" t="str">
        <f>+E6</f>
        <v>2021. évi előirányzat</v>
      </c>
      <c r="F95" s="145"/>
    </row>
    <row r="96" spans="1:6" s="1" customFormat="1" ht="12" customHeight="1" thickBot="1" x14ac:dyDescent="0.25">
      <c r="A96" s="32" t="s">
        <v>457</v>
      </c>
      <c r="B96" s="33" t="s">
        <v>458</v>
      </c>
      <c r="C96" s="33" t="s">
        <v>459</v>
      </c>
      <c r="D96" s="33" t="s">
        <v>461</v>
      </c>
      <c r="E96" s="431" t="s">
        <v>460</v>
      </c>
      <c r="F96" s="145"/>
    </row>
    <row r="97" spans="1:6" s="1" customFormat="1" ht="15.2" customHeight="1" thickBot="1" x14ac:dyDescent="0.25">
      <c r="A97" s="22" t="s">
        <v>15</v>
      </c>
      <c r="B97" s="28" t="s">
        <v>401</v>
      </c>
      <c r="C97" s="380">
        <f>C98+C99+C100+C101+C102+C115</f>
        <v>54170341</v>
      </c>
      <c r="D97" s="380">
        <f>D98+D99+D100+D101+D102+D115</f>
        <v>53810535</v>
      </c>
      <c r="E97" s="474">
        <f>E98+E99+E100+E101+E102+E115</f>
        <v>89626050</v>
      </c>
      <c r="F97" s="145"/>
    </row>
    <row r="98" spans="1:6" s="1" customFormat="1" ht="12.95" customHeight="1" x14ac:dyDescent="0.2">
      <c r="A98" s="17" t="s">
        <v>95</v>
      </c>
      <c r="B98" s="10" t="s">
        <v>46</v>
      </c>
      <c r="C98" s="481">
        <v>27069002</v>
      </c>
      <c r="D98" s="481">
        <v>28790744</v>
      </c>
      <c r="E98" s="475">
        <v>32072866</v>
      </c>
    </row>
    <row r="99" spans="1:6" ht="16.5" customHeight="1" x14ac:dyDescent="0.25">
      <c r="A99" s="14" t="s">
        <v>96</v>
      </c>
      <c r="B99" s="8" t="s">
        <v>152</v>
      </c>
      <c r="C99" s="382">
        <v>4757535</v>
      </c>
      <c r="D99" s="382">
        <v>4547616</v>
      </c>
      <c r="E99" s="248">
        <v>4657326</v>
      </c>
    </row>
    <row r="100" spans="1:6" x14ac:dyDescent="0.25">
      <c r="A100" s="14" t="s">
        <v>97</v>
      </c>
      <c r="B100" s="8" t="s">
        <v>123</v>
      </c>
      <c r="C100" s="384">
        <v>18985932</v>
      </c>
      <c r="D100" s="384">
        <v>17949661</v>
      </c>
      <c r="E100" s="250">
        <v>21211293</v>
      </c>
    </row>
    <row r="101" spans="1:6" s="39" customFormat="1" ht="12" customHeight="1" x14ac:dyDescent="0.2">
      <c r="A101" s="14" t="s">
        <v>98</v>
      </c>
      <c r="B101" s="11" t="s">
        <v>153</v>
      </c>
      <c r="C101" s="384">
        <v>851000</v>
      </c>
      <c r="D101" s="384">
        <v>757000</v>
      </c>
      <c r="E101" s="250">
        <v>750000</v>
      </c>
    </row>
    <row r="102" spans="1:6" ht="12" customHeight="1" x14ac:dyDescent="0.25">
      <c r="A102" s="14" t="s">
        <v>109</v>
      </c>
      <c r="B102" s="19" t="s">
        <v>154</v>
      </c>
      <c r="C102" s="384">
        <f>C105+C109+C114</f>
        <v>2506872</v>
      </c>
      <c r="D102" s="384">
        <f>D105+D109+D114+D103</f>
        <v>1765514</v>
      </c>
      <c r="E102" s="250">
        <f>E109+E114</f>
        <v>3414821</v>
      </c>
    </row>
    <row r="103" spans="1:6" ht="12" customHeight="1" x14ac:dyDescent="0.25">
      <c r="A103" s="14" t="s">
        <v>99</v>
      </c>
      <c r="B103" s="8" t="s">
        <v>406</v>
      </c>
      <c r="C103" s="384"/>
      <c r="D103" s="384">
        <v>3991</v>
      </c>
      <c r="E103" s="250"/>
    </row>
    <row r="104" spans="1:6" ht="12" customHeight="1" x14ac:dyDescent="0.25">
      <c r="A104" s="14" t="s">
        <v>100</v>
      </c>
      <c r="B104" s="141" t="s">
        <v>405</v>
      </c>
      <c r="C104" s="384"/>
      <c r="D104" s="384"/>
      <c r="E104" s="250"/>
    </row>
    <row r="105" spans="1:6" ht="12" customHeight="1" x14ac:dyDescent="0.25">
      <c r="A105" s="14" t="s">
        <v>110</v>
      </c>
      <c r="B105" s="141" t="s">
        <v>404</v>
      </c>
      <c r="C105" s="384">
        <v>12000</v>
      </c>
      <c r="D105" s="384"/>
      <c r="E105" s="250"/>
    </row>
    <row r="106" spans="1:6" ht="12" customHeight="1" x14ac:dyDescent="0.25">
      <c r="A106" s="14" t="s">
        <v>111</v>
      </c>
      <c r="B106" s="139" t="s">
        <v>317</v>
      </c>
      <c r="C106" s="384"/>
      <c r="D106" s="384"/>
      <c r="E106" s="250"/>
    </row>
    <row r="107" spans="1:6" ht="12" customHeight="1" x14ac:dyDescent="0.25">
      <c r="A107" s="14" t="s">
        <v>112</v>
      </c>
      <c r="B107" s="140" t="s">
        <v>318</v>
      </c>
      <c r="C107" s="384"/>
      <c r="D107" s="384"/>
      <c r="E107" s="250"/>
    </row>
    <row r="108" spans="1:6" ht="12" customHeight="1" x14ac:dyDescent="0.25">
      <c r="A108" s="14" t="s">
        <v>113</v>
      </c>
      <c r="B108" s="140" t="s">
        <v>319</v>
      </c>
      <c r="C108" s="384"/>
      <c r="D108" s="384"/>
      <c r="E108" s="250"/>
    </row>
    <row r="109" spans="1:6" ht="12" customHeight="1" x14ac:dyDescent="0.25">
      <c r="A109" s="14" t="s">
        <v>115</v>
      </c>
      <c r="B109" s="139" t="s">
        <v>320</v>
      </c>
      <c r="C109" s="384">
        <v>2044872</v>
      </c>
      <c r="D109" s="384">
        <v>1761523</v>
      </c>
      <c r="E109" s="250">
        <v>2964821</v>
      </c>
    </row>
    <row r="110" spans="1:6" ht="12" customHeight="1" x14ac:dyDescent="0.25">
      <c r="A110" s="14" t="s">
        <v>155</v>
      </c>
      <c r="B110" s="139" t="s">
        <v>321</v>
      </c>
      <c r="C110" s="384"/>
      <c r="D110" s="384"/>
      <c r="E110" s="250"/>
    </row>
    <row r="111" spans="1:6" ht="12" customHeight="1" x14ac:dyDescent="0.25">
      <c r="A111" s="14" t="s">
        <v>315</v>
      </c>
      <c r="B111" s="140" t="s">
        <v>322</v>
      </c>
      <c r="C111" s="384"/>
      <c r="D111" s="384"/>
      <c r="E111" s="250"/>
    </row>
    <row r="112" spans="1:6" ht="12" customHeight="1" x14ac:dyDescent="0.25">
      <c r="A112" s="13" t="s">
        <v>316</v>
      </c>
      <c r="B112" s="141" t="s">
        <v>323</v>
      </c>
      <c r="C112" s="384"/>
      <c r="D112" s="384"/>
      <c r="E112" s="250"/>
    </row>
    <row r="113" spans="1:5" ht="12" customHeight="1" x14ac:dyDescent="0.25">
      <c r="A113" s="14" t="s">
        <v>402</v>
      </c>
      <c r="B113" s="141" t="s">
        <v>324</v>
      </c>
      <c r="C113" s="384"/>
      <c r="D113" s="384"/>
      <c r="E113" s="250"/>
    </row>
    <row r="114" spans="1:5" ht="12" customHeight="1" x14ac:dyDescent="0.25">
      <c r="A114" s="16" t="s">
        <v>403</v>
      </c>
      <c r="B114" s="141" t="s">
        <v>325</v>
      </c>
      <c r="C114" s="384">
        <v>450000</v>
      </c>
      <c r="D114" s="384"/>
      <c r="E114" s="250">
        <v>450000</v>
      </c>
    </row>
    <row r="115" spans="1:5" ht="12" customHeight="1" x14ac:dyDescent="0.25">
      <c r="A115" s="14" t="s">
        <v>407</v>
      </c>
      <c r="B115" s="11" t="s">
        <v>47</v>
      </c>
      <c r="C115" s="382"/>
      <c r="D115" s="382"/>
      <c r="E115" s="248">
        <f>E117</f>
        <v>27519744</v>
      </c>
    </row>
    <row r="116" spans="1:5" ht="12" customHeight="1" x14ac:dyDescent="0.25">
      <c r="A116" s="14" t="s">
        <v>408</v>
      </c>
      <c r="B116" s="8" t="s">
        <v>410</v>
      </c>
      <c r="C116" s="382"/>
      <c r="D116" s="382"/>
      <c r="E116" s="248"/>
    </row>
    <row r="117" spans="1:5" ht="12" customHeight="1" thickBot="1" x14ac:dyDescent="0.3">
      <c r="A117" s="18" t="s">
        <v>409</v>
      </c>
      <c r="B117" s="469" t="s">
        <v>411</v>
      </c>
      <c r="C117" s="482"/>
      <c r="D117" s="482"/>
      <c r="E117" s="476">
        <v>27519744</v>
      </c>
    </row>
    <row r="118" spans="1:5" ht="12" customHeight="1" thickBot="1" x14ac:dyDescent="0.3">
      <c r="A118" s="466" t="s">
        <v>16</v>
      </c>
      <c r="B118" s="467" t="s">
        <v>326</v>
      </c>
      <c r="C118" s="483">
        <f>+C119+C121+C123</f>
        <v>18191352</v>
      </c>
      <c r="D118" s="483">
        <f>+D119+D121+D123</f>
        <v>6669628</v>
      </c>
      <c r="E118" s="477">
        <f>+E119+E121+E123</f>
        <v>17989999</v>
      </c>
    </row>
    <row r="119" spans="1:5" ht="12" customHeight="1" x14ac:dyDescent="0.25">
      <c r="A119" s="15" t="s">
        <v>101</v>
      </c>
      <c r="B119" s="8" t="s">
        <v>198</v>
      </c>
      <c r="C119" s="383">
        <v>162703</v>
      </c>
      <c r="D119" s="383">
        <v>4639432</v>
      </c>
      <c r="E119" s="249">
        <v>15253999</v>
      </c>
    </row>
    <row r="120" spans="1:5" x14ac:dyDescent="0.25">
      <c r="A120" s="15" t="s">
        <v>102</v>
      </c>
      <c r="B120" s="12" t="s">
        <v>330</v>
      </c>
      <c r="C120" s="383"/>
      <c r="D120" s="383"/>
      <c r="E120" s="249"/>
    </row>
    <row r="121" spans="1:5" ht="12" customHeight="1" x14ac:dyDescent="0.25">
      <c r="A121" s="15" t="s">
        <v>103</v>
      </c>
      <c r="B121" s="12" t="s">
        <v>156</v>
      </c>
      <c r="C121" s="382">
        <v>17878649</v>
      </c>
      <c r="D121" s="382">
        <v>1580196</v>
      </c>
      <c r="E121" s="248">
        <v>2286000</v>
      </c>
    </row>
    <row r="122" spans="1:5" ht="12" customHeight="1" x14ac:dyDescent="0.25">
      <c r="A122" s="15" t="s">
        <v>104</v>
      </c>
      <c r="B122" s="12" t="s">
        <v>331</v>
      </c>
      <c r="C122" s="382"/>
      <c r="D122" s="382"/>
      <c r="E122" s="248"/>
    </row>
    <row r="123" spans="1:5" ht="12" customHeight="1" x14ac:dyDescent="0.25">
      <c r="A123" s="15" t="s">
        <v>105</v>
      </c>
      <c r="B123" s="278" t="s">
        <v>200</v>
      </c>
      <c r="C123" s="382">
        <f>C126+C127</f>
        <v>150000</v>
      </c>
      <c r="D123" s="382">
        <f>D126+D127</f>
        <v>450000</v>
      </c>
      <c r="E123" s="248">
        <f>E126+E127</f>
        <v>450000</v>
      </c>
    </row>
    <row r="124" spans="1:5" ht="12" customHeight="1" x14ac:dyDescent="0.25">
      <c r="A124" s="15" t="s">
        <v>114</v>
      </c>
      <c r="B124" s="277" t="s">
        <v>393</v>
      </c>
      <c r="C124" s="382"/>
      <c r="D124" s="382"/>
      <c r="E124" s="248"/>
    </row>
    <row r="125" spans="1:5" ht="12" customHeight="1" x14ac:dyDescent="0.25">
      <c r="A125" s="15" t="s">
        <v>116</v>
      </c>
      <c r="B125" s="395" t="s">
        <v>336</v>
      </c>
      <c r="C125" s="382"/>
      <c r="D125" s="382"/>
      <c r="E125" s="248"/>
    </row>
    <row r="126" spans="1:5" ht="12" customHeight="1" x14ac:dyDescent="0.25">
      <c r="A126" s="15" t="s">
        <v>157</v>
      </c>
      <c r="B126" s="140" t="s">
        <v>319</v>
      </c>
      <c r="C126" s="382">
        <v>100000</v>
      </c>
      <c r="D126" s="382">
        <v>400000</v>
      </c>
      <c r="E126" s="248">
        <v>400000</v>
      </c>
    </row>
    <row r="127" spans="1:5" ht="12" customHeight="1" x14ac:dyDescent="0.25">
      <c r="A127" s="15" t="s">
        <v>158</v>
      </c>
      <c r="B127" s="140" t="s">
        <v>335</v>
      </c>
      <c r="C127" s="382">
        <v>50000</v>
      </c>
      <c r="D127" s="382">
        <v>50000</v>
      </c>
      <c r="E127" s="248">
        <v>50000</v>
      </c>
    </row>
    <row r="128" spans="1:5" ht="12" customHeight="1" x14ac:dyDescent="0.25">
      <c r="A128" s="15" t="s">
        <v>159</v>
      </c>
      <c r="B128" s="140" t="s">
        <v>334</v>
      </c>
      <c r="C128" s="382"/>
      <c r="D128" s="382"/>
      <c r="E128" s="248"/>
    </row>
    <row r="129" spans="1:5" ht="12" customHeight="1" x14ac:dyDescent="0.25">
      <c r="A129" s="15" t="s">
        <v>327</v>
      </c>
      <c r="B129" s="140" t="s">
        <v>322</v>
      </c>
      <c r="C129" s="382"/>
      <c r="D129" s="382"/>
      <c r="E129" s="248"/>
    </row>
    <row r="130" spans="1:5" ht="12" customHeight="1" x14ac:dyDescent="0.25">
      <c r="A130" s="15" t="s">
        <v>328</v>
      </c>
      <c r="B130" s="140" t="s">
        <v>333</v>
      </c>
      <c r="C130" s="382"/>
      <c r="D130" s="382"/>
      <c r="E130" s="248"/>
    </row>
    <row r="131" spans="1:5" ht="12" customHeight="1" thickBot="1" x14ac:dyDescent="0.3">
      <c r="A131" s="13" t="s">
        <v>329</v>
      </c>
      <c r="B131" s="140" t="s">
        <v>332</v>
      </c>
      <c r="C131" s="384"/>
      <c r="D131" s="384"/>
      <c r="E131" s="250"/>
    </row>
    <row r="132" spans="1:5" ht="12" customHeight="1" thickBot="1" x14ac:dyDescent="0.3">
      <c r="A132" s="20" t="s">
        <v>17</v>
      </c>
      <c r="B132" s="121" t="s">
        <v>412</v>
      </c>
      <c r="C132" s="381">
        <f>+C97+C118</f>
        <v>72361693</v>
      </c>
      <c r="D132" s="381">
        <f>+D97+D118</f>
        <v>60480163</v>
      </c>
      <c r="E132" s="247">
        <f>+E97+E118</f>
        <v>107616049</v>
      </c>
    </row>
    <row r="133" spans="1:5" ht="12" customHeight="1" thickBot="1" x14ac:dyDescent="0.3">
      <c r="A133" s="20" t="s">
        <v>18</v>
      </c>
      <c r="B133" s="121" t="s">
        <v>413</v>
      </c>
      <c r="C133" s="381">
        <f>+C134+C135+C136</f>
        <v>0</v>
      </c>
      <c r="D133" s="381">
        <f>+D134+D135+D136</f>
        <v>0</v>
      </c>
      <c r="E133" s="247">
        <f>+E134+E135+E136</f>
        <v>0</v>
      </c>
    </row>
    <row r="134" spans="1:5" ht="12" customHeight="1" x14ac:dyDescent="0.25">
      <c r="A134" s="15" t="s">
        <v>236</v>
      </c>
      <c r="B134" s="12" t="s">
        <v>420</v>
      </c>
      <c r="C134" s="382"/>
      <c r="D134" s="382"/>
      <c r="E134" s="248"/>
    </row>
    <row r="135" spans="1:5" ht="12" customHeight="1" x14ac:dyDescent="0.25">
      <c r="A135" s="15" t="s">
        <v>237</v>
      </c>
      <c r="B135" s="12" t="s">
        <v>421</v>
      </c>
      <c r="C135" s="382"/>
      <c r="D135" s="382"/>
      <c r="E135" s="248"/>
    </row>
    <row r="136" spans="1:5" ht="12" customHeight="1" thickBot="1" x14ac:dyDescent="0.3">
      <c r="A136" s="13" t="s">
        <v>238</v>
      </c>
      <c r="B136" s="12" t="s">
        <v>422</v>
      </c>
      <c r="C136" s="382"/>
      <c r="D136" s="382"/>
      <c r="E136" s="248"/>
    </row>
    <row r="137" spans="1:5" ht="12" customHeight="1" thickBot="1" x14ac:dyDescent="0.3">
      <c r="A137" s="20" t="s">
        <v>19</v>
      </c>
      <c r="B137" s="121" t="s">
        <v>414</v>
      </c>
      <c r="C137" s="381">
        <f>SUM(C138:C143)</f>
        <v>0</v>
      </c>
      <c r="D137" s="381">
        <f>SUM(D138:D143)</f>
        <v>0</v>
      </c>
      <c r="E137" s="247">
        <f>SUM(E138:E143)</f>
        <v>0</v>
      </c>
    </row>
    <row r="138" spans="1:5" ht="12" customHeight="1" x14ac:dyDescent="0.25">
      <c r="A138" s="15" t="s">
        <v>88</v>
      </c>
      <c r="B138" s="9" t="s">
        <v>423</v>
      </c>
      <c r="C138" s="382"/>
      <c r="D138" s="382"/>
      <c r="E138" s="248"/>
    </row>
    <row r="139" spans="1:5" ht="12" customHeight="1" x14ac:dyDescent="0.25">
      <c r="A139" s="15" t="s">
        <v>89</v>
      </c>
      <c r="B139" s="9" t="s">
        <v>415</v>
      </c>
      <c r="C139" s="382"/>
      <c r="D139" s="382"/>
      <c r="E139" s="248"/>
    </row>
    <row r="140" spans="1:5" ht="12" customHeight="1" x14ac:dyDescent="0.25">
      <c r="A140" s="15" t="s">
        <v>90</v>
      </c>
      <c r="B140" s="9" t="s">
        <v>416</v>
      </c>
      <c r="C140" s="382"/>
      <c r="D140" s="382"/>
      <c r="E140" s="248"/>
    </row>
    <row r="141" spans="1:5" ht="12" customHeight="1" x14ac:dyDescent="0.25">
      <c r="A141" s="15" t="s">
        <v>144</v>
      </c>
      <c r="B141" s="9" t="s">
        <v>417</v>
      </c>
      <c r="C141" s="382"/>
      <c r="D141" s="382"/>
      <c r="E141" s="248"/>
    </row>
    <row r="142" spans="1:5" ht="12" customHeight="1" x14ac:dyDescent="0.25">
      <c r="A142" s="15" t="s">
        <v>145</v>
      </c>
      <c r="B142" s="9" t="s">
        <v>418</v>
      </c>
      <c r="C142" s="382"/>
      <c r="D142" s="382"/>
      <c r="E142" s="248"/>
    </row>
    <row r="143" spans="1:5" ht="12" customHeight="1" thickBot="1" x14ac:dyDescent="0.3">
      <c r="A143" s="13" t="s">
        <v>146</v>
      </c>
      <c r="B143" s="9" t="s">
        <v>419</v>
      </c>
      <c r="C143" s="382"/>
      <c r="D143" s="382"/>
      <c r="E143" s="248"/>
    </row>
    <row r="144" spans="1:5" ht="12" customHeight="1" thickBot="1" x14ac:dyDescent="0.3">
      <c r="A144" s="20" t="s">
        <v>20</v>
      </c>
      <c r="B144" s="121" t="s">
        <v>427</v>
      </c>
      <c r="C144" s="388">
        <f>+C145+C146+C147+C148</f>
        <v>1343711</v>
      </c>
      <c r="D144" s="388">
        <f>+D145+D146+D147+D148</f>
        <v>1431151</v>
      </c>
      <c r="E144" s="430">
        <f>+E145+E146+E147+E148</f>
        <v>1674889</v>
      </c>
    </row>
    <row r="145" spans="1:6" ht="12" customHeight="1" x14ac:dyDescent="0.25">
      <c r="A145" s="15" t="s">
        <v>91</v>
      </c>
      <c r="B145" s="9" t="s">
        <v>337</v>
      </c>
      <c r="C145" s="382"/>
      <c r="D145" s="382"/>
      <c r="E145" s="248"/>
    </row>
    <row r="146" spans="1:6" ht="12" customHeight="1" x14ac:dyDescent="0.25">
      <c r="A146" s="15" t="s">
        <v>92</v>
      </c>
      <c r="B146" s="9" t="s">
        <v>338</v>
      </c>
      <c r="C146" s="382">
        <v>1343711</v>
      </c>
      <c r="D146" s="382">
        <v>1431151</v>
      </c>
      <c r="E146" s="248">
        <v>1674889</v>
      </c>
    </row>
    <row r="147" spans="1:6" ht="12" customHeight="1" x14ac:dyDescent="0.25">
      <c r="A147" s="15" t="s">
        <v>254</v>
      </c>
      <c r="B147" s="9" t="s">
        <v>428</v>
      </c>
      <c r="C147" s="382"/>
      <c r="D147" s="382"/>
      <c r="E147" s="248"/>
    </row>
    <row r="148" spans="1:6" ht="12" customHeight="1" thickBot="1" x14ac:dyDescent="0.3">
      <c r="A148" s="13" t="s">
        <v>255</v>
      </c>
      <c r="B148" s="7" t="s">
        <v>356</v>
      </c>
      <c r="C148" s="382"/>
      <c r="D148" s="382"/>
      <c r="E148" s="248"/>
    </row>
    <row r="149" spans="1:6" ht="12" customHeight="1" thickBot="1" x14ac:dyDescent="0.3">
      <c r="A149" s="20" t="s">
        <v>21</v>
      </c>
      <c r="B149" s="121" t="s">
        <v>429</v>
      </c>
      <c r="C149" s="484">
        <f>SUM(C150:C154)</f>
        <v>0</v>
      </c>
      <c r="D149" s="484">
        <f>SUM(D150:D154)</f>
        <v>0</v>
      </c>
      <c r="E149" s="478">
        <f>SUM(E150:E154)</f>
        <v>0</v>
      </c>
    </row>
    <row r="150" spans="1:6" ht="12" customHeight="1" x14ac:dyDescent="0.25">
      <c r="A150" s="15" t="s">
        <v>93</v>
      </c>
      <c r="B150" s="9" t="s">
        <v>424</v>
      </c>
      <c r="C150" s="382"/>
      <c r="D150" s="382"/>
      <c r="E150" s="248"/>
    </row>
    <row r="151" spans="1:6" ht="12" customHeight="1" x14ac:dyDescent="0.25">
      <c r="A151" s="15" t="s">
        <v>94</v>
      </c>
      <c r="B151" s="9" t="s">
        <v>431</v>
      </c>
      <c r="C151" s="382"/>
      <c r="D151" s="382"/>
      <c r="E151" s="248"/>
    </row>
    <row r="152" spans="1:6" ht="12" customHeight="1" x14ac:dyDescent="0.25">
      <c r="A152" s="15" t="s">
        <v>266</v>
      </c>
      <c r="B152" s="9" t="s">
        <v>426</v>
      </c>
      <c r="C152" s="382"/>
      <c r="D152" s="382"/>
      <c r="E152" s="248"/>
    </row>
    <row r="153" spans="1:6" ht="12" customHeight="1" x14ac:dyDescent="0.25">
      <c r="A153" s="15" t="s">
        <v>267</v>
      </c>
      <c r="B153" s="9" t="s">
        <v>432</v>
      </c>
      <c r="C153" s="382"/>
      <c r="D153" s="382"/>
      <c r="E153" s="248"/>
    </row>
    <row r="154" spans="1:6" ht="12" customHeight="1" thickBot="1" x14ac:dyDescent="0.3">
      <c r="A154" s="15" t="s">
        <v>430</v>
      </c>
      <c r="B154" s="9" t="s">
        <v>433</v>
      </c>
      <c r="C154" s="382"/>
      <c r="D154" s="382"/>
      <c r="E154" s="248"/>
    </row>
    <row r="155" spans="1:6" ht="12" customHeight="1" thickBot="1" x14ac:dyDescent="0.3">
      <c r="A155" s="20" t="s">
        <v>22</v>
      </c>
      <c r="B155" s="121" t="s">
        <v>434</v>
      </c>
      <c r="C155" s="485"/>
      <c r="D155" s="485"/>
      <c r="E155" s="479"/>
    </row>
    <row r="156" spans="1:6" ht="12" customHeight="1" thickBot="1" x14ac:dyDescent="0.3">
      <c r="A156" s="20" t="s">
        <v>23</v>
      </c>
      <c r="B156" s="121" t="s">
        <v>435</v>
      </c>
      <c r="C156" s="485"/>
      <c r="D156" s="485"/>
      <c r="E156" s="479"/>
    </row>
    <row r="157" spans="1:6" ht="15.2" customHeight="1" thickBot="1" x14ac:dyDescent="0.3">
      <c r="A157" s="20" t="s">
        <v>24</v>
      </c>
      <c r="B157" s="121" t="s">
        <v>437</v>
      </c>
      <c r="C157" s="486">
        <f>+C133+C137+C144+C149+C155+C156</f>
        <v>1343711</v>
      </c>
      <c r="D157" s="486">
        <f>+D133+D137+D144+D149+D155+D156</f>
        <v>1431151</v>
      </c>
      <c r="E157" s="480">
        <f>+E133+E137+E144+E149+E155+E156</f>
        <v>1674889</v>
      </c>
      <c r="F157" s="122"/>
    </row>
    <row r="158" spans="1:6" s="1" customFormat="1" ht="12.95" customHeight="1" thickBot="1" x14ac:dyDescent="0.25">
      <c r="A158" s="279" t="s">
        <v>25</v>
      </c>
      <c r="B158" s="364" t="s">
        <v>436</v>
      </c>
      <c r="C158" s="486">
        <f>+C132+C157</f>
        <v>73705404</v>
      </c>
      <c r="D158" s="486">
        <f>+D132+D157</f>
        <v>61911314</v>
      </c>
      <c r="E158" s="480">
        <f>+E132+E157</f>
        <v>109290938</v>
      </c>
    </row>
    <row r="159" spans="1:6" x14ac:dyDescent="0.25">
      <c r="C159" s="367"/>
      <c r="E159" s="631">
        <f>E91-E158</f>
        <v>0</v>
      </c>
    </row>
    <row r="160" spans="1:6" x14ac:dyDescent="0.25">
      <c r="C160" s="367"/>
    </row>
    <row r="161" spans="3:3" x14ac:dyDescent="0.25">
      <c r="C161" s="367"/>
    </row>
    <row r="162" spans="3:3" ht="16.5" customHeight="1" x14ac:dyDescent="0.25">
      <c r="C162" s="367"/>
    </row>
    <row r="163" spans="3:3" x14ac:dyDescent="0.25">
      <c r="C163" s="367"/>
    </row>
    <row r="164" spans="3:3" x14ac:dyDescent="0.25">
      <c r="C164" s="367"/>
    </row>
    <row r="165" spans="3:3" x14ac:dyDescent="0.25">
      <c r="C165" s="367"/>
    </row>
    <row r="166" spans="3:3" x14ac:dyDescent="0.25">
      <c r="C166" s="367"/>
    </row>
    <row r="167" spans="3:3" x14ac:dyDescent="0.25">
      <c r="C167" s="367"/>
    </row>
    <row r="168" spans="3:3" x14ac:dyDescent="0.25">
      <c r="C168" s="367"/>
    </row>
    <row r="169" spans="3:3" x14ac:dyDescent="0.25">
      <c r="C169" s="367"/>
    </row>
    <row r="170" spans="3:3" x14ac:dyDescent="0.25">
      <c r="C170" s="367"/>
    </row>
    <row r="171" spans="3:3" x14ac:dyDescent="0.25">
      <c r="C171" s="367"/>
    </row>
  </sheetData>
  <mergeCells count="6">
    <mergeCell ref="A4:E4"/>
    <mergeCell ref="A93:E93"/>
    <mergeCell ref="A94:B94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2" max="4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="120" zoomScaleNormal="120" workbookViewId="0">
      <selection activeCell="G17" sqref="G17"/>
    </sheetView>
  </sheetViews>
  <sheetFormatPr defaultRowHeight="12.75" x14ac:dyDescent="0.2"/>
  <cols>
    <col min="1" max="1" width="6.83203125" style="181" customWidth="1"/>
    <col min="2" max="2" width="42.83203125" style="54" customWidth="1"/>
    <col min="3" max="8" width="12.83203125" style="54" customWidth="1"/>
    <col min="9" max="9" width="14.33203125" style="54" customWidth="1"/>
    <col min="10" max="10" width="4.33203125" style="54" customWidth="1"/>
    <col min="11" max="16384" width="9.33203125" style="54"/>
  </cols>
  <sheetData>
    <row r="1" spans="1:10" ht="27.75" customHeight="1" x14ac:dyDescent="0.2">
      <c r="A1" s="713" t="s">
        <v>4</v>
      </c>
      <c r="B1" s="713"/>
      <c r="C1" s="713"/>
      <c r="D1" s="713"/>
      <c r="E1" s="713"/>
      <c r="F1" s="713"/>
      <c r="G1" s="713"/>
      <c r="H1" s="713"/>
      <c r="I1" s="713"/>
      <c r="J1" s="721" t="str">
        <f>CONCATENATE("2. tájékoztató tábla ",ALAPADATOK!A7," ",ALAPADATOK!B7," ",ALAPADATOK!C7," ",ALAPADATOK!D7," ",ALAPADATOK!E7," ",ALAPADATOK!F7," ",ALAPADATOK!G7," ",ALAPADATOK!H7)</f>
        <v>2. tájékoztató tábla az 1 / 2021 ( II.16. ) önkormányzati rendelethez</v>
      </c>
    </row>
    <row r="2" spans="1:10" ht="20.45" customHeight="1" thickBot="1" x14ac:dyDescent="0.3">
      <c r="I2" s="459" t="str">
        <f>'KV_1.sz.tájékoztató_t.'!E5</f>
        <v>Forintban!</v>
      </c>
      <c r="J2" s="721"/>
    </row>
    <row r="3" spans="1:10" s="460" customFormat="1" ht="26.45" customHeight="1" x14ac:dyDescent="0.2">
      <c r="A3" s="729" t="s">
        <v>66</v>
      </c>
      <c r="B3" s="724" t="s">
        <v>82</v>
      </c>
      <c r="C3" s="729" t="s">
        <v>83</v>
      </c>
      <c r="D3" s="729" t="str">
        <f>+CONCATENATE(LEFT(KV_ÖSSZEFÜGGÉSEK!A5,4)," előtti kifizetés")</f>
        <v>2021 előtti kifizetés</v>
      </c>
      <c r="E3" s="726" t="s">
        <v>65</v>
      </c>
      <c r="F3" s="727"/>
      <c r="G3" s="727"/>
      <c r="H3" s="728"/>
      <c r="I3" s="724" t="s">
        <v>48</v>
      </c>
      <c r="J3" s="721"/>
    </row>
    <row r="4" spans="1:10" s="461" customFormat="1" ht="32.450000000000003" customHeight="1" thickBot="1" x14ac:dyDescent="0.25">
      <c r="A4" s="730"/>
      <c r="B4" s="725"/>
      <c r="C4" s="725"/>
      <c r="D4" s="730"/>
      <c r="E4" s="253" t="str">
        <f>+CONCATENATE(LEFT(KV_ÖSSZEFÜGGÉSEK!A5,4),".")</f>
        <v>2021.</v>
      </c>
      <c r="F4" s="253" t="str">
        <f>+CONCATENATE(LEFT(KV_ÖSSZEFÜGGÉSEK!A5,4)+1,".")</f>
        <v>2022.</v>
      </c>
      <c r="G4" s="253" t="str">
        <f>+CONCATENATE(LEFT(KV_ÖSSZEFÜGGÉSEK!A5,4)+2,".")</f>
        <v>2023.</v>
      </c>
      <c r="H4" s="254" t="str">
        <f>+CONCATENATE(LEFT(KV_ÖSSZEFÜGGÉSEK!A5,4)+2,".",CHAR(10)," után")</f>
        <v>2023.
 után</v>
      </c>
      <c r="I4" s="725"/>
      <c r="J4" s="721"/>
    </row>
    <row r="5" spans="1:10" s="462" customFormat="1" ht="12.95" customHeight="1" thickBot="1" x14ac:dyDescent="0.25">
      <c r="A5" s="255" t="s">
        <v>457</v>
      </c>
      <c r="B5" s="256" t="s">
        <v>458</v>
      </c>
      <c r="C5" s="257" t="s">
        <v>459</v>
      </c>
      <c r="D5" s="256" t="s">
        <v>461</v>
      </c>
      <c r="E5" s="255" t="s">
        <v>460</v>
      </c>
      <c r="F5" s="257" t="s">
        <v>462</v>
      </c>
      <c r="G5" s="257" t="s">
        <v>463</v>
      </c>
      <c r="H5" s="258" t="s">
        <v>464</v>
      </c>
      <c r="I5" s="259" t="s">
        <v>465</v>
      </c>
      <c r="J5" s="721"/>
    </row>
    <row r="6" spans="1:10" ht="24.75" customHeight="1" thickBot="1" x14ac:dyDescent="0.25">
      <c r="A6" s="260" t="s">
        <v>15</v>
      </c>
      <c r="B6" s="261" t="s">
        <v>5</v>
      </c>
      <c r="C6" s="509"/>
      <c r="D6" s="510">
        <f>+D7+D8</f>
        <v>0</v>
      </c>
      <c r="E6" s="511">
        <f>+E7+E8</f>
        <v>0</v>
      </c>
      <c r="F6" s="512">
        <f>+F7+F8</f>
        <v>0</v>
      </c>
      <c r="G6" s="512">
        <f>+G7+G8</f>
        <v>0</v>
      </c>
      <c r="H6" s="513">
        <f>+H7+H8</f>
        <v>0</v>
      </c>
      <c r="I6" s="69">
        <f t="shared" ref="I6:I17" si="0">SUM(D6:H6)</f>
        <v>0</v>
      </c>
      <c r="J6" s="721"/>
    </row>
    <row r="7" spans="1:10" ht="20.100000000000001" customHeight="1" x14ac:dyDescent="0.2">
      <c r="A7" s="262" t="s">
        <v>16</v>
      </c>
      <c r="B7" s="70" t="s">
        <v>67</v>
      </c>
      <c r="C7" s="514"/>
      <c r="D7" s="515"/>
      <c r="E7" s="516"/>
      <c r="F7" s="517"/>
      <c r="G7" s="517"/>
      <c r="H7" s="518"/>
      <c r="I7" s="263">
        <f t="shared" si="0"/>
        <v>0</v>
      </c>
      <c r="J7" s="721"/>
    </row>
    <row r="8" spans="1:10" ht="20.100000000000001" customHeight="1" thickBot="1" x14ac:dyDescent="0.25">
      <c r="A8" s="262" t="s">
        <v>17</v>
      </c>
      <c r="B8" s="70" t="s">
        <v>67</v>
      </c>
      <c r="C8" s="514"/>
      <c r="D8" s="515"/>
      <c r="E8" s="516"/>
      <c r="F8" s="517"/>
      <c r="G8" s="517"/>
      <c r="H8" s="518"/>
      <c r="I8" s="263">
        <f t="shared" si="0"/>
        <v>0</v>
      </c>
      <c r="J8" s="721"/>
    </row>
    <row r="9" spans="1:10" ht="26.1" customHeight="1" thickBot="1" x14ac:dyDescent="0.25">
      <c r="A9" s="260" t="s">
        <v>18</v>
      </c>
      <c r="B9" s="261" t="s">
        <v>6</v>
      </c>
      <c r="C9" s="509"/>
      <c r="D9" s="510">
        <f>+D10+D11</f>
        <v>0</v>
      </c>
      <c r="E9" s="511">
        <f>+E10+E11</f>
        <v>0</v>
      </c>
      <c r="F9" s="512">
        <f>+F10+F11</f>
        <v>0</v>
      </c>
      <c r="G9" s="512">
        <f>+G10+G11</f>
        <v>0</v>
      </c>
      <c r="H9" s="513">
        <f>+H10+H11</f>
        <v>0</v>
      </c>
      <c r="I9" s="69">
        <f t="shared" si="0"/>
        <v>0</v>
      </c>
      <c r="J9" s="721"/>
    </row>
    <row r="10" spans="1:10" ht="20.100000000000001" customHeight="1" x14ac:dyDescent="0.2">
      <c r="A10" s="262" t="s">
        <v>19</v>
      </c>
      <c r="B10" s="70" t="s">
        <v>67</v>
      </c>
      <c r="C10" s="514"/>
      <c r="D10" s="515"/>
      <c r="E10" s="516"/>
      <c r="F10" s="517"/>
      <c r="G10" s="517"/>
      <c r="H10" s="518"/>
      <c r="I10" s="263">
        <f t="shared" si="0"/>
        <v>0</v>
      </c>
      <c r="J10" s="721"/>
    </row>
    <row r="11" spans="1:10" ht="20.100000000000001" customHeight="1" thickBot="1" x14ac:dyDescent="0.25">
      <c r="A11" s="262" t="s">
        <v>20</v>
      </c>
      <c r="B11" s="70" t="s">
        <v>67</v>
      </c>
      <c r="C11" s="514"/>
      <c r="D11" s="515"/>
      <c r="E11" s="516"/>
      <c r="F11" s="517"/>
      <c r="G11" s="517"/>
      <c r="H11" s="518"/>
      <c r="I11" s="263">
        <f t="shared" si="0"/>
        <v>0</v>
      </c>
      <c r="J11" s="721"/>
    </row>
    <row r="12" spans="1:10" ht="20.100000000000001" customHeight="1" thickBot="1" x14ac:dyDescent="0.25">
      <c r="A12" s="260" t="s">
        <v>21</v>
      </c>
      <c r="B12" s="261" t="s">
        <v>175</v>
      </c>
      <c r="C12" s="509"/>
      <c r="D12" s="510">
        <f>+D13</f>
        <v>0</v>
      </c>
      <c r="E12" s="511">
        <f>+E13</f>
        <v>0</v>
      </c>
      <c r="F12" s="512">
        <f>+F13</f>
        <v>0</v>
      </c>
      <c r="G12" s="512">
        <f>+G13</f>
        <v>0</v>
      </c>
      <c r="H12" s="513">
        <f>+H13</f>
        <v>0</v>
      </c>
      <c r="I12" s="69">
        <f t="shared" si="0"/>
        <v>0</v>
      </c>
      <c r="J12" s="721"/>
    </row>
    <row r="13" spans="1:10" ht="20.100000000000001" customHeight="1" thickBot="1" x14ac:dyDescent="0.25">
      <c r="A13" s="262" t="s">
        <v>22</v>
      </c>
      <c r="B13" s="70" t="s">
        <v>67</v>
      </c>
      <c r="C13" s="514"/>
      <c r="D13" s="515"/>
      <c r="E13" s="516"/>
      <c r="F13" s="517"/>
      <c r="G13" s="517"/>
      <c r="H13" s="518"/>
      <c r="I13" s="263">
        <f t="shared" si="0"/>
        <v>0</v>
      </c>
      <c r="J13" s="721"/>
    </row>
    <row r="14" spans="1:10" ht="20.100000000000001" customHeight="1" thickBot="1" x14ac:dyDescent="0.25">
      <c r="A14" s="260" t="s">
        <v>23</v>
      </c>
      <c r="B14" s="261" t="s">
        <v>176</v>
      </c>
      <c r="C14" s="509"/>
      <c r="D14" s="510">
        <f>+D15</f>
        <v>0</v>
      </c>
      <c r="E14" s="511">
        <f>+E15</f>
        <v>0</v>
      </c>
      <c r="F14" s="512">
        <f>+F15</f>
        <v>0</v>
      </c>
      <c r="G14" s="512">
        <f>+G15</f>
        <v>0</v>
      </c>
      <c r="H14" s="513">
        <f>+H15</f>
        <v>0</v>
      </c>
      <c r="I14" s="69">
        <f t="shared" si="0"/>
        <v>0</v>
      </c>
      <c r="J14" s="721"/>
    </row>
    <row r="15" spans="1:10" ht="20.100000000000001" customHeight="1" thickBot="1" x14ac:dyDescent="0.25">
      <c r="A15" s="264" t="s">
        <v>24</v>
      </c>
      <c r="B15" s="71" t="s">
        <v>67</v>
      </c>
      <c r="C15" s="519"/>
      <c r="D15" s="520"/>
      <c r="E15" s="521"/>
      <c r="F15" s="522"/>
      <c r="G15" s="522"/>
      <c r="H15" s="523"/>
      <c r="I15" s="265">
        <f t="shared" si="0"/>
        <v>0</v>
      </c>
      <c r="J15" s="721"/>
    </row>
    <row r="16" spans="1:10" ht="20.100000000000001" customHeight="1" thickBot="1" x14ac:dyDescent="0.25">
      <c r="A16" s="260" t="s">
        <v>25</v>
      </c>
      <c r="B16" s="266" t="s">
        <v>177</v>
      </c>
      <c r="C16" s="509"/>
      <c r="D16" s="510">
        <f>+D17</f>
        <v>500000</v>
      </c>
      <c r="E16" s="511">
        <f>+E17</f>
        <v>400000</v>
      </c>
      <c r="F16" s="512">
        <f>+F17</f>
        <v>300000</v>
      </c>
      <c r="G16" s="512">
        <f>+G17</f>
        <v>0</v>
      </c>
      <c r="H16" s="513">
        <f>+H17</f>
        <v>0</v>
      </c>
      <c r="I16" s="69">
        <f t="shared" si="0"/>
        <v>1200000</v>
      </c>
      <c r="J16" s="721"/>
    </row>
    <row r="17" spans="1:10" ht="20.100000000000001" customHeight="1" thickBot="1" x14ac:dyDescent="0.25">
      <c r="A17" s="267" t="s">
        <v>26</v>
      </c>
      <c r="B17" s="72" t="s">
        <v>648</v>
      </c>
      <c r="C17" s="524" t="s">
        <v>649</v>
      </c>
      <c r="D17" s="525">
        <v>500000</v>
      </c>
      <c r="E17" s="526">
        <v>400000</v>
      </c>
      <c r="F17" s="527">
        <v>300000</v>
      </c>
      <c r="G17" s="527"/>
      <c r="H17" s="528"/>
      <c r="I17" s="268">
        <f t="shared" si="0"/>
        <v>1200000</v>
      </c>
      <c r="J17" s="721"/>
    </row>
    <row r="18" spans="1:10" ht="20.100000000000001" customHeight="1" thickBot="1" x14ac:dyDescent="0.25">
      <c r="A18" s="722" t="s">
        <v>124</v>
      </c>
      <c r="B18" s="723"/>
      <c r="C18" s="529"/>
      <c r="D18" s="510">
        <f t="shared" ref="D18:I18" si="1">+D6+D9+D12+D14+D16</f>
        <v>500000</v>
      </c>
      <c r="E18" s="511">
        <f t="shared" si="1"/>
        <v>400000</v>
      </c>
      <c r="F18" s="512">
        <f t="shared" si="1"/>
        <v>300000</v>
      </c>
      <c r="G18" s="512">
        <f t="shared" si="1"/>
        <v>0</v>
      </c>
      <c r="H18" s="513">
        <f t="shared" si="1"/>
        <v>0</v>
      </c>
      <c r="I18" s="69">
        <f t="shared" si="1"/>
        <v>1200000</v>
      </c>
      <c r="J18" s="721"/>
    </row>
  </sheetData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3"/>
  <sheetViews>
    <sheetView zoomScale="120" zoomScaleNormal="120" workbookViewId="0">
      <selection activeCell="C28" sqref="C27:C28"/>
    </sheetView>
  </sheetViews>
  <sheetFormatPr defaultRowHeight="12.75" x14ac:dyDescent="0.2"/>
  <cols>
    <col min="1" max="1" width="5.83203125" style="86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14.85" customHeight="1" x14ac:dyDescent="0.2">
      <c r="D1" s="630" t="str">
        <f>CONCATENATE("3. tájékoztató tábla ",ALAPADATOK!A7," ",ALAPADATOK!B7," ",ALAPADATOK!C7," ",ALAPADATOK!D7," ",ALAPADATOK!E7," ",ALAPADATOK!F7," ",ALAPADATOK!G7," ",ALAPADATOK!H7)</f>
        <v>3. tájékoztató tábla az 1 / 2021 ( II.16. ) önkormányzati rendelethez</v>
      </c>
    </row>
    <row r="3" spans="1:4" ht="31.5" customHeight="1" x14ac:dyDescent="0.25">
      <c r="B3" s="732" t="s">
        <v>7</v>
      </c>
      <c r="C3" s="732"/>
      <c r="D3" s="732"/>
    </row>
    <row r="4" spans="1:4" s="74" customFormat="1" ht="16.5" thickBot="1" x14ac:dyDescent="0.3">
      <c r="A4" s="73"/>
      <c r="B4" s="358"/>
      <c r="D4" s="43" t="str">
        <f>'KV_2.sz.tájékoztató_t.'!I2</f>
        <v>Forintban!</v>
      </c>
    </row>
    <row r="5" spans="1:4" s="76" customFormat="1" ht="48" customHeight="1" thickBot="1" x14ac:dyDescent="0.25">
      <c r="A5" s="75" t="s">
        <v>13</v>
      </c>
      <c r="B5" s="187" t="s">
        <v>14</v>
      </c>
      <c r="C5" s="187" t="s">
        <v>68</v>
      </c>
      <c r="D5" s="188" t="s">
        <v>69</v>
      </c>
    </row>
    <row r="6" spans="1:4" s="76" customFormat="1" ht="14.1" customHeight="1" thickBot="1" x14ac:dyDescent="0.25">
      <c r="A6" s="35" t="s">
        <v>457</v>
      </c>
      <c r="B6" s="190" t="s">
        <v>458</v>
      </c>
      <c r="C6" s="190" t="s">
        <v>459</v>
      </c>
      <c r="D6" s="191" t="s">
        <v>461</v>
      </c>
    </row>
    <row r="7" spans="1:4" ht="18" customHeight="1" x14ac:dyDescent="0.2">
      <c r="A7" s="131" t="s">
        <v>15</v>
      </c>
      <c r="B7" s="192" t="s">
        <v>137</v>
      </c>
      <c r="C7" s="129">
        <v>3500000</v>
      </c>
      <c r="D7" s="77">
        <v>1000000</v>
      </c>
    </row>
    <row r="8" spans="1:4" ht="18" customHeight="1" x14ac:dyDescent="0.2">
      <c r="A8" s="78" t="s">
        <v>16</v>
      </c>
      <c r="B8" s="193"/>
      <c r="C8" s="130"/>
      <c r="D8" s="80"/>
    </row>
    <row r="9" spans="1:4" ht="18" customHeight="1" x14ac:dyDescent="0.2">
      <c r="A9" s="78" t="s">
        <v>17</v>
      </c>
      <c r="B9" s="193"/>
      <c r="C9" s="130"/>
      <c r="D9" s="80"/>
    </row>
    <row r="10" spans="1:4" ht="18" customHeight="1" x14ac:dyDescent="0.2">
      <c r="A10" s="78" t="s">
        <v>18</v>
      </c>
      <c r="B10" s="193"/>
      <c r="C10" s="130"/>
      <c r="D10" s="80"/>
    </row>
    <row r="11" spans="1:4" ht="18" customHeight="1" x14ac:dyDescent="0.2">
      <c r="A11" s="78" t="s">
        <v>19</v>
      </c>
      <c r="B11" s="193"/>
      <c r="C11" s="130"/>
      <c r="D11" s="80"/>
    </row>
    <row r="12" spans="1:4" ht="18" customHeight="1" x14ac:dyDescent="0.2">
      <c r="A12" s="78" t="s">
        <v>20</v>
      </c>
      <c r="B12" s="193"/>
      <c r="C12" s="130"/>
      <c r="D12" s="80"/>
    </row>
    <row r="13" spans="1:4" ht="18" customHeight="1" x14ac:dyDescent="0.2">
      <c r="A13" s="78" t="s">
        <v>21</v>
      </c>
      <c r="B13" s="194"/>
      <c r="C13" s="130"/>
      <c r="D13" s="80"/>
    </row>
    <row r="14" spans="1:4" ht="18" customHeight="1" x14ac:dyDescent="0.2">
      <c r="A14" s="78" t="s">
        <v>23</v>
      </c>
      <c r="B14" s="194"/>
      <c r="C14" s="130"/>
      <c r="D14" s="80"/>
    </row>
    <row r="15" spans="1:4" ht="18" customHeight="1" x14ac:dyDescent="0.2">
      <c r="A15" s="78" t="s">
        <v>24</v>
      </c>
      <c r="B15" s="194"/>
      <c r="C15" s="130"/>
      <c r="D15" s="80"/>
    </row>
    <row r="16" spans="1:4" ht="18" customHeight="1" x14ac:dyDescent="0.2">
      <c r="A16" s="78" t="s">
        <v>25</v>
      </c>
      <c r="B16" s="194"/>
      <c r="C16" s="130"/>
      <c r="D16" s="80"/>
    </row>
    <row r="17" spans="1:4" ht="22.5" customHeight="1" x14ac:dyDescent="0.2">
      <c r="A17" s="78" t="s">
        <v>26</v>
      </c>
      <c r="B17" s="194"/>
      <c r="C17" s="130"/>
      <c r="D17" s="80"/>
    </row>
    <row r="18" spans="1:4" ht="18" customHeight="1" x14ac:dyDescent="0.2">
      <c r="A18" s="78" t="s">
        <v>27</v>
      </c>
      <c r="B18" s="193"/>
      <c r="C18" s="130"/>
      <c r="D18" s="80"/>
    </row>
    <row r="19" spans="1:4" ht="18" customHeight="1" x14ac:dyDescent="0.2">
      <c r="A19" s="78" t="s">
        <v>28</v>
      </c>
      <c r="B19" s="193"/>
      <c r="C19" s="130"/>
      <c r="D19" s="80"/>
    </row>
    <row r="20" spans="1:4" ht="18" customHeight="1" x14ac:dyDescent="0.2">
      <c r="A20" s="78" t="s">
        <v>29</v>
      </c>
      <c r="B20" s="193"/>
      <c r="C20" s="130"/>
      <c r="D20" s="80"/>
    </row>
    <row r="21" spans="1:4" ht="18" customHeight="1" x14ac:dyDescent="0.2">
      <c r="A21" s="78" t="s">
        <v>30</v>
      </c>
      <c r="B21" s="193"/>
      <c r="C21" s="130"/>
      <c r="D21" s="80"/>
    </row>
    <row r="22" spans="1:4" ht="18" customHeight="1" x14ac:dyDescent="0.2">
      <c r="A22" s="78" t="s">
        <v>31</v>
      </c>
      <c r="B22" s="193"/>
      <c r="C22" s="130"/>
      <c r="D22" s="80"/>
    </row>
    <row r="23" spans="1:4" ht="18" customHeight="1" x14ac:dyDescent="0.2">
      <c r="A23" s="78" t="s">
        <v>32</v>
      </c>
      <c r="B23" s="120"/>
      <c r="C23" s="79"/>
      <c r="D23" s="80"/>
    </row>
    <row r="24" spans="1:4" ht="18" customHeight="1" x14ac:dyDescent="0.2">
      <c r="A24" s="78" t="s">
        <v>33</v>
      </c>
      <c r="B24" s="81"/>
      <c r="C24" s="79"/>
      <c r="D24" s="80"/>
    </row>
    <row r="25" spans="1:4" ht="18" customHeight="1" x14ac:dyDescent="0.2">
      <c r="A25" s="78" t="s">
        <v>34</v>
      </c>
      <c r="B25" s="81"/>
      <c r="C25" s="79"/>
      <c r="D25" s="80"/>
    </row>
    <row r="26" spans="1:4" ht="18" customHeight="1" x14ac:dyDescent="0.2">
      <c r="A26" s="78" t="s">
        <v>35</v>
      </c>
      <c r="B26" s="81"/>
      <c r="C26" s="79"/>
      <c r="D26" s="80"/>
    </row>
    <row r="27" spans="1:4" ht="18" customHeight="1" x14ac:dyDescent="0.2">
      <c r="A27" s="78" t="s">
        <v>36</v>
      </c>
      <c r="B27" s="81"/>
      <c r="C27" s="79"/>
      <c r="D27" s="80"/>
    </row>
    <row r="28" spans="1:4" ht="18" customHeight="1" x14ac:dyDescent="0.2">
      <c r="A28" s="78" t="s">
        <v>37</v>
      </c>
      <c r="B28" s="81"/>
      <c r="C28" s="79"/>
      <c r="D28" s="80"/>
    </row>
    <row r="29" spans="1:4" ht="18" customHeight="1" x14ac:dyDescent="0.2">
      <c r="A29" s="78" t="s">
        <v>38</v>
      </c>
      <c r="B29" s="81"/>
      <c r="C29" s="79"/>
      <c r="D29" s="80"/>
    </row>
    <row r="30" spans="1:4" ht="18" customHeight="1" x14ac:dyDescent="0.2">
      <c r="A30" s="78" t="s">
        <v>39</v>
      </c>
      <c r="B30" s="81"/>
      <c r="C30" s="79"/>
      <c r="D30" s="80"/>
    </row>
    <row r="31" spans="1:4" ht="18" customHeight="1" thickBot="1" x14ac:dyDescent="0.25">
      <c r="A31" s="132" t="s">
        <v>40</v>
      </c>
      <c r="B31" s="82"/>
      <c r="C31" s="83"/>
      <c r="D31" s="84"/>
    </row>
    <row r="32" spans="1:4" ht="18" customHeight="1" thickBot="1" x14ac:dyDescent="0.25">
      <c r="A32" s="36" t="s">
        <v>41</v>
      </c>
      <c r="B32" s="198" t="s">
        <v>50</v>
      </c>
      <c r="C32" s="199">
        <f>+C7+C8+C9+C10+C11+C18+C19+C20+C21+C22+C23+C24+C25+C26+C27+C28+C29+C30+C31</f>
        <v>3500000</v>
      </c>
      <c r="D32" s="200">
        <f>+D7+D8+D9+D10+D11+D18+D19+D20+D21+D22+D23+D24+D25+D26+D27+D28+D29+D30+D31</f>
        <v>1000000</v>
      </c>
    </row>
    <row r="33" spans="1:4" ht="8.4499999999999993" customHeight="1" x14ac:dyDescent="0.2">
      <c r="A33" s="85"/>
      <c r="B33" s="731"/>
      <c r="C33" s="731"/>
      <c r="D33" s="731"/>
    </row>
  </sheetData>
  <mergeCells count="2">
    <mergeCell ref="B33:D33"/>
    <mergeCell ref="B3:D3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Q83"/>
  <sheetViews>
    <sheetView zoomScale="120" zoomScaleNormal="120" workbookViewId="0">
      <selection activeCell="K10" sqref="K10"/>
    </sheetView>
  </sheetViews>
  <sheetFormatPr defaultRowHeight="15.75" x14ac:dyDescent="0.25"/>
  <cols>
    <col min="1" max="1" width="4.83203125" style="96" customWidth="1"/>
    <col min="2" max="2" width="31.1640625" style="109" customWidth="1"/>
    <col min="3" max="4" width="9" style="109" customWidth="1"/>
    <col min="5" max="5" width="9.5" style="109" customWidth="1"/>
    <col min="6" max="6" width="8.83203125" style="109" customWidth="1"/>
    <col min="7" max="7" width="8.6640625" style="109" customWidth="1"/>
    <col min="8" max="8" width="8.83203125" style="109" customWidth="1"/>
    <col min="9" max="9" width="8.1640625" style="109" customWidth="1"/>
    <col min="10" max="14" width="9.5" style="109" customWidth="1"/>
    <col min="15" max="15" width="12.6640625" style="96" customWidth="1"/>
    <col min="16" max="16384" width="9.33203125" style="109"/>
  </cols>
  <sheetData>
    <row r="1" spans="1:17" x14ac:dyDescent="0.25">
      <c r="M1" s="624"/>
      <c r="N1" s="574"/>
      <c r="O1" s="630" t="str">
        <f>CONCATENATE("4. tájékoztató tábla ",ALAPADATOK!A7," ",ALAPADATOK!B7," ",ALAPADATOK!C7," ",ALAPADATOK!D7," ",ALAPADATOK!E7," ",ALAPADATOK!F7," ",ALAPADATOK!G7," ",ALAPADATOK!H7)</f>
        <v>4. tájékoztató tábla az 1 / 2021 ( II.16. ) önkormányzati rendelethez</v>
      </c>
    </row>
    <row r="2" spans="1:17" ht="31.5" customHeight="1" x14ac:dyDescent="0.25">
      <c r="A2" s="736" t="str">
        <f>+CONCATENATE("Előirányzat-felhasználási terv",CHAR(10),LEFT(KV_ÖSSZEFÜGGÉSEK!A5,4),". évre")</f>
        <v>Előirányzat-felhasználási terv
2021. évre</v>
      </c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</row>
    <row r="3" spans="1:17" ht="16.5" thickBot="1" x14ac:dyDescent="0.3">
      <c r="O3" s="4" t="str">
        <f>'KV_3.sz.tájékoztató_t.'!D4</f>
        <v>Forintban!</v>
      </c>
    </row>
    <row r="4" spans="1:17" s="96" customFormat="1" ht="26.1" customHeight="1" thickBot="1" x14ac:dyDescent="0.3">
      <c r="A4" s="93" t="s">
        <v>13</v>
      </c>
      <c r="B4" s="94" t="s">
        <v>58</v>
      </c>
      <c r="C4" s="94" t="s">
        <v>70</v>
      </c>
      <c r="D4" s="94" t="s">
        <v>71</v>
      </c>
      <c r="E4" s="94" t="s">
        <v>72</v>
      </c>
      <c r="F4" s="94" t="s">
        <v>73</v>
      </c>
      <c r="G4" s="94" t="s">
        <v>74</v>
      </c>
      <c r="H4" s="94" t="s">
        <v>75</v>
      </c>
      <c r="I4" s="94" t="s">
        <v>76</v>
      </c>
      <c r="J4" s="94" t="s">
        <v>77</v>
      </c>
      <c r="K4" s="94" t="s">
        <v>78</v>
      </c>
      <c r="L4" s="94" t="s">
        <v>79</v>
      </c>
      <c r="M4" s="94" t="s">
        <v>80</v>
      </c>
      <c r="N4" s="94" t="s">
        <v>81</v>
      </c>
      <c r="O4" s="95" t="s">
        <v>50</v>
      </c>
    </row>
    <row r="5" spans="1:17" s="98" customFormat="1" ht="15.2" customHeight="1" thickBot="1" x14ac:dyDescent="0.25">
      <c r="A5" s="97" t="s">
        <v>15</v>
      </c>
      <c r="B5" s="733" t="s">
        <v>53</v>
      </c>
      <c r="C5" s="734"/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5"/>
    </row>
    <row r="6" spans="1:17" s="98" customFormat="1" ht="22.5" x14ac:dyDescent="0.2">
      <c r="A6" s="99" t="s">
        <v>16</v>
      </c>
      <c r="B6" s="463" t="s">
        <v>340</v>
      </c>
      <c r="C6" s="530">
        <v>3374483</v>
      </c>
      <c r="D6" s="530">
        <v>3499794</v>
      </c>
      <c r="E6" s="530">
        <v>3499795</v>
      </c>
      <c r="F6" s="530">
        <v>3499794</v>
      </c>
      <c r="G6" s="530">
        <v>3499794</v>
      </c>
      <c r="H6" s="530">
        <v>3499794</v>
      </c>
      <c r="I6" s="530">
        <v>3499795</v>
      </c>
      <c r="J6" s="530">
        <v>3499794</v>
      </c>
      <c r="K6" s="530">
        <v>3499794</v>
      </c>
      <c r="L6" s="530">
        <v>3499794</v>
      </c>
      <c r="M6" s="530">
        <v>3499794</v>
      </c>
      <c r="N6" s="530">
        <v>3499795</v>
      </c>
      <c r="O6" s="100">
        <f t="shared" ref="O6:O24" si="0">SUM(C6:N6)</f>
        <v>41872220</v>
      </c>
      <c r="Q6" s="628"/>
    </row>
    <row r="7" spans="1:17" s="103" customFormat="1" ht="22.5" x14ac:dyDescent="0.2">
      <c r="A7" s="101" t="s">
        <v>17</v>
      </c>
      <c r="B7" s="271" t="s">
        <v>384</v>
      </c>
      <c r="C7" s="531">
        <v>140556</v>
      </c>
      <c r="D7" s="531">
        <v>140556</v>
      </c>
      <c r="E7" s="531">
        <v>140556</v>
      </c>
      <c r="F7" s="531">
        <v>219810</v>
      </c>
      <c r="G7" s="531">
        <v>219810</v>
      </c>
      <c r="H7" s="531">
        <v>219810</v>
      </c>
      <c r="I7" s="531">
        <v>219810</v>
      </c>
      <c r="J7" s="531">
        <v>219810</v>
      </c>
      <c r="K7" s="531">
        <v>219810</v>
      </c>
      <c r="L7" s="531">
        <v>219810</v>
      </c>
      <c r="M7" s="531">
        <v>219810</v>
      </c>
      <c r="N7" s="531">
        <v>3999033</v>
      </c>
      <c r="O7" s="102">
        <f t="shared" si="0"/>
        <v>6179181</v>
      </c>
    </row>
    <row r="8" spans="1:17" s="103" customFormat="1" ht="22.5" x14ac:dyDescent="0.2">
      <c r="A8" s="101" t="s">
        <v>18</v>
      </c>
      <c r="B8" s="270" t="s">
        <v>385</v>
      </c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2"/>
      <c r="O8" s="104">
        <f t="shared" si="0"/>
        <v>0</v>
      </c>
    </row>
    <row r="9" spans="1:17" s="103" customFormat="1" ht="14.1" customHeight="1" x14ac:dyDescent="0.2">
      <c r="A9" s="101" t="s">
        <v>19</v>
      </c>
      <c r="B9" s="269" t="s">
        <v>143</v>
      </c>
      <c r="C9" s="531">
        <v>669157</v>
      </c>
      <c r="D9" s="531">
        <v>143660</v>
      </c>
      <c r="E9" s="531">
        <v>2045000</v>
      </c>
      <c r="F9" s="531">
        <v>1293000</v>
      </c>
      <c r="G9" s="531">
        <v>1390800</v>
      </c>
      <c r="H9" s="531">
        <v>130160</v>
      </c>
      <c r="I9" s="531">
        <v>130160</v>
      </c>
      <c r="J9" s="531">
        <v>170660</v>
      </c>
      <c r="K9" s="531">
        <v>2036743</v>
      </c>
      <c r="L9" s="531">
        <v>1293000</v>
      </c>
      <c r="M9" s="531">
        <v>143660</v>
      </c>
      <c r="N9" s="531">
        <v>254000</v>
      </c>
      <c r="O9" s="102">
        <f t="shared" si="0"/>
        <v>9700000</v>
      </c>
    </row>
    <row r="10" spans="1:17" s="103" customFormat="1" ht="14.1" customHeight="1" x14ac:dyDescent="0.2">
      <c r="A10" s="101" t="s">
        <v>20</v>
      </c>
      <c r="B10" s="269" t="s">
        <v>386</v>
      </c>
      <c r="C10" s="531">
        <v>431783</v>
      </c>
      <c r="D10" s="531">
        <v>437783</v>
      </c>
      <c r="E10" s="531">
        <v>547083</v>
      </c>
      <c r="F10" s="531">
        <v>447783</v>
      </c>
      <c r="G10" s="531">
        <v>438783</v>
      </c>
      <c r="H10" s="531">
        <v>448783</v>
      </c>
      <c r="I10" s="531">
        <v>448834</v>
      </c>
      <c r="J10" s="531">
        <v>602243</v>
      </c>
      <c r="K10" s="531">
        <v>477183</v>
      </c>
      <c r="L10" s="531">
        <v>447783</v>
      </c>
      <c r="M10" s="531">
        <v>437783</v>
      </c>
      <c r="N10" s="531">
        <v>15229570</v>
      </c>
      <c r="O10" s="102">
        <f t="shared" si="0"/>
        <v>20395394</v>
      </c>
    </row>
    <row r="11" spans="1:17" s="103" customFormat="1" ht="14.1" customHeight="1" x14ac:dyDescent="0.2">
      <c r="A11" s="101" t="s">
        <v>21</v>
      </c>
      <c r="B11" s="269" t="s">
        <v>8</v>
      </c>
      <c r="C11" s="531"/>
      <c r="D11" s="531"/>
      <c r="E11" s="531"/>
      <c r="F11" s="531"/>
      <c r="G11" s="531"/>
      <c r="H11" s="531"/>
      <c r="I11" s="531"/>
      <c r="J11" s="531"/>
      <c r="K11" s="531"/>
      <c r="L11" s="531"/>
      <c r="M11" s="531"/>
      <c r="N11" s="531"/>
      <c r="O11" s="102">
        <f t="shared" si="0"/>
        <v>0</v>
      </c>
    </row>
    <row r="12" spans="1:17" s="103" customFormat="1" ht="14.1" customHeight="1" x14ac:dyDescent="0.2">
      <c r="A12" s="101" t="s">
        <v>22</v>
      </c>
      <c r="B12" s="269" t="s">
        <v>342</v>
      </c>
      <c r="C12" s="531"/>
      <c r="D12" s="531"/>
      <c r="E12" s="531"/>
      <c r="F12" s="531"/>
      <c r="G12" s="531"/>
      <c r="H12" s="531"/>
      <c r="I12" s="531"/>
      <c r="J12" s="531"/>
      <c r="K12" s="531"/>
      <c r="L12" s="531"/>
      <c r="M12" s="531"/>
      <c r="N12" s="531"/>
      <c r="O12" s="102">
        <f t="shared" si="0"/>
        <v>0</v>
      </c>
    </row>
    <row r="13" spans="1:17" s="103" customFormat="1" ht="22.5" x14ac:dyDescent="0.2">
      <c r="A13" s="101" t="s">
        <v>23</v>
      </c>
      <c r="B13" s="271" t="s">
        <v>373</v>
      </c>
      <c r="C13" s="531">
        <v>10000</v>
      </c>
      <c r="D13" s="531">
        <v>10000</v>
      </c>
      <c r="E13" s="531">
        <v>10000</v>
      </c>
      <c r="F13" s="531">
        <v>10000</v>
      </c>
      <c r="G13" s="531">
        <v>10000</v>
      </c>
      <c r="H13" s="531">
        <v>10000</v>
      </c>
      <c r="I13" s="531">
        <v>10000</v>
      </c>
      <c r="J13" s="531">
        <v>3440</v>
      </c>
      <c r="K13" s="531"/>
      <c r="L13" s="531"/>
      <c r="M13" s="531"/>
      <c r="N13" s="531"/>
      <c r="O13" s="102">
        <f t="shared" si="0"/>
        <v>73440</v>
      </c>
    </row>
    <row r="14" spans="1:17" s="103" customFormat="1" ht="14.1" customHeight="1" thickBot="1" x14ac:dyDescent="0.25">
      <c r="A14" s="101" t="s">
        <v>24</v>
      </c>
      <c r="B14" s="269" t="s">
        <v>9</v>
      </c>
      <c r="C14" s="531">
        <v>31070703</v>
      </c>
      <c r="D14" s="531"/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102">
        <f t="shared" si="0"/>
        <v>31070703</v>
      </c>
    </row>
    <row r="15" spans="1:17" s="98" customFormat="1" ht="15.95" customHeight="1" thickBot="1" x14ac:dyDescent="0.25">
      <c r="A15" s="97" t="s">
        <v>25</v>
      </c>
      <c r="B15" s="37" t="s">
        <v>106</v>
      </c>
      <c r="C15" s="533">
        <f t="shared" ref="C15:N15" si="1">SUM(C6:C14)</f>
        <v>35696682</v>
      </c>
      <c r="D15" s="533">
        <f t="shared" si="1"/>
        <v>4231793</v>
      </c>
      <c r="E15" s="533">
        <f t="shared" si="1"/>
        <v>6242434</v>
      </c>
      <c r="F15" s="533">
        <f t="shared" si="1"/>
        <v>5470387</v>
      </c>
      <c r="G15" s="533">
        <f t="shared" si="1"/>
        <v>5559187</v>
      </c>
      <c r="H15" s="533">
        <f t="shared" si="1"/>
        <v>4308547</v>
      </c>
      <c r="I15" s="533">
        <f t="shared" si="1"/>
        <v>4308599</v>
      </c>
      <c r="J15" s="533">
        <f t="shared" si="1"/>
        <v>4495947</v>
      </c>
      <c r="K15" s="533">
        <f t="shared" si="1"/>
        <v>6233530</v>
      </c>
      <c r="L15" s="533">
        <f t="shared" si="1"/>
        <v>5460387</v>
      </c>
      <c r="M15" s="533">
        <f t="shared" si="1"/>
        <v>4301047</v>
      </c>
      <c r="N15" s="533">
        <f t="shared" si="1"/>
        <v>22982398</v>
      </c>
      <c r="O15" s="105">
        <f>SUM(C15:N15)</f>
        <v>109290938</v>
      </c>
    </row>
    <row r="16" spans="1:17" s="98" customFormat="1" ht="15.2" customHeight="1" thickBot="1" x14ac:dyDescent="0.25">
      <c r="A16" s="97" t="s">
        <v>26</v>
      </c>
      <c r="B16" s="733" t="s">
        <v>54</v>
      </c>
      <c r="C16" s="734"/>
      <c r="D16" s="734"/>
      <c r="E16" s="734"/>
      <c r="F16" s="734"/>
      <c r="G16" s="734"/>
      <c r="H16" s="734"/>
      <c r="I16" s="734"/>
      <c r="J16" s="734"/>
      <c r="K16" s="734"/>
      <c r="L16" s="734"/>
      <c r="M16" s="734"/>
      <c r="N16" s="734"/>
      <c r="O16" s="735"/>
    </row>
    <row r="17" spans="1:15" s="103" customFormat="1" ht="14.1" customHeight="1" x14ac:dyDescent="0.2">
      <c r="A17" s="106" t="s">
        <v>27</v>
      </c>
      <c r="B17" s="272" t="s">
        <v>59</v>
      </c>
      <c r="C17" s="532">
        <v>2542535</v>
      </c>
      <c r="D17" s="532">
        <v>2579989</v>
      </c>
      <c r="E17" s="532">
        <v>2551229</v>
      </c>
      <c r="F17" s="532">
        <v>2844821</v>
      </c>
      <c r="G17" s="532">
        <v>2643169</v>
      </c>
      <c r="H17" s="532">
        <v>2693169</v>
      </c>
      <c r="I17" s="532">
        <v>2643169</v>
      </c>
      <c r="J17" s="532">
        <v>2629785</v>
      </c>
      <c r="K17" s="532">
        <v>2643169</v>
      </c>
      <c r="L17" s="532">
        <v>2693169</v>
      </c>
      <c r="M17" s="532">
        <v>2643169</v>
      </c>
      <c r="N17" s="532">
        <v>2965493</v>
      </c>
      <c r="O17" s="104">
        <f t="shared" si="0"/>
        <v>32072866</v>
      </c>
    </row>
    <row r="18" spans="1:15" s="103" customFormat="1" ht="27.2" customHeight="1" x14ac:dyDescent="0.2">
      <c r="A18" s="101" t="s">
        <v>28</v>
      </c>
      <c r="B18" s="271" t="s">
        <v>152</v>
      </c>
      <c r="C18" s="531">
        <v>369849</v>
      </c>
      <c r="D18" s="531">
        <v>375655</v>
      </c>
      <c r="E18" s="531">
        <v>372127</v>
      </c>
      <c r="F18" s="531">
        <v>431337</v>
      </c>
      <c r="G18" s="531">
        <v>401089</v>
      </c>
      <c r="H18" s="531">
        <v>419084</v>
      </c>
      <c r="I18" s="531">
        <v>401089</v>
      </c>
      <c r="J18" s="531">
        <v>384496</v>
      </c>
      <c r="K18" s="531">
        <v>351089</v>
      </c>
      <c r="L18" s="531">
        <v>379496</v>
      </c>
      <c r="M18" s="531">
        <v>362795</v>
      </c>
      <c r="N18" s="531">
        <v>409220</v>
      </c>
      <c r="O18" s="102">
        <f t="shared" si="0"/>
        <v>4657326</v>
      </c>
    </row>
    <row r="19" spans="1:15" s="103" customFormat="1" ht="14.1" customHeight="1" x14ac:dyDescent="0.2">
      <c r="A19" s="101" t="s">
        <v>29</v>
      </c>
      <c r="B19" s="269" t="s">
        <v>123</v>
      </c>
      <c r="C19" s="531">
        <v>1685750</v>
      </c>
      <c r="D19" s="531">
        <v>1802667</v>
      </c>
      <c r="E19" s="531">
        <v>1553566</v>
      </c>
      <c r="F19" s="531">
        <v>1512197</v>
      </c>
      <c r="G19" s="531">
        <v>2260367</v>
      </c>
      <c r="H19" s="531">
        <v>1655316</v>
      </c>
      <c r="I19" s="531">
        <v>1531147</v>
      </c>
      <c r="J19" s="531">
        <v>1510067</v>
      </c>
      <c r="K19" s="531">
        <v>1507568</v>
      </c>
      <c r="L19" s="531">
        <v>2108147</v>
      </c>
      <c r="M19" s="531">
        <v>1575167</v>
      </c>
      <c r="N19" s="531">
        <v>2509334</v>
      </c>
      <c r="O19" s="102">
        <f t="shared" si="0"/>
        <v>21211293</v>
      </c>
    </row>
    <row r="20" spans="1:15" s="103" customFormat="1" ht="14.1" customHeight="1" x14ac:dyDescent="0.2">
      <c r="A20" s="101" t="s">
        <v>30</v>
      </c>
      <c r="B20" s="269" t="s">
        <v>153</v>
      </c>
      <c r="C20" s="531">
        <v>25000</v>
      </c>
      <c r="D20" s="531">
        <v>65000</v>
      </c>
      <c r="E20" s="531">
        <v>35000</v>
      </c>
      <c r="F20" s="531">
        <v>85000</v>
      </c>
      <c r="G20" s="531">
        <v>65000</v>
      </c>
      <c r="H20" s="531">
        <v>35000</v>
      </c>
      <c r="I20" s="531">
        <v>85000</v>
      </c>
      <c r="J20" s="531">
        <v>35000</v>
      </c>
      <c r="K20" s="531">
        <v>65000</v>
      </c>
      <c r="L20" s="531">
        <v>65000</v>
      </c>
      <c r="M20" s="531">
        <v>85000</v>
      </c>
      <c r="N20" s="531">
        <v>105000</v>
      </c>
      <c r="O20" s="102">
        <f t="shared" si="0"/>
        <v>750000</v>
      </c>
    </row>
    <row r="21" spans="1:15" s="103" customFormat="1" ht="14.1" customHeight="1" x14ac:dyDescent="0.2">
      <c r="A21" s="101" t="s">
        <v>31</v>
      </c>
      <c r="B21" s="269" t="s">
        <v>10</v>
      </c>
      <c r="C21" s="531">
        <v>234255</v>
      </c>
      <c r="D21" s="531">
        <v>84255</v>
      </c>
      <c r="E21" s="531">
        <v>531336</v>
      </c>
      <c r="F21" s="531">
        <v>147155</v>
      </c>
      <c r="G21" s="531">
        <v>166955</v>
      </c>
      <c r="H21" s="531">
        <v>490781</v>
      </c>
      <c r="I21" s="531">
        <v>384255</v>
      </c>
      <c r="J21" s="531">
        <v>514049</v>
      </c>
      <c r="K21" s="531">
        <v>271633</v>
      </c>
      <c r="L21" s="531">
        <v>84258</v>
      </c>
      <c r="M21" s="531">
        <v>421634</v>
      </c>
      <c r="N21" s="531">
        <v>84255</v>
      </c>
      <c r="O21" s="102">
        <f t="shared" si="0"/>
        <v>3414821</v>
      </c>
    </row>
    <row r="22" spans="1:15" s="103" customFormat="1" ht="14.1" customHeight="1" x14ac:dyDescent="0.2">
      <c r="A22" s="101" t="s">
        <v>32</v>
      </c>
      <c r="B22" s="269" t="s">
        <v>198</v>
      </c>
      <c r="C22" s="531"/>
      <c r="D22" s="531"/>
      <c r="E22" s="531"/>
      <c r="F22" s="531"/>
      <c r="G22" s="531">
        <v>14999999</v>
      </c>
      <c r="H22" s="531"/>
      <c r="I22" s="531"/>
      <c r="J22" s="531"/>
      <c r="K22" s="531"/>
      <c r="L22" s="531"/>
      <c r="M22" s="531">
        <v>254000</v>
      </c>
      <c r="N22" s="531"/>
      <c r="O22" s="102">
        <f t="shared" si="0"/>
        <v>15253999</v>
      </c>
    </row>
    <row r="23" spans="1:15" s="103" customFormat="1" x14ac:dyDescent="0.2">
      <c r="A23" s="101" t="s">
        <v>33</v>
      </c>
      <c r="B23" s="271" t="s">
        <v>156</v>
      </c>
      <c r="C23" s="531"/>
      <c r="D23" s="531"/>
      <c r="E23" s="531"/>
      <c r="F23" s="531"/>
      <c r="G23" s="531"/>
      <c r="H23" s="531">
        <v>2286000</v>
      </c>
      <c r="I23" s="531"/>
      <c r="J23" s="531"/>
      <c r="K23" s="531"/>
      <c r="L23" s="531"/>
      <c r="M23" s="531"/>
      <c r="N23" s="531"/>
      <c r="O23" s="102">
        <f t="shared" si="0"/>
        <v>2286000</v>
      </c>
    </row>
    <row r="24" spans="1:15" s="103" customFormat="1" ht="14.1" customHeight="1" x14ac:dyDescent="0.2">
      <c r="A24" s="101" t="s">
        <v>34</v>
      </c>
      <c r="B24" s="269" t="s">
        <v>200</v>
      </c>
      <c r="C24" s="531"/>
      <c r="D24" s="531"/>
      <c r="E24" s="531">
        <v>100000</v>
      </c>
      <c r="F24" s="531">
        <v>50000</v>
      </c>
      <c r="G24" s="531"/>
      <c r="H24" s="531">
        <v>100000</v>
      </c>
      <c r="I24" s="531"/>
      <c r="J24" s="531"/>
      <c r="K24" s="531">
        <v>100000</v>
      </c>
      <c r="L24" s="531"/>
      <c r="M24" s="531"/>
      <c r="N24" s="531">
        <v>100000</v>
      </c>
      <c r="O24" s="102">
        <f t="shared" si="0"/>
        <v>450000</v>
      </c>
    </row>
    <row r="25" spans="1:15" s="103" customFormat="1" ht="14.1" customHeight="1" x14ac:dyDescent="0.2">
      <c r="A25" s="101" t="s">
        <v>35</v>
      </c>
      <c r="B25" s="269" t="s">
        <v>11</v>
      </c>
      <c r="C25" s="531">
        <v>1674889</v>
      </c>
      <c r="D25" s="531"/>
      <c r="E25" s="531"/>
      <c r="F25" s="531"/>
      <c r="G25" s="531"/>
      <c r="H25" s="531"/>
      <c r="I25" s="531"/>
      <c r="J25" s="531"/>
      <c r="K25" s="531"/>
      <c r="L25" s="531"/>
      <c r="M25" s="531"/>
      <c r="N25" s="531"/>
      <c r="O25" s="102">
        <f>SUM(C25:N25)</f>
        <v>1674889</v>
      </c>
    </row>
    <row r="26" spans="1:15" s="103" customFormat="1" ht="14.1" customHeight="1" thickBot="1" x14ac:dyDescent="0.25">
      <c r="A26" s="99" t="s">
        <v>36</v>
      </c>
      <c r="B26" s="674" t="s">
        <v>47</v>
      </c>
      <c r="C26" s="530"/>
      <c r="D26" s="530"/>
      <c r="E26" s="530"/>
      <c r="F26" s="530"/>
      <c r="G26" s="530"/>
      <c r="H26" s="530"/>
      <c r="I26" s="530"/>
      <c r="J26" s="530"/>
      <c r="K26" s="530"/>
      <c r="L26" s="530"/>
      <c r="M26" s="530"/>
      <c r="N26" s="530">
        <v>27519744</v>
      </c>
      <c r="O26" s="100">
        <f>N26</f>
        <v>27519744</v>
      </c>
    </row>
    <row r="27" spans="1:15" s="98" customFormat="1" ht="15.95" customHeight="1" thickBot="1" x14ac:dyDescent="0.25">
      <c r="A27" s="107" t="s">
        <v>36</v>
      </c>
      <c r="B27" s="37" t="s">
        <v>107</v>
      </c>
      <c r="C27" s="533">
        <f t="shared" ref="C27:M27" si="2">SUM(C17:C25)</f>
        <v>6532278</v>
      </c>
      <c r="D27" s="533">
        <f t="shared" si="2"/>
        <v>4907566</v>
      </c>
      <c r="E27" s="533">
        <f t="shared" si="2"/>
        <v>5143258</v>
      </c>
      <c r="F27" s="533">
        <f t="shared" si="2"/>
        <v>5070510</v>
      </c>
      <c r="G27" s="533">
        <f t="shared" si="2"/>
        <v>20536579</v>
      </c>
      <c r="H27" s="533">
        <f t="shared" si="2"/>
        <v>7679350</v>
      </c>
      <c r="I27" s="533">
        <f t="shared" si="2"/>
        <v>5044660</v>
      </c>
      <c r="J27" s="533">
        <f t="shared" si="2"/>
        <v>5073397</v>
      </c>
      <c r="K27" s="533">
        <f t="shared" si="2"/>
        <v>4938459</v>
      </c>
      <c r="L27" s="533">
        <f t="shared" si="2"/>
        <v>5330070</v>
      </c>
      <c r="M27" s="533">
        <f t="shared" si="2"/>
        <v>5341765</v>
      </c>
      <c r="N27" s="533">
        <f>SUM(N17:N25)+N26</f>
        <v>33693046</v>
      </c>
      <c r="O27" s="105">
        <f>SUM(C27:N27)</f>
        <v>109290938</v>
      </c>
    </row>
    <row r="28" spans="1:15" ht="16.5" thickBot="1" x14ac:dyDescent="0.3">
      <c r="A28" s="107" t="s">
        <v>37</v>
      </c>
      <c r="B28" s="273" t="s">
        <v>108</v>
      </c>
      <c r="C28" s="534">
        <f t="shared" ref="C28:O28" si="3">C15-C27</f>
        <v>29164404</v>
      </c>
      <c r="D28" s="534">
        <f t="shared" si="3"/>
        <v>-675773</v>
      </c>
      <c r="E28" s="534">
        <f t="shared" si="3"/>
        <v>1099176</v>
      </c>
      <c r="F28" s="534">
        <f t="shared" si="3"/>
        <v>399877</v>
      </c>
      <c r="G28" s="534">
        <f t="shared" si="3"/>
        <v>-14977392</v>
      </c>
      <c r="H28" s="534">
        <f t="shared" si="3"/>
        <v>-3370803</v>
      </c>
      <c r="I28" s="534">
        <f t="shared" si="3"/>
        <v>-736061</v>
      </c>
      <c r="J28" s="534">
        <f t="shared" si="3"/>
        <v>-577450</v>
      </c>
      <c r="K28" s="534">
        <f t="shared" si="3"/>
        <v>1295071</v>
      </c>
      <c r="L28" s="534">
        <f t="shared" si="3"/>
        <v>130317</v>
      </c>
      <c r="M28" s="534">
        <f t="shared" si="3"/>
        <v>-1040718</v>
      </c>
      <c r="N28" s="534">
        <f t="shared" si="3"/>
        <v>-10710648</v>
      </c>
      <c r="O28" s="108">
        <f t="shared" si="3"/>
        <v>0</v>
      </c>
    </row>
    <row r="29" spans="1:15" x14ac:dyDescent="0.25">
      <c r="A29" s="110"/>
    </row>
    <row r="30" spans="1:15" x14ac:dyDescent="0.25">
      <c r="B30" s="111"/>
      <c r="C30" s="112"/>
      <c r="D30" s="112"/>
      <c r="O30" s="109"/>
    </row>
    <row r="31" spans="1:15" x14ac:dyDescent="0.25">
      <c r="O31" s="109"/>
    </row>
    <row r="32" spans="1:15" x14ac:dyDescent="0.25">
      <c r="O32" s="109"/>
    </row>
    <row r="33" spans="15:15" x14ac:dyDescent="0.25">
      <c r="O33" s="109"/>
    </row>
    <row r="34" spans="15:15" x14ac:dyDescent="0.25">
      <c r="O34" s="109"/>
    </row>
    <row r="35" spans="15:15" x14ac:dyDescent="0.25">
      <c r="O35" s="109"/>
    </row>
    <row r="36" spans="15:15" x14ac:dyDescent="0.25">
      <c r="O36" s="109"/>
    </row>
    <row r="37" spans="15:15" x14ac:dyDescent="0.25">
      <c r="O37" s="109"/>
    </row>
    <row r="38" spans="15:15" x14ac:dyDescent="0.25">
      <c r="O38" s="109"/>
    </row>
    <row r="39" spans="15:15" x14ac:dyDescent="0.25">
      <c r="O39" s="109"/>
    </row>
    <row r="40" spans="15:15" x14ac:dyDescent="0.25">
      <c r="O40" s="109"/>
    </row>
    <row r="41" spans="15:15" x14ac:dyDescent="0.25">
      <c r="O41" s="109"/>
    </row>
    <row r="42" spans="15:15" x14ac:dyDescent="0.25">
      <c r="O42" s="109"/>
    </row>
    <row r="43" spans="15:15" x14ac:dyDescent="0.25">
      <c r="O43" s="109"/>
    </row>
    <row r="44" spans="15:15" x14ac:dyDescent="0.25">
      <c r="O44" s="109"/>
    </row>
    <row r="45" spans="15:15" x14ac:dyDescent="0.25">
      <c r="O45" s="109"/>
    </row>
    <row r="46" spans="15:15" x14ac:dyDescent="0.25">
      <c r="O46" s="109"/>
    </row>
    <row r="47" spans="15:15" x14ac:dyDescent="0.25">
      <c r="O47" s="109"/>
    </row>
    <row r="48" spans="15:15" x14ac:dyDescent="0.25">
      <c r="O48" s="109"/>
    </row>
    <row r="49" spans="15:15" x14ac:dyDescent="0.25">
      <c r="O49" s="109"/>
    </row>
    <row r="50" spans="15:15" x14ac:dyDescent="0.25">
      <c r="O50" s="109"/>
    </row>
    <row r="51" spans="15:15" x14ac:dyDescent="0.25">
      <c r="O51" s="109"/>
    </row>
    <row r="52" spans="15:15" x14ac:dyDescent="0.25">
      <c r="O52" s="109"/>
    </row>
    <row r="53" spans="15:15" x14ac:dyDescent="0.25">
      <c r="O53" s="109"/>
    </row>
    <row r="54" spans="15:15" x14ac:dyDescent="0.25">
      <c r="O54" s="109"/>
    </row>
    <row r="55" spans="15:15" x14ac:dyDescent="0.25">
      <c r="O55" s="109"/>
    </row>
    <row r="56" spans="15:15" x14ac:dyDescent="0.25">
      <c r="O56" s="109"/>
    </row>
    <row r="57" spans="15:15" x14ac:dyDescent="0.25">
      <c r="O57" s="109"/>
    </row>
    <row r="58" spans="15:15" x14ac:dyDescent="0.25">
      <c r="O58" s="109"/>
    </row>
    <row r="59" spans="15:15" x14ac:dyDescent="0.25">
      <c r="O59" s="109"/>
    </row>
    <row r="60" spans="15:15" x14ac:dyDescent="0.25">
      <c r="O60" s="109"/>
    </row>
    <row r="61" spans="15:15" x14ac:dyDescent="0.25">
      <c r="O61" s="109"/>
    </row>
    <row r="62" spans="15:15" x14ac:dyDescent="0.25">
      <c r="O62" s="109"/>
    </row>
    <row r="63" spans="15:15" x14ac:dyDescent="0.25">
      <c r="O63" s="109"/>
    </row>
    <row r="64" spans="15:15" x14ac:dyDescent="0.25">
      <c r="O64" s="109"/>
    </row>
    <row r="65" spans="15:15" x14ac:dyDescent="0.25">
      <c r="O65" s="109"/>
    </row>
    <row r="66" spans="15:15" x14ac:dyDescent="0.25">
      <c r="O66" s="109"/>
    </row>
    <row r="67" spans="15:15" x14ac:dyDescent="0.25">
      <c r="O67" s="109"/>
    </row>
    <row r="68" spans="15:15" x14ac:dyDescent="0.25">
      <c r="O68" s="109"/>
    </row>
    <row r="69" spans="15:15" x14ac:dyDescent="0.25">
      <c r="O69" s="109"/>
    </row>
    <row r="70" spans="15:15" x14ac:dyDescent="0.25">
      <c r="O70" s="109"/>
    </row>
    <row r="71" spans="15:15" x14ac:dyDescent="0.25">
      <c r="O71" s="109"/>
    </row>
    <row r="72" spans="15:15" x14ac:dyDescent="0.25">
      <c r="O72" s="109"/>
    </row>
    <row r="73" spans="15:15" x14ac:dyDescent="0.25">
      <c r="O73" s="109"/>
    </row>
    <row r="74" spans="15:15" x14ac:dyDescent="0.25">
      <c r="O74" s="109"/>
    </row>
    <row r="75" spans="15:15" x14ac:dyDescent="0.25">
      <c r="O75" s="109"/>
    </row>
    <row r="76" spans="15:15" x14ac:dyDescent="0.25">
      <c r="O76" s="109"/>
    </row>
    <row r="77" spans="15:15" x14ac:dyDescent="0.25">
      <c r="O77" s="109"/>
    </row>
    <row r="78" spans="15:15" x14ac:dyDescent="0.25">
      <c r="O78" s="109"/>
    </row>
    <row r="79" spans="15:15" x14ac:dyDescent="0.25">
      <c r="O79" s="109"/>
    </row>
    <row r="80" spans="15:15" x14ac:dyDescent="0.25">
      <c r="O80" s="109"/>
    </row>
    <row r="81" spans="15:15" x14ac:dyDescent="0.25">
      <c r="O81" s="109"/>
    </row>
    <row r="82" spans="15:15" x14ac:dyDescent="0.25">
      <c r="O82" s="109"/>
    </row>
    <row r="83" spans="15:15" x14ac:dyDescent="0.25">
      <c r="O83" s="109"/>
    </row>
  </sheetData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1"/>
  <sheetViews>
    <sheetView tabSelected="1" topLeftCell="A4" zoomScale="120" zoomScaleNormal="120" zoomScalePageLayoutView="120" workbookViewId="0">
      <selection activeCell="D1" sqref="D1:D30"/>
    </sheetView>
  </sheetViews>
  <sheetFormatPr defaultRowHeight="12.75" x14ac:dyDescent="0.2"/>
  <cols>
    <col min="1" max="1" width="13.5" style="46" customWidth="1"/>
    <col min="2" max="2" width="90.6640625" style="46" customWidth="1"/>
    <col min="3" max="3" width="17.33203125" style="46" customWidth="1"/>
    <col min="4" max="4" width="4.83203125" style="652" customWidth="1"/>
    <col min="5" max="16384" width="9.33203125" style="46"/>
  </cols>
  <sheetData>
    <row r="1" spans="1:8" ht="47.25" customHeight="1" x14ac:dyDescent="0.2">
      <c r="B1" s="738" t="str">
        <f>+CONCATENATE("A ",LEFT(KV_ÖSSZEFÜGGÉSEK!A5,4),". évi általános működés és ágazati feladatok támogatásának alakulása jogcímenként")</f>
        <v>A 2021. évi általános működés és ágazati feladatok támogatásának alakulása jogcímenként</v>
      </c>
      <c r="C1" s="738"/>
      <c r="D1" s="739" t="str">
        <f>CONCATENATE("5. tájékoztató tábla ",ALAPADATOK!A7," ",ALAPADATOK!B7," ",ALAPADATOK!C7," ",ALAPADATOK!D7," ",ALAPADATOK!E7," ",ALAPADATOK!F7," ",ALAPADATOK!G7," ",ALAPADATOK!H7)</f>
        <v>5. tájékoztató tábla az 1 / 2021 ( II.16. ) önkormányzati rendelethez</v>
      </c>
    </row>
    <row r="2" spans="1:8" ht="22.5" customHeight="1" thickBot="1" x14ac:dyDescent="0.3">
      <c r="B2" s="360"/>
      <c r="C2" s="649" t="s">
        <v>627</v>
      </c>
      <c r="D2" s="739"/>
    </row>
    <row r="3" spans="1:8" s="47" customFormat="1" ht="54" customHeight="1" thickBot="1" x14ac:dyDescent="0.25">
      <c r="A3" s="650" t="s">
        <v>636</v>
      </c>
      <c r="B3" s="275" t="s">
        <v>49</v>
      </c>
      <c r="C3" s="634" t="str">
        <f>+CONCATENATE(LEFT(KV_ÖSSZEFÜGGÉSEK!A5,4),". évi tervezett támogatás összesen")</f>
        <v>2021. évi tervezett támogatás összesen</v>
      </c>
      <c r="D3" s="739"/>
      <c r="H3" s="630"/>
    </row>
    <row r="4" spans="1:8" s="48" customFormat="1" ht="13.5" thickBot="1" x14ac:dyDescent="0.25">
      <c r="A4" s="651" t="s">
        <v>457</v>
      </c>
      <c r="B4" s="179" t="s">
        <v>458</v>
      </c>
      <c r="C4" s="180" t="s">
        <v>459</v>
      </c>
      <c r="D4" s="739"/>
    </row>
    <row r="5" spans="1:8" x14ac:dyDescent="0.2">
      <c r="A5" s="667" t="s">
        <v>95</v>
      </c>
      <c r="B5" s="113" t="s">
        <v>650</v>
      </c>
      <c r="C5" s="390"/>
      <c r="D5" s="739"/>
    </row>
    <row r="6" spans="1:8" ht="12.75" customHeight="1" x14ac:dyDescent="0.2">
      <c r="A6" s="668" t="s">
        <v>651</v>
      </c>
      <c r="B6" s="114" t="s">
        <v>654</v>
      </c>
      <c r="C6" s="390">
        <v>2124112</v>
      </c>
      <c r="D6" s="739"/>
    </row>
    <row r="7" spans="1:8" x14ac:dyDescent="0.2">
      <c r="A7" s="668" t="s">
        <v>652</v>
      </c>
      <c r="B7" s="114" t="s">
        <v>655</v>
      </c>
      <c r="C7" s="390">
        <v>2447797</v>
      </c>
      <c r="D7" s="739"/>
    </row>
    <row r="8" spans="1:8" x14ac:dyDescent="0.2">
      <c r="A8" s="668" t="s">
        <v>653</v>
      </c>
      <c r="B8" s="114" t="s">
        <v>656</v>
      </c>
      <c r="C8" s="390">
        <v>147103</v>
      </c>
      <c r="D8" s="739"/>
    </row>
    <row r="9" spans="1:8" x14ac:dyDescent="0.2">
      <c r="A9" s="668" t="s">
        <v>657</v>
      </c>
      <c r="B9" s="114" t="s">
        <v>658</v>
      </c>
      <c r="C9" s="390">
        <v>1487633</v>
      </c>
      <c r="D9" s="739"/>
    </row>
    <row r="10" spans="1:8" x14ac:dyDescent="0.2">
      <c r="A10" s="668" t="s">
        <v>659</v>
      </c>
      <c r="B10" s="114" t="s">
        <v>660</v>
      </c>
      <c r="C10" s="390">
        <v>8826193</v>
      </c>
      <c r="D10" s="739"/>
    </row>
    <row r="11" spans="1:8" x14ac:dyDescent="0.2">
      <c r="A11" s="668" t="s">
        <v>661</v>
      </c>
      <c r="B11" s="114" t="s">
        <v>662</v>
      </c>
      <c r="C11" s="390">
        <v>7502</v>
      </c>
      <c r="D11" s="739"/>
    </row>
    <row r="12" spans="1:8" x14ac:dyDescent="0.2">
      <c r="A12" s="668"/>
      <c r="B12" s="114"/>
      <c r="C12" s="390"/>
      <c r="D12" s="739"/>
    </row>
    <row r="13" spans="1:8" ht="12.95" customHeight="1" x14ac:dyDescent="0.2">
      <c r="A13" s="668" t="s">
        <v>96</v>
      </c>
      <c r="B13" s="114" t="s">
        <v>663</v>
      </c>
      <c r="C13" s="390"/>
      <c r="D13" s="739"/>
    </row>
    <row r="14" spans="1:8" x14ac:dyDescent="0.2">
      <c r="A14" s="668" t="s">
        <v>664</v>
      </c>
      <c r="B14" s="114" t="s">
        <v>665</v>
      </c>
      <c r="C14" s="390">
        <v>1236980</v>
      </c>
      <c r="D14" s="739"/>
    </row>
    <row r="15" spans="1:8" ht="12.75" customHeight="1" x14ac:dyDescent="0.2">
      <c r="A15" s="668" t="s">
        <v>666</v>
      </c>
      <c r="B15" s="114" t="s">
        <v>667</v>
      </c>
      <c r="C15" s="390">
        <v>7778400</v>
      </c>
      <c r="D15" s="739"/>
    </row>
    <row r="16" spans="1:8" ht="12.75" customHeight="1" x14ac:dyDescent="0.2">
      <c r="A16" s="668" t="s">
        <v>668</v>
      </c>
      <c r="B16" s="114" t="s">
        <v>669</v>
      </c>
      <c r="C16" s="390">
        <v>432000</v>
      </c>
      <c r="D16" s="739"/>
    </row>
    <row r="17" spans="1:4" ht="12.75" customHeight="1" x14ac:dyDescent="0.2">
      <c r="A17" s="668" t="s">
        <v>670</v>
      </c>
      <c r="B17" s="114" t="s">
        <v>671</v>
      </c>
      <c r="C17" s="390">
        <v>811600</v>
      </c>
      <c r="D17" s="739"/>
    </row>
    <row r="18" spans="1:4" x14ac:dyDescent="0.2">
      <c r="A18" s="668" t="s">
        <v>672</v>
      </c>
      <c r="B18" s="114" t="s">
        <v>673</v>
      </c>
      <c r="C18" s="390">
        <v>2919000</v>
      </c>
      <c r="D18" s="739"/>
    </row>
    <row r="19" spans="1:4" x14ac:dyDescent="0.2">
      <c r="A19" s="668"/>
      <c r="B19" s="114"/>
      <c r="C19" s="390"/>
      <c r="D19" s="739"/>
    </row>
    <row r="20" spans="1:4" x14ac:dyDescent="0.2">
      <c r="A20" s="668" t="s">
        <v>97</v>
      </c>
      <c r="B20" s="114" t="s">
        <v>674</v>
      </c>
      <c r="C20" s="390"/>
      <c r="D20" s="739"/>
    </row>
    <row r="21" spans="1:4" x14ac:dyDescent="0.2">
      <c r="A21" s="668" t="s">
        <v>675</v>
      </c>
      <c r="B21" s="114" t="s">
        <v>676</v>
      </c>
      <c r="C21" s="390">
        <v>4376620</v>
      </c>
      <c r="D21" s="739"/>
    </row>
    <row r="22" spans="1:4" x14ac:dyDescent="0.2">
      <c r="A22" s="668" t="s">
        <v>677</v>
      </c>
      <c r="B22" s="114" t="s">
        <v>678</v>
      </c>
      <c r="C22" s="390">
        <v>2455320</v>
      </c>
      <c r="D22" s="739"/>
    </row>
    <row r="23" spans="1:4" x14ac:dyDescent="0.2">
      <c r="A23" s="668" t="s">
        <v>679</v>
      </c>
      <c r="B23" s="114" t="s">
        <v>680</v>
      </c>
      <c r="C23" s="390">
        <v>4479000</v>
      </c>
      <c r="D23" s="739"/>
    </row>
    <row r="24" spans="1:4" x14ac:dyDescent="0.2">
      <c r="A24" s="670"/>
      <c r="B24" s="115"/>
      <c r="C24" s="390"/>
      <c r="D24" s="739"/>
    </row>
    <row r="25" spans="1:4" x14ac:dyDescent="0.2">
      <c r="A25" s="670" t="s">
        <v>98</v>
      </c>
      <c r="B25" s="115" t="s">
        <v>681</v>
      </c>
      <c r="C25" s="390"/>
      <c r="D25" s="739"/>
    </row>
    <row r="26" spans="1:4" x14ac:dyDescent="0.2">
      <c r="A26" s="670" t="s">
        <v>682</v>
      </c>
      <c r="B26" s="115" t="s">
        <v>683</v>
      </c>
      <c r="C26" s="390">
        <v>72960</v>
      </c>
      <c r="D26" s="739"/>
    </row>
    <row r="27" spans="1:4" x14ac:dyDescent="0.2">
      <c r="A27" s="670"/>
      <c r="B27" s="115"/>
      <c r="C27" s="390"/>
      <c r="D27" s="739"/>
    </row>
    <row r="28" spans="1:4" x14ac:dyDescent="0.2">
      <c r="A28" s="670" t="s">
        <v>125</v>
      </c>
      <c r="B28" s="115" t="s">
        <v>684</v>
      </c>
      <c r="C28" s="390"/>
      <c r="D28" s="739"/>
    </row>
    <row r="29" spans="1:4" ht="13.5" thickBot="1" x14ac:dyDescent="0.25">
      <c r="A29" s="669" t="s">
        <v>685</v>
      </c>
      <c r="B29" s="115" t="s">
        <v>686</v>
      </c>
      <c r="C29" s="390">
        <v>2270000</v>
      </c>
      <c r="D29" s="739"/>
    </row>
    <row r="30" spans="1:4" s="50" customFormat="1" ht="19.5" customHeight="1" thickBot="1" x14ac:dyDescent="0.25">
      <c r="A30" s="654"/>
      <c r="B30" s="34" t="s">
        <v>50</v>
      </c>
      <c r="C30" s="49">
        <f>SUM(C5:C29)</f>
        <v>41872220</v>
      </c>
      <c r="D30" s="739"/>
    </row>
    <row r="31" spans="1:4" x14ac:dyDescent="0.2">
      <c r="A31" s="740" t="s">
        <v>637</v>
      </c>
      <c r="B31" s="740"/>
    </row>
  </sheetData>
  <mergeCells count="3">
    <mergeCell ref="B1:C1"/>
    <mergeCell ref="D1:D30"/>
    <mergeCell ref="A31:B3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0"/>
  <sheetViews>
    <sheetView zoomScale="120" zoomScaleNormal="120" workbookViewId="0">
      <selection activeCell="D40" sqref="D40"/>
    </sheetView>
  </sheetViews>
  <sheetFormatPr defaultRowHeight="12.75" x14ac:dyDescent="0.2"/>
  <cols>
    <col min="1" max="1" width="5.6640625" customWidth="1"/>
    <col min="2" max="2" width="46.6640625" customWidth="1"/>
    <col min="3" max="3" width="31.1640625" customWidth="1"/>
    <col min="4" max="4" width="14.83203125" customWidth="1"/>
  </cols>
  <sheetData>
    <row r="1" spans="1:4" ht="15" x14ac:dyDescent="0.25">
      <c r="C1" s="622"/>
      <c r="D1" s="629" t="str">
        <f>CONCATENATE("6. tájékoztató tábla ",ALAPADATOK!A7," ",ALAPADATOK!B7," ",ALAPADATOK!C7," ",ALAPADATOK!D7," ",ALAPADATOK!E7," ",ALAPADATOK!F7," ",ALAPADATOK!G7," ",ALAPADATOK!H7)</f>
        <v>6. tájékoztató tábla az 1 / 2021 ( II.16. ) önkormányzati rendelethez</v>
      </c>
    </row>
    <row r="2" spans="1:4" ht="45.2" customHeight="1" x14ac:dyDescent="0.25">
      <c r="A2" s="744" t="str">
        <f>+CONCATENATE("K I M U T A T Á S",CHAR(10),"a ",LEFT(KV_ÖSSZEFÜGGÉSEK!A5,4),". évben céljelleggel juttatott támogatásokról")</f>
        <v>K I M U T A T Á S
a 2021. évben céljelleggel juttatott támogatásokról</v>
      </c>
      <c r="B2" s="744"/>
      <c r="C2" s="744"/>
      <c r="D2" s="744"/>
    </row>
    <row r="3" spans="1:4" ht="17.25" customHeight="1" x14ac:dyDescent="0.25">
      <c r="A3" s="359"/>
      <c r="B3" s="359"/>
      <c r="C3" s="359"/>
      <c r="D3" s="359"/>
    </row>
    <row r="4" spans="1:4" ht="13.5" thickBot="1" x14ac:dyDescent="0.25">
      <c r="A4" s="201"/>
      <c r="B4" s="201"/>
      <c r="C4" s="741" t="str">
        <f>'KV_4.sz.tájékoztató_t.'!O3</f>
        <v>Forintban!</v>
      </c>
      <c r="D4" s="741"/>
    </row>
    <row r="5" spans="1:4" ht="42.75" customHeight="1" thickBot="1" x14ac:dyDescent="0.25">
      <c r="A5" s="361" t="s">
        <v>66</v>
      </c>
      <c r="B5" s="362" t="s">
        <v>117</v>
      </c>
      <c r="C5" s="362" t="s">
        <v>118</v>
      </c>
      <c r="D5" s="363" t="s">
        <v>693</v>
      </c>
    </row>
    <row r="6" spans="1:4" ht="15.95" customHeight="1" x14ac:dyDescent="0.2">
      <c r="A6" s="202" t="s">
        <v>15</v>
      </c>
      <c r="B6" s="671" t="s">
        <v>687</v>
      </c>
      <c r="C6" s="29"/>
      <c r="D6" s="535"/>
    </row>
    <row r="7" spans="1:4" ht="15.95" customHeight="1" x14ac:dyDescent="0.2">
      <c r="A7" s="203" t="s">
        <v>16</v>
      </c>
      <c r="B7" s="30" t="s">
        <v>688</v>
      </c>
      <c r="C7" s="30" t="s">
        <v>696</v>
      </c>
      <c r="D7" s="536">
        <v>1011060</v>
      </c>
    </row>
    <row r="8" spans="1:4" ht="15.95" customHeight="1" x14ac:dyDescent="0.2">
      <c r="A8" s="203" t="s">
        <v>17</v>
      </c>
      <c r="B8" s="30" t="s">
        <v>689</v>
      </c>
      <c r="C8" s="30" t="s">
        <v>694</v>
      </c>
      <c r="D8" s="536">
        <v>103455</v>
      </c>
    </row>
    <row r="9" spans="1:4" ht="15.95" customHeight="1" x14ac:dyDescent="0.2">
      <c r="A9" s="203" t="s">
        <v>18</v>
      </c>
      <c r="B9" s="30" t="s">
        <v>690</v>
      </c>
      <c r="C9" s="30" t="s">
        <v>694</v>
      </c>
      <c r="D9" s="536">
        <v>125800</v>
      </c>
    </row>
    <row r="10" spans="1:4" ht="15.95" customHeight="1" x14ac:dyDescent="0.2">
      <c r="A10" s="203" t="s">
        <v>19</v>
      </c>
      <c r="B10" s="30" t="s">
        <v>691</v>
      </c>
      <c r="C10" s="30" t="s">
        <v>695</v>
      </c>
      <c r="D10" s="536">
        <v>624993</v>
      </c>
    </row>
    <row r="11" spans="1:4" ht="15.95" customHeight="1" x14ac:dyDescent="0.2">
      <c r="A11" s="203" t="s">
        <v>20</v>
      </c>
      <c r="B11" s="30" t="s">
        <v>692</v>
      </c>
      <c r="C11" s="30" t="s">
        <v>694</v>
      </c>
      <c r="D11" s="536">
        <v>749513</v>
      </c>
    </row>
    <row r="12" spans="1:4" ht="15.95" customHeight="1" x14ac:dyDescent="0.2">
      <c r="A12" s="203" t="s">
        <v>21</v>
      </c>
      <c r="B12" s="30" t="s">
        <v>697</v>
      </c>
      <c r="C12" s="30" t="s">
        <v>698</v>
      </c>
      <c r="D12" s="536">
        <v>350000</v>
      </c>
    </row>
    <row r="13" spans="1:4" ht="15.95" customHeight="1" x14ac:dyDescent="0.2">
      <c r="A13" s="203" t="s">
        <v>22</v>
      </c>
      <c r="B13" s="672" t="s">
        <v>50</v>
      </c>
      <c r="C13" s="30"/>
      <c r="D13" s="673">
        <f>D7+D8+D9+D10+D11+D12</f>
        <v>2964821</v>
      </c>
    </row>
    <row r="14" spans="1:4" ht="15.95" customHeight="1" x14ac:dyDescent="0.2">
      <c r="A14" s="203" t="s">
        <v>23</v>
      </c>
      <c r="B14" s="30"/>
      <c r="C14" s="30"/>
      <c r="D14" s="536"/>
    </row>
    <row r="15" spans="1:4" ht="15.95" customHeight="1" x14ac:dyDescent="0.2">
      <c r="A15" s="203" t="s">
        <v>24</v>
      </c>
      <c r="B15" s="672" t="s">
        <v>699</v>
      </c>
      <c r="C15" s="30"/>
      <c r="D15" s="536"/>
    </row>
    <row r="16" spans="1:4" ht="15.95" customHeight="1" x14ac:dyDescent="0.2">
      <c r="A16" s="203" t="s">
        <v>25</v>
      </c>
      <c r="B16" s="30" t="s">
        <v>700</v>
      </c>
      <c r="C16" s="30" t="s">
        <v>694</v>
      </c>
      <c r="D16" s="536">
        <v>300000</v>
      </c>
    </row>
    <row r="17" spans="1:4" ht="15.95" customHeight="1" x14ac:dyDescent="0.2">
      <c r="A17" s="203" t="s">
        <v>26</v>
      </c>
      <c r="B17" s="30" t="s">
        <v>701</v>
      </c>
      <c r="C17" s="30" t="s">
        <v>694</v>
      </c>
      <c r="D17" s="536">
        <v>150000</v>
      </c>
    </row>
    <row r="18" spans="1:4" ht="15.95" customHeight="1" x14ac:dyDescent="0.2">
      <c r="A18" s="203" t="s">
        <v>27</v>
      </c>
      <c r="B18" s="672" t="s">
        <v>50</v>
      </c>
      <c r="C18" s="30"/>
      <c r="D18" s="673">
        <f>D16+D17</f>
        <v>450000</v>
      </c>
    </row>
    <row r="19" spans="1:4" ht="15.95" customHeight="1" x14ac:dyDescent="0.2">
      <c r="A19" s="203" t="s">
        <v>28</v>
      </c>
      <c r="B19" s="30"/>
      <c r="C19" s="30"/>
      <c r="D19" s="536"/>
    </row>
    <row r="20" spans="1:4" ht="15.95" customHeight="1" x14ac:dyDescent="0.2">
      <c r="A20" s="203" t="s">
        <v>29</v>
      </c>
      <c r="B20" s="672" t="s">
        <v>702</v>
      </c>
      <c r="C20" s="30"/>
      <c r="D20" s="536"/>
    </row>
    <row r="21" spans="1:4" ht="15.95" customHeight="1" x14ac:dyDescent="0.2">
      <c r="A21" s="203" t="s">
        <v>30</v>
      </c>
      <c r="B21" s="30" t="s">
        <v>690</v>
      </c>
      <c r="C21" s="30" t="s">
        <v>703</v>
      </c>
      <c r="D21" s="536">
        <v>50000</v>
      </c>
    </row>
    <row r="22" spans="1:4" ht="15.95" customHeight="1" x14ac:dyDescent="0.2">
      <c r="A22" s="203" t="s">
        <v>31</v>
      </c>
      <c r="B22" s="672" t="s">
        <v>50</v>
      </c>
      <c r="C22" s="30"/>
      <c r="D22" s="673">
        <f>D21</f>
        <v>50000</v>
      </c>
    </row>
    <row r="23" spans="1:4" ht="15.95" customHeight="1" x14ac:dyDescent="0.2">
      <c r="A23" s="203" t="s">
        <v>32</v>
      </c>
      <c r="B23" s="30"/>
      <c r="C23" s="30"/>
      <c r="D23" s="536"/>
    </row>
    <row r="24" spans="1:4" ht="15.95" customHeight="1" x14ac:dyDescent="0.2">
      <c r="A24" s="203" t="s">
        <v>33</v>
      </c>
      <c r="B24" s="30"/>
      <c r="C24" s="30"/>
      <c r="D24" s="536"/>
    </row>
    <row r="25" spans="1:4" ht="15.95" customHeight="1" x14ac:dyDescent="0.2">
      <c r="A25" s="203" t="s">
        <v>34</v>
      </c>
      <c r="B25" s="30"/>
      <c r="C25" s="30"/>
      <c r="D25" s="536"/>
    </row>
    <row r="26" spans="1:4" ht="15.95" customHeight="1" x14ac:dyDescent="0.2">
      <c r="A26" s="203" t="s">
        <v>35</v>
      </c>
      <c r="B26" s="30"/>
      <c r="C26" s="30"/>
      <c r="D26" s="536"/>
    </row>
    <row r="27" spans="1:4" ht="15.95" customHeight="1" x14ac:dyDescent="0.2">
      <c r="A27" s="203" t="s">
        <v>36</v>
      </c>
      <c r="B27" s="30"/>
      <c r="C27" s="30"/>
      <c r="D27" s="536"/>
    </row>
    <row r="28" spans="1:4" ht="15.95" customHeight="1" x14ac:dyDescent="0.2">
      <c r="A28" s="203" t="s">
        <v>37</v>
      </c>
      <c r="B28" s="30"/>
      <c r="C28" s="30"/>
      <c r="D28" s="536"/>
    </row>
    <row r="29" spans="1:4" ht="15.95" customHeight="1" x14ac:dyDescent="0.2">
      <c r="A29" s="203" t="s">
        <v>38</v>
      </c>
      <c r="B29" s="30"/>
      <c r="C29" s="30"/>
      <c r="D29" s="536"/>
    </row>
    <row r="30" spans="1:4" ht="15.95" customHeight="1" x14ac:dyDescent="0.2">
      <c r="A30" s="203" t="s">
        <v>39</v>
      </c>
      <c r="B30" s="30"/>
      <c r="C30" s="30"/>
      <c r="D30" s="536"/>
    </row>
    <row r="31" spans="1:4" ht="15.95" customHeight="1" x14ac:dyDescent="0.2">
      <c r="A31" s="203" t="s">
        <v>40</v>
      </c>
      <c r="B31" s="30"/>
      <c r="C31" s="30"/>
      <c r="D31" s="536"/>
    </row>
    <row r="32" spans="1:4" ht="15.95" customHeight="1" x14ac:dyDescent="0.2">
      <c r="A32" s="203" t="s">
        <v>41</v>
      </c>
      <c r="B32" s="30"/>
      <c r="C32" s="30"/>
      <c r="D32" s="536"/>
    </row>
    <row r="33" spans="1:4" ht="15.95" customHeight="1" x14ac:dyDescent="0.2">
      <c r="A33" s="203" t="s">
        <v>42</v>
      </c>
      <c r="B33" s="30"/>
      <c r="C33" s="30"/>
      <c r="D33" s="536"/>
    </row>
    <row r="34" spans="1:4" ht="15.95" customHeight="1" x14ac:dyDescent="0.2">
      <c r="A34" s="203" t="s">
        <v>43</v>
      </c>
      <c r="B34" s="30"/>
      <c r="C34" s="30"/>
      <c r="D34" s="536"/>
    </row>
    <row r="35" spans="1:4" ht="15.95" customHeight="1" x14ac:dyDescent="0.2">
      <c r="A35" s="203" t="s">
        <v>119</v>
      </c>
      <c r="B35" s="30"/>
      <c r="C35" s="30"/>
      <c r="D35" s="537"/>
    </row>
    <row r="36" spans="1:4" ht="15.95" customHeight="1" x14ac:dyDescent="0.2">
      <c r="A36" s="203" t="s">
        <v>120</v>
      </c>
      <c r="B36" s="30"/>
      <c r="C36" s="30"/>
      <c r="D36" s="537"/>
    </row>
    <row r="37" spans="1:4" ht="15.95" customHeight="1" x14ac:dyDescent="0.2">
      <c r="A37" s="203" t="s">
        <v>121</v>
      </c>
      <c r="B37" s="30"/>
      <c r="C37" s="30"/>
      <c r="D37" s="537"/>
    </row>
    <row r="38" spans="1:4" ht="15.95" customHeight="1" thickBot="1" x14ac:dyDescent="0.25">
      <c r="A38" s="204" t="s">
        <v>122</v>
      </c>
      <c r="B38" s="31"/>
      <c r="C38" s="31"/>
      <c r="D38" s="538"/>
    </row>
    <row r="39" spans="1:4" ht="15.95" customHeight="1" thickBot="1" x14ac:dyDescent="0.25">
      <c r="A39" s="742" t="s">
        <v>50</v>
      </c>
      <c r="B39" s="743"/>
      <c r="C39" s="205"/>
      <c r="D39" s="539">
        <f>D13+D18+D22</f>
        <v>3464821</v>
      </c>
    </row>
    <row r="40" spans="1:4" x14ac:dyDescent="0.2">
      <c r="A40" t="s">
        <v>170</v>
      </c>
    </row>
  </sheetData>
  <mergeCells count="3">
    <mergeCell ref="C4:D4"/>
    <mergeCell ref="A39:B39"/>
    <mergeCell ref="A2:D2"/>
  </mergeCells>
  <phoneticPr fontId="29" type="noConversion"/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1"/>
  <sheetViews>
    <sheetView zoomScale="120" zoomScaleNormal="120" zoomScaleSheetLayoutView="100" workbookViewId="0">
      <selection activeCell="E25" sqref="E25"/>
    </sheetView>
  </sheetViews>
  <sheetFormatPr defaultRowHeight="15.75" x14ac:dyDescent="0.25"/>
  <cols>
    <col min="1" max="1" width="9" style="365" customWidth="1"/>
    <col min="2" max="2" width="66.33203125" style="365" bestFit="1" customWidth="1"/>
    <col min="3" max="3" width="15.5" style="366" customWidth="1"/>
    <col min="4" max="5" width="15.5" style="365" customWidth="1"/>
    <col min="6" max="6" width="9" style="396" customWidth="1"/>
    <col min="7" max="16384" width="9.33203125" style="396"/>
  </cols>
  <sheetData>
    <row r="1" spans="1:5" x14ac:dyDescent="0.25">
      <c r="C1" s="625"/>
      <c r="D1" s="622"/>
      <c r="E1" s="629" t="str">
        <f>CONCATENATE("7. tájékoztató tábla ",ALAPADATOK!A7," ",ALAPADATOK!B7," ",ALAPADATOK!C7," ",ALAPADATOK!D7," ",ALAPADATOK!E7," ",ALAPADATOK!F7," ",ALAPADATOK!G7," ",ALAPADATOK!H7)</f>
        <v>7. tájékoztató tábla az 1 / 2021 ( II.16. ) önkormányzati rendelethez</v>
      </c>
    </row>
    <row r="2" spans="1:5" x14ac:dyDescent="0.25">
      <c r="A2" s="745" t="str">
        <f>CONCATENATE(ALAPADATOK!A3)</f>
        <v>FITYEHÁZ KÖZSÉG ÖNKORMÁNYZATA</v>
      </c>
      <c r="B2" s="746"/>
      <c r="C2" s="746"/>
      <c r="D2" s="746"/>
      <c r="E2" s="746"/>
    </row>
    <row r="3" spans="1:5" x14ac:dyDescent="0.25">
      <c r="A3" s="719" t="str">
        <f>CONCATENATE(ALAPADATOK!D7,". ÉVI KÖLTSÉGVETÉSI ÉVET KÖVETŐ 3 ÉV TERVEZETT")</f>
        <v>2021. ÉVI KÖLTSÉGVETÉSI ÉVET KÖVETŐ 3 ÉV TERVEZETT</v>
      </c>
      <c r="B3" s="747"/>
      <c r="C3" s="747"/>
      <c r="D3" s="747"/>
      <c r="E3" s="747"/>
    </row>
    <row r="4" spans="1:5" ht="15.95" customHeight="1" x14ac:dyDescent="0.25">
      <c r="A4" s="692" t="s">
        <v>559</v>
      </c>
      <c r="B4" s="692"/>
      <c r="C4" s="692"/>
      <c r="D4" s="692"/>
      <c r="E4" s="692"/>
    </row>
    <row r="5" spans="1:5" ht="15.95" customHeight="1" thickBot="1" x14ac:dyDescent="0.3">
      <c r="A5" s="691" t="s">
        <v>129</v>
      </c>
      <c r="B5" s="691"/>
      <c r="D5" s="137"/>
      <c r="E5" s="291" t="str">
        <f>'KV_4.sz.tájékoztató_t.'!O3</f>
        <v>Forintban!</v>
      </c>
    </row>
    <row r="6" spans="1:5" ht="38.1" customHeight="1" thickBot="1" x14ac:dyDescent="0.3">
      <c r="A6" s="23" t="s">
        <v>66</v>
      </c>
      <c r="B6" s="24" t="s">
        <v>14</v>
      </c>
      <c r="C6" s="24" t="str">
        <f>+CONCATENATE(LEFT(KV_ÖSSZEFÜGGÉSEK!A5,4)+1,". évi")</f>
        <v>2022. évi</v>
      </c>
      <c r="D6" s="389" t="str">
        <f>+CONCATENATE(LEFT(KV_ÖSSZEFÜGGÉSEK!A5,4)+2,". évi")</f>
        <v>2023. évi</v>
      </c>
      <c r="E6" s="155" t="str">
        <f>+CONCATENATE(LEFT(KV_ÖSSZEFÜGGÉSEK!A5,4)+3,". évi")</f>
        <v>2024. évi</v>
      </c>
    </row>
    <row r="7" spans="1:5" s="397" customFormat="1" ht="12" customHeight="1" thickBot="1" x14ac:dyDescent="0.25">
      <c r="A7" s="32" t="s">
        <v>457</v>
      </c>
      <c r="B7" s="33" t="s">
        <v>458</v>
      </c>
      <c r="C7" s="33" t="s">
        <v>459</v>
      </c>
      <c r="D7" s="33" t="s">
        <v>461</v>
      </c>
      <c r="E7" s="431" t="s">
        <v>460</v>
      </c>
    </row>
    <row r="8" spans="1:5" s="398" customFormat="1" ht="12" customHeight="1" thickBot="1" x14ac:dyDescent="0.25">
      <c r="A8" s="20" t="s">
        <v>15</v>
      </c>
      <c r="B8" s="21" t="s">
        <v>490</v>
      </c>
      <c r="C8" s="448">
        <v>42709660</v>
      </c>
      <c r="D8" s="448">
        <v>43563860</v>
      </c>
      <c r="E8" s="449">
        <v>44435130</v>
      </c>
    </row>
    <row r="9" spans="1:5" s="398" customFormat="1" ht="12" customHeight="1" thickBot="1" x14ac:dyDescent="0.25">
      <c r="A9" s="20" t="s">
        <v>16</v>
      </c>
      <c r="B9" s="276" t="s">
        <v>341</v>
      </c>
      <c r="C9" s="448">
        <v>6179000</v>
      </c>
      <c r="D9" s="448">
        <v>6179000</v>
      </c>
      <c r="E9" s="449">
        <v>6179000</v>
      </c>
    </row>
    <row r="10" spans="1:5" s="398" customFormat="1" ht="12" customHeight="1" thickBot="1" x14ac:dyDescent="0.25">
      <c r="A10" s="20" t="s">
        <v>17</v>
      </c>
      <c r="B10" s="21" t="s">
        <v>348</v>
      </c>
      <c r="C10" s="448"/>
      <c r="D10" s="448"/>
      <c r="E10" s="449"/>
    </row>
    <row r="11" spans="1:5" s="398" customFormat="1" ht="12" customHeight="1" thickBot="1" x14ac:dyDescent="0.25">
      <c r="A11" s="20" t="s">
        <v>142</v>
      </c>
      <c r="B11" s="21" t="s">
        <v>235</v>
      </c>
      <c r="C11" s="388">
        <f>SUM(C12:C18)</f>
        <v>9700000</v>
      </c>
      <c r="D11" s="388">
        <f>SUM(D12:D18)</f>
        <v>9700000</v>
      </c>
      <c r="E11" s="430">
        <f>SUM(E12:E18)</f>
        <v>9700000</v>
      </c>
    </row>
    <row r="12" spans="1:5" s="398" customFormat="1" ht="12" customHeight="1" x14ac:dyDescent="0.2">
      <c r="A12" s="15" t="s">
        <v>236</v>
      </c>
      <c r="B12" s="399" t="str">
        <f>'KV_1.1.sz.mell.'!B33</f>
        <v>Magánszemélyek kommunális adója</v>
      </c>
      <c r="C12" s="383">
        <v>2500000</v>
      </c>
      <c r="D12" s="383">
        <v>2500000</v>
      </c>
      <c r="E12" s="249">
        <v>2500000</v>
      </c>
    </row>
    <row r="13" spans="1:5" s="398" customFormat="1" ht="12" customHeight="1" x14ac:dyDescent="0.2">
      <c r="A13" s="14" t="s">
        <v>237</v>
      </c>
      <c r="B13" s="400" t="str">
        <f>'KV_1.1.sz.mell.'!B34</f>
        <v>Idegenforgalmi adó</v>
      </c>
      <c r="C13" s="382"/>
      <c r="D13" s="382"/>
      <c r="E13" s="248"/>
    </row>
    <row r="14" spans="1:5" s="398" customFormat="1" ht="12" customHeight="1" x14ac:dyDescent="0.2">
      <c r="A14" s="14" t="s">
        <v>238</v>
      </c>
      <c r="B14" s="400" t="str">
        <f>'KV_1.1.sz.mell.'!B35</f>
        <v>Iparűzési adó</v>
      </c>
      <c r="C14" s="382">
        <v>6500000</v>
      </c>
      <c r="D14" s="382">
        <v>6500000</v>
      </c>
      <c r="E14" s="248">
        <v>6500000</v>
      </c>
    </row>
    <row r="15" spans="1:5" s="398" customFormat="1" ht="12" customHeight="1" x14ac:dyDescent="0.2">
      <c r="A15" s="14" t="s">
        <v>239</v>
      </c>
      <c r="B15" s="400" t="str">
        <f>'KV_1.1.sz.mell.'!B36</f>
        <v>Talajterhelési díj</v>
      </c>
      <c r="C15" s="382"/>
      <c r="D15" s="382"/>
      <c r="E15" s="248"/>
    </row>
    <row r="16" spans="1:5" s="398" customFormat="1" ht="12" customHeight="1" x14ac:dyDescent="0.2">
      <c r="A16" s="14" t="s">
        <v>510</v>
      </c>
      <c r="B16" s="400" t="str">
        <f>'KV_1.1.sz.mell.'!B37</f>
        <v>Gépjárműadó</v>
      </c>
      <c r="C16" s="382"/>
      <c r="D16" s="382"/>
      <c r="E16" s="248"/>
    </row>
    <row r="17" spans="1:6" s="398" customFormat="1" ht="12" customHeight="1" x14ac:dyDescent="0.2">
      <c r="A17" s="14" t="s">
        <v>511</v>
      </c>
      <c r="B17" s="400" t="str">
        <f>'KV_1.1.sz.mell.'!B38</f>
        <v>Telekadó</v>
      </c>
      <c r="C17" s="382"/>
      <c r="D17" s="382"/>
      <c r="E17" s="248"/>
    </row>
    <row r="18" spans="1:6" s="398" customFormat="1" ht="12" customHeight="1" thickBot="1" x14ac:dyDescent="0.25">
      <c r="A18" s="16" t="s">
        <v>512</v>
      </c>
      <c r="B18" s="401" t="str">
        <f>'KV_1.1.sz.mell.'!B39</f>
        <v>Egyéb közhatalmi bevételek</v>
      </c>
      <c r="C18" s="384">
        <v>700000</v>
      </c>
      <c r="D18" s="384">
        <v>700000</v>
      </c>
      <c r="E18" s="250">
        <v>700000</v>
      </c>
    </row>
    <row r="19" spans="1:6" s="398" customFormat="1" ht="12" customHeight="1" thickBot="1" x14ac:dyDescent="0.25">
      <c r="A19" s="20" t="s">
        <v>19</v>
      </c>
      <c r="B19" s="21" t="s">
        <v>493</v>
      </c>
      <c r="C19" s="448">
        <v>20803200</v>
      </c>
      <c r="D19" s="448">
        <v>21219300</v>
      </c>
      <c r="E19" s="449">
        <v>21643600</v>
      </c>
    </row>
    <row r="20" spans="1:6" s="398" customFormat="1" ht="12" customHeight="1" thickBot="1" x14ac:dyDescent="0.25">
      <c r="A20" s="20" t="s">
        <v>20</v>
      </c>
      <c r="B20" s="21" t="s">
        <v>8</v>
      </c>
      <c r="C20" s="448"/>
      <c r="D20" s="448"/>
      <c r="E20" s="449"/>
    </row>
    <row r="21" spans="1:6" s="398" customFormat="1" ht="12" customHeight="1" thickBot="1" x14ac:dyDescent="0.25">
      <c r="A21" s="20" t="s">
        <v>149</v>
      </c>
      <c r="B21" s="21" t="s">
        <v>492</v>
      </c>
      <c r="C21" s="448"/>
      <c r="D21" s="448"/>
      <c r="E21" s="449"/>
    </row>
    <row r="22" spans="1:6" s="398" customFormat="1" ht="12" customHeight="1" thickBot="1" x14ac:dyDescent="0.25">
      <c r="A22" s="20" t="s">
        <v>22</v>
      </c>
      <c r="B22" s="276" t="s">
        <v>491</v>
      </c>
      <c r="C22" s="448"/>
      <c r="D22" s="448"/>
      <c r="E22" s="449"/>
    </row>
    <row r="23" spans="1:6" s="398" customFormat="1" ht="12" customHeight="1" thickBot="1" x14ac:dyDescent="0.25">
      <c r="A23" s="20" t="s">
        <v>23</v>
      </c>
      <c r="B23" s="21" t="s">
        <v>273</v>
      </c>
      <c r="C23" s="388">
        <f>+C8+C9+C10+C11+C19+C20+C21+C22</f>
        <v>79391860</v>
      </c>
      <c r="D23" s="388">
        <f>+D8+D9+D10+D11+D19+D20+D21+D22</f>
        <v>80662160</v>
      </c>
      <c r="E23" s="287">
        <f>+E8+E9+E10+E11+E19+E20+E21+E22</f>
        <v>81957730</v>
      </c>
    </row>
    <row r="24" spans="1:6" s="398" customFormat="1" ht="12" customHeight="1" thickBot="1" x14ac:dyDescent="0.25">
      <c r="A24" s="20" t="s">
        <v>24</v>
      </c>
      <c r="B24" s="21" t="s">
        <v>494</v>
      </c>
      <c r="C24" s="494">
        <v>14876640</v>
      </c>
      <c r="D24" s="494">
        <v>15584740</v>
      </c>
      <c r="E24" s="495">
        <v>16154170</v>
      </c>
    </row>
    <row r="25" spans="1:6" s="398" customFormat="1" ht="12" customHeight="1" thickBot="1" x14ac:dyDescent="0.25">
      <c r="A25" s="20" t="s">
        <v>25</v>
      </c>
      <c r="B25" s="21" t="s">
        <v>495</v>
      </c>
      <c r="C25" s="388">
        <f>+C23+C24</f>
        <v>94268500</v>
      </c>
      <c r="D25" s="388">
        <f>+D23+D24</f>
        <v>96246900</v>
      </c>
      <c r="E25" s="430">
        <f>+E23+E24</f>
        <v>98111900</v>
      </c>
    </row>
    <row r="26" spans="1:6" s="398" customFormat="1" ht="12" customHeight="1" x14ac:dyDescent="0.2">
      <c r="A26" s="353"/>
      <c r="B26" s="354"/>
      <c r="C26" s="355"/>
      <c r="D26" s="491"/>
      <c r="E26" s="492"/>
    </row>
    <row r="27" spans="1:6" s="398" customFormat="1" ht="12" customHeight="1" x14ac:dyDescent="0.2">
      <c r="A27" s="692" t="s">
        <v>44</v>
      </c>
      <c r="B27" s="692"/>
      <c r="C27" s="692"/>
      <c r="D27" s="692"/>
      <c r="E27" s="692"/>
    </row>
    <row r="28" spans="1:6" s="398" customFormat="1" ht="12" customHeight="1" thickBot="1" x14ac:dyDescent="0.25">
      <c r="A28" s="689" t="s">
        <v>130</v>
      </c>
      <c r="B28" s="689"/>
      <c r="C28" s="366"/>
      <c r="D28" s="137"/>
      <c r="E28" s="291" t="str">
        <f>E5</f>
        <v>Forintban!</v>
      </c>
    </row>
    <row r="29" spans="1:6" s="398" customFormat="1" ht="24" customHeight="1" thickBot="1" x14ac:dyDescent="0.25">
      <c r="A29" s="23" t="s">
        <v>13</v>
      </c>
      <c r="B29" s="24" t="s">
        <v>45</v>
      </c>
      <c r="C29" s="24" t="str">
        <f>+C6</f>
        <v>2022. évi</v>
      </c>
      <c r="D29" s="24" t="str">
        <f>+D6</f>
        <v>2023. évi</v>
      </c>
      <c r="E29" s="155" t="str">
        <f>+E6</f>
        <v>2024. évi</v>
      </c>
      <c r="F29" s="493"/>
    </row>
    <row r="30" spans="1:6" s="398" customFormat="1" ht="12" customHeight="1" thickBot="1" x14ac:dyDescent="0.25">
      <c r="A30" s="393" t="s">
        <v>457</v>
      </c>
      <c r="B30" s="394" t="s">
        <v>458</v>
      </c>
      <c r="C30" s="394" t="s">
        <v>459</v>
      </c>
      <c r="D30" s="394" t="s">
        <v>461</v>
      </c>
      <c r="E30" s="487" t="s">
        <v>460</v>
      </c>
      <c r="F30" s="493"/>
    </row>
    <row r="31" spans="1:6" s="398" customFormat="1" ht="15.2" customHeight="1" thickBot="1" x14ac:dyDescent="0.25">
      <c r="A31" s="20" t="s">
        <v>15</v>
      </c>
      <c r="B31" s="27" t="s">
        <v>496</v>
      </c>
      <c r="C31" s="448">
        <v>91418500</v>
      </c>
      <c r="D31" s="448">
        <v>93246900</v>
      </c>
      <c r="E31" s="444">
        <v>95111900</v>
      </c>
      <c r="F31" s="493"/>
    </row>
    <row r="32" spans="1:6" ht="12" customHeight="1" thickBot="1" x14ac:dyDescent="0.3">
      <c r="A32" s="466" t="s">
        <v>16</v>
      </c>
      <c r="B32" s="488" t="s">
        <v>501</v>
      </c>
      <c r="C32" s="489">
        <f>+C33+C34+C35</f>
        <v>2850000</v>
      </c>
      <c r="D32" s="489">
        <f>+D33+D34+D35</f>
        <v>3000000</v>
      </c>
      <c r="E32" s="490">
        <f>+E33+E34+E35</f>
        <v>3000000</v>
      </c>
    </row>
    <row r="33" spans="1:7" ht="12" customHeight="1" x14ac:dyDescent="0.25">
      <c r="A33" s="15" t="s">
        <v>101</v>
      </c>
      <c r="B33" s="8" t="s">
        <v>198</v>
      </c>
      <c r="C33" s="383"/>
      <c r="D33" s="383"/>
      <c r="E33" s="249"/>
    </row>
    <row r="34" spans="1:7" ht="12" customHeight="1" x14ac:dyDescent="0.25">
      <c r="A34" s="15" t="s">
        <v>102</v>
      </c>
      <c r="B34" s="12" t="s">
        <v>156</v>
      </c>
      <c r="C34" s="382">
        <v>2500000</v>
      </c>
      <c r="D34" s="382">
        <v>2500000</v>
      </c>
      <c r="E34" s="248">
        <v>2500000</v>
      </c>
    </row>
    <row r="35" spans="1:7" ht="12" customHeight="1" thickBot="1" x14ac:dyDescent="0.3">
      <c r="A35" s="15" t="s">
        <v>103</v>
      </c>
      <c r="B35" s="278" t="s">
        <v>200</v>
      </c>
      <c r="C35" s="382">
        <v>350000</v>
      </c>
      <c r="D35" s="382">
        <v>500000</v>
      </c>
      <c r="E35" s="248">
        <v>500000</v>
      </c>
    </row>
    <row r="36" spans="1:7" ht="12" customHeight="1" thickBot="1" x14ac:dyDescent="0.3">
      <c r="A36" s="20" t="s">
        <v>17</v>
      </c>
      <c r="B36" s="121" t="s">
        <v>412</v>
      </c>
      <c r="C36" s="381">
        <f>+C31+C32</f>
        <v>94268500</v>
      </c>
      <c r="D36" s="381">
        <f>+D31+D32</f>
        <v>96246900</v>
      </c>
      <c r="E36" s="247">
        <f>+E31+E32</f>
        <v>98111900</v>
      </c>
    </row>
    <row r="37" spans="1:7" ht="15.2" customHeight="1" thickBot="1" x14ac:dyDescent="0.3">
      <c r="A37" s="20" t="s">
        <v>18</v>
      </c>
      <c r="B37" s="121" t="s">
        <v>497</v>
      </c>
      <c r="C37" s="496"/>
      <c r="D37" s="496"/>
      <c r="E37" s="497"/>
      <c r="F37" s="411"/>
    </row>
    <row r="38" spans="1:7" s="398" customFormat="1" ht="12.95" customHeight="1" thickBot="1" x14ac:dyDescent="0.25">
      <c r="A38" s="279" t="s">
        <v>19</v>
      </c>
      <c r="B38" s="364" t="s">
        <v>498</v>
      </c>
      <c r="C38" s="486">
        <f>+C36+C37</f>
        <v>94268500</v>
      </c>
      <c r="D38" s="486">
        <f>+D36+D37</f>
        <v>96246900</v>
      </c>
      <c r="E38" s="480">
        <f>+E36+E37</f>
        <v>98111900</v>
      </c>
    </row>
    <row r="39" spans="1:7" x14ac:dyDescent="0.25">
      <c r="C39" s="635">
        <f>C25-C38</f>
        <v>0</v>
      </c>
      <c r="D39" s="635">
        <f>D25-D38</f>
        <v>0</v>
      </c>
      <c r="E39" s="635">
        <f>E25-E38</f>
        <v>0</v>
      </c>
    </row>
    <row r="40" spans="1:7" x14ac:dyDescent="0.25">
      <c r="C40" s="365"/>
    </row>
    <row r="41" spans="1:7" x14ac:dyDescent="0.25">
      <c r="C41" s="365"/>
    </row>
    <row r="42" spans="1:7" ht="16.5" customHeight="1" x14ac:dyDescent="0.25">
      <c r="C42" s="365"/>
    </row>
    <row r="43" spans="1:7" x14ac:dyDescent="0.25">
      <c r="C43" s="365"/>
    </row>
    <row r="44" spans="1:7" x14ac:dyDescent="0.25">
      <c r="C44" s="365"/>
    </row>
    <row r="45" spans="1:7" s="365" customFormat="1" x14ac:dyDescent="0.25">
      <c r="F45" s="396"/>
      <c r="G45" s="396"/>
    </row>
    <row r="46" spans="1:7" s="365" customFormat="1" x14ac:dyDescent="0.25">
      <c r="F46" s="396"/>
      <c r="G46" s="396"/>
    </row>
    <row r="47" spans="1:7" s="365" customFormat="1" x14ac:dyDescent="0.25">
      <c r="F47" s="396"/>
      <c r="G47" s="396"/>
    </row>
    <row r="48" spans="1:7" s="365" customFormat="1" x14ac:dyDescent="0.25">
      <c r="F48" s="396"/>
      <c r="G48" s="396"/>
    </row>
    <row r="49" spans="6:7" s="365" customFormat="1" x14ac:dyDescent="0.25">
      <c r="F49" s="396"/>
      <c r="G49" s="396"/>
    </row>
    <row r="50" spans="6:7" s="365" customFormat="1" x14ac:dyDescent="0.25">
      <c r="F50" s="396"/>
      <c r="G50" s="396"/>
    </row>
    <row r="51" spans="6:7" s="365" customFormat="1" x14ac:dyDescent="0.25">
      <c r="F51" s="396"/>
      <c r="G51" s="396"/>
    </row>
  </sheetData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5.75" x14ac:dyDescent="0.25">
      <c r="A2" s="605" t="s">
        <v>128</v>
      </c>
    </row>
    <row r="4" spans="1:2" x14ac:dyDescent="0.2">
      <c r="A4" s="133"/>
      <c r="B4" s="133"/>
    </row>
    <row r="5" spans="1:2" s="144" customFormat="1" ht="15.75" x14ac:dyDescent="0.25">
      <c r="A5" s="87" t="str">
        <f>CONCATENATE(ALAPADATOK!D7,". évi előirányzat BEVÉTELEK")</f>
        <v>2021. évi előirányzat BEVÉTELEK</v>
      </c>
      <c r="B5" s="143"/>
    </row>
    <row r="6" spans="1:2" x14ac:dyDescent="0.2">
      <c r="A6" s="133"/>
      <c r="B6" s="133"/>
    </row>
    <row r="7" spans="1:2" x14ac:dyDescent="0.2">
      <c r="A7" s="133" t="s">
        <v>503</v>
      </c>
      <c r="B7" s="133" t="s">
        <v>451</v>
      </c>
    </row>
    <row r="8" spans="1:2" x14ac:dyDescent="0.2">
      <c r="A8" s="133" t="s">
        <v>504</v>
      </c>
      <c r="B8" s="133" t="s">
        <v>452</v>
      </c>
    </row>
    <row r="9" spans="1:2" x14ac:dyDescent="0.2">
      <c r="A9" s="133" t="s">
        <v>505</v>
      </c>
      <c r="B9" s="133" t="s">
        <v>453</v>
      </c>
    </row>
    <row r="10" spans="1:2" x14ac:dyDescent="0.2">
      <c r="A10" s="133"/>
      <c r="B10" s="133"/>
    </row>
    <row r="11" spans="1:2" x14ac:dyDescent="0.2">
      <c r="A11" s="133"/>
      <c r="B11" s="133"/>
    </row>
    <row r="12" spans="1:2" s="144" customFormat="1" ht="15.75" x14ac:dyDescent="0.25">
      <c r="A12" s="87" t="str">
        <f>+CONCATENATE(LEFT(A5,4),". évi előirányzat KIADÁSOK")</f>
        <v>2021. évi előirányzat KIADÁSOK</v>
      </c>
      <c r="B12" s="143"/>
    </row>
    <row r="13" spans="1:2" x14ac:dyDescent="0.2">
      <c r="A13" s="133"/>
      <c r="B13" s="133"/>
    </row>
    <row r="14" spans="1:2" x14ac:dyDescent="0.2">
      <c r="A14" s="133" t="s">
        <v>506</v>
      </c>
      <c r="B14" s="133" t="s">
        <v>454</v>
      </c>
    </row>
    <row r="15" spans="1:2" x14ac:dyDescent="0.2">
      <c r="A15" s="133" t="s">
        <v>507</v>
      </c>
      <c r="B15" s="133" t="s">
        <v>455</v>
      </c>
    </row>
    <row r="16" spans="1:2" x14ac:dyDescent="0.2">
      <c r="A16" s="133" t="s">
        <v>508</v>
      </c>
      <c r="B16" s="133" t="s">
        <v>456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5"/>
  <sheetViews>
    <sheetView zoomScale="120" zoomScaleNormal="120" zoomScaleSheetLayoutView="100" workbookViewId="0">
      <selection activeCell="B14" sqref="B14"/>
    </sheetView>
  </sheetViews>
  <sheetFormatPr defaultRowHeight="15.75" x14ac:dyDescent="0.25"/>
  <cols>
    <col min="1" max="1" width="9.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9.33203125" style="396"/>
  </cols>
  <sheetData>
    <row r="1" spans="1:3" ht="18.75" customHeight="1" x14ac:dyDescent="0.25">
      <c r="A1" s="606"/>
      <c r="B1" s="685" t="str">
        <f>CONCATENATE("1.1. melléklet ",ALAPADATOK!A7," ",ALAPADATOK!B7," ",ALAPADATOK!C7," ",ALAPADATOK!D7," ",ALAPADATOK!E7," ",ALAPADATOK!F7," ",ALAPADATOK!G7," ",ALAPADATOK!H7)</f>
        <v>1.1. melléklet az 1 / 2021 ( II.16. ) önkormányzati rendelethez</v>
      </c>
      <c r="C1" s="686"/>
    </row>
    <row r="2" spans="1:3" ht="21.95" customHeight="1" x14ac:dyDescent="0.25">
      <c r="A2" s="607"/>
      <c r="B2" s="608" t="str">
        <f>CONCATENATE(ALAPADATOK!A3)</f>
        <v>FITYEHÁZ KÖZSÉG ÖNKORMÁNYZATA</v>
      </c>
      <c r="C2" s="609"/>
    </row>
    <row r="3" spans="1:3" ht="21.95" customHeight="1" x14ac:dyDescent="0.25">
      <c r="A3" s="609"/>
      <c r="B3" s="608" t="str">
        <f>CONCATENATE(ALAPADATOK!D7,". ÉVI KÖLTSÉGVETÉS")</f>
        <v>2021. ÉVI KÖLTSÉGVETÉS</v>
      </c>
      <c r="C3" s="609"/>
    </row>
    <row r="4" spans="1:3" ht="21.95" customHeight="1" x14ac:dyDescent="0.25">
      <c r="A4" s="609"/>
      <c r="B4" s="608" t="s">
        <v>535</v>
      </c>
      <c r="C4" s="609"/>
    </row>
    <row r="5" spans="1:3" ht="21.95" customHeight="1" x14ac:dyDescent="0.25">
      <c r="A5" s="606"/>
      <c r="B5" s="606"/>
      <c r="C5" s="610"/>
    </row>
    <row r="6" spans="1:3" ht="15.2" customHeight="1" x14ac:dyDescent="0.25">
      <c r="A6" s="687" t="s">
        <v>12</v>
      </c>
      <c r="B6" s="687"/>
      <c r="C6" s="687"/>
    </row>
    <row r="7" spans="1:3" ht="15.2" customHeight="1" thickBot="1" x14ac:dyDescent="0.3">
      <c r="A7" s="688" t="s">
        <v>129</v>
      </c>
      <c r="B7" s="688"/>
      <c r="C7" s="564" t="s">
        <v>521</v>
      </c>
    </row>
    <row r="8" spans="1:3" ht="24" customHeight="1" thickBot="1" x14ac:dyDescent="0.3">
      <c r="A8" s="611" t="s">
        <v>66</v>
      </c>
      <c r="B8" s="612" t="s">
        <v>14</v>
      </c>
      <c r="C8" s="613" t="str">
        <f>+CONCATENATE(LEFT(KV_ÖSSZEFÜGGÉSEK!A5,4),". évi előirányzat")</f>
        <v>2021. évi előirányzat</v>
      </c>
    </row>
    <row r="9" spans="1:3" s="397" customFormat="1" ht="12" customHeight="1" thickBot="1" x14ac:dyDescent="0.25">
      <c r="A9" s="549"/>
      <c r="B9" s="550" t="s">
        <v>457</v>
      </c>
      <c r="C9" s="551" t="s">
        <v>458</v>
      </c>
    </row>
    <row r="10" spans="1:3" s="398" customFormat="1" ht="12" customHeight="1" thickBot="1" x14ac:dyDescent="0.25">
      <c r="A10" s="20" t="s">
        <v>15</v>
      </c>
      <c r="B10" s="21" t="s">
        <v>220</v>
      </c>
      <c r="C10" s="281">
        <f>+C11+C12+C13+C15+C16+C17+C14</f>
        <v>41872220</v>
      </c>
    </row>
    <row r="11" spans="1:3" s="398" customFormat="1" ht="12" customHeight="1" x14ac:dyDescent="0.2">
      <c r="A11" s="15" t="s">
        <v>95</v>
      </c>
      <c r="B11" s="399" t="s">
        <v>221</v>
      </c>
      <c r="C11" s="284">
        <v>15040340</v>
      </c>
    </row>
    <row r="12" spans="1:3" s="398" customFormat="1" ht="12" customHeight="1" x14ac:dyDescent="0.2">
      <c r="A12" s="14" t="s">
        <v>96</v>
      </c>
      <c r="B12" s="400" t="s">
        <v>222</v>
      </c>
      <c r="C12" s="283">
        <v>13177980</v>
      </c>
    </row>
    <row r="13" spans="1:3" s="398" customFormat="1" ht="12" customHeight="1" x14ac:dyDescent="0.2">
      <c r="A13" s="14" t="s">
        <v>97</v>
      </c>
      <c r="B13" s="400" t="s">
        <v>223</v>
      </c>
      <c r="C13" s="283">
        <v>11310940</v>
      </c>
    </row>
    <row r="14" spans="1:3" s="398" customFormat="1" ht="12" customHeight="1" x14ac:dyDescent="0.2">
      <c r="A14" s="14" t="s">
        <v>98</v>
      </c>
      <c r="B14" s="400" t="s">
        <v>643</v>
      </c>
      <c r="C14" s="283">
        <v>72960</v>
      </c>
    </row>
    <row r="15" spans="1:3" s="398" customFormat="1" ht="12" customHeight="1" x14ac:dyDescent="0.2">
      <c r="A15" s="14" t="s">
        <v>125</v>
      </c>
      <c r="B15" s="400" t="s">
        <v>224</v>
      </c>
      <c r="C15" s="283">
        <v>2270000</v>
      </c>
    </row>
    <row r="16" spans="1:3" s="398" customFormat="1" ht="12" customHeight="1" x14ac:dyDescent="0.2">
      <c r="A16" s="14" t="s">
        <v>99</v>
      </c>
      <c r="B16" s="277" t="s">
        <v>396</v>
      </c>
      <c r="C16" s="283"/>
    </row>
    <row r="17" spans="1:3" s="398" customFormat="1" ht="12" customHeight="1" thickBot="1" x14ac:dyDescent="0.25">
      <c r="A17" s="16" t="s">
        <v>100</v>
      </c>
      <c r="B17" s="278" t="s">
        <v>397</v>
      </c>
      <c r="C17" s="283"/>
    </row>
    <row r="18" spans="1:3" s="398" customFormat="1" ht="12" customHeight="1" thickBot="1" x14ac:dyDescent="0.25">
      <c r="A18" s="20" t="s">
        <v>16</v>
      </c>
      <c r="B18" s="276" t="s">
        <v>225</v>
      </c>
      <c r="C18" s="281">
        <f>+C19+C20+C21+C22+C23</f>
        <v>6179181</v>
      </c>
    </row>
    <row r="19" spans="1:3" s="398" customFormat="1" ht="12" customHeight="1" x14ac:dyDescent="0.2">
      <c r="A19" s="15" t="s">
        <v>101</v>
      </c>
      <c r="B19" s="399" t="s">
        <v>226</v>
      </c>
      <c r="C19" s="284"/>
    </row>
    <row r="20" spans="1:3" s="398" customFormat="1" ht="12" customHeight="1" x14ac:dyDescent="0.2">
      <c r="A20" s="14" t="s">
        <v>102</v>
      </c>
      <c r="B20" s="400" t="s">
        <v>227</v>
      </c>
      <c r="C20" s="283"/>
    </row>
    <row r="21" spans="1:3" s="398" customFormat="1" ht="12" customHeight="1" x14ac:dyDescent="0.2">
      <c r="A21" s="14" t="s">
        <v>103</v>
      </c>
      <c r="B21" s="400" t="s">
        <v>387</v>
      </c>
      <c r="C21" s="283"/>
    </row>
    <row r="22" spans="1:3" s="398" customFormat="1" ht="12" customHeight="1" x14ac:dyDescent="0.2">
      <c r="A22" s="14" t="s">
        <v>104</v>
      </c>
      <c r="B22" s="400" t="s">
        <v>388</v>
      </c>
      <c r="C22" s="283"/>
    </row>
    <row r="23" spans="1:3" s="398" customFormat="1" ht="12" customHeight="1" x14ac:dyDescent="0.2">
      <c r="A23" s="14" t="s">
        <v>105</v>
      </c>
      <c r="B23" s="400" t="s">
        <v>530</v>
      </c>
      <c r="C23" s="283">
        <v>6179181</v>
      </c>
    </row>
    <row r="24" spans="1:3" s="398" customFormat="1" ht="12" customHeight="1" thickBot="1" x14ac:dyDescent="0.25">
      <c r="A24" s="16" t="s">
        <v>114</v>
      </c>
      <c r="B24" s="278" t="s">
        <v>229</v>
      </c>
      <c r="C24" s="285"/>
    </row>
    <row r="25" spans="1:3" s="398" customFormat="1" ht="12" customHeight="1" thickBot="1" x14ac:dyDescent="0.25">
      <c r="A25" s="20" t="s">
        <v>17</v>
      </c>
      <c r="B25" s="21" t="s">
        <v>230</v>
      </c>
      <c r="C25" s="281">
        <f>+C26+C27+C28+C29+C30</f>
        <v>0</v>
      </c>
    </row>
    <row r="26" spans="1:3" s="398" customFormat="1" ht="12" customHeight="1" x14ac:dyDescent="0.2">
      <c r="A26" s="15" t="s">
        <v>84</v>
      </c>
      <c r="B26" s="399" t="s">
        <v>231</v>
      </c>
      <c r="C26" s="284"/>
    </row>
    <row r="27" spans="1:3" s="398" customFormat="1" ht="12" customHeight="1" x14ac:dyDescent="0.2">
      <c r="A27" s="14" t="s">
        <v>85</v>
      </c>
      <c r="B27" s="400" t="s">
        <v>232</v>
      </c>
      <c r="C27" s="283"/>
    </row>
    <row r="28" spans="1:3" s="398" customFormat="1" ht="12" customHeight="1" x14ac:dyDescent="0.2">
      <c r="A28" s="14" t="s">
        <v>86</v>
      </c>
      <c r="B28" s="400" t="s">
        <v>389</v>
      </c>
      <c r="C28" s="283"/>
    </row>
    <row r="29" spans="1:3" s="398" customFormat="1" ht="12" customHeight="1" x14ac:dyDescent="0.2">
      <c r="A29" s="14" t="s">
        <v>87</v>
      </c>
      <c r="B29" s="400" t="s">
        <v>390</v>
      </c>
      <c r="C29" s="283"/>
    </row>
    <row r="30" spans="1:3" s="398" customFormat="1" ht="12" customHeight="1" x14ac:dyDescent="0.2">
      <c r="A30" s="14" t="s">
        <v>140</v>
      </c>
      <c r="B30" s="400" t="s">
        <v>233</v>
      </c>
      <c r="C30" s="283"/>
    </row>
    <row r="31" spans="1:3" s="542" customFormat="1" ht="12" customHeight="1" thickBot="1" x14ac:dyDescent="0.25">
      <c r="A31" s="552" t="s">
        <v>141</v>
      </c>
      <c r="B31" s="540" t="s">
        <v>525</v>
      </c>
      <c r="C31" s="541"/>
    </row>
    <row r="32" spans="1:3" s="398" customFormat="1" ht="12" customHeight="1" thickBot="1" x14ac:dyDescent="0.25">
      <c r="A32" s="20" t="s">
        <v>142</v>
      </c>
      <c r="B32" s="21" t="s">
        <v>509</v>
      </c>
      <c r="C32" s="287">
        <f>SUM(C33:C39)</f>
        <v>9700000</v>
      </c>
    </row>
    <row r="33" spans="1:3" s="398" customFormat="1" ht="12" customHeight="1" x14ac:dyDescent="0.2">
      <c r="A33" s="15" t="s">
        <v>236</v>
      </c>
      <c r="B33" s="399" t="s">
        <v>640</v>
      </c>
      <c r="C33" s="284">
        <v>2500000</v>
      </c>
    </row>
    <row r="34" spans="1:3" s="398" customFormat="1" ht="12" customHeight="1" x14ac:dyDescent="0.2">
      <c r="A34" s="14" t="s">
        <v>237</v>
      </c>
      <c r="B34" s="400" t="s">
        <v>513</v>
      </c>
      <c r="C34" s="283"/>
    </row>
    <row r="35" spans="1:3" s="398" customFormat="1" ht="12" customHeight="1" x14ac:dyDescent="0.2">
      <c r="A35" s="14" t="s">
        <v>238</v>
      </c>
      <c r="B35" s="400" t="s">
        <v>514</v>
      </c>
      <c r="C35" s="283">
        <v>6500000</v>
      </c>
    </row>
    <row r="36" spans="1:3" s="398" customFormat="1" ht="12" customHeight="1" x14ac:dyDescent="0.2">
      <c r="A36" s="14" t="s">
        <v>239</v>
      </c>
      <c r="B36" s="400" t="s">
        <v>515</v>
      </c>
      <c r="C36" s="283"/>
    </row>
    <row r="37" spans="1:3" s="398" customFormat="1" ht="12" customHeight="1" x14ac:dyDescent="0.2">
      <c r="A37" s="14" t="s">
        <v>510</v>
      </c>
      <c r="B37" s="400" t="s">
        <v>240</v>
      </c>
      <c r="C37" s="283"/>
    </row>
    <row r="38" spans="1:3" s="398" customFormat="1" ht="12" customHeight="1" x14ac:dyDescent="0.2">
      <c r="A38" s="14" t="s">
        <v>511</v>
      </c>
      <c r="B38" s="400" t="s">
        <v>629</v>
      </c>
      <c r="C38" s="283"/>
    </row>
    <row r="39" spans="1:3" s="398" customFormat="1" ht="12" customHeight="1" thickBot="1" x14ac:dyDescent="0.25">
      <c r="A39" s="16" t="s">
        <v>512</v>
      </c>
      <c r="B39" s="655" t="s">
        <v>641</v>
      </c>
      <c r="C39" s="285">
        <v>700000</v>
      </c>
    </row>
    <row r="40" spans="1:3" s="398" customFormat="1" ht="12" customHeight="1" thickBot="1" x14ac:dyDescent="0.25">
      <c r="A40" s="20" t="s">
        <v>19</v>
      </c>
      <c r="B40" s="21" t="s">
        <v>398</v>
      </c>
      <c r="C40" s="281">
        <f>SUM(C41:C51)</f>
        <v>20395394</v>
      </c>
    </row>
    <row r="41" spans="1:3" s="398" customFormat="1" ht="12" customHeight="1" x14ac:dyDescent="0.2">
      <c r="A41" s="15" t="s">
        <v>88</v>
      </c>
      <c r="B41" s="399" t="s">
        <v>243</v>
      </c>
      <c r="C41" s="284"/>
    </row>
    <row r="42" spans="1:3" s="398" customFormat="1" ht="12" customHeight="1" x14ac:dyDescent="0.2">
      <c r="A42" s="14" t="s">
        <v>89</v>
      </c>
      <c r="B42" s="400" t="s">
        <v>244</v>
      </c>
      <c r="C42" s="283">
        <v>327934</v>
      </c>
    </row>
    <row r="43" spans="1:3" s="398" customFormat="1" ht="12" customHeight="1" x14ac:dyDescent="0.2">
      <c r="A43" s="14" t="s">
        <v>90</v>
      </c>
      <c r="B43" s="400" t="s">
        <v>245</v>
      </c>
      <c r="C43" s="283">
        <v>90000</v>
      </c>
    </row>
    <row r="44" spans="1:3" s="398" customFormat="1" ht="12" customHeight="1" x14ac:dyDescent="0.2">
      <c r="A44" s="14" t="s">
        <v>144</v>
      </c>
      <c r="B44" s="400" t="s">
        <v>246</v>
      </c>
      <c r="C44" s="283">
        <v>11625954</v>
      </c>
    </row>
    <row r="45" spans="1:3" s="398" customFormat="1" ht="12" customHeight="1" x14ac:dyDescent="0.2">
      <c r="A45" s="14" t="s">
        <v>145</v>
      </c>
      <c r="B45" s="400" t="s">
        <v>247</v>
      </c>
      <c r="C45" s="283">
        <v>4062472</v>
      </c>
    </row>
    <row r="46" spans="1:3" s="398" customFormat="1" ht="12" customHeight="1" x14ac:dyDescent="0.2">
      <c r="A46" s="14" t="s">
        <v>146</v>
      </c>
      <c r="B46" s="400" t="s">
        <v>248</v>
      </c>
      <c r="C46" s="283">
        <v>4276120</v>
      </c>
    </row>
    <row r="47" spans="1:3" s="398" customFormat="1" ht="12" customHeight="1" x14ac:dyDescent="0.2">
      <c r="A47" s="14" t="s">
        <v>147</v>
      </c>
      <c r="B47" s="400" t="s">
        <v>249</v>
      </c>
      <c r="C47" s="283"/>
    </row>
    <row r="48" spans="1:3" s="398" customFormat="1" ht="12" customHeight="1" x14ac:dyDescent="0.2">
      <c r="A48" s="14" t="s">
        <v>148</v>
      </c>
      <c r="B48" s="400" t="s">
        <v>516</v>
      </c>
      <c r="C48" s="283"/>
    </row>
    <row r="49" spans="1:3" s="398" customFormat="1" ht="12" customHeight="1" x14ac:dyDescent="0.2">
      <c r="A49" s="14" t="s">
        <v>241</v>
      </c>
      <c r="B49" s="400" t="s">
        <v>251</v>
      </c>
      <c r="C49" s="286"/>
    </row>
    <row r="50" spans="1:3" s="398" customFormat="1" ht="12" customHeight="1" x14ac:dyDescent="0.2">
      <c r="A50" s="16" t="s">
        <v>242</v>
      </c>
      <c r="B50" s="401" t="s">
        <v>400</v>
      </c>
      <c r="C50" s="387"/>
    </row>
    <row r="51" spans="1:3" s="398" customFormat="1" ht="12" customHeight="1" thickBot="1" x14ac:dyDescent="0.25">
      <c r="A51" s="16" t="s">
        <v>399</v>
      </c>
      <c r="B51" s="278" t="s">
        <v>252</v>
      </c>
      <c r="C51" s="387">
        <v>12914</v>
      </c>
    </row>
    <row r="52" spans="1:3" s="398" customFormat="1" ht="12" customHeight="1" thickBot="1" x14ac:dyDescent="0.25">
      <c r="A52" s="20" t="s">
        <v>20</v>
      </c>
      <c r="B52" s="21" t="s">
        <v>253</v>
      </c>
      <c r="C52" s="281">
        <f>SUM(C53:C57)</f>
        <v>0</v>
      </c>
    </row>
    <row r="53" spans="1:3" s="398" customFormat="1" ht="12" customHeight="1" x14ac:dyDescent="0.2">
      <c r="A53" s="15" t="s">
        <v>91</v>
      </c>
      <c r="B53" s="399" t="s">
        <v>257</v>
      </c>
      <c r="C53" s="443"/>
    </row>
    <row r="54" spans="1:3" s="398" customFormat="1" ht="12" customHeight="1" x14ac:dyDescent="0.2">
      <c r="A54" s="14" t="s">
        <v>92</v>
      </c>
      <c r="B54" s="400" t="s">
        <v>258</v>
      </c>
      <c r="C54" s="286"/>
    </row>
    <row r="55" spans="1:3" s="398" customFormat="1" ht="12" customHeight="1" x14ac:dyDescent="0.2">
      <c r="A55" s="14" t="s">
        <v>254</v>
      </c>
      <c r="B55" s="400" t="s">
        <v>259</v>
      </c>
      <c r="C55" s="286"/>
    </row>
    <row r="56" spans="1:3" s="398" customFormat="1" ht="12" customHeight="1" x14ac:dyDescent="0.2">
      <c r="A56" s="14" t="s">
        <v>255</v>
      </c>
      <c r="B56" s="400" t="s">
        <v>260</v>
      </c>
      <c r="C56" s="286"/>
    </row>
    <row r="57" spans="1:3" s="398" customFormat="1" ht="12" customHeight="1" thickBot="1" x14ac:dyDescent="0.25">
      <c r="A57" s="16" t="s">
        <v>256</v>
      </c>
      <c r="B57" s="278" t="s">
        <v>261</v>
      </c>
      <c r="C57" s="387"/>
    </row>
    <row r="58" spans="1:3" s="398" customFormat="1" ht="12" customHeight="1" thickBot="1" x14ac:dyDescent="0.25">
      <c r="A58" s="20" t="s">
        <v>149</v>
      </c>
      <c r="B58" s="21" t="s">
        <v>262</v>
      </c>
      <c r="C58" s="281">
        <f>SUM(C59:C61)</f>
        <v>0</v>
      </c>
    </row>
    <row r="59" spans="1:3" s="398" customFormat="1" ht="12" customHeight="1" x14ac:dyDescent="0.2">
      <c r="A59" s="15" t="s">
        <v>93</v>
      </c>
      <c r="B59" s="399" t="s">
        <v>263</v>
      </c>
      <c r="C59" s="284"/>
    </row>
    <row r="60" spans="1:3" s="398" customFormat="1" ht="12" customHeight="1" x14ac:dyDescent="0.2">
      <c r="A60" s="14" t="s">
        <v>94</v>
      </c>
      <c r="B60" s="400" t="s">
        <v>391</v>
      </c>
      <c r="C60" s="283"/>
    </row>
    <row r="61" spans="1:3" s="398" customFormat="1" ht="12" customHeight="1" x14ac:dyDescent="0.2">
      <c r="A61" s="14" t="s">
        <v>266</v>
      </c>
      <c r="B61" s="400" t="s">
        <v>264</v>
      </c>
      <c r="C61" s="283"/>
    </row>
    <row r="62" spans="1:3" s="398" customFormat="1" ht="12" customHeight="1" thickBot="1" x14ac:dyDescent="0.25">
      <c r="A62" s="16" t="s">
        <v>267</v>
      </c>
      <c r="B62" s="278" t="s">
        <v>265</v>
      </c>
      <c r="C62" s="285"/>
    </row>
    <row r="63" spans="1:3" s="398" customFormat="1" ht="12" customHeight="1" thickBot="1" x14ac:dyDescent="0.25">
      <c r="A63" s="20" t="s">
        <v>22</v>
      </c>
      <c r="B63" s="276" t="s">
        <v>268</v>
      </c>
      <c r="C63" s="281">
        <f>SUM(C64:C66)</f>
        <v>73440</v>
      </c>
    </row>
    <row r="64" spans="1:3" s="398" customFormat="1" ht="12" customHeight="1" x14ac:dyDescent="0.2">
      <c r="A64" s="15" t="s">
        <v>150</v>
      </c>
      <c r="B64" s="399" t="s">
        <v>270</v>
      </c>
      <c r="C64" s="286"/>
    </row>
    <row r="65" spans="1:3" s="398" customFormat="1" ht="12" customHeight="1" x14ac:dyDescent="0.2">
      <c r="A65" s="14" t="s">
        <v>151</v>
      </c>
      <c r="B65" s="400" t="s">
        <v>392</v>
      </c>
      <c r="C65" s="286"/>
    </row>
    <row r="66" spans="1:3" s="398" customFormat="1" ht="12" customHeight="1" x14ac:dyDescent="0.2">
      <c r="A66" s="14" t="s">
        <v>199</v>
      </c>
      <c r="B66" s="400" t="s">
        <v>271</v>
      </c>
      <c r="C66" s="286">
        <v>73440</v>
      </c>
    </row>
    <row r="67" spans="1:3" s="398" customFormat="1" ht="12" customHeight="1" thickBot="1" x14ac:dyDescent="0.25">
      <c r="A67" s="16" t="s">
        <v>269</v>
      </c>
      <c r="B67" s="278" t="s">
        <v>272</v>
      </c>
      <c r="C67" s="286"/>
    </row>
    <row r="68" spans="1:3" s="398" customFormat="1" ht="12" customHeight="1" thickBot="1" x14ac:dyDescent="0.25">
      <c r="A68" s="471" t="s">
        <v>440</v>
      </c>
      <c r="B68" s="21" t="s">
        <v>273</v>
      </c>
      <c r="C68" s="287">
        <f>+C10+C18+C25+C32+C40+C52+C58+C63</f>
        <v>78220235</v>
      </c>
    </row>
    <row r="69" spans="1:3" s="398" customFormat="1" ht="12" customHeight="1" thickBot="1" x14ac:dyDescent="0.25">
      <c r="A69" s="446" t="s">
        <v>274</v>
      </c>
      <c r="B69" s="276" t="s">
        <v>275</v>
      </c>
      <c r="C69" s="281">
        <f>SUM(C70:C72)</f>
        <v>0</v>
      </c>
    </row>
    <row r="70" spans="1:3" s="398" customFormat="1" ht="12" customHeight="1" x14ac:dyDescent="0.2">
      <c r="A70" s="15" t="s">
        <v>303</v>
      </c>
      <c r="B70" s="399" t="s">
        <v>276</v>
      </c>
      <c r="C70" s="286"/>
    </row>
    <row r="71" spans="1:3" s="398" customFormat="1" ht="12" customHeight="1" x14ac:dyDescent="0.2">
      <c r="A71" s="14" t="s">
        <v>312</v>
      </c>
      <c r="B71" s="400" t="s">
        <v>277</v>
      </c>
      <c r="C71" s="286"/>
    </row>
    <row r="72" spans="1:3" s="398" customFormat="1" ht="12" customHeight="1" thickBot="1" x14ac:dyDescent="0.25">
      <c r="A72" s="16" t="s">
        <v>313</v>
      </c>
      <c r="B72" s="465" t="s">
        <v>526</v>
      </c>
      <c r="C72" s="286"/>
    </row>
    <row r="73" spans="1:3" s="398" customFormat="1" ht="12" customHeight="1" thickBot="1" x14ac:dyDescent="0.25">
      <c r="A73" s="446" t="s">
        <v>279</v>
      </c>
      <c r="B73" s="276" t="s">
        <v>280</v>
      </c>
      <c r="C73" s="281">
        <f>SUM(C74:C77)</f>
        <v>0</v>
      </c>
    </row>
    <row r="74" spans="1:3" s="398" customFormat="1" ht="12" customHeight="1" x14ac:dyDescent="0.2">
      <c r="A74" s="15" t="s">
        <v>126</v>
      </c>
      <c r="B74" s="399" t="s">
        <v>281</v>
      </c>
      <c r="C74" s="286"/>
    </row>
    <row r="75" spans="1:3" s="398" customFormat="1" ht="12" customHeight="1" x14ac:dyDescent="0.2">
      <c r="A75" s="14" t="s">
        <v>127</v>
      </c>
      <c r="B75" s="400" t="s">
        <v>527</v>
      </c>
      <c r="C75" s="286"/>
    </row>
    <row r="76" spans="1:3" s="398" customFormat="1" ht="12" customHeight="1" thickBot="1" x14ac:dyDescent="0.25">
      <c r="A76" s="16" t="s">
        <v>304</v>
      </c>
      <c r="B76" s="401" t="s">
        <v>282</v>
      </c>
      <c r="C76" s="387"/>
    </row>
    <row r="77" spans="1:3" s="398" customFormat="1" ht="12" customHeight="1" thickBot="1" x14ac:dyDescent="0.25">
      <c r="A77" s="554" t="s">
        <v>305</v>
      </c>
      <c r="B77" s="555" t="s">
        <v>528</v>
      </c>
      <c r="C77" s="556"/>
    </row>
    <row r="78" spans="1:3" s="398" customFormat="1" ht="12" customHeight="1" thickBot="1" x14ac:dyDescent="0.25">
      <c r="A78" s="446" t="s">
        <v>283</v>
      </c>
      <c r="B78" s="276" t="s">
        <v>284</v>
      </c>
      <c r="C78" s="281">
        <f>SUM(C79:C80)</f>
        <v>31070703</v>
      </c>
    </row>
    <row r="79" spans="1:3" s="398" customFormat="1" ht="12" customHeight="1" thickBot="1" x14ac:dyDescent="0.25">
      <c r="A79" s="13" t="s">
        <v>306</v>
      </c>
      <c r="B79" s="553" t="s">
        <v>285</v>
      </c>
      <c r="C79" s="387">
        <v>31070703</v>
      </c>
    </row>
    <row r="80" spans="1:3" s="398" customFormat="1" ht="12" customHeight="1" thickBot="1" x14ac:dyDescent="0.25">
      <c r="A80" s="554" t="s">
        <v>307</v>
      </c>
      <c r="B80" s="555" t="s">
        <v>286</v>
      </c>
      <c r="C80" s="556"/>
    </row>
    <row r="81" spans="1:3" s="398" customFormat="1" ht="12" customHeight="1" thickBot="1" x14ac:dyDescent="0.25">
      <c r="A81" s="446" t="s">
        <v>287</v>
      </c>
      <c r="B81" s="276" t="s">
        <v>288</v>
      </c>
      <c r="C81" s="281">
        <f>SUM(C82:C84)</f>
        <v>0</v>
      </c>
    </row>
    <row r="82" spans="1:3" s="398" customFormat="1" ht="12" customHeight="1" x14ac:dyDescent="0.2">
      <c r="A82" s="15" t="s">
        <v>308</v>
      </c>
      <c r="B82" s="399" t="s">
        <v>289</v>
      </c>
      <c r="C82" s="286"/>
    </row>
    <row r="83" spans="1:3" s="398" customFormat="1" ht="12" customHeight="1" x14ac:dyDescent="0.2">
      <c r="A83" s="14" t="s">
        <v>309</v>
      </c>
      <c r="B83" s="400" t="s">
        <v>290</v>
      </c>
      <c r="C83" s="286"/>
    </row>
    <row r="84" spans="1:3" s="398" customFormat="1" ht="12" customHeight="1" thickBot="1" x14ac:dyDescent="0.25">
      <c r="A84" s="18" t="s">
        <v>310</v>
      </c>
      <c r="B84" s="557" t="s">
        <v>529</v>
      </c>
      <c r="C84" s="558"/>
    </row>
    <row r="85" spans="1:3" s="398" customFormat="1" ht="12" customHeight="1" thickBot="1" x14ac:dyDescent="0.25">
      <c r="A85" s="446" t="s">
        <v>291</v>
      </c>
      <c r="B85" s="276" t="s">
        <v>311</v>
      </c>
      <c r="C85" s="281">
        <f>SUM(C86:C89)</f>
        <v>0</v>
      </c>
    </row>
    <row r="86" spans="1:3" s="398" customFormat="1" ht="12" customHeight="1" x14ac:dyDescent="0.2">
      <c r="A86" s="403" t="s">
        <v>292</v>
      </c>
      <c r="B86" s="399" t="s">
        <v>293</v>
      </c>
      <c r="C86" s="286"/>
    </row>
    <row r="87" spans="1:3" s="398" customFormat="1" ht="12" customHeight="1" x14ac:dyDescent="0.2">
      <c r="A87" s="404" t="s">
        <v>294</v>
      </c>
      <c r="B87" s="400" t="s">
        <v>295</v>
      </c>
      <c r="C87" s="286"/>
    </row>
    <row r="88" spans="1:3" s="398" customFormat="1" ht="12" customHeight="1" x14ac:dyDescent="0.2">
      <c r="A88" s="404" t="s">
        <v>296</v>
      </c>
      <c r="B88" s="400" t="s">
        <v>297</v>
      </c>
      <c r="C88" s="286"/>
    </row>
    <row r="89" spans="1:3" s="398" customFormat="1" ht="12" customHeight="1" thickBot="1" x14ac:dyDescent="0.25">
      <c r="A89" s="405" t="s">
        <v>298</v>
      </c>
      <c r="B89" s="278" t="s">
        <v>299</v>
      </c>
      <c r="C89" s="286"/>
    </row>
    <row r="90" spans="1:3" s="398" customFormat="1" ht="12" customHeight="1" thickBot="1" x14ac:dyDescent="0.25">
      <c r="A90" s="446" t="s">
        <v>300</v>
      </c>
      <c r="B90" s="276" t="s">
        <v>439</v>
      </c>
      <c r="C90" s="444"/>
    </row>
    <row r="91" spans="1:3" s="398" customFormat="1" ht="13.5" customHeight="1" thickBot="1" x14ac:dyDescent="0.25">
      <c r="A91" s="446" t="s">
        <v>302</v>
      </c>
      <c r="B91" s="276" t="s">
        <v>301</v>
      </c>
      <c r="C91" s="444"/>
    </row>
    <row r="92" spans="1:3" s="398" customFormat="1" ht="15.75" customHeight="1" thickBot="1" x14ac:dyDescent="0.25">
      <c r="A92" s="446" t="s">
        <v>314</v>
      </c>
      <c r="B92" s="406" t="s">
        <v>442</v>
      </c>
      <c r="C92" s="287">
        <f>+C69+C73+C78+C81+C85+C91+C90</f>
        <v>31070703</v>
      </c>
    </row>
    <row r="93" spans="1:3" s="398" customFormat="1" ht="16.5" customHeight="1" thickBot="1" x14ac:dyDescent="0.25">
      <c r="A93" s="447" t="s">
        <v>441</v>
      </c>
      <c r="B93" s="407" t="s">
        <v>443</v>
      </c>
      <c r="C93" s="287">
        <f>+C68+C92</f>
        <v>109290938</v>
      </c>
    </row>
    <row r="94" spans="1:3" s="398" customFormat="1" ht="11.1" customHeight="1" x14ac:dyDescent="0.2">
      <c r="A94" s="5"/>
      <c r="B94" s="6"/>
      <c r="C94" s="288"/>
    </row>
    <row r="95" spans="1:3" ht="16.5" customHeight="1" x14ac:dyDescent="0.25">
      <c r="A95" s="692" t="s">
        <v>44</v>
      </c>
      <c r="B95" s="692"/>
      <c r="C95" s="692"/>
    </row>
    <row r="96" spans="1:3" s="408" customFormat="1" ht="16.5" customHeight="1" thickBot="1" x14ac:dyDescent="0.3">
      <c r="A96" s="689" t="s">
        <v>130</v>
      </c>
      <c r="B96" s="689"/>
      <c r="C96" s="565" t="str">
        <f>C7</f>
        <v>Forintban!</v>
      </c>
    </row>
    <row r="97" spans="1:3" ht="30" customHeight="1" thickBot="1" x14ac:dyDescent="0.3">
      <c r="A97" s="546" t="s">
        <v>66</v>
      </c>
      <c r="B97" s="547" t="s">
        <v>45</v>
      </c>
      <c r="C97" s="548" t="str">
        <f>+C8</f>
        <v>2021. évi előirányzat</v>
      </c>
    </row>
    <row r="98" spans="1:3" s="397" customFormat="1" ht="12" customHeight="1" thickBot="1" x14ac:dyDescent="0.25">
      <c r="A98" s="546"/>
      <c r="B98" s="547" t="s">
        <v>457</v>
      </c>
      <c r="C98" s="548" t="s">
        <v>458</v>
      </c>
    </row>
    <row r="99" spans="1:3" ht="12" customHeight="1" thickBot="1" x14ac:dyDescent="0.3">
      <c r="A99" s="22" t="s">
        <v>15</v>
      </c>
      <c r="B99" s="28" t="s">
        <v>401</v>
      </c>
      <c r="C99" s="280">
        <f>C100+C101+C102+C103+C104+C117</f>
        <v>89626050</v>
      </c>
    </row>
    <row r="100" spans="1:3" ht="12" customHeight="1" x14ac:dyDescent="0.25">
      <c r="A100" s="17" t="s">
        <v>95</v>
      </c>
      <c r="B100" s="10" t="s">
        <v>46</v>
      </c>
      <c r="C100" s="282">
        <v>32072866</v>
      </c>
    </row>
    <row r="101" spans="1:3" ht="12" customHeight="1" x14ac:dyDescent="0.25">
      <c r="A101" s="14" t="s">
        <v>96</v>
      </c>
      <c r="B101" s="8" t="s">
        <v>152</v>
      </c>
      <c r="C101" s="283">
        <v>4657326</v>
      </c>
    </row>
    <row r="102" spans="1:3" ht="12" customHeight="1" x14ac:dyDescent="0.25">
      <c r="A102" s="14" t="s">
        <v>97</v>
      </c>
      <c r="B102" s="8" t="s">
        <v>123</v>
      </c>
      <c r="C102" s="285">
        <v>21211293</v>
      </c>
    </row>
    <row r="103" spans="1:3" ht="12" customHeight="1" x14ac:dyDescent="0.25">
      <c r="A103" s="14" t="s">
        <v>98</v>
      </c>
      <c r="B103" s="11" t="s">
        <v>153</v>
      </c>
      <c r="C103" s="285">
        <v>750000</v>
      </c>
    </row>
    <row r="104" spans="1:3" ht="12" customHeight="1" x14ac:dyDescent="0.25">
      <c r="A104" s="14" t="s">
        <v>109</v>
      </c>
      <c r="B104" s="19" t="s">
        <v>154</v>
      </c>
      <c r="C104" s="285">
        <f>C111+C116</f>
        <v>3414821</v>
      </c>
    </row>
    <row r="105" spans="1:3" ht="12" customHeight="1" x14ac:dyDescent="0.25">
      <c r="A105" s="14" t="s">
        <v>99</v>
      </c>
      <c r="B105" s="8" t="s">
        <v>406</v>
      </c>
      <c r="C105" s="285"/>
    </row>
    <row r="106" spans="1:3" ht="12" customHeight="1" x14ac:dyDescent="0.25">
      <c r="A106" s="14" t="s">
        <v>100</v>
      </c>
      <c r="B106" s="141" t="s">
        <v>405</v>
      </c>
      <c r="C106" s="285"/>
    </row>
    <row r="107" spans="1:3" ht="12" customHeight="1" x14ac:dyDescent="0.25">
      <c r="A107" s="14" t="s">
        <v>110</v>
      </c>
      <c r="B107" s="141" t="s">
        <v>404</v>
      </c>
      <c r="C107" s="285"/>
    </row>
    <row r="108" spans="1:3" ht="12" customHeight="1" x14ac:dyDescent="0.25">
      <c r="A108" s="14" t="s">
        <v>111</v>
      </c>
      <c r="B108" s="139" t="s">
        <v>317</v>
      </c>
      <c r="C108" s="285"/>
    </row>
    <row r="109" spans="1:3" ht="12" customHeight="1" x14ac:dyDescent="0.25">
      <c r="A109" s="14" t="s">
        <v>112</v>
      </c>
      <c r="B109" s="140" t="s">
        <v>318</v>
      </c>
      <c r="C109" s="285"/>
    </row>
    <row r="110" spans="1:3" ht="12" customHeight="1" x14ac:dyDescent="0.25">
      <c r="A110" s="14" t="s">
        <v>113</v>
      </c>
      <c r="B110" s="140" t="s">
        <v>319</v>
      </c>
      <c r="C110" s="285"/>
    </row>
    <row r="111" spans="1:3" ht="12" customHeight="1" x14ac:dyDescent="0.25">
      <c r="A111" s="14" t="s">
        <v>115</v>
      </c>
      <c r="B111" s="139" t="s">
        <v>320</v>
      </c>
      <c r="C111" s="285">
        <v>2964821</v>
      </c>
    </row>
    <row r="112" spans="1:3" ht="12" customHeight="1" x14ac:dyDescent="0.25">
      <c r="A112" s="14" t="s">
        <v>155</v>
      </c>
      <c r="B112" s="139" t="s">
        <v>321</v>
      </c>
      <c r="C112" s="285"/>
    </row>
    <row r="113" spans="1:3" ht="12" customHeight="1" x14ac:dyDescent="0.25">
      <c r="A113" s="14" t="s">
        <v>315</v>
      </c>
      <c r="B113" s="140" t="s">
        <v>322</v>
      </c>
      <c r="C113" s="285"/>
    </row>
    <row r="114" spans="1:3" ht="12" customHeight="1" x14ac:dyDescent="0.25">
      <c r="A114" s="13" t="s">
        <v>316</v>
      </c>
      <c r="B114" s="141" t="s">
        <v>323</v>
      </c>
      <c r="C114" s="285"/>
    </row>
    <row r="115" spans="1:3" ht="12" customHeight="1" x14ac:dyDescent="0.25">
      <c r="A115" s="14" t="s">
        <v>402</v>
      </c>
      <c r="B115" s="141" t="s">
        <v>324</v>
      </c>
      <c r="C115" s="285"/>
    </row>
    <row r="116" spans="1:3" ht="12" customHeight="1" x14ac:dyDescent="0.25">
      <c r="A116" s="16" t="s">
        <v>403</v>
      </c>
      <c r="B116" s="141" t="s">
        <v>325</v>
      </c>
      <c r="C116" s="285">
        <v>450000</v>
      </c>
    </row>
    <row r="117" spans="1:3" ht="12" customHeight="1" x14ac:dyDescent="0.25">
      <c r="A117" s="14" t="s">
        <v>407</v>
      </c>
      <c r="B117" s="11" t="s">
        <v>47</v>
      </c>
      <c r="C117" s="283">
        <f>C119</f>
        <v>27519744</v>
      </c>
    </row>
    <row r="118" spans="1:3" ht="12" customHeight="1" x14ac:dyDescent="0.25">
      <c r="A118" s="14" t="s">
        <v>408</v>
      </c>
      <c r="B118" s="8" t="s">
        <v>410</v>
      </c>
      <c r="C118" s="283"/>
    </row>
    <row r="119" spans="1:3" ht="12" customHeight="1" thickBot="1" x14ac:dyDescent="0.3">
      <c r="A119" s="18" t="s">
        <v>409</v>
      </c>
      <c r="B119" s="469" t="s">
        <v>411</v>
      </c>
      <c r="C119" s="289">
        <v>27519744</v>
      </c>
    </row>
    <row r="120" spans="1:3" ht="12" customHeight="1" thickBot="1" x14ac:dyDescent="0.3">
      <c r="A120" s="466" t="s">
        <v>16</v>
      </c>
      <c r="B120" s="467" t="s">
        <v>326</v>
      </c>
      <c r="C120" s="468">
        <f>+C121+C123+C125</f>
        <v>17989999</v>
      </c>
    </row>
    <row r="121" spans="1:3" ht="12" customHeight="1" x14ac:dyDescent="0.25">
      <c r="A121" s="15" t="s">
        <v>101</v>
      </c>
      <c r="B121" s="8" t="s">
        <v>198</v>
      </c>
      <c r="C121" s="284">
        <v>15253999</v>
      </c>
    </row>
    <row r="122" spans="1:3" ht="12" customHeight="1" x14ac:dyDescent="0.25">
      <c r="A122" s="15" t="s">
        <v>102</v>
      </c>
      <c r="B122" s="12" t="s">
        <v>330</v>
      </c>
      <c r="C122" s="284"/>
    </row>
    <row r="123" spans="1:3" ht="12" customHeight="1" x14ac:dyDescent="0.25">
      <c r="A123" s="15" t="s">
        <v>103</v>
      </c>
      <c r="B123" s="12" t="s">
        <v>156</v>
      </c>
      <c r="C123" s="283">
        <v>2286000</v>
      </c>
    </row>
    <row r="124" spans="1:3" ht="12" customHeight="1" x14ac:dyDescent="0.25">
      <c r="A124" s="15" t="s">
        <v>104</v>
      </c>
      <c r="B124" s="12" t="s">
        <v>331</v>
      </c>
      <c r="C124" s="248"/>
    </row>
    <row r="125" spans="1:3" ht="12" customHeight="1" x14ac:dyDescent="0.25">
      <c r="A125" s="15" t="s">
        <v>105</v>
      </c>
      <c r="B125" s="278" t="s">
        <v>531</v>
      </c>
      <c r="C125" s="248">
        <f>C128+C129</f>
        <v>450000</v>
      </c>
    </row>
    <row r="126" spans="1:3" ht="12" customHeight="1" x14ac:dyDescent="0.25">
      <c r="A126" s="15" t="s">
        <v>114</v>
      </c>
      <c r="B126" s="277" t="s">
        <v>393</v>
      </c>
      <c r="C126" s="248"/>
    </row>
    <row r="127" spans="1:3" ht="12" customHeight="1" x14ac:dyDescent="0.25">
      <c r="A127" s="15" t="s">
        <v>116</v>
      </c>
      <c r="B127" s="395" t="s">
        <v>336</v>
      </c>
      <c r="C127" s="248"/>
    </row>
    <row r="128" spans="1:3" ht="12" customHeight="1" x14ac:dyDescent="0.25">
      <c r="A128" s="15" t="s">
        <v>157</v>
      </c>
      <c r="B128" s="140" t="s">
        <v>319</v>
      </c>
      <c r="C128" s="248">
        <v>400000</v>
      </c>
    </row>
    <row r="129" spans="1:3" ht="12" customHeight="1" x14ac:dyDescent="0.25">
      <c r="A129" s="15" t="s">
        <v>158</v>
      </c>
      <c r="B129" s="140" t="s">
        <v>335</v>
      </c>
      <c r="C129" s="248">
        <v>50000</v>
      </c>
    </row>
    <row r="130" spans="1:3" ht="12" customHeight="1" x14ac:dyDescent="0.25">
      <c r="A130" s="15" t="s">
        <v>159</v>
      </c>
      <c r="B130" s="140" t="s">
        <v>334</v>
      </c>
      <c r="C130" s="248"/>
    </row>
    <row r="131" spans="1:3" ht="12" customHeight="1" x14ac:dyDescent="0.25">
      <c r="A131" s="15" t="s">
        <v>327</v>
      </c>
      <c r="B131" s="140" t="s">
        <v>322</v>
      </c>
      <c r="C131" s="248"/>
    </row>
    <row r="132" spans="1:3" ht="12" customHeight="1" x14ac:dyDescent="0.25">
      <c r="A132" s="15" t="s">
        <v>328</v>
      </c>
      <c r="B132" s="140" t="s">
        <v>333</v>
      </c>
      <c r="C132" s="248"/>
    </row>
    <row r="133" spans="1:3" ht="16.5" thickBot="1" x14ac:dyDescent="0.3">
      <c r="A133" s="13" t="s">
        <v>329</v>
      </c>
      <c r="B133" s="140" t="s">
        <v>332</v>
      </c>
      <c r="C133" s="250"/>
    </row>
    <row r="134" spans="1:3" ht="12" customHeight="1" thickBot="1" x14ac:dyDescent="0.3">
      <c r="A134" s="20" t="s">
        <v>17</v>
      </c>
      <c r="B134" s="121" t="s">
        <v>412</v>
      </c>
      <c r="C134" s="281">
        <f>+C99+C120</f>
        <v>107616049</v>
      </c>
    </row>
    <row r="135" spans="1:3" ht="12" customHeight="1" thickBot="1" x14ac:dyDescent="0.3">
      <c r="A135" s="20" t="s">
        <v>18</v>
      </c>
      <c r="B135" s="121" t="s">
        <v>413</v>
      </c>
      <c r="C135" s="281">
        <f>+C136+C137+C138</f>
        <v>0</v>
      </c>
    </row>
    <row r="136" spans="1:3" ht="12" customHeight="1" x14ac:dyDescent="0.25">
      <c r="A136" s="15" t="s">
        <v>236</v>
      </c>
      <c r="B136" s="12" t="s">
        <v>420</v>
      </c>
      <c r="C136" s="248"/>
    </row>
    <row r="137" spans="1:3" ht="12" customHeight="1" x14ac:dyDescent="0.25">
      <c r="A137" s="15" t="s">
        <v>237</v>
      </c>
      <c r="B137" s="12" t="s">
        <v>421</v>
      </c>
      <c r="C137" s="248"/>
    </row>
    <row r="138" spans="1:3" ht="12" customHeight="1" thickBot="1" x14ac:dyDescent="0.3">
      <c r="A138" s="13" t="s">
        <v>238</v>
      </c>
      <c r="B138" s="12" t="s">
        <v>422</v>
      </c>
      <c r="C138" s="248"/>
    </row>
    <row r="139" spans="1:3" ht="12" customHeight="1" thickBot="1" x14ac:dyDescent="0.3">
      <c r="A139" s="20" t="s">
        <v>19</v>
      </c>
      <c r="B139" s="121" t="s">
        <v>414</v>
      </c>
      <c r="C139" s="281">
        <f>SUM(C140:C145)</f>
        <v>0</v>
      </c>
    </row>
    <row r="140" spans="1:3" ht="12" customHeight="1" x14ac:dyDescent="0.25">
      <c r="A140" s="15" t="s">
        <v>88</v>
      </c>
      <c r="B140" s="9" t="s">
        <v>423</v>
      </c>
      <c r="C140" s="248"/>
    </row>
    <row r="141" spans="1:3" ht="12" customHeight="1" x14ac:dyDescent="0.25">
      <c r="A141" s="15" t="s">
        <v>89</v>
      </c>
      <c r="B141" s="9" t="s">
        <v>415</v>
      </c>
      <c r="C141" s="248"/>
    </row>
    <row r="142" spans="1:3" ht="12" customHeight="1" x14ac:dyDescent="0.25">
      <c r="A142" s="15" t="s">
        <v>90</v>
      </c>
      <c r="B142" s="9" t="s">
        <v>416</v>
      </c>
      <c r="C142" s="248"/>
    </row>
    <row r="143" spans="1:3" ht="12" customHeight="1" x14ac:dyDescent="0.25">
      <c r="A143" s="15" t="s">
        <v>144</v>
      </c>
      <c r="B143" s="9" t="s">
        <v>417</v>
      </c>
      <c r="C143" s="248"/>
    </row>
    <row r="144" spans="1:3" ht="12" customHeight="1" x14ac:dyDescent="0.25">
      <c r="A144" s="13" t="s">
        <v>145</v>
      </c>
      <c r="B144" s="7" t="s">
        <v>418</v>
      </c>
      <c r="C144" s="250"/>
    </row>
    <row r="145" spans="1:9" ht="12" customHeight="1" thickBot="1" x14ac:dyDescent="0.3">
      <c r="A145" s="18" t="s">
        <v>146</v>
      </c>
      <c r="B145" s="660" t="s">
        <v>419</v>
      </c>
      <c r="C145" s="476"/>
    </row>
    <row r="146" spans="1:9" ht="12" customHeight="1" thickBot="1" x14ac:dyDescent="0.3">
      <c r="A146" s="20" t="s">
        <v>20</v>
      </c>
      <c r="B146" s="121" t="s">
        <v>427</v>
      </c>
      <c r="C146" s="287">
        <f>+C147+C148+C149+C150</f>
        <v>1674889</v>
      </c>
    </row>
    <row r="147" spans="1:9" ht="12" customHeight="1" x14ac:dyDescent="0.25">
      <c r="A147" s="15" t="s">
        <v>91</v>
      </c>
      <c r="B147" s="9" t="s">
        <v>337</v>
      </c>
      <c r="C147" s="248"/>
    </row>
    <row r="148" spans="1:9" ht="12" customHeight="1" x14ac:dyDescent="0.25">
      <c r="A148" s="15" t="s">
        <v>92</v>
      </c>
      <c r="B148" s="9" t="s">
        <v>338</v>
      </c>
      <c r="C148" s="248">
        <v>1674889</v>
      </c>
    </row>
    <row r="149" spans="1:9" ht="12" customHeight="1" thickBot="1" x14ac:dyDescent="0.3">
      <c r="A149" s="13" t="s">
        <v>254</v>
      </c>
      <c r="B149" s="7" t="s">
        <v>428</v>
      </c>
      <c r="C149" s="250"/>
    </row>
    <row r="150" spans="1:9" ht="12" customHeight="1" thickBot="1" x14ac:dyDescent="0.3">
      <c r="A150" s="554" t="s">
        <v>255</v>
      </c>
      <c r="B150" s="559" t="s">
        <v>356</v>
      </c>
      <c r="C150" s="560"/>
    </row>
    <row r="151" spans="1:9" ht="12" customHeight="1" thickBot="1" x14ac:dyDescent="0.3">
      <c r="A151" s="20" t="s">
        <v>21</v>
      </c>
      <c r="B151" s="121" t="s">
        <v>429</v>
      </c>
      <c r="C151" s="290">
        <f>SUM(C152:C156)</f>
        <v>0</v>
      </c>
    </row>
    <row r="152" spans="1:9" ht="12" customHeight="1" x14ac:dyDescent="0.25">
      <c r="A152" s="15" t="s">
        <v>93</v>
      </c>
      <c r="B152" s="9" t="s">
        <v>424</v>
      </c>
      <c r="C152" s="248"/>
    </row>
    <row r="153" spans="1:9" ht="12" customHeight="1" x14ac:dyDescent="0.25">
      <c r="A153" s="15" t="s">
        <v>94</v>
      </c>
      <c r="B153" s="9" t="s">
        <v>431</v>
      </c>
      <c r="C153" s="248"/>
    </row>
    <row r="154" spans="1:9" ht="12" customHeight="1" x14ac:dyDescent="0.25">
      <c r="A154" s="15" t="s">
        <v>266</v>
      </c>
      <c r="B154" s="9" t="s">
        <v>426</v>
      </c>
      <c r="C154" s="248"/>
    </row>
    <row r="155" spans="1:9" ht="12" customHeight="1" x14ac:dyDescent="0.25">
      <c r="A155" s="15" t="s">
        <v>267</v>
      </c>
      <c r="B155" s="9" t="s">
        <v>482</v>
      </c>
      <c r="C155" s="248"/>
    </row>
    <row r="156" spans="1:9" ht="12" customHeight="1" thickBot="1" x14ac:dyDescent="0.3">
      <c r="A156" s="15" t="s">
        <v>430</v>
      </c>
      <c r="B156" s="9" t="s">
        <v>433</v>
      </c>
      <c r="C156" s="248"/>
    </row>
    <row r="157" spans="1:9" ht="12" customHeight="1" thickBot="1" x14ac:dyDescent="0.3">
      <c r="A157" s="20" t="s">
        <v>22</v>
      </c>
      <c r="B157" s="121" t="s">
        <v>434</v>
      </c>
      <c r="C157" s="470"/>
    </row>
    <row r="158" spans="1:9" ht="12" customHeight="1" thickBot="1" x14ac:dyDescent="0.3">
      <c r="A158" s="20" t="s">
        <v>23</v>
      </c>
      <c r="B158" s="121" t="s">
        <v>435</v>
      </c>
      <c r="C158" s="470"/>
    </row>
    <row r="159" spans="1:9" ht="15.2" customHeight="1" thickBot="1" x14ac:dyDescent="0.3">
      <c r="A159" s="20" t="s">
        <v>24</v>
      </c>
      <c r="B159" s="121" t="s">
        <v>437</v>
      </c>
      <c r="C159" s="561">
        <f>+C135+C139+C146+C151+C157+C158</f>
        <v>1674889</v>
      </c>
      <c r="F159" s="410"/>
      <c r="G159" s="411"/>
      <c r="H159" s="411"/>
      <c r="I159" s="411"/>
    </row>
    <row r="160" spans="1:9" s="398" customFormat="1" ht="17.25" customHeight="1" thickBot="1" x14ac:dyDescent="0.25">
      <c r="A160" s="279" t="s">
        <v>25</v>
      </c>
      <c r="B160" s="562" t="s">
        <v>436</v>
      </c>
      <c r="C160" s="561">
        <f>+C134+C159</f>
        <v>109290938</v>
      </c>
    </row>
    <row r="161" spans="1:4" ht="15.95" customHeight="1" x14ac:dyDescent="0.25">
      <c r="A161" s="614"/>
      <c r="B161" s="614"/>
      <c r="C161" s="615">
        <f>C93-C160</f>
        <v>0</v>
      </c>
    </row>
    <row r="162" spans="1:4" x14ac:dyDescent="0.25">
      <c r="A162" s="690" t="s">
        <v>339</v>
      </c>
      <c r="B162" s="690"/>
      <c r="C162" s="690"/>
    </row>
    <row r="163" spans="1:4" ht="15.2" customHeight="1" thickBot="1" x14ac:dyDescent="0.3">
      <c r="A163" s="691" t="s">
        <v>131</v>
      </c>
      <c r="B163" s="691"/>
      <c r="C163" s="566" t="str">
        <f>C96</f>
        <v>Forintban!</v>
      </c>
    </row>
    <row r="164" spans="1:4" ht="13.5" customHeight="1" thickBot="1" x14ac:dyDescent="0.3">
      <c r="A164" s="20">
        <v>1</v>
      </c>
      <c r="B164" s="27" t="s">
        <v>438</v>
      </c>
      <c r="C164" s="281">
        <f>+C68-C134</f>
        <v>-29395814</v>
      </c>
      <c r="D164" s="412"/>
    </row>
    <row r="165" spans="1:4" ht="27.75" customHeight="1" thickBot="1" x14ac:dyDescent="0.3">
      <c r="A165" s="20" t="s">
        <v>16</v>
      </c>
      <c r="B165" s="27" t="s">
        <v>444</v>
      </c>
      <c r="C165" s="281">
        <f>+C92-C159</f>
        <v>29395814</v>
      </c>
    </row>
  </sheetData>
  <mergeCells count="7">
    <mergeCell ref="B1:C1"/>
    <mergeCell ref="A6:C6"/>
    <mergeCell ref="A7:B7"/>
    <mergeCell ref="A96:B96"/>
    <mergeCell ref="A162:C162"/>
    <mergeCell ref="A163:B163"/>
    <mergeCell ref="A95:C95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8" max="2" man="1"/>
    <brk id="14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5"/>
  <sheetViews>
    <sheetView zoomScale="120" zoomScaleNormal="120" zoomScaleSheetLayoutView="100" workbookViewId="0">
      <selection activeCell="B14" sqref="B14"/>
    </sheetView>
  </sheetViews>
  <sheetFormatPr defaultRowHeight="15.75" x14ac:dyDescent="0.25"/>
  <cols>
    <col min="1" max="1" width="9.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9.33203125" style="396"/>
  </cols>
  <sheetData>
    <row r="1" spans="1:3" ht="18.75" customHeight="1" x14ac:dyDescent="0.25">
      <c r="A1" s="606"/>
      <c r="B1" s="685" t="str">
        <f>CONCATENATE("1.2. melléklet ",ALAPADATOK!A7," ",ALAPADATOK!B7," ",ALAPADATOK!C7," ",ALAPADATOK!D7," ",ALAPADATOK!E7," ",ALAPADATOK!F7," ",ALAPADATOK!G7," ",ALAPADATOK!H7)</f>
        <v>1.2. melléklet az 1 / 2021 ( II.16. ) önkormányzati rendelethez</v>
      </c>
      <c r="C1" s="686"/>
    </row>
    <row r="2" spans="1:3" ht="21.95" customHeight="1" x14ac:dyDescent="0.25">
      <c r="A2" s="607"/>
      <c r="B2" s="608" t="str">
        <f>CONCATENATE(ALAPADATOK!A3)</f>
        <v>FITYEHÁZ KÖZSÉG ÖNKORMÁNYZATA</v>
      </c>
      <c r="C2" s="609"/>
    </row>
    <row r="3" spans="1:3" ht="21.95" customHeight="1" x14ac:dyDescent="0.25">
      <c r="A3" s="609"/>
      <c r="B3" s="608" t="str">
        <f>'KV_1.1.sz.mell.'!B3</f>
        <v>2021. ÉVI KÖLTSÉGVETÉS</v>
      </c>
      <c r="C3" s="609"/>
    </row>
    <row r="4" spans="1:3" ht="21.95" customHeight="1" x14ac:dyDescent="0.25">
      <c r="A4" s="609"/>
      <c r="B4" s="608" t="s">
        <v>536</v>
      </c>
      <c r="C4" s="609"/>
    </row>
    <row r="5" spans="1:3" ht="21.95" customHeight="1" x14ac:dyDescent="0.25">
      <c r="A5" s="606"/>
      <c r="B5" s="606"/>
      <c r="C5" s="610"/>
    </row>
    <row r="6" spans="1:3" ht="15.2" customHeight="1" x14ac:dyDescent="0.25">
      <c r="A6" s="687" t="s">
        <v>12</v>
      </c>
      <c r="B6" s="687"/>
      <c r="C6" s="687"/>
    </row>
    <row r="7" spans="1:3" ht="15.2" customHeight="1" thickBot="1" x14ac:dyDescent="0.3">
      <c r="A7" s="688" t="s">
        <v>129</v>
      </c>
      <c r="B7" s="688"/>
      <c r="C7" s="564" t="str">
        <f>CONCATENATE('KV_1.1.sz.mell.'!C7)</f>
        <v>Forintban!</v>
      </c>
    </row>
    <row r="8" spans="1:3" ht="24" customHeight="1" thickBot="1" x14ac:dyDescent="0.3">
      <c r="A8" s="611" t="s">
        <v>66</v>
      </c>
      <c r="B8" s="612" t="s">
        <v>14</v>
      </c>
      <c r="C8" s="613" t="str">
        <f>+CONCATENATE(LEFT(KV_ÖSSZEFÜGGÉSEK!A5,4),". évi előirányzat")</f>
        <v>2021. évi előirányzat</v>
      </c>
    </row>
    <row r="9" spans="1:3" s="397" customFormat="1" ht="12" customHeight="1" thickBot="1" x14ac:dyDescent="0.25">
      <c r="A9" s="549"/>
      <c r="B9" s="550" t="s">
        <v>457</v>
      </c>
      <c r="C9" s="551" t="s">
        <v>458</v>
      </c>
    </row>
    <row r="10" spans="1:3" s="398" customFormat="1" ht="12" customHeight="1" thickBot="1" x14ac:dyDescent="0.25">
      <c r="A10" s="20" t="s">
        <v>15</v>
      </c>
      <c r="B10" s="21" t="s">
        <v>220</v>
      </c>
      <c r="C10" s="281">
        <f>+C11+C12+C13+C15+C16+C17+C14</f>
        <v>41872220</v>
      </c>
    </row>
    <row r="11" spans="1:3" s="398" customFormat="1" ht="12" customHeight="1" x14ac:dyDescent="0.2">
      <c r="A11" s="15" t="s">
        <v>95</v>
      </c>
      <c r="B11" s="399" t="s">
        <v>221</v>
      </c>
      <c r="C11" s="284">
        <v>15040340</v>
      </c>
    </row>
    <row r="12" spans="1:3" s="398" customFormat="1" ht="12" customHeight="1" x14ac:dyDescent="0.2">
      <c r="A12" s="14" t="s">
        <v>96</v>
      </c>
      <c r="B12" s="400" t="s">
        <v>222</v>
      </c>
      <c r="C12" s="283">
        <v>13177980</v>
      </c>
    </row>
    <row r="13" spans="1:3" s="398" customFormat="1" ht="12" customHeight="1" x14ac:dyDescent="0.2">
      <c r="A13" s="14" t="s">
        <v>97</v>
      </c>
      <c r="B13" s="400" t="s">
        <v>223</v>
      </c>
      <c r="C13" s="283">
        <v>11310940</v>
      </c>
    </row>
    <row r="14" spans="1:3" s="398" customFormat="1" ht="12" customHeight="1" x14ac:dyDescent="0.2">
      <c r="A14" s="14" t="s">
        <v>98</v>
      </c>
      <c r="B14" s="400" t="s">
        <v>643</v>
      </c>
      <c r="C14" s="283">
        <v>72960</v>
      </c>
    </row>
    <row r="15" spans="1:3" s="398" customFormat="1" ht="12" customHeight="1" x14ac:dyDescent="0.2">
      <c r="A15" s="14" t="s">
        <v>125</v>
      </c>
      <c r="B15" s="400" t="s">
        <v>224</v>
      </c>
      <c r="C15" s="283">
        <v>2270000</v>
      </c>
    </row>
    <row r="16" spans="1:3" s="398" customFormat="1" ht="12" customHeight="1" x14ac:dyDescent="0.2">
      <c r="A16" s="14" t="s">
        <v>99</v>
      </c>
      <c r="B16" s="277" t="s">
        <v>396</v>
      </c>
      <c r="C16" s="283"/>
    </row>
    <row r="17" spans="1:3" s="398" customFormat="1" ht="12" customHeight="1" thickBot="1" x14ac:dyDescent="0.25">
      <c r="A17" s="16" t="s">
        <v>100</v>
      </c>
      <c r="B17" s="278" t="s">
        <v>397</v>
      </c>
      <c r="C17" s="283"/>
    </row>
    <row r="18" spans="1:3" s="398" customFormat="1" ht="12" customHeight="1" thickBot="1" x14ac:dyDescent="0.25">
      <c r="A18" s="20" t="s">
        <v>16</v>
      </c>
      <c r="B18" s="276" t="s">
        <v>225</v>
      </c>
      <c r="C18" s="281">
        <f>+C19+C20+C21+C22+C23</f>
        <v>6179181</v>
      </c>
    </row>
    <row r="19" spans="1:3" s="398" customFormat="1" ht="12" customHeight="1" x14ac:dyDescent="0.2">
      <c r="A19" s="15" t="s">
        <v>101</v>
      </c>
      <c r="B19" s="399" t="s">
        <v>226</v>
      </c>
      <c r="C19" s="284"/>
    </row>
    <row r="20" spans="1:3" s="398" customFormat="1" ht="12" customHeight="1" x14ac:dyDescent="0.2">
      <c r="A20" s="14" t="s">
        <v>102</v>
      </c>
      <c r="B20" s="400" t="s">
        <v>227</v>
      </c>
      <c r="C20" s="283"/>
    </row>
    <row r="21" spans="1:3" s="398" customFormat="1" ht="12" customHeight="1" x14ac:dyDescent="0.2">
      <c r="A21" s="14" t="s">
        <v>103</v>
      </c>
      <c r="B21" s="400" t="s">
        <v>387</v>
      </c>
      <c r="C21" s="283"/>
    </row>
    <row r="22" spans="1:3" s="398" customFormat="1" ht="12" customHeight="1" x14ac:dyDescent="0.2">
      <c r="A22" s="14" t="s">
        <v>104</v>
      </c>
      <c r="B22" s="400" t="s">
        <v>388</v>
      </c>
      <c r="C22" s="283"/>
    </row>
    <row r="23" spans="1:3" s="398" customFormat="1" ht="12" customHeight="1" x14ac:dyDescent="0.2">
      <c r="A23" s="14" t="s">
        <v>105</v>
      </c>
      <c r="B23" s="400" t="s">
        <v>530</v>
      </c>
      <c r="C23" s="283">
        <v>6179181</v>
      </c>
    </row>
    <row r="24" spans="1:3" s="398" customFormat="1" ht="12" customHeight="1" thickBot="1" x14ac:dyDescent="0.25">
      <c r="A24" s="16" t="s">
        <v>114</v>
      </c>
      <c r="B24" s="278" t="s">
        <v>229</v>
      </c>
      <c r="C24" s="285"/>
    </row>
    <row r="25" spans="1:3" s="398" customFormat="1" ht="12" customHeight="1" thickBot="1" x14ac:dyDescent="0.25">
      <c r="A25" s="20" t="s">
        <v>17</v>
      </c>
      <c r="B25" s="21" t="s">
        <v>230</v>
      </c>
      <c r="C25" s="281">
        <f>+C26+C27+C28+C29+C30</f>
        <v>0</v>
      </c>
    </row>
    <row r="26" spans="1:3" s="398" customFormat="1" ht="12" customHeight="1" x14ac:dyDescent="0.2">
      <c r="A26" s="15" t="s">
        <v>84</v>
      </c>
      <c r="B26" s="399" t="s">
        <v>231</v>
      </c>
      <c r="C26" s="284"/>
    </row>
    <row r="27" spans="1:3" s="398" customFormat="1" ht="12" customHeight="1" x14ac:dyDescent="0.2">
      <c r="A27" s="14" t="s">
        <v>85</v>
      </c>
      <c r="B27" s="400" t="s">
        <v>232</v>
      </c>
      <c r="C27" s="283"/>
    </row>
    <row r="28" spans="1:3" s="398" customFormat="1" ht="12" customHeight="1" x14ac:dyDescent="0.2">
      <c r="A28" s="14" t="s">
        <v>86</v>
      </c>
      <c r="B28" s="400" t="s">
        <v>389</v>
      </c>
      <c r="C28" s="283"/>
    </row>
    <row r="29" spans="1:3" s="398" customFormat="1" ht="12" customHeight="1" x14ac:dyDescent="0.2">
      <c r="A29" s="14" t="s">
        <v>87</v>
      </c>
      <c r="B29" s="400" t="s">
        <v>390</v>
      </c>
      <c r="C29" s="283"/>
    </row>
    <row r="30" spans="1:3" s="398" customFormat="1" ht="12" customHeight="1" x14ac:dyDescent="0.2">
      <c r="A30" s="14" t="s">
        <v>140</v>
      </c>
      <c r="B30" s="400" t="s">
        <v>233</v>
      </c>
      <c r="C30" s="283"/>
    </row>
    <row r="31" spans="1:3" s="542" customFormat="1" ht="12" customHeight="1" thickBot="1" x14ac:dyDescent="0.25">
      <c r="A31" s="552" t="s">
        <v>141</v>
      </c>
      <c r="B31" s="540" t="s">
        <v>525</v>
      </c>
      <c r="C31" s="541"/>
    </row>
    <row r="32" spans="1:3" s="398" customFormat="1" ht="12" customHeight="1" thickBot="1" x14ac:dyDescent="0.25">
      <c r="A32" s="20" t="s">
        <v>142</v>
      </c>
      <c r="B32" s="21" t="s">
        <v>509</v>
      </c>
      <c r="C32" s="287">
        <f>SUM(C33:C39)</f>
        <v>8500487</v>
      </c>
    </row>
    <row r="33" spans="1:3" s="398" customFormat="1" ht="12" customHeight="1" x14ac:dyDescent="0.2">
      <c r="A33" s="15" t="s">
        <v>236</v>
      </c>
      <c r="B33" s="399" t="str">
        <f>'KV_1.1.sz.mell.'!B33</f>
        <v>Magánszemélyek kommunális adója</v>
      </c>
      <c r="C33" s="284">
        <v>1300487</v>
      </c>
    </row>
    <row r="34" spans="1:3" s="398" customFormat="1" ht="12" customHeight="1" x14ac:dyDescent="0.2">
      <c r="A34" s="14" t="s">
        <v>237</v>
      </c>
      <c r="B34" s="399" t="str">
        <f>'KV_1.1.sz.mell.'!B34</f>
        <v>Idegenforgalmi adó</v>
      </c>
      <c r="C34" s="283"/>
    </row>
    <row r="35" spans="1:3" s="398" customFormat="1" ht="12" customHeight="1" x14ac:dyDescent="0.2">
      <c r="A35" s="14" t="s">
        <v>238</v>
      </c>
      <c r="B35" s="399" t="str">
        <f>'KV_1.1.sz.mell.'!B35</f>
        <v>Iparűzési adó</v>
      </c>
      <c r="C35" s="283">
        <v>6500000</v>
      </c>
    </row>
    <row r="36" spans="1:3" s="398" customFormat="1" ht="12" customHeight="1" x14ac:dyDescent="0.2">
      <c r="A36" s="14" t="s">
        <v>239</v>
      </c>
      <c r="B36" s="399" t="str">
        <f>'KV_1.1.sz.mell.'!B36</f>
        <v>Talajterhelési díj</v>
      </c>
      <c r="C36" s="283"/>
    </row>
    <row r="37" spans="1:3" s="398" customFormat="1" ht="12" customHeight="1" x14ac:dyDescent="0.2">
      <c r="A37" s="14" t="s">
        <v>510</v>
      </c>
      <c r="B37" s="399" t="str">
        <f>'KV_1.1.sz.mell.'!B37</f>
        <v>Gépjárműadó</v>
      </c>
      <c r="C37" s="283"/>
    </row>
    <row r="38" spans="1:3" s="398" customFormat="1" ht="12" customHeight="1" x14ac:dyDescent="0.2">
      <c r="A38" s="14" t="s">
        <v>511</v>
      </c>
      <c r="B38" s="399" t="str">
        <f>'KV_1.1.sz.mell.'!B38</f>
        <v>Telekadó</v>
      </c>
      <c r="C38" s="283"/>
    </row>
    <row r="39" spans="1:3" s="398" customFormat="1" ht="12" customHeight="1" thickBot="1" x14ac:dyDescent="0.25">
      <c r="A39" s="16" t="s">
        <v>512</v>
      </c>
      <c r="B39" s="399" t="str">
        <f>'KV_1.1.sz.mell.'!B39</f>
        <v>Egyéb közhatalmi bevételek</v>
      </c>
      <c r="C39" s="285">
        <v>700000</v>
      </c>
    </row>
    <row r="40" spans="1:3" s="398" customFormat="1" ht="12" customHeight="1" thickBot="1" x14ac:dyDescent="0.25">
      <c r="A40" s="20" t="s">
        <v>19</v>
      </c>
      <c r="B40" s="21" t="s">
        <v>398</v>
      </c>
      <c r="C40" s="281">
        <f>SUM(C41:C51)</f>
        <v>20395394</v>
      </c>
    </row>
    <row r="41" spans="1:3" s="398" customFormat="1" ht="12" customHeight="1" x14ac:dyDescent="0.2">
      <c r="A41" s="15" t="s">
        <v>88</v>
      </c>
      <c r="B41" s="399" t="s">
        <v>243</v>
      </c>
      <c r="C41" s="284"/>
    </row>
    <row r="42" spans="1:3" s="398" customFormat="1" ht="12" customHeight="1" x14ac:dyDescent="0.2">
      <c r="A42" s="14" t="s">
        <v>89</v>
      </c>
      <c r="B42" s="400" t="s">
        <v>244</v>
      </c>
      <c r="C42" s="283">
        <v>327934</v>
      </c>
    </row>
    <row r="43" spans="1:3" s="398" customFormat="1" ht="12" customHeight="1" x14ac:dyDescent="0.2">
      <c r="A43" s="14" t="s">
        <v>90</v>
      </c>
      <c r="B43" s="400" t="s">
        <v>245</v>
      </c>
      <c r="C43" s="283">
        <v>90000</v>
      </c>
    </row>
    <row r="44" spans="1:3" s="398" customFormat="1" ht="12" customHeight="1" x14ac:dyDescent="0.2">
      <c r="A44" s="14" t="s">
        <v>144</v>
      </c>
      <c r="B44" s="400" t="s">
        <v>246</v>
      </c>
      <c r="C44" s="283">
        <v>11625954</v>
      </c>
    </row>
    <row r="45" spans="1:3" s="398" customFormat="1" ht="12" customHeight="1" x14ac:dyDescent="0.2">
      <c r="A45" s="14" t="s">
        <v>145</v>
      </c>
      <c r="B45" s="400" t="s">
        <v>247</v>
      </c>
      <c r="C45" s="283">
        <v>4062472</v>
      </c>
    </row>
    <row r="46" spans="1:3" s="398" customFormat="1" ht="12" customHeight="1" x14ac:dyDescent="0.2">
      <c r="A46" s="14" t="s">
        <v>146</v>
      </c>
      <c r="B46" s="400" t="s">
        <v>248</v>
      </c>
      <c r="C46" s="283">
        <v>4276120</v>
      </c>
    </row>
    <row r="47" spans="1:3" s="398" customFormat="1" ht="12" customHeight="1" x14ac:dyDescent="0.2">
      <c r="A47" s="14" t="s">
        <v>147</v>
      </c>
      <c r="B47" s="400" t="s">
        <v>249</v>
      </c>
      <c r="C47" s="283"/>
    </row>
    <row r="48" spans="1:3" s="398" customFormat="1" ht="12" customHeight="1" x14ac:dyDescent="0.2">
      <c r="A48" s="14" t="s">
        <v>148</v>
      </c>
      <c r="B48" s="400" t="s">
        <v>516</v>
      </c>
      <c r="C48" s="283"/>
    </row>
    <row r="49" spans="1:3" s="398" customFormat="1" ht="12" customHeight="1" x14ac:dyDescent="0.2">
      <c r="A49" s="14" t="s">
        <v>241</v>
      </c>
      <c r="B49" s="400" t="s">
        <v>251</v>
      </c>
      <c r="C49" s="286"/>
    </row>
    <row r="50" spans="1:3" s="398" customFormat="1" ht="12" customHeight="1" x14ac:dyDescent="0.2">
      <c r="A50" s="16" t="s">
        <v>242</v>
      </c>
      <c r="B50" s="401" t="s">
        <v>400</v>
      </c>
      <c r="C50" s="387"/>
    </row>
    <row r="51" spans="1:3" s="398" customFormat="1" ht="12" customHeight="1" thickBot="1" x14ac:dyDescent="0.25">
      <c r="A51" s="16" t="s">
        <v>399</v>
      </c>
      <c r="B51" s="278" t="s">
        <v>252</v>
      </c>
      <c r="C51" s="387">
        <v>12914</v>
      </c>
    </row>
    <row r="52" spans="1:3" s="398" customFormat="1" ht="12" customHeight="1" thickBot="1" x14ac:dyDescent="0.25">
      <c r="A52" s="20" t="s">
        <v>20</v>
      </c>
      <c r="B52" s="21" t="s">
        <v>253</v>
      </c>
      <c r="C52" s="281">
        <f>SUM(C53:C57)</f>
        <v>0</v>
      </c>
    </row>
    <row r="53" spans="1:3" s="398" customFormat="1" ht="12" customHeight="1" x14ac:dyDescent="0.2">
      <c r="A53" s="15" t="s">
        <v>91</v>
      </c>
      <c r="B53" s="399" t="s">
        <v>257</v>
      </c>
      <c r="C53" s="443"/>
    </row>
    <row r="54" spans="1:3" s="398" customFormat="1" ht="12" customHeight="1" x14ac:dyDescent="0.2">
      <c r="A54" s="14" t="s">
        <v>92</v>
      </c>
      <c r="B54" s="400" t="s">
        <v>258</v>
      </c>
      <c r="C54" s="286"/>
    </row>
    <row r="55" spans="1:3" s="398" customFormat="1" ht="12" customHeight="1" x14ac:dyDescent="0.2">
      <c r="A55" s="14" t="s">
        <v>254</v>
      </c>
      <c r="B55" s="400" t="s">
        <v>259</v>
      </c>
      <c r="C55" s="286"/>
    </row>
    <row r="56" spans="1:3" s="398" customFormat="1" ht="12" customHeight="1" x14ac:dyDescent="0.2">
      <c r="A56" s="14" t="s">
        <v>255</v>
      </c>
      <c r="B56" s="400" t="s">
        <v>260</v>
      </c>
      <c r="C56" s="286"/>
    </row>
    <row r="57" spans="1:3" s="398" customFormat="1" ht="12" customHeight="1" thickBot="1" x14ac:dyDescent="0.25">
      <c r="A57" s="16" t="s">
        <v>256</v>
      </c>
      <c r="B57" s="278" t="s">
        <v>261</v>
      </c>
      <c r="C57" s="387"/>
    </row>
    <row r="58" spans="1:3" s="398" customFormat="1" ht="12" customHeight="1" thickBot="1" x14ac:dyDescent="0.25">
      <c r="A58" s="20" t="s">
        <v>149</v>
      </c>
      <c r="B58" s="21" t="s">
        <v>262</v>
      </c>
      <c r="C58" s="281">
        <f>SUM(C59:C61)</f>
        <v>0</v>
      </c>
    </row>
    <row r="59" spans="1:3" s="398" customFormat="1" ht="12" customHeight="1" x14ac:dyDescent="0.2">
      <c r="A59" s="15" t="s">
        <v>93</v>
      </c>
      <c r="B59" s="399" t="s">
        <v>263</v>
      </c>
      <c r="C59" s="284"/>
    </row>
    <row r="60" spans="1:3" s="398" customFormat="1" ht="12" customHeight="1" x14ac:dyDescent="0.2">
      <c r="A60" s="14" t="s">
        <v>94</v>
      </c>
      <c r="B60" s="400" t="s">
        <v>391</v>
      </c>
      <c r="C60" s="283"/>
    </row>
    <row r="61" spans="1:3" s="398" customFormat="1" ht="12" customHeight="1" x14ac:dyDescent="0.2">
      <c r="A61" s="14" t="s">
        <v>266</v>
      </c>
      <c r="B61" s="400" t="s">
        <v>264</v>
      </c>
      <c r="C61" s="283"/>
    </row>
    <row r="62" spans="1:3" s="398" customFormat="1" ht="12" customHeight="1" thickBot="1" x14ac:dyDescent="0.25">
      <c r="A62" s="16" t="s">
        <v>267</v>
      </c>
      <c r="B62" s="278" t="s">
        <v>265</v>
      </c>
      <c r="C62" s="285"/>
    </row>
    <row r="63" spans="1:3" s="398" customFormat="1" ht="12" customHeight="1" thickBot="1" x14ac:dyDescent="0.25">
      <c r="A63" s="20" t="s">
        <v>22</v>
      </c>
      <c r="B63" s="276" t="s">
        <v>268</v>
      </c>
      <c r="C63" s="281">
        <f>SUM(C64:C66)</f>
        <v>73440</v>
      </c>
    </row>
    <row r="64" spans="1:3" s="398" customFormat="1" ht="12" customHeight="1" x14ac:dyDescent="0.2">
      <c r="A64" s="15" t="s">
        <v>150</v>
      </c>
      <c r="B64" s="399" t="s">
        <v>270</v>
      </c>
      <c r="C64" s="286"/>
    </row>
    <row r="65" spans="1:3" s="398" customFormat="1" ht="12" customHeight="1" x14ac:dyDescent="0.2">
      <c r="A65" s="14" t="s">
        <v>151</v>
      </c>
      <c r="B65" s="400" t="s">
        <v>392</v>
      </c>
      <c r="C65" s="286"/>
    </row>
    <row r="66" spans="1:3" s="398" customFormat="1" ht="12" customHeight="1" x14ac:dyDescent="0.2">
      <c r="A66" s="14" t="s">
        <v>199</v>
      </c>
      <c r="B66" s="400" t="s">
        <v>271</v>
      </c>
      <c r="C66" s="286">
        <v>73440</v>
      </c>
    </row>
    <row r="67" spans="1:3" s="398" customFormat="1" ht="12" customHeight="1" thickBot="1" x14ac:dyDescent="0.25">
      <c r="A67" s="16" t="s">
        <v>269</v>
      </c>
      <c r="B67" s="278" t="s">
        <v>272</v>
      </c>
      <c r="C67" s="286"/>
    </row>
    <row r="68" spans="1:3" s="398" customFormat="1" ht="12" customHeight="1" thickBot="1" x14ac:dyDescent="0.25">
      <c r="A68" s="471" t="s">
        <v>440</v>
      </c>
      <c r="B68" s="21" t="s">
        <v>273</v>
      </c>
      <c r="C68" s="287">
        <f>+C10+C18+C25+C32+C40+C52+C58+C63</f>
        <v>77020722</v>
      </c>
    </row>
    <row r="69" spans="1:3" s="398" customFormat="1" ht="12" customHeight="1" thickBot="1" x14ac:dyDescent="0.25">
      <c r="A69" s="446" t="s">
        <v>274</v>
      </c>
      <c r="B69" s="276" t="s">
        <v>275</v>
      </c>
      <c r="C69" s="281">
        <f>SUM(C70:C72)</f>
        <v>0</v>
      </c>
    </row>
    <row r="70" spans="1:3" s="398" customFormat="1" ht="12" customHeight="1" x14ac:dyDescent="0.2">
      <c r="A70" s="15" t="s">
        <v>303</v>
      </c>
      <c r="B70" s="399" t="s">
        <v>276</v>
      </c>
      <c r="C70" s="286"/>
    </row>
    <row r="71" spans="1:3" s="398" customFormat="1" ht="12" customHeight="1" x14ac:dyDescent="0.2">
      <c r="A71" s="14" t="s">
        <v>312</v>
      </c>
      <c r="B71" s="400" t="s">
        <v>277</v>
      </c>
      <c r="C71" s="286"/>
    </row>
    <row r="72" spans="1:3" s="398" customFormat="1" ht="12" customHeight="1" thickBot="1" x14ac:dyDescent="0.25">
      <c r="A72" s="16" t="s">
        <v>313</v>
      </c>
      <c r="B72" s="465" t="s">
        <v>526</v>
      </c>
      <c r="C72" s="286"/>
    </row>
    <row r="73" spans="1:3" s="398" customFormat="1" ht="12" customHeight="1" thickBot="1" x14ac:dyDescent="0.25">
      <c r="A73" s="446" t="s">
        <v>279</v>
      </c>
      <c r="B73" s="276" t="s">
        <v>280</v>
      </c>
      <c r="C73" s="281">
        <f>SUM(C74:C77)</f>
        <v>0</v>
      </c>
    </row>
    <row r="74" spans="1:3" s="398" customFormat="1" ht="12" customHeight="1" x14ac:dyDescent="0.2">
      <c r="A74" s="15" t="s">
        <v>126</v>
      </c>
      <c r="B74" s="399" t="s">
        <v>281</v>
      </c>
      <c r="C74" s="286"/>
    </row>
    <row r="75" spans="1:3" s="398" customFormat="1" ht="12" customHeight="1" x14ac:dyDescent="0.2">
      <c r="A75" s="14" t="s">
        <v>127</v>
      </c>
      <c r="B75" s="400" t="s">
        <v>527</v>
      </c>
      <c r="C75" s="286"/>
    </row>
    <row r="76" spans="1:3" s="398" customFormat="1" ht="12" customHeight="1" thickBot="1" x14ac:dyDescent="0.25">
      <c r="A76" s="16" t="s">
        <v>304</v>
      </c>
      <c r="B76" s="401" t="s">
        <v>282</v>
      </c>
      <c r="C76" s="387"/>
    </row>
    <row r="77" spans="1:3" s="398" customFormat="1" ht="12" customHeight="1" thickBot="1" x14ac:dyDescent="0.25">
      <c r="A77" s="554" t="s">
        <v>305</v>
      </c>
      <c r="B77" s="555" t="s">
        <v>528</v>
      </c>
      <c r="C77" s="556"/>
    </row>
    <row r="78" spans="1:3" s="398" customFormat="1" ht="12" customHeight="1" thickBot="1" x14ac:dyDescent="0.25">
      <c r="A78" s="446" t="s">
        <v>283</v>
      </c>
      <c r="B78" s="276" t="s">
        <v>284</v>
      </c>
      <c r="C78" s="281">
        <f>SUM(C79:C80)</f>
        <v>31070703</v>
      </c>
    </row>
    <row r="79" spans="1:3" s="398" customFormat="1" ht="12" customHeight="1" thickBot="1" x14ac:dyDescent="0.25">
      <c r="A79" s="13" t="s">
        <v>306</v>
      </c>
      <c r="B79" s="553" t="s">
        <v>285</v>
      </c>
      <c r="C79" s="387">
        <v>31070703</v>
      </c>
    </row>
    <row r="80" spans="1:3" s="398" customFormat="1" ht="12" customHeight="1" thickBot="1" x14ac:dyDescent="0.25">
      <c r="A80" s="554" t="s">
        <v>307</v>
      </c>
      <c r="B80" s="555" t="s">
        <v>286</v>
      </c>
      <c r="C80" s="556"/>
    </row>
    <row r="81" spans="1:3" s="398" customFormat="1" ht="12" customHeight="1" thickBot="1" x14ac:dyDescent="0.25">
      <c r="A81" s="446" t="s">
        <v>287</v>
      </c>
      <c r="B81" s="276" t="s">
        <v>288</v>
      </c>
      <c r="C81" s="281">
        <f>SUM(C82:C84)</f>
        <v>0</v>
      </c>
    </row>
    <row r="82" spans="1:3" s="398" customFormat="1" ht="12" customHeight="1" x14ac:dyDescent="0.2">
      <c r="A82" s="15" t="s">
        <v>308</v>
      </c>
      <c r="B82" s="399" t="s">
        <v>289</v>
      </c>
      <c r="C82" s="286"/>
    </row>
    <row r="83" spans="1:3" s="398" customFormat="1" ht="12" customHeight="1" x14ac:dyDescent="0.2">
      <c r="A83" s="14" t="s">
        <v>309</v>
      </c>
      <c r="B83" s="400" t="s">
        <v>290</v>
      </c>
      <c r="C83" s="286"/>
    </row>
    <row r="84" spans="1:3" s="398" customFormat="1" ht="12" customHeight="1" thickBot="1" x14ac:dyDescent="0.25">
      <c r="A84" s="18" t="s">
        <v>310</v>
      </c>
      <c r="B84" s="557" t="s">
        <v>529</v>
      </c>
      <c r="C84" s="558"/>
    </row>
    <row r="85" spans="1:3" s="398" customFormat="1" ht="12" customHeight="1" thickBot="1" x14ac:dyDescent="0.25">
      <c r="A85" s="446" t="s">
        <v>291</v>
      </c>
      <c r="B85" s="276" t="s">
        <v>311</v>
      </c>
      <c r="C85" s="281">
        <f>SUM(C86:C89)</f>
        <v>0</v>
      </c>
    </row>
    <row r="86" spans="1:3" s="398" customFormat="1" ht="12" customHeight="1" x14ac:dyDescent="0.2">
      <c r="A86" s="403" t="s">
        <v>292</v>
      </c>
      <c r="B86" s="399" t="s">
        <v>293</v>
      </c>
      <c r="C86" s="286"/>
    </row>
    <row r="87" spans="1:3" s="398" customFormat="1" ht="12" customHeight="1" x14ac:dyDescent="0.2">
      <c r="A87" s="404" t="s">
        <v>294</v>
      </c>
      <c r="B87" s="400" t="s">
        <v>295</v>
      </c>
      <c r="C87" s="286"/>
    </row>
    <row r="88" spans="1:3" s="398" customFormat="1" ht="12" customHeight="1" x14ac:dyDescent="0.2">
      <c r="A88" s="404" t="s">
        <v>296</v>
      </c>
      <c r="B88" s="400" t="s">
        <v>297</v>
      </c>
      <c r="C88" s="286"/>
    </row>
    <row r="89" spans="1:3" s="398" customFormat="1" ht="12" customHeight="1" thickBot="1" x14ac:dyDescent="0.25">
      <c r="A89" s="405" t="s">
        <v>298</v>
      </c>
      <c r="B89" s="278" t="s">
        <v>299</v>
      </c>
      <c r="C89" s="286"/>
    </row>
    <row r="90" spans="1:3" s="398" customFormat="1" ht="12" customHeight="1" thickBot="1" x14ac:dyDescent="0.25">
      <c r="A90" s="446" t="s">
        <v>300</v>
      </c>
      <c r="B90" s="276" t="s">
        <v>439</v>
      </c>
      <c r="C90" s="444"/>
    </row>
    <row r="91" spans="1:3" s="398" customFormat="1" ht="13.5" customHeight="1" thickBot="1" x14ac:dyDescent="0.25">
      <c r="A91" s="446" t="s">
        <v>302</v>
      </c>
      <c r="B91" s="276" t="s">
        <v>301</v>
      </c>
      <c r="C91" s="444"/>
    </row>
    <row r="92" spans="1:3" s="398" customFormat="1" ht="15.75" customHeight="1" thickBot="1" x14ac:dyDescent="0.25">
      <c r="A92" s="446" t="s">
        <v>314</v>
      </c>
      <c r="B92" s="406" t="s">
        <v>442</v>
      </c>
      <c r="C92" s="287">
        <f>+C69+C73+C78+C81+C85+C91+C90</f>
        <v>31070703</v>
      </c>
    </row>
    <row r="93" spans="1:3" s="398" customFormat="1" ht="16.5" customHeight="1" thickBot="1" x14ac:dyDescent="0.25">
      <c r="A93" s="447" t="s">
        <v>441</v>
      </c>
      <c r="B93" s="407" t="s">
        <v>443</v>
      </c>
      <c r="C93" s="287">
        <f>+C68+C92</f>
        <v>108091425</v>
      </c>
    </row>
    <row r="94" spans="1:3" s="398" customFormat="1" ht="11.1" customHeight="1" x14ac:dyDescent="0.2">
      <c r="A94" s="5"/>
      <c r="B94" s="6"/>
      <c r="C94" s="288"/>
    </row>
    <row r="95" spans="1:3" ht="16.5" customHeight="1" x14ac:dyDescent="0.25">
      <c r="A95" s="692" t="s">
        <v>44</v>
      </c>
      <c r="B95" s="692"/>
      <c r="C95" s="692"/>
    </row>
    <row r="96" spans="1:3" s="408" customFormat="1" ht="16.5" customHeight="1" thickBot="1" x14ac:dyDescent="0.3">
      <c r="A96" s="689" t="s">
        <v>130</v>
      </c>
      <c r="B96" s="689"/>
      <c r="C96" s="565" t="str">
        <f>C7</f>
        <v>Forintban!</v>
      </c>
    </row>
    <row r="97" spans="1:3" ht="30" customHeight="1" thickBot="1" x14ac:dyDescent="0.3">
      <c r="A97" s="546" t="s">
        <v>66</v>
      </c>
      <c r="B97" s="547" t="s">
        <v>45</v>
      </c>
      <c r="C97" s="548" t="str">
        <f>+C8</f>
        <v>2021. évi előirányzat</v>
      </c>
    </row>
    <row r="98" spans="1:3" s="397" customFormat="1" ht="12" customHeight="1" thickBot="1" x14ac:dyDescent="0.25">
      <c r="A98" s="546"/>
      <c r="B98" s="547" t="s">
        <v>457</v>
      </c>
      <c r="C98" s="548" t="s">
        <v>458</v>
      </c>
    </row>
    <row r="99" spans="1:3" ht="12" customHeight="1" thickBot="1" x14ac:dyDescent="0.3">
      <c r="A99" s="22" t="s">
        <v>15</v>
      </c>
      <c r="B99" s="28" t="s">
        <v>401</v>
      </c>
      <c r="C99" s="280">
        <f>C100+C101+C102+C103+C104+C117</f>
        <v>88426537</v>
      </c>
    </row>
    <row r="100" spans="1:3" ht="12" customHeight="1" x14ac:dyDescent="0.25">
      <c r="A100" s="17" t="s">
        <v>95</v>
      </c>
      <c r="B100" s="10" t="s">
        <v>46</v>
      </c>
      <c r="C100" s="282">
        <v>32072866</v>
      </c>
    </row>
    <row r="101" spans="1:3" ht="12" customHeight="1" x14ac:dyDescent="0.25">
      <c r="A101" s="14" t="s">
        <v>96</v>
      </c>
      <c r="B101" s="8" t="s">
        <v>152</v>
      </c>
      <c r="C101" s="283">
        <v>4657326</v>
      </c>
    </row>
    <row r="102" spans="1:3" ht="12" customHeight="1" x14ac:dyDescent="0.25">
      <c r="A102" s="14" t="s">
        <v>97</v>
      </c>
      <c r="B102" s="8" t="s">
        <v>123</v>
      </c>
      <c r="C102" s="285">
        <v>21211293</v>
      </c>
    </row>
    <row r="103" spans="1:3" ht="12" customHeight="1" x14ac:dyDescent="0.25">
      <c r="A103" s="14" t="s">
        <v>98</v>
      </c>
      <c r="B103" s="11" t="s">
        <v>153</v>
      </c>
      <c r="C103" s="285">
        <v>750000</v>
      </c>
    </row>
    <row r="104" spans="1:3" ht="12" customHeight="1" x14ac:dyDescent="0.25">
      <c r="A104" s="14" t="s">
        <v>109</v>
      </c>
      <c r="B104" s="19" t="s">
        <v>154</v>
      </c>
      <c r="C104" s="285">
        <f>C111</f>
        <v>2215308</v>
      </c>
    </row>
    <row r="105" spans="1:3" ht="12" customHeight="1" x14ac:dyDescent="0.25">
      <c r="A105" s="14" t="s">
        <v>99</v>
      </c>
      <c r="B105" s="8" t="s">
        <v>406</v>
      </c>
      <c r="C105" s="285"/>
    </row>
    <row r="106" spans="1:3" ht="12" customHeight="1" x14ac:dyDescent="0.25">
      <c r="A106" s="14" t="s">
        <v>100</v>
      </c>
      <c r="B106" s="141" t="s">
        <v>405</v>
      </c>
      <c r="C106" s="285"/>
    </row>
    <row r="107" spans="1:3" ht="12" customHeight="1" x14ac:dyDescent="0.25">
      <c r="A107" s="14" t="s">
        <v>110</v>
      </c>
      <c r="B107" s="141" t="s">
        <v>404</v>
      </c>
      <c r="C107" s="285"/>
    </row>
    <row r="108" spans="1:3" ht="12" customHeight="1" x14ac:dyDescent="0.25">
      <c r="A108" s="14" t="s">
        <v>111</v>
      </c>
      <c r="B108" s="139" t="s">
        <v>317</v>
      </c>
      <c r="C108" s="285"/>
    </row>
    <row r="109" spans="1:3" ht="12" customHeight="1" x14ac:dyDescent="0.25">
      <c r="A109" s="14" t="s">
        <v>112</v>
      </c>
      <c r="B109" s="140" t="s">
        <v>318</v>
      </c>
      <c r="C109" s="285"/>
    </row>
    <row r="110" spans="1:3" ht="12" customHeight="1" x14ac:dyDescent="0.25">
      <c r="A110" s="14" t="s">
        <v>113</v>
      </c>
      <c r="B110" s="140" t="s">
        <v>319</v>
      </c>
      <c r="C110" s="285"/>
    </row>
    <row r="111" spans="1:3" ht="12" customHeight="1" x14ac:dyDescent="0.25">
      <c r="A111" s="14" t="s">
        <v>115</v>
      </c>
      <c r="B111" s="139" t="s">
        <v>320</v>
      </c>
      <c r="C111" s="285">
        <v>2215308</v>
      </c>
    </row>
    <row r="112" spans="1:3" ht="12" customHeight="1" x14ac:dyDescent="0.25">
      <c r="A112" s="14" t="s">
        <v>155</v>
      </c>
      <c r="B112" s="139" t="s">
        <v>321</v>
      </c>
      <c r="C112" s="285"/>
    </row>
    <row r="113" spans="1:3" ht="12" customHeight="1" x14ac:dyDescent="0.25">
      <c r="A113" s="14" t="s">
        <v>315</v>
      </c>
      <c r="B113" s="140" t="s">
        <v>322</v>
      </c>
      <c r="C113" s="285"/>
    </row>
    <row r="114" spans="1:3" ht="12" customHeight="1" x14ac:dyDescent="0.25">
      <c r="A114" s="13" t="s">
        <v>316</v>
      </c>
      <c r="B114" s="141" t="s">
        <v>323</v>
      </c>
      <c r="C114" s="285"/>
    </row>
    <row r="115" spans="1:3" ht="12" customHeight="1" x14ac:dyDescent="0.25">
      <c r="A115" s="14" t="s">
        <v>402</v>
      </c>
      <c r="B115" s="141" t="s">
        <v>324</v>
      </c>
      <c r="C115" s="285"/>
    </row>
    <row r="116" spans="1:3" ht="12" customHeight="1" x14ac:dyDescent="0.25">
      <c r="A116" s="16" t="s">
        <v>403</v>
      </c>
      <c r="B116" s="141" t="s">
        <v>325</v>
      </c>
      <c r="C116" s="285"/>
    </row>
    <row r="117" spans="1:3" ht="12" customHeight="1" x14ac:dyDescent="0.25">
      <c r="A117" s="14" t="s">
        <v>407</v>
      </c>
      <c r="B117" s="11" t="s">
        <v>47</v>
      </c>
      <c r="C117" s="283">
        <f>C119</f>
        <v>27519744</v>
      </c>
    </row>
    <row r="118" spans="1:3" ht="12" customHeight="1" x14ac:dyDescent="0.25">
      <c r="A118" s="14" t="s">
        <v>408</v>
      </c>
      <c r="B118" s="8" t="s">
        <v>410</v>
      </c>
      <c r="C118" s="283"/>
    </row>
    <row r="119" spans="1:3" ht="12" customHeight="1" thickBot="1" x14ac:dyDescent="0.3">
      <c r="A119" s="18" t="s">
        <v>409</v>
      </c>
      <c r="B119" s="469" t="s">
        <v>411</v>
      </c>
      <c r="C119" s="289">
        <v>27519744</v>
      </c>
    </row>
    <row r="120" spans="1:3" ht="12" customHeight="1" thickBot="1" x14ac:dyDescent="0.3">
      <c r="A120" s="466" t="s">
        <v>16</v>
      </c>
      <c r="B120" s="467" t="s">
        <v>326</v>
      </c>
      <c r="C120" s="468">
        <f>+C121+C123+C125</f>
        <v>17989999</v>
      </c>
    </row>
    <row r="121" spans="1:3" ht="12" customHeight="1" x14ac:dyDescent="0.25">
      <c r="A121" s="15" t="s">
        <v>101</v>
      </c>
      <c r="B121" s="8" t="s">
        <v>198</v>
      </c>
      <c r="C121" s="284">
        <v>15253999</v>
      </c>
    </row>
    <row r="122" spans="1:3" ht="12" customHeight="1" x14ac:dyDescent="0.25">
      <c r="A122" s="15" t="s">
        <v>102</v>
      </c>
      <c r="B122" s="12" t="s">
        <v>330</v>
      </c>
      <c r="C122" s="284"/>
    </row>
    <row r="123" spans="1:3" ht="12" customHeight="1" x14ac:dyDescent="0.25">
      <c r="A123" s="15" t="s">
        <v>103</v>
      </c>
      <c r="B123" s="12" t="s">
        <v>156</v>
      </c>
      <c r="C123" s="283">
        <v>2286000</v>
      </c>
    </row>
    <row r="124" spans="1:3" ht="12" customHeight="1" x14ac:dyDescent="0.25">
      <c r="A124" s="15" t="s">
        <v>104</v>
      </c>
      <c r="B124" s="12" t="s">
        <v>331</v>
      </c>
      <c r="C124" s="248"/>
    </row>
    <row r="125" spans="1:3" ht="12" customHeight="1" x14ac:dyDescent="0.25">
      <c r="A125" s="15" t="s">
        <v>105</v>
      </c>
      <c r="B125" s="278" t="s">
        <v>531</v>
      </c>
      <c r="C125" s="248">
        <f>C128+C129</f>
        <v>450000</v>
      </c>
    </row>
    <row r="126" spans="1:3" ht="12" customHeight="1" x14ac:dyDescent="0.25">
      <c r="A126" s="15" t="s">
        <v>114</v>
      </c>
      <c r="B126" s="277" t="s">
        <v>393</v>
      </c>
      <c r="C126" s="248"/>
    </row>
    <row r="127" spans="1:3" ht="12" customHeight="1" x14ac:dyDescent="0.25">
      <c r="A127" s="15" t="s">
        <v>116</v>
      </c>
      <c r="B127" s="395" t="s">
        <v>336</v>
      </c>
      <c r="C127" s="248"/>
    </row>
    <row r="128" spans="1:3" ht="12" customHeight="1" x14ac:dyDescent="0.25">
      <c r="A128" s="15" t="s">
        <v>157</v>
      </c>
      <c r="B128" s="140" t="s">
        <v>319</v>
      </c>
      <c r="C128" s="248">
        <v>400000</v>
      </c>
    </row>
    <row r="129" spans="1:3" ht="12" customHeight="1" x14ac:dyDescent="0.25">
      <c r="A129" s="15" t="s">
        <v>158</v>
      </c>
      <c r="B129" s="140" t="s">
        <v>335</v>
      </c>
      <c r="C129" s="248">
        <v>50000</v>
      </c>
    </row>
    <row r="130" spans="1:3" ht="12" customHeight="1" x14ac:dyDescent="0.25">
      <c r="A130" s="15" t="s">
        <v>159</v>
      </c>
      <c r="B130" s="140" t="s">
        <v>334</v>
      </c>
      <c r="C130" s="248"/>
    </row>
    <row r="131" spans="1:3" ht="12" customHeight="1" x14ac:dyDescent="0.25">
      <c r="A131" s="15" t="s">
        <v>327</v>
      </c>
      <c r="B131" s="140" t="s">
        <v>322</v>
      </c>
      <c r="C131" s="248"/>
    </row>
    <row r="132" spans="1:3" ht="12" customHeight="1" x14ac:dyDescent="0.25">
      <c r="A132" s="15" t="s">
        <v>328</v>
      </c>
      <c r="B132" s="140" t="s">
        <v>333</v>
      </c>
      <c r="C132" s="248"/>
    </row>
    <row r="133" spans="1:3" ht="16.5" thickBot="1" x14ac:dyDescent="0.3">
      <c r="A133" s="13" t="s">
        <v>329</v>
      </c>
      <c r="B133" s="140" t="s">
        <v>332</v>
      </c>
      <c r="C133" s="250"/>
    </row>
    <row r="134" spans="1:3" ht="12" customHeight="1" thickBot="1" x14ac:dyDescent="0.3">
      <c r="A134" s="20" t="s">
        <v>17</v>
      </c>
      <c r="B134" s="121" t="s">
        <v>412</v>
      </c>
      <c r="C134" s="281">
        <f>+C99+C120</f>
        <v>106416536</v>
      </c>
    </row>
    <row r="135" spans="1:3" ht="12" customHeight="1" thickBot="1" x14ac:dyDescent="0.3">
      <c r="A135" s="20" t="s">
        <v>18</v>
      </c>
      <c r="B135" s="121" t="s">
        <v>413</v>
      </c>
      <c r="C135" s="281">
        <f>+C136+C137+C138</f>
        <v>0</v>
      </c>
    </row>
    <row r="136" spans="1:3" ht="12" customHeight="1" x14ac:dyDescent="0.25">
      <c r="A136" s="15" t="s">
        <v>236</v>
      </c>
      <c r="B136" s="12" t="s">
        <v>420</v>
      </c>
      <c r="C136" s="248"/>
    </row>
    <row r="137" spans="1:3" ht="12" customHeight="1" x14ac:dyDescent="0.25">
      <c r="A137" s="15" t="s">
        <v>237</v>
      </c>
      <c r="B137" s="12" t="s">
        <v>421</v>
      </c>
      <c r="C137" s="248"/>
    </row>
    <row r="138" spans="1:3" ht="12" customHeight="1" thickBot="1" x14ac:dyDescent="0.3">
      <c r="A138" s="13" t="s">
        <v>238</v>
      </c>
      <c r="B138" s="12" t="s">
        <v>422</v>
      </c>
      <c r="C138" s="248"/>
    </row>
    <row r="139" spans="1:3" ht="12" customHeight="1" thickBot="1" x14ac:dyDescent="0.3">
      <c r="A139" s="20" t="s">
        <v>19</v>
      </c>
      <c r="B139" s="121" t="s">
        <v>414</v>
      </c>
      <c r="C139" s="281">
        <f>SUM(C140:C145)</f>
        <v>0</v>
      </c>
    </row>
    <row r="140" spans="1:3" ht="12" customHeight="1" x14ac:dyDescent="0.25">
      <c r="A140" s="15" t="s">
        <v>88</v>
      </c>
      <c r="B140" s="9" t="s">
        <v>423</v>
      </c>
      <c r="C140" s="248"/>
    </row>
    <row r="141" spans="1:3" ht="12" customHeight="1" x14ac:dyDescent="0.25">
      <c r="A141" s="15" t="s">
        <v>89</v>
      </c>
      <c r="B141" s="9" t="s">
        <v>415</v>
      </c>
      <c r="C141" s="248"/>
    </row>
    <row r="142" spans="1:3" ht="12" customHeight="1" x14ac:dyDescent="0.25">
      <c r="A142" s="15" t="s">
        <v>90</v>
      </c>
      <c r="B142" s="9" t="s">
        <v>416</v>
      </c>
      <c r="C142" s="248"/>
    </row>
    <row r="143" spans="1:3" ht="12" customHeight="1" x14ac:dyDescent="0.25">
      <c r="A143" s="15" t="s">
        <v>144</v>
      </c>
      <c r="B143" s="9" t="s">
        <v>417</v>
      </c>
      <c r="C143" s="248"/>
    </row>
    <row r="144" spans="1:3" ht="12" customHeight="1" x14ac:dyDescent="0.25">
      <c r="A144" s="13" t="s">
        <v>145</v>
      </c>
      <c r="B144" s="7" t="s">
        <v>418</v>
      </c>
      <c r="C144" s="250"/>
    </row>
    <row r="145" spans="1:9" ht="12" customHeight="1" thickBot="1" x14ac:dyDescent="0.3">
      <c r="A145" s="18" t="s">
        <v>146</v>
      </c>
      <c r="B145" s="660" t="s">
        <v>419</v>
      </c>
      <c r="C145" s="476"/>
    </row>
    <row r="146" spans="1:9" ht="12" customHeight="1" thickBot="1" x14ac:dyDescent="0.3">
      <c r="A146" s="20" t="s">
        <v>20</v>
      </c>
      <c r="B146" s="121" t="s">
        <v>427</v>
      </c>
      <c r="C146" s="287">
        <f>+C147+C148+C149+C150</f>
        <v>1674889</v>
      </c>
    </row>
    <row r="147" spans="1:9" ht="12" customHeight="1" x14ac:dyDescent="0.25">
      <c r="A147" s="15" t="s">
        <v>91</v>
      </c>
      <c r="B147" s="9" t="s">
        <v>337</v>
      </c>
      <c r="C147" s="248"/>
    </row>
    <row r="148" spans="1:9" ht="12" customHeight="1" x14ac:dyDescent="0.25">
      <c r="A148" s="15" t="s">
        <v>92</v>
      </c>
      <c r="B148" s="9" t="s">
        <v>338</v>
      </c>
      <c r="C148" s="248">
        <v>1674889</v>
      </c>
    </row>
    <row r="149" spans="1:9" ht="12" customHeight="1" thickBot="1" x14ac:dyDescent="0.3">
      <c r="A149" s="13" t="s">
        <v>254</v>
      </c>
      <c r="B149" s="7" t="s">
        <v>428</v>
      </c>
      <c r="C149" s="250"/>
    </row>
    <row r="150" spans="1:9" ht="12" customHeight="1" thickBot="1" x14ac:dyDescent="0.3">
      <c r="A150" s="554" t="s">
        <v>255</v>
      </c>
      <c r="B150" s="559" t="s">
        <v>356</v>
      </c>
      <c r="C150" s="560"/>
    </row>
    <row r="151" spans="1:9" ht="12" customHeight="1" thickBot="1" x14ac:dyDescent="0.3">
      <c r="A151" s="20" t="s">
        <v>21</v>
      </c>
      <c r="B151" s="121" t="s">
        <v>429</v>
      </c>
      <c r="C151" s="290">
        <f>SUM(C152:C156)</f>
        <v>0</v>
      </c>
    </row>
    <row r="152" spans="1:9" ht="12" customHeight="1" x14ac:dyDescent="0.25">
      <c r="A152" s="15" t="s">
        <v>93</v>
      </c>
      <c r="B152" s="9" t="s">
        <v>424</v>
      </c>
      <c r="C152" s="248"/>
    </row>
    <row r="153" spans="1:9" ht="12" customHeight="1" x14ac:dyDescent="0.25">
      <c r="A153" s="15" t="s">
        <v>94</v>
      </c>
      <c r="B153" s="9" t="s">
        <v>431</v>
      </c>
      <c r="C153" s="248"/>
    </row>
    <row r="154" spans="1:9" ht="12" customHeight="1" x14ac:dyDescent="0.25">
      <c r="A154" s="15" t="s">
        <v>266</v>
      </c>
      <c r="B154" s="9" t="s">
        <v>426</v>
      </c>
      <c r="C154" s="248"/>
    </row>
    <row r="155" spans="1:9" ht="12" customHeight="1" x14ac:dyDescent="0.25">
      <c r="A155" s="15" t="s">
        <v>267</v>
      </c>
      <c r="B155" s="9" t="s">
        <v>482</v>
      </c>
      <c r="C155" s="248"/>
    </row>
    <row r="156" spans="1:9" ht="12" customHeight="1" thickBot="1" x14ac:dyDescent="0.3">
      <c r="A156" s="15" t="s">
        <v>430</v>
      </c>
      <c r="B156" s="9" t="s">
        <v>433</v>
      </c>
      <c r="C156" s="248"/>
    </row>
    <row r="157" spans="1:9" ht="12" customHeight="1" thickBot="1" x14ac:dyDescent="0.3">
      <c r="A157" s="20" t="s">
        <v>22</v>
      </c>
      <c r="B157" s="121" t="s">
        <v>434</v>
      </c>
      <c r="C157" s="470"/>
    </row>
    <row r="158" spans="1:9" ht="12" customHeight="1" thickBot="1" x14ac:dyDescent="0.3">
      <c r="A158" s="20" t="s">
        <v>23</v>
      </c>
      <c r="B158" s="121" t="s">
        <v>435</v>
      </c>
      <c r="C158" s="470"/>
    </row>
    <row r="159" spans="1:9" ht="15.2" customHeight="1" thickBot="1" x14ac:dyDescent="0.3">
      <c r="A159" s="20" t="s">
        <v>24</v>
      </c>
      <c r="B159" s="121" t="s">
        <v>437</v>
      </c>
      <c r="C159" s="561">
        <f>+C135+C139+C146+C151+C157+C158</f>
        <v>1674889</v>
      </c>
      <c r="F159" s="410"/>
      <c r="G159" s="411"/>
      <c r="H159" s="411"/>
      <c r="I159" s="411"/>
    </row>
    <row r="160" spans="1:9" s="398" customFormat="1" ht="17.25" customHeight="1" thickBot="1" x14ac:dyDescent="0.25">
      <c r="A160" s="279" t="s">
        <v>25</v>
      </c>
      <c r="B160" s="562" t="s">
        <v>436</v>
      </c>
      <c r="C160" s="561">
        <f>+C134+C159</f>
        <v>108091425</v>
      </c>
    </row>
    <row r="161" spans="1:4" ht="15.95" customHeight="1" x14ac:dyDescent="0.25">
      <c r="A161" s="563"/>
      <c r="B161" s="563"/>
      <c r="C161" s="615">
        <f>C93-C160</f>
        <v>0</v>
      </c>
    </row>
    <row r="162" spans="1:4" x14ac:dyDescent="0.25">
      <c r="A162" s="690" t="s">
        <v>339</v>
      </c>
      <c r="B162" s="690"/>
      <c r="C162" s="690"/>
    </row>
    <row r="163" spans="1:4" ht="15.2" customHeight="1" thickBot="1" x14ac:dyDescent="0.3">
      <c r="A163" s="691" t="s">
        <v>131</v>
      </c>
      <c r="B163" s="691"/>
      <c r="C163" s="566" t="str">
        <f>C96</f>
        <v>Forintban!</v>
      </c>
    </row>
    <row r="164" spans="1:4" ht="13.5" customHeight="1" thickBot="1" x14ac:dyDescent="0.3">
      <c r="A164" s="20">
        <v>1</v>
      </c>
      <c r="B164" s="27" t="s">
        <v>438</v>
      </c>
      <c r="C164" s="281">
        <f>+C68-C134</f>
        <v>-29395814</v>
      </c>
      <c r="D164" s="412"/>
    </row>
    <row r="165" spans="1:4" ht="27.75" customHeight="1" thickBot="1" x14ac:dyDescent="0.3">
      <c r="A165" s="20" t="s">
        <v>16</v>
      </c>
      <c r="B165" s="27" t="s">
        <v>444</v>
      </c>
      <c r="C165" s="281">
        <f>+C92-C159</f>
        <v>29395814</v>
      </c>
    </row>
  </sheetData>
  <mergeCells count="7">
    <mergeCell ref="A163:B163"/>
    <mergeCell ref="B1:C1"/>
    <mergeCell ref="A6:C6"/>
    <mergeCell ref="A7:B7"/>
    <mergeCell ref="A95:C95"/>
    <mergeCell ref="A96:B96"/>
    <mergeCell ref="A162:C162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8" max="2" man="1"/>
    <brk id="145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5"/>
  <sheetViews>
    <sheetView zoomScale="120" zoomScaleNormal="120" zoomScaleSheetLayoutView="100" workbookViewId="0">
      <selection activeCell="C105" sqref="C105"/>
    </sheetView>
  </sheetViews>
  <sheetFormatPr defaultRowHeight="15.75" x14ac:dyDescent="0.25"/>
  <cols>
    <col min="1" max="1" width="9.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9.33203125" style="396"/>
  </cols>
  <sheetData>
    <row r="1" spans="1:3" ht="18.75" customHeight="1" x14ac:dyDescent="0.25">
      <c r="A1" s="606"/>
      <c r="B1" s="685" t="str">
        <f>CONCATENATE("1.3. melléklet ",ALAPADATOK!A7," ",ALAPADATOK!B7," ",ALAPADATOK!C7," ",ALAPADATOK!D7," ",ALAPADATOK!E7," ",ALAPADATOK!F7," ",ALAPADATOK!G7," ",ALAPADATOK!H7)</f>
        <v>1.3. melléklet az 1 / 2021 ( II.16. ) önkormányzati rendelethez</v>
      </c>
      <c r="C1" s="686"/>
    </row>
    <row r="2" spans="1:3" ht="21.95" customHeight="1" x14ac:dyDescent="0.25">
      <c r="A2" s="607"/>
      <c r="B2" s="608" t="str">
        <f>CONCATENATE(ALAPADATOK!A3)</f>
        <v>FITYEHÁZ KÖZSÉG ÖNKORMÁNYZATA</v>
      </c>
      <c r="C2" s="609"/>
    </row>
    <row r="3" spans="1:3" ht="21.95" customHeight="1" x14ac:dyDescent="0.25">
      <c r="A3" s="609"/>
      <c r="B3" s="608" t="str">
        <f>'KV_1.2.sz.mell.'!B3</f>
        <v>2021. ÉVI KÖLTSÉGVETÉS</v>
      </c>
      <c r="C3" s="609"/>
    </row>
    <row r="4" spans="1:3" ht="21.95" customHeight="1" x14ac:dyDescent="0.25">
      <c r="A4" s="609"/>
      <c r="B4" s="608" t="s">
        <v>537</v>
      </c>
      <c r="C4" s="609"/>
    </row>
    <row r="5" spans="1:3" ht="21.95" customHeight="1" x14ac:dyDescent="0.25">
      <c r="A5" s="606"/>
      <c r="B5" s="606"/>
      <c r="C5" s="610"/>
    </row>
    <row r="6" spans="1:3" ht="15.2" customHeight="1" x14ac:dyDescent="0.25">
      <c r="A6" s="687" t="s">
        <v>12</v>
      </c>
      <c r="B6" s="687"/>
      <c r="C6" s="687"/>
    </row>
    <row r="7" spans="1:3" ht="15.2" customHeight="1" thickBot="1" x14ac:dyDescent="0.3">
      <c r="A7" s="688" t="s">
        <v>129</v>
      </c>
      <c r="B7" s="688"/>
      <c r="C7" s="564" t="str">
        <f>CONCATENATE('KV_1.1.sz.mell.'!C7)</f>
        <v>Forintban!</v>
      </c>
    </row>
    <row r="8" spans="1:3" ht="24" customHeight="1" thickBot="1" x14ac:dyDescent="0.3">
      <c r="A8" s="611" t="s">
        <v>66</v>
      </c>
      <c r="B8" s="612" t="s">
        <v>14</v>
      </c>
      <c r="C8" s="613" t="str">
        <f>+CONCATENATE(LEFT(KV_ÖSSZEFÜGGÉSEK!A5,4),". évi előirányzat")</f>
        <v>2021. évi előirányzat</v>
      </c>
    </row>
    <row r="9" spans="1:3" s="397" customFormat="1" ht="12" customHeight="1" thickBot="1" x14ac:dyDescent="0.25">
      <c r="A9" s="549"/>
      <c r="B9" s="550" t="s">
        <v>457</v>
      </c>
      <c r="C9" s="551" t="s">
        <v>458</v>
      </c>
    </row>
    <row r="10" spans="1:3" s="398" customFormat="1" ht="12" customHeight="1" thickBot="1" x14ac:dyDescent="0.25">
      <c r="A10" s="20" t="s">
        <v>15</v>
      </c>
      <c r="B10" s="21" t="s">
        <v>220</v>
      </c>
      <c r="C10" s="281">
        <f>+C11+C12+C13+C15+C16+C17</f>
        <v>0</v>
      </c>
    </row>
    <row r="11" spans="1:3" s="398" customFormat="1" ht="12" customHeight="1" x14ac:dyDescent="0.2">
      <c r="A11" s="15" t="s">
        <v>95</v>
      </c>
      <c r="B11" s="399" t="s">
        <v>221</v>
      </c>
      <c r="C11" s="284"/>
    </row>
    <row r="12" spans="1:3" s="398" customFormat="1" ht="12" customHeight="1" x14ac:dyDescent="0.2">
      <c r="A12" s="14" t="s">
        <v>96</v>
      </c>
      <c r="B12" s="400" t="s">
        <v>222</v>
      </c>
      <c r="C12" s="283"/>
    </row>
    <row r="13" spans="1:3" s="398" customFormat="1" ht="12" customHeight="1" x14ac:dyDescent="0.2">
      <c r="A13" s="14" t="s">
        <v>97</v>
      </c>
      <c r="B13" s="400" t="s">
        <v>223</v>
      </c>
      <c r="C13" s="283"/>
    </row>
    <row r="14" spans="1:3" s="398" customFormat="1" ht="12" customHeight="1" x14ac:dyDescent="0.2">
      <c r="A14" s="14" t="s">
        <v>98</v>
      </c>
      <c r="B14" s="400" t="s">
        <v>643</v>
      </c>
      <c r="C14" s="283"/>
    </row>
    <row r="15" spans="1:3" s="398" customFormat="1" ht="12" customHeight="1" x14ac:dyDescent="0.2">
      <c r="A15" s="14" t="s">
        <v>125</v>
      </c>
      <c r="B15" s="400" t="s">
        <v>224</v>
      </c>
      <c r="C15" s="283"/>
    </row>
    <row r="16" spans="1:3" s="398" customFormat="1" ht="12" customHeight="1" x14ac:dyDescent="0.2">
      <c r="A16" s="14" t="s">
        <v>99</v>
      </c>
      <c r="B16" s="277" t="s">
        <v>396</v>
      </c>
      <c r="C16" s="283"/>
    </row>
    <row r="17" spans="1:3" s="398" customFormat="1" ht="12" customHeight="1" thickBot="1" x14ac:dyDescent="0.25">
      <c r="A17" s="16" t="s">
        <v>100</v>
      </c>
      <c r="B17" s="278" t="s">
        <v>397</v>
      </c>
      <c r="C17" s="283"/>
    </row>
    <row r="18" spans="1:3" s="398" customFormat="1" ht="12" customHeight="1" thickBot="1" x14ac:dyDescent="0.25">
      <c r="A18" s="20" t="s">
        <v>16</v>
      </c>
      <c r="B18" s="276" t="s">
        <v>225</v>
      </c>
      <c r="C18" s="281">
        <f>+C19+C20+C21+C22+C23</f>
        <v>0</v>
      </c>
    </row>
    <row r="19" spans="1:3" s="398" customFormat="1" ht="12" customHeight="1" x14ac:dyDescent="0.2">
      <c r="A19" s="15" t="s">
        <v>101</v>
      </c>
      <c r="B19" s="399" t="s">
        <v>226</v>
      </c>
      <c r="C19" s="284"/>
    </row>
    <row r="20" spans="1:3" s="398" customFormat="1" ht="12" customHeight="1" x14ac:dyDescent="0.2">
      <c r="A20" s="14" t="s">
        <v>102</v>
      </c>
      <c r="B20" s="400" t="s">
        <v>227</v>
      </c>
      <c r="C20" s="283"/>
    </row>
    <row r="21" spans="1:3" s="398" customFormat="1" ht="12" customHeight="1" x14ac:dyDescent="0.2">
      <c r="A21" s="14" t="s">
        <v>103</v>
      </c>
      <c r="B21" s="400" t="s">
        <v>387</v>
      </c>
      <c r="C21" s="283"/>
    </row>
    <row r="22" spans="1:3" s="398" customFormat="1" ht="12" customHeight="1" x14ac:dyDescent="0.2">
      <c r="A22" s="14" t="s">
        <v>104</v>
      </c>
      <c r="B22" s="400" t="s">
        <v>388</v>
      </c>
      <c r="C22" s="283"/>
    </row>
    <row r="23" spans="1:3" s="398" customFormat="1" ht="12" customHeight="1" x14ac:dyDescent="0.2">
      <c r="A23" s="14" t="s">
        <v>105</v>
      </c>
      <c r="B23" s="400" t="s">
        <v>530</v>
      </c>
      <c r="C23" s="283"/>
    </row>
    <row r="24" spans="1:3" s="398" customFormat="1" ht="12" customHeight="1" thickBot="1" x14ac:dyDescent="0.25">
      <c r="A24" s="16" t="s">
        <v>114</v>
      </c>
      <c r="B24" s="278" t="s">
        <v>229</v>
      </c>
      <c r="C24" s="285"/>
    </row>
    <row r="25" spans="1:3" s="398" customFormat="1" ht="12" customHeight="1" thickBot="1" x14ac:dyDescent="0.25">
      <c r="A25" s="20" t="s">
        <v>17</v>
      </c>
      <c r="B25" s="21" t="s">
        <v>230</v>
      </c>
      <c r="C25" s="281">
        <f>+C26+C27+C28+C29+C30</f>
        <v>0</v>
      </c>
    </row>
    <row r="26" spans="1:3" s="398" customFormat="1" ht="12" customHeight="1" x14ac:dyDescent="0.2">
      <c r="A26" s="15" t="s">
        <v>84</v>
      </c>
      <c r="B26" s="399" t="s">
        <v>231</v>
      </c>
      <c r="C26" s="284"/>
    </row>
    <row r="27" spans="1:3" s="398" customFormat="1" ht="12" customHeight="1" x14ac:dyDescent="0.2">
      <c r="A27" s="14" t="s">
        <v>85</v>
      </c>
      <c r="B27" s="400" t="s">
        <v>232</v>
      </c>
      <c r="C27" s="283"/>
    </row>
    <row r="28" spans="1:3" s="398" customFormat="1" ht="12" customHeight="1" x14ac:dyDescent="0.2">
      <c r="A28" s="14" t="s">
        <v>86</v>
      </c>
      <c r="B28" s="400" t="s">
        <v>389</v>
      </c>
      <c r="C28" s="283"/>
    </row>
    <row r="29" spans="1:3" s="398" customFormat="1" ht="12" customHeight="1" x14ac:dyDescent="0.2">
      <c r="A29" s="14" t="s">
        <v>87</v>
      </c>
      <c r="B29" s="400" t="s">
        <v>390</v>
      </c>
      <c r="C29" s="283"/>
    </row>
    <row r="30" spans="1:3" s="398" customFormat="1" ht="12" customHeight="1" x14ac:dyDescent="0.2">
      <c r="A30" s="14" t="s">
        <v>140</v>
      </c>
      <c r="B30" s="400" t="s">
        <v>233</v>
      </c>
      <c r="C30" s="283"/>
    </row>
    <row r="31" spans="1:3" s="542" customFormat="1" ht="12" customHeight="1" thickBot="1" x14ac:dyDescent="0.25">
      <c r="A31" s="552" t="s">
        <v>141</v>
      </c>
      <c r="B31" s="540" t="s">
        <v>525</v>
      </c>
      <c r="C31" s="541"/>
    </row>
    <row r="32" spans="1:3" s="398" customFormat="1" ht="12" customHeight="1" thickBot="1" x14ac:dyDescent="0.25">
      <c r="A32" s="20" t="s">
        <v>142</v>
      </c>
      <c r="B32" s="21" t="s">
        <v>509</v>
      </c>
      <c r="C32" s="287">
        <f>SUM(C33:C39)</f>
        <v>1199513</v>
      </c>
    </row>
    <row r="33" spans="1:3" s="398" customFormat="1" ht="12" customHeight="1" x14ac:dyDescent="0.2">
      <c r="A33" s="15" t="s">
        <v>236</v>
      </c>
      <c r="B33" s="399" t="str">
        <f>'KV_1.1.sz.mell.'!B33</f>
        <v>Magánszemélyek kommunális adója</v>
      </c>
      <c r="C33" s="284">
        <v>1199513</v>
      </c>
    </row>
    <row r="34" spans="1:3" s="398" customFormat="1" ht="12" customHeight="1" x14ac:dyDescent="0.2">
      <c r="A34" s="14" t="s">
        <v>237</v>
      </c>
      <c r="B34" s="399" t="str">
        <f>'KV_1.1.sz.mell.'!B34</f>
        <v>Idegenforgalmi adó</v>
      </c>
      <c r="C34" s="283"/>
    </row>
    <row r="35" spans="1:3" s="398" customFormat="1" ht="12" customHeight="1" x14ac:dyDescent="0.2">
      <c r="A35" s="14" t="s">
        <v>238</v>
      </c>
      <c r="B35" s="399" t="str">
        <f>'KV_1.1.sz.mell.'!B35</f>
        <v>Iparűzési adó</v>
      </c>
      <c r="C35" s="283"/>
    </row>
    <row r="36" spans="1:3" s="398" customFormat="1" ht="12" customHeight="1" x14ac:dyDescent="0.2">
      <c r="A36" s="14" t="s">
        <v>239</v>
      </c>
      <c r="B36" s="399" t="str">
        <f>'KV_1.1.sz.mell.'!B36</f>
        <v>Talajterhelési díj</v>
      </c>
      <c r="C36" s="283"/>
    </row>
    <row r="37" spans="1:3" s="398" customFormat="1" ht="12" customHeight="1" x14ac:dyDescent="0.2">
      <c r="A37" s="14" t="s">
        <v>510</v>
      </c>
      <c r="B37" s="399" t="str">
        <f>'KV_1.1.sz.mell.'!B37</f>
        <v>Gépjárműadó</v>
      </c>
      <c r="C37" s="283"/>
    </row>
    <row r="38" spans="1:3" s="398" customFormat="1" ht="12" customHeight="1" x14ac:dyDescent="0.2">
      <c r="A38" s="14" t="s">
        <v>511</v>
      </c>
      <c r="B38" s="399" t="str">
        <f>'KV_1.1.sz.mell.'!B38</f>
        <v>Telekadó</v>
      </c>
      <c r="C38" s="283"/>
    </row>
    <row r="39" spans="1:3" s="398" customFormat="1" ht="12" customHeight="1" thickBot="1" x14ac:dyDescent="0.25">
      <c r="A39" s="16" t="s">
        <v>512</v>
      </c>
      <c r="B39" s="399" t="str">
        <f>'KV_1.1.sz.mell.'!B39</f>
        <v>Egyéb közhatalmi bevételek</v>
      </c>
      <c r="C39" s="285"/>
    </row>
    <row r="40" spans="1:3" s="398" customFormat="1" ht="12" customHeight="1" thickBot="1" x14ac:dyDescent="0.25">
      <c r="A40" s="20" t="s">
        <v>19</v>
      </c>
      <c r="B40" s="21" t="s">
        <v>398</v>
      </c>
      <c r="C40" s="281">
        <f>SUM(C41:C51)</f>
        <v>0</v>
      </c>
    </row>
    <row r="41" spans="1:3" s="398" customFormat="1" ht="12" customHeight="1" x14ac:dyDescent="0.2">
      <c r="A41" s="15" t="s">
        <v>88</v>
      </c>
      <c r="B41" s="399" t="s">
        <v>243</v>
      </c>
      <c r="C41" s="284"/>
    </row>
    <row r="42" spans="1:3" s="398" customFormat="1" ht="12" customHeight="1" x14ac:dyDescent="0.2">
      <c r="A42" s="14" t="s">
        <v>89</v>
      </c>
      <c r="B42" s="400" t="s">
        <v>244</v>
      </c>
      <c r="C42" s="283"/>
    </row>
    <row r="43" spans="1:3" s="398" customFormat="1" ht="12" customHeight="1" x14ac:dyDescent="0.2">
      <c r="A43" s="14" t="s">
        <v>90</v>
      </c>
      <c r="B43" s="400" t="s">
        <v>245</v>
      </c>
      <c r="C43" s="283"/>
    </row>
    <row r="44" spans="1:3" s="398" customFormat="1" ht="12" customHeight="1" x14ac:dyDescent="0.2">
      <c r="A44" s="14" t="s">
        <v>144</v>
      </c>
      <c r="B44" s="400" t="s">
        <v>246</v>
      </c>
      <c r="C44" s="283"/>
    </row>
    <row r="45" spans="1:3" s="398" customFormat="1" ht="12" customHeight="1" x14ac:dyDescent="0.2">
      <c r="A45" s="14" t="s">
        <v>145</v>
      </c>
      <c r="B45" s="400" t="s">
        <v>247</v>
      </c>
      <c r="C45" s="283"/>
    </row>
    <row r="46" spans="1:3" s="398" customFormat="1" ht="12" customHeight="1" x14ac:dyDescent="0.2">
      <c r="A46" s="14" t="s">
        <v>146</v>
      </c>
      <c r="B46" s="400" t="s">
        <v>248</v>
      </c>
      <c r="C46" s="283"/>
    </row>
    <row r="47" spans="1:3" s="398" customFormat="1" ht="12" customHeight="1" x14ac:dyDescent="0.2">
      <c r="A47" s="14" t="s">
        <v>147</v>
      </c>
      <c r="B47" s="400" t="s">
        <v>249</v>
      </c>
      <c r="C47" s="283"/>
    </row>
    <row r="48" spans="1:3" s="398" customFormat="1" ht="12" customHeight="1" x14ac:dyDescent="0.2">
      <c r="A48" s="14" t="s">
        <v>148</v>
      </c>
      <c r="B48" s="400" t="s">
        <v>516</v>
      </c>
      <c r="C48" s="283"/>
    </row>
    <row r="49" spans="1:3" s="398" customFormat="1" ht="12" customHeight="1" x14ac:dyDescent="0.2">
      <c r="A49" s="14" t="s">
        <v>241</v>
      </c>
      <c r="B49" s="400" t="s">
        <v>251</v>
      </c>
      <c r="C49" s="286"/>
    </row>
    <row r="50" spans="1:3" s="398" customFormat="1" ht="12" customHeight="1" x14ac:dyDescent="0.2">
      <c r="A50" s="16" t="s">
        <v>242</v>
      </c>
      <c r="B50" s="401" t="s">
        <v>400</v>
      </c>
      <c r="C50" s="387"/>
    </row>
    <row r="51" spans="1:3" s="398" customFormat="1" ht="12" customHeight="1" thickBot="1" x14ac:dyDescent="0.25">
      <c r="A51" s="16" t="s">
        <v>399</v>
      </c>
      <c r="B51" s="278" t="s">
        <v>252</v>
      </c>
      <c r="C51" s="387"/>
    </row>
    <row r="52" spans="1:3" s="398" customFormat="1" ht="12" customHeight="1" thickBot="1" x14ac:dyDescent="0.25">
      <c r="A52" s="20" t="s">
        <v>20</v>
      </c>
      <c r="B52" s="21" t="s">
        <v>253</v>
      </c>
      <c r="C52" s="281">
        <f>SUM(C53:C57)</f>
        <v>0</v>
      </c>
    </row>
    <row r="53" spans="1:3" s="398" customFormat="1" ht="12" customHeight="1" x14ac:dyDescent="0.2">
      <c r="A53" s="15" t="s">
        <v>91</v>
      </c>
      <c r="B53" s="399" t="s">
        <v>257</v>
      </c>
      <c r="C53" s="443"/>
    </row>
    <row r="54" spans="1:3" s="398" customFormat="1" ht="12" customHeight="1" x14ac:dyDescent="0.2">
      <c r="A54" s="14" t="s">
        <v>92</v>
      </c>
      <c r="B54" s="400" t="s">
        <v>258</v>
      </c>
      <c r="C54" s="286"/>
    </row>
    <row r="55" spans="1:3" s="398" customFormat="1" ht="12" customHeight="1" x14ac:dyDescent="0.2">
      <c r="A55" s="14" t="s">
        <v>254</v>
      </c>
      <c r="B55" s="400" t="s">
        <v>259</v>
      </c>
      <c r="C55" s="286"/>
    </row>
    <row r="56" spans="1:3" s="398" customFormat="1" ht="12" customHeight="1" x14ac:dyDescent="0.2">
      <c r="A56" s="14" t="s">
        <v>255</v>
      </c>
      <c r="B56" s="400" t="s">
        <v>260</v>
      </c>
      <c r="C56" s="286"/>
    </row>
    <row r="57" spans="1:3" s="398" customFormat="1" ht="12" customHeight="1" thickBot="1" x14ac:dyDescent="0.25">
      <c r="A57" s="16" t="s">
        <v>256</v>
      </c>
      <c r="B57" s="278" t="s">
        <v>261</v>
      </c>
      <c r="C57" s="387"/>
    </row>
    <row r="58" spans="1:3" s="398" customFormat="1" ht="12" customHeight="1" thickBot="1" x14ac:dyDescent="0.25">
      <c r="A58" s="20" t="s">
        <v>149</v>
      </c>
      <c r="B58" s="21" t="s">
        <v>262</v>
      </c>
      <c r="C58" s="281">
        <f>SUM(C59:C61)</f>
        <v>0</v>
      </c>
    </row>
    <row r="59" spans="1:3" s="398" customFormat="1" ht="12" customHeight="1" x14ac:dyDescent="0.2">
      <c r="A59" s="15" t="s">
        <v>93</v>
      </c>
      <c r="B59" s="399" t="s">
        <v>263</v>
      </c>
      <c r="C59" s="284"/>
    </row>
    <row r="60" spans="1:3" s="398" customFormat="1" ht="12" customHeight="1" x14ac:dyDescent="0.2">
      <c r="A60" s="14" t="s">
        <v>94</v>
      </c>
      <c r="B60" s="400" t="s">
        <v>391</v>
      </c>
      <c r="C60" s="283"/>
    </row>
    <row r="61" spans="1:3" s="398" customFormat="1" ht="12" customHeight="1" x14ac:dyDescent="0.2">
      <c r="A61" s="14" t="s">
        <v>266</v>
      </c>
      <c r="B61" s="400" t="s">
        <v>264</v>
      </c>
      <c r="C61" s="283"/>
    </row>
    <row r="62" spans="1:3" s="398" customFormat="1" ht="12" customHeight="1" thickBot="1" x14ac:dyDescent="0.25">
      <c r="A62" s="16" t="s">
        <v>267</v>
      </c>
      <c r="B62" s="278" t="s">
        <v>265</v>
      </c>
      <c r="C62" s="285"/>
    </row>
    <row r="63" spans="1:3" s="398" customFormat="1" ht="12" customHeight="1" thickBot="1" x14ac:dyDescent="0.25">
      <c r="A63" s="20" t="s">
        <v>22</v>
      </c>
      <c r="B63" s="276" t="s">
        <v>268</v>
      </c>
      <c r="C63" s="281">
        <f>SUM(C64:C66)</f>
        <v>0</v>
      </c>
    </row>
    <row r="64" spans="1:3" s="398" customFormat="1" ht="12" customHeight="1" x14ac:dyDescent="0.2">
      <c r="A64" s="15" t="s">
        <v>150</v>
      </c>
      <c r="B64" s="399" t="s">
        <v>270</v>
      </c>
      <c r="C64" s="286"/>
    </row>
    <row r="65" spans="1:3" s="398" customFormat="1" ht="12" customHeight="1" x14ac:dyDescent="0.2">
      <c r="A65" s="14" t="s">
        <v>151</v>
      </c>
      <c r="B65" s="400" t="s">
        <v>392</v>
      </c>
      <c r="C65" s="286"/>
    </row>
    <row r="66" spans="1:3" s="398" customFormat="1" ht="12" customHeight="1" x14ac:dyDescent="0.2">
      <c r="A66" s="14" t="s">
        <v>199</v>
      </c>
      <c r="B66" s="400" t="s">
        <v>271</v>
      </c>
      <c r="C66" s="286"/>
    </row>
    <row r="67" spans="1:3" s="398" customFormat="1" ht="12" customHeight="1" thickBot="1" x14ac:dyDescent="0.25">
      <c r="A67" s="16" t="s">
        <v>269</v>
      </c>
      <c r="B67" s="278" t="s">
        <v>272</v>
      </c>
      <c r="C67" s="286"/>
    </row>
    <row r="68" spans="1:3" s="398" customFormat="1" ht="12" customHeight="1" thickBot="1" x14ac:dyDescent="0.25">
      <c r="A68" s="471" t="s">
        <v>440</v>
      </c>
      <c r="B68" s="21" t="s">
        <v>273</v>
      </c>
      <c r="C68" s="287">
        <f>+C10+C18+C25+C32+C40+C52+C58+C63</f>
        <v>1199513</v>
      </c>
    </row>
    <row r="69" spans="1:3" s="398" customFormat="1" ht="12" customHeight="1" thickBot="1" x14ac:dyDescent="0.25">
      <c r="A69" s="446" t="s">
        <v>274</v>
      </c>
      <c r="B69" s="276" t="s">
        <v>275</v>
      </c>
      <c r="C69" s="281">
        <f>SUM(C70:C72)</f>
        <v>0</v>
      </c>
    </row>
    <row r="70" spans="1:3" s="398" customFormat="1" ht="12" customHeight="1" x14ac:dyDescent="0.2">
      <c r="A70" s="15" t="s">
        <v>303</v>
      </c>
      <c r="B70" s="399" t="s">
        <v>276</v>
      </c>
      <c r="C70" s="286"/>
    </row>
    <row r="71" spans="1:3" s="398" customFormat="1" ht="12" customHeight="1" x14ac:dyDescent="0.2">
      <c r="A71" s="14" t="s">
        <v>312</v>
      </c>
      <c r="B71" s="400" t="s">
        <v>277</v>
      </c>
      <c r="C71" s="286"/>
    </row>
    <row r="72" spans="1:3" s="398" customFormat="1" ht="12" customHeight="1" thickBot="1" x14ac:dyDescent="0.25">
      <c r="A72" s="16" t="s">
        <v>313</v>
      </c>
      <c r="B72" s="465" t="s">
        <v>526</v>
      </c>
      <c r="C72" s="286"/>
    </row>
    <row r="73" spans="1:3" s="398" customFormat="1" ht="12" customHeight="1" thickBot="1" x14ac:dyDescent="0.25">
      <c r="A73" s="446" t="s">
        <v>279</v>
      </c>
      <c r="B73" s="276" t="s">
        <v>280</v>
      </c>
      <c r="C73" s="281">
        <f>SUM(C74:C77)</f>
        <v>0</v>
      </c>
    </row>
    <row r="74" spans="1:3" s="398" customFormat="1" ht="12" customHeight="1" x14ac:dyDescent="0.2">
      <c r="A74" s="15" t="s">
        <v>126</v>
      </c>
      <c r="B74" s="399" t="s">
        <v>281</v>
      </c>
      <c r="C74" s="286"/>
    </row>
    <row r="75" spans="1:3" s="398" customFormat="1" ht="12" customHeight="1" x14ac:dyDescent="0.2">
      <c r="A75" s="14" t="s">
        <v>127</v>
      </c>
      <c r="B75" s="400" t="s">
        <v>527</v>
      </c>
      <c r="C75" s="286"/>
    </row>
    <row r="76" spans="1:3" s="398" customFormat="1" ht="12" customHeight="1" thickBot="1" x14ac:dyDescent="0.25">
      <c r="A76" s="16" t="s">
        <v>304</v>
      </c>
      <c r="B76" s="401" t="s">
        <v>282</v>
      </c>
      <c r="C76" s="387"/>
    </row>
    <row r="77" spans="1:3" s="398" customFormat="1" ht="12" customHeight="1" thickBot="1" x14ac:dyDescent="0.25">
      <c r="A77" s="554" t="s">
        <v>305</v>
      </c>
      <c r="B77" s="555" t="s">
        <v>528</v>
      </c>
      <c r="C77" s="556"/>
    </row>
    <row r="78" spans="1:3" s="398" customFormat="1" ht="12" customHeight="1" thickBot="1" x14ac:dyDescent="0.25">
      <c r="A78" s="446" t="s">
        <v>283</v>
      </c>
      <c r="B78" s="276" t="s">
        <v>284</v>
      </c>
      <c r="C78" s="281">
        <f>SUM(C79:C80)</f>
        <v>0</v>
      </c>
    </row>
    <row r="79" spans="1:3" s="398" customFormat="1" ht="12" customHeight="1" thickBot="1" x14ac:dyDescent="0.25">
      <c r="A79" s="13" t="s">
        <v>306</v>
      </c>
      <c r="B79" s="553" t="s">
        <v>285</v>
      </c>
      <c r="C79" s="387"/>
    </row>
    <row r="80" spans="1:3" s="398" customFormat="1" ht="12" customHeight="1" thickBot="1" x14ac:dyDescent="0.25">
      <c r="A80" s="554" t="s">
        <v>307</v>
      </c>
      <c r="B80" s="555" t="s">
        <v>286</v>
      </c>
      <c r="C80" s="556"/>
    </row>
    <row r="81" spans="1:3" s="398" customFormat="1" ht="12" customHeight="1" thickBot="1" x14ac:dyDescent="0.25">
      <c r="A81" s="446" t="s">
        <v>287</v>
      </c>
      <c r="B81" s="276" t="s">
        <v>288</v>
      </c>
      <c r="C81" s="281">
        <f>SUM(C82:C84)</f>
        <v>0</v>
      </c>
    </row>
    <row r="82" spans="1:3" s="398" customFormat="1" ht="12" customHeight="1" x14ac:dyDescent="0.2">
      <c r="A82" s="15" t="s">
        <v>308</v>
      </c>
      <c r="B82" s="399" t="s">
        <v>289</v>
      </c>
      <c r="C82" s="286"/>
    </row>
    <row r="83" spans="1:3" s="398" customFormat="1" ht="12" customHeight="1" x14ac:dyDescent="0.2">
      <c r="A83" s="14" t="s">
        <v>309</v>
      </c>
      <c r="B83" s="400" t="s">
        <v>290</v>
      </c>
      <c r="C83" s="286"/>
    </row>
    <row r="84" spans="1:3" s="398" customFormat="1" ht="12" customHeight="1" thickBot="1" x14ac:dyDescent="0.25">
      <c r="A84" s="18" t="s">
        <v>310</v>
      </c>
      <c r="B84" s="557" t="s">
        <v>529</v>
      </c>
      <c r="C84" s="558"/>
    </row>
    <row r="85" spans="1:3" s="398" customFormat="1" ht="12" customHeight="1" thickBot="1" x14ac:dyDescent="0.25">
      <c r="A85" s="446" t="s">
        <v>291</v>
      </c>
      <c r="B85" s="276" t="s">
        <v>311</v>
      </c>
      <c r="C85" s="281">
        <f>SUM(C86:C89)</f>
        <v>0</v>
      </c>
    </row>
    <row r="86" spans="1:3" s="398" customFormat="1" ht="12" customHeight="1" x14ac:dyDescent="0.2">
      <c r="A86" s="403" t="s">
        <v>292</v>
      </c>
      <c r="B86" s="399" t="s">
        <v>293</v>
      </c>
      <c r="C86" s="286"/>
    </row>
    <row r="87" spans="1:3" s="398" customFormat="1" ht="12" customHeight="1" x14ac:dyDescent="0.2">
      <c r="A87" s="404" t="s">
        <v>294</v>
      </c>
      <c r="B87" s="400" t="s">
        <v>295</v>
      </c>
      <c r="C87" s="286"/>
    </row>
    <row r="88" spans="1:3" s="398" customFormat="1" ht="12" customHeight="1" x14ac:dyDescent="0.2">
      <c r="A88" s="404" t="s">
        <v>296</v>
      </c>
      <c r="B88" s="400" t="s">
        <v>297</v>
      </c>
      <c r="C88" s="286"/>
    </row>
    <row r="89" spans="1:3" s="398" customFormat="1" ht="12" customHeight="1" thickBot="1" x14ac:dyDescent="0.25">
      <c r="A89" s="405" t="s">
        <v>298</v>
      </c>
      <c r="B89" s="278" t="s">
        <v>299</v>
      </c>
      <c r="C89" s="286"/>
    </row>
    <row r="90" spans="1:3" s="398" customFormat="1" ht="12" customHeight="1" thickBot="1" x14ac:dyDescent="0.25">
      <c r="A90" s="446" t="s">
        <v>300</v>
      </c>
      <c r="B90" s="276" t="s">
        <v>439</v>
      </c>
      <c r="C90" s="444"/>
    </row>
    <row r="91" spans="1:3" s="398" customFormat="1" ht="13.5" customHeight="1" thickBot="1" x14ac:dyDescent="0.25">
      <c r="A91" s="446" t="s">
        <v>302</v>
      </c>
      <c r="B91" s="276" t="s">
        <v>301</v>
      </c>
      <c r="C91" s="444"/>
    </row>
    <row r="92" spans="1:3" s="398" customFormat="1" ht="15.75" customHeight="1" thickBot="1" x14ac:dyDescent="0.25">
      <c r="A92" s="446" t="s">
        <v>314</v>
      </c>
      <c r="B92" s="406" t="s">
        <v>442</v>
      </c>
      <c r="C92" s="287">
        <f>+C69+C73+C78+C81+C85+C91+C90</f>
        <v>0</v>
      </c>
    </row>
    <row r="93" spans="1:3" s="398" customFormat="1" ht="16.5" customHeight="1" thickBot="1" x14ac:dyDescent="0.25">
      <c r="A93" s="447" t="s">
        <v>441</v>
      </c>
      <c r="B93" s="407" t="s">
        <v>443</v>
      </c>
      <c r="C93" s="287">
        <f>+C68+C92</f>
        <v>1199513</v>
      </c>
    </row>
    <row r="94" spans="1:3" s="398" customFormat="1" ht="11.1" customHeight="1" x14ac:dyDescent="0.2">
      <c r="A94" s="5"/>
      <c r="B94" s="6"/>
      <c r="C94" s="288"/>
    </row>
    <row r="95" spans="1:3" ht="16.5" customHeight="1" x14ac:dyDescent="0.25">
      <c r="A95" s="692" t="s">
        <v>44</v>
      </c>
      <c r="B95" s="692"/>
      <c r="C95" s="692"/>
    </row>
    <row r="96" spans="1:3" s="408" customFormat="1" ht="16.5" customHeight="1" thickBot="1" x14ac:dyDescent="0.3">
      <c r="A96" s="689" t="s">
        <v>130</v>
      </c>
      <c r="B96" s="689"/>
      <c r="C96" s="565" t="str">
        <f>C7</f>
        <v>Forintban!</v>
      </c>
    </row>
    <row r="97" spans="1:3" ht="30" customHeight="1" thickBot="1" x14ac:dyDescent="0.3">
      <c r="A97" s="546" t="s">
        <v>66</v>
      </c>
      <c r="B97" s="547" t="s">
        <v>45</v>
      </c>
      <c r="C97" s="548" t="str">
        <f>+C8</f>
        <v>2021. évi előirányzat</v>
      </c>
    </row>
    <row r="98" spans="1:3" s="397" customFormat="1" ht="12" customHeight="1" thickBot="1" x14ac:dyDescent="0.25">
      <c r="A98" s="546"/>
      <c r="B98" s="547" t="s">
        <v>457</v>
      </c>
      <c r="C98" s="548" t="s">
        <v>458</v>
      </c>
    </row>
    <row r="99" spans="1:3" ht="12" customHeight="1" thickBot="1" x14ac:dyDescent="0.3">
      <c r="A99" s="22" t="s">
        <v>15</v>
      </c>
      <c r="B99" s="28" t="s">
        <v>401</v>
      </c>
      <c r="C99" s="280">
        <f>C100+C101+C102+C103+C104+C117</f>
        <v>1199513</v>
      </c>
    </row>
    <row r="100" spans="1:3" ht="12" customHeight="1" x14ac:dyDescent="0.25">
      <c r="A100" s="17" t="s">
        <v>95</v>
      </c>
      <c r="B100" s="10" t="s">
        <v>46</v>
      </c>
      <c r="C100" s="282"/>
    </row>
    <row r="101" spans="1:3" ht="12" customHeight="1" x14ac:dyDescent="0.25">
      <c r="A101" s="14" t="s">
        <v>96</v>
      </c>
      <c r="B101" s="8" t="s">
        <v>152</v>
      </c>
      <c r="C101" s="283"/>
    </row>
    <row r="102" spans="1:3" ht="12" customHeight="1" x14ac:dyDescent="0.25">
      <c r="A102" s="14" t="s">
        <v>97</v>
      </c>
      <c r="B102" s="8" t="s">
        <v>123</v>
      </c>
      <c r="C102" s="285"/>
    </row>
    <row r="103" spans="1:3" ht="12" customHeight="1" x14ac:dyDescent="0.25">
      <c r="A103" s="14" t="s">
        <v>98</v>
      </c>
      <c r="B103" s="11" t="s">
        <v>153</v>
      </c>
      <c r="C103" s="285"/>
    </row>
    <row r="104" spans="1:3" ht="12" customHeight="1" x14ac:dyDescent="0.25">
      <c r="A104" s="14" t="s">
        <v>109</v>
      </c>
      <c r="B104" s="19" t="s">
        <v>154</v>
      </c>
      <c r="C104" s="285">
        <f>C111+C116</f>
        <v>1199513</v>
      </c>
    </row>
    <row r="105" spans="1:3" ht="12" customHeight="1" x14ac:dyDescent="0.25">
      <c r="A105" s="14" t="s">
        <v>99</v>
      </c>
      <c r="B105" s="8" t="s">
        <v>406</v>
      </c>
      <c r="C105" s="285"/>
    </row>
    <row r="106" spans="1:3" ht="12" customHeight="1" x14ac:dyDescent="0.25">
      <c r="A106" s="14" t="s">
        <v>100</v>
      </c>
      <c r="B106" s="141" t="s">
        <v>405</v>
      </c>
      <c r="C106" s="285"/>
    </row>
    <row r="107" spans="1:3" ht="12" customHeight="1" x14ac:dyDescent="0.25">
      <c r="A107" s="14" t="s">
        <v>110</v>
      </c>
      <c r="B107" s="141" t="s">
        <v>404</v>
      </c>
      <c r="C107" s="285"/>
    </row>
    <row r="108" spans="1:3" ht="12" customHeight="1" x14ac:dyDescent="0.25">
      <c r="A108" s="14" t="s">
        <v>111</v>
      </c>
      <c r="B108" s="139" t="s">
        <v>317</v>
      </c>
      <c r="C108" s="285"/>
    </row>
    <row r="109" spans="1:3" ht="12" customHeight="1" x14ac:dyDescent="0.25">
      <c r="A109" s="14" t="s">
        <v>112</v>
      </c>
      <c r="B109" s="140" t="s">
        <v>318</v>
      </c>
      <c r="C109" s="285"/>
    </row>
    <row r="110" spans="1:3" ht="12" customHeight="1" x14ac:dyDescent="0.25">
      <c r="A110" s="14" t="s">
        <v>113</v>
      </c>
      <c r="B110" s="140" t="s">
        <v>319</v>
      </c>
      <c r="C110" s="285"/>
    </row>
    <row r="111" spans="1:3" ht="12" customHeight="1" x14ac:dyDescent="0.25">
      <c r="A111" s="14" t="s">
        <v>115</v>
      </c>
      <c r="B111" s="139" t="s">
        <v>320</v>
      </c>
      <c r="C111" s="285">
        <v>749513</v>
      </c>
    </row>
    <row r="112" spans="1:3" ht="12" customHeight="1" x14ac:dyDescent="0.25">
      <c r="A112" s="14" t="s">
        <v>155</v>
      </c>
      <c r="B112" s="139" t="s">
        <v>321</v>
      </c>
      <c r="C112" s="285"/>
    </row>
    <row r="113" spans="1:3" ht="12" customHeight="1" x14ac:dyDescent="0.25">
      <c r="A113" s="14" t="s">
        <v>315</v>
      </c>
      <c r="B113" s="140" t="s">
        <v>322</v>
      </c>
      <c r="C113" s="285"/>
    </row>
    <row r="114" spans="1:3" ht="12" customHeight="1" x14ac:dyDescent="0.25">
      <c r="A114" s="13" t="s">
        <v>316</v>
      </c>
      <c r="B114" s="141" t="s">
        <v>323</v>
      </c>
      <c r="C114" s="285"/>
    </row>
    <row r="115" spans="1:3" ht="12" customHeight="1" x14ac:dyDescent="0.25">
      <c r="A115" s="14" t="s">
        <v>402</v>
      </c>
      <c r="B115" s="141" t="s">
        <v>324</v>
      </c>
      <c r="C115" s="285"/>
    </row>
    <row r="116" spans="1:3" ht="12" customHeight="1" x14ac:dyDescent="0.25">
      <c r="A116" s="16" t="s">
        <v>403</v>
      </c>
      <c r="B116" s="141" t="s">
        <v>325</v>
      </c>
      <c r="C116" s="285">
        <v>450000</v>
      </c>
    </row>
    <row r="117" spans="1:3" ht="12" customHeight="1" x14ac:dyDescent="0.25">
      <c r="A117" s="14" t="s">
        <v>407</v>
      </c>
      <c r="B117" s="11" t="s">
        <v>47</v>
      </c>
      <c r="C117" s="283"/>
    </row>
    <row r="118" spans="1:3" ht="12" customHeight="1" x14ac:dyDescent="0.25">
      <c r="A118" s="14" t="s">
        <v>408</v>
      </c>
      <c r="B118" s="8" t="s">
        <v>410</v>
      </c>
      <c r="C118" s="283"/>
    </row>
    <row r="119" spans="1:3" ht="12" customHeight="1" thickBot="1" x14ac:dyDescent="0.3">
      <c r="A119" s="18" t="s">
        <v>409</v>
      </c>
      <c r="B119" s="469" t="s">
        <v>411</v>
      </c>
      <c r="C119" s="289"/>
    </row>
    <row r="120" spans="1:3" ht="12" customHeight="1" thickBot="1" x14ac:dyDescent="0.3">
      <c r="A120" s="466" t="s">
        <v>16</v>
      </c>
      <c r="B120" s="467" t="s">
        <v>326</v>
      </c>
      <c r="C120" s="468">
        <f>+C121+C123+C125</f>
        <v>0</v>
      </c>
    </row>
    <row r="121" spans="1:3" ht="12" customHeight="1" x14ac:dyDescent="0.25">
      <c r="A121" s="15" t="s">
        <v>101</v>
      </c>
      <c r="B121" s="8" t="s">
        <v>198</v>
      </c>
      <c r="C121" s="284"/>
    </row>
    <row r="122" spans="1:3" ht="12" customHeight="1" x14ac:dyDescent="0.25">
      <c r="A122" s="15" t="s">
        <v>102</v>
      </c>
      <c r="B122" s="12" t="s">
        <v>330</v>
      </c>
      <c r="C122" s="284"/>
    </row>
    <row r="123" spans="1:3" ht="12" customHeight="1" x14ac:dyDescent="0.25">
      <c r="A123" s="15" t="s">
        <v>103</v>
      </c>
      <c r="B123" s="12" t="s">
        <v>156</v>
      </c>
      <c r="C123" s="283"/>
    </row>
    <row r="124" spans="1:3" ht="12" customHeight="1" x14ac:dyDescent="0.25">
      <c r="A124" s="15" t="s">
        <v>104</v>
      </c>
      <c r="B124" s="12" t="s">
        <v>331</v>
      </c>
      <c r="C124" s="248"/>
    </row>
    <row r="125" spans="1:3" ht="12" customHeight="1" x14ac:dyDescent="0.25">
      <c r="A125" s="15" t="s">
        <v>105</v>
      </c>
      <c r="B125" s="278" t="s">
        <v>531</v>
      </c>
      <c r="C125" s="248"/>
    </row>
    <row r="126" spans="1:3" ht="12" customHeight="1" x14ac:dyDescent="0.25">
      <c r="A126" s="15" t="s">
        <v>114</v>
      </c>
      <c r="B126" s="277" t="s">
        <v>393</v>
      </c>
      <c r="C126" s="248"/>
    </row>
    <row r="127" spans="1:3" ht="12" customHeight="1" x14ac:dyDescent="0.25">
      <c r="A127" s="15" t="s">
        <v>116</v>
      </c>
      <c r="B127" s="395" t="s">
        <v>336</v>
      </c>
      <c r="C127" s="248"/>
    </row>
    <row r="128" spans="1:3" x14ac:dyDescent="0.25">
      <c r="A128" s="15" t="s">
        <v>157</v>
      </c>
      <c r="B128" s="140" t="s">
        <v>319</v>
      </c>
      <c r="C128" s="248"/>
    </row>
    <row r="129" spans="1:3" ht="12" customHeight="1" x14ac:dyDescent="0.25">
      <c r="A129" s="15" t="s">
        <v>158</v>
      </c>
      <c r="B129" s="140" t="s">
        <v>335</v>
      </c>
      <c r="C129" s="248"/>
    </row>
    <row r="130" spans="1:3" ht="12" customHeight="1" x14ac:dyDescent="0.25">
      <c r="A130" s="15" t="s">
        <v>159</v>
      </c>
      <c r="B130" s="140" t="s">
        <v>334</v>
      </c>
      <c r="C130" s="248"/>
    </row>
    <row r="131" spans="1:3" ht="12" customHeight="1" x14ac:dyDescent="0.25">
      <c r="A131" s="15" t="s">
        <v>327</v>
      </c>
      <c r="B131" s="140" t="s">
        <v>322</v>
      </c>
      <c r="C131" s="248"/>
    </row>
    <row r="132" spans="1:3" ht="12" customHeight="1" x14ac:dyDescent="0.25">
      <c r="A132" s="15" t="s">
        <v>328</v>
      </c>
      <c r="B132" s="140" t="s">
        <v>333</v>
      </c>
      <c r="C132" s="248"/>
    </row>
    <row r="133" spans="1:3" ht="16.5" thickBot="1" x14ac:dyDescent="0.3">
      <c r="A133" s="13" t="s">
        <v>329</v>
      </c>
      <c r="B133" s="140" t="s">
        <v>332</v>
      </c>
      <c r="C133" s="250"/>
    </row>
    <row r="134" spans="1:3" ht="12" customHeight="1" thickBot="1" x14ac:dyDescent="0.3">
      <c r="A134" s="20" t="s">
        <v>17</v>
      </c>
      <c r="B134" s="121" t="s">
        <v>412</v>
      </c>
      <c r="C134" s="281">
        <f>+C99+C120</f>
        <v>1199513</v>
      </c>
    </row>
    <row r="135" spans="1:3" ht="12" customHeight="1" thickBot="1" x14ac:dyDescent="0.3">
      <c r="A135" s="20" t="s">
        <v>18</v>
      </c>
      <c r="B135" s="121" t="s">
        <v>413</v>
      </c>
      <c r="C135" s="281">
        <f>+C136+C137+C138</f>
        <v>0</v>
      </c>
    </row>
    <row r="136" spans="1:3" ht="12" customHeight="1" x14ac:dyDescent="0.25">
      <c r="A136" s="15" t="s">
        <v>236</v>
      </c>
      <c r="B136" s="12" t="s">
        <v>420</v>
      </c>
      <c r="C136" s="248"/>
    </row>
    <row r="137" spans="1:3" ht="12" customHeight="1" x14ac:dyDescent="0.25">
      <c r="A137" s="15" t="s">
        <v>237</v>
      </c>
      <c r="B137" s="12" t="s">
        <v>421</v>
      </c>
      <c r="C137" s="248"/>
    </row>
    <row r="138" spans="1:3" ht="12" customHeight="1" thickBot="1" x14ac:dyDescent="0.3">
      <c r="A138" s="13" t="s">
        <v>238</v>
      </c>
      <c r="B138" s="12" t="s">
        <v>422</v>
      </c>
      <c r="C138" s="248"/>
    </row>
    <row r="139" spans="1:3" ht="12" customHeight="1" thickBot="1" x14ac:dyDescent="0.3">
      <c r="A139" s="20" t="s">
        <v>19</v>
      </c>
      <c r="B139" s="121" t="s">
        <v>414</v>
      </c>
      <c r="C139" s="281">
        <f>SUM(C140:C145)</f>
        <v>0</v>
      </c>
    </row>
    <row r="140" spans="1:3" ht="12" customHeight="1" x14ac:dyDescent="0.25">
      <c r="A140" s="15" t="s">
        <v>88</v>
      </c>
      <c r="B140" s="9" t="s">
        <v>423</v>
      </c>
      <c r="C140" s="248"/>
    </row>
    <row r="141" spans="1:3" ht="12" customHeight="1" x14ac:dyDescent="0.25">
      <c r="A141" s="15" t="s">
        <v>89</v>
      </c>
      <c r="B141" s="9" t="s">
        <v>415</v>
      </c>
      <c r="C141" s="248"/>
    </row>
    <row r="142" spans="1:3" ht="12" customHeight="1" x14ac:dyDescent="0.25">
      <c r="A142" s="15" t="s">
        <v>90</v>
      </c>
      <c r="B142" s="9" t="s">
        <v>416</v>
      </c>
      <c r="C142" s="248"/>
    </row>
    <row r="143" spans="1:3" ht="12" customHeight="1" x14ac:dyDescent="0.25">
      <c r="A143" s="15" t="s">
        <v>144</v>
      </c>
      <c r="B143" s="9" t="s">
        <v>417</v>
      </c>
      <c r="C143" s="248"/>
    </row>
    <row r="144" spans="1:3" ht="12" customHeight="1" x14ac:dyDescent="0.25">
      <c r="A144" s="13" t="s">
        <v>145</v>
      </c>
      <c r="B144" s="7" t="s">
        <v>418</v>
      </c>
      <c r="C144" s="250"/>
    </row>
    <row r="145" spans="1:9" ht="12" customHeight="1" thickBot="1" x14ac:dyDescent="0.3">
      <c r="A145" s="18" t="s">
        <v>146</v>
      </c>
      <c r="B145" s="660" t="s">
        <v>419</v>
      </c>
      <c r="C145" s="476"/>
    </row>
    <row r="146" spans="1:9" ht="12" customHeight="1" thickBot="1" x14ac:dyDescent="0.3">
      <c r="A146" s="20" t="s">
        <v>20</v>
      </c>
      <c r="B146" s="121" t="s">
        <v>427</v>
      </c>
      <c r="C146" s="287">
        <f>+C147+C148+C149+C150</f>
        <v>0</v>
      </c>
    </row>
    <row r="147" spans="1:9" ht="12" customHeight="1" x14ac:dyDescent="0.25">
      <c r="A147" s="15" t="s">
        <v>91</v>
      </c>
      <c r="B147" s="9" t="s">
        <v>337</v>
      </c>
      <c r="C147" s="248"/>
    </row>
    <row r="148" spans="1:9" ht="12" customHeight="1" x14ac:dyDescent="0.25">
      <c r="A148" s="15" t="s">
        <v>92</v>
      </c>
      <c r="B148" s="9" t="s">
        <v>338</v>
      </c>
      <c r="C148" s="248"/>
    </row>
    <row r="149" spans="1:9" ht="12" customHeight="1" thickBot="1" x14ac:dyDescent="0.3">
      <c r="A149" s="13" t="s">
        <v>254</v>
      </c>
      <c r="B149" s="7" t="s">
        <v>428</v>
      </c>
      <c r="C149" s="250"/>
    </row>
    <row r="150" spans="1:9" ht="12" customHeight="1" thickBot="1" x14ac:dyDescent="0.3">
      <c r="A150" s="554" t="s">
        <v>255</v>
      </c>
      <c r="B150" s="559" t="s">
        <v>356</v>
      </c>
      <c r="C150" s="560"/>
    </row>
    <row r="151" spans="1:9" ht="12" customHeight="1" thickBot="1" x14ac:dyDescent="0.3">
      <c r="A151" s="20" t="s">
        <v>21</v>
      </c>
      <c r="B151" s="121" t="s">
        <v>429</v>
      </c>
      <c r="C151" s="290">
        <f>SUM(C152:C156)</f>
        <v>0</v>
      </c>
    </row>
    <row r="152" spans="1:9" ht="12" customHeight="1" x14ac:dyDescent="0.25">
      <c r="A152" s="15" t="s">
        <v>93</v>
      </c>
      <c r="B152" s="9" t="s">
        <v>424</v>
      </c>
      <c r="C152" s="248"/>
    </row>
    <row r="153" spans="1:9" ht="12" customHeight="1" x14ac:dyDescent="0.25">
      <c r="A153" s="15" t="s">
        <v>94</v>
      </c>
      <c r="B153" s="9" t="s">
        <v>431</v>
      </c>
      <c r="C153" s="248"/>
    </row>
    <row r="154" spans="1:9" ht="12" customHeight="1" x14ac:dyDescent="0.25">
      <c r="A154" s="15" t="s">
        <v>266</v>
      </c>
      <c r="B154" s="9" t="s">
        <v>426</v>
      </c>
      <c r="C154" s="248"/>
    </row>
    <row r="155" spans="1:9" ht="12" customHeight="1" x14ac:dyDescent="0.25">
      <c r="A155" s="15" t="s">
        <v>267</v>
      </c>
      <c r="B155" s="9" t="s">
        <v>482</v>
      </c>
      <c r="C155" s="248"/>
    </row>
    <row r="156" spans="1:9" ht="12" customHeight="1" thickBot="1" x14ac:dyDescent="0.3">
      <c r="A156" s="15" t="s">
        <v>430</v>
      </c>
      <c r="B156" s="9" t="s">
        <v>433</v>
      </c>
      <c r="C156" s="248"/>
    </row>
    <row r="157" spans="1:9" ht="12" customHeight="1" thickBot="1" x14ac:dyDescent="0.3">
      <c r="A157" s="20" t="s">
        <v>22</v>
      </c>
      <c r="B157" s="121" t="s">
        <v>434</v>
      </c>
      <c r="C157" s="470"/>
    </row>
    <row r="158" spans="1:9" ht="12" customHeight="1" thickBot="1" x14ac:dyDescent="0.3">
      <c r="A158" s="20" t="s">
        <v>23</v>
      </c>
      <c r="B158" s="121" t="s">
        <v>435</v>
      </c>
      <c r="C158" s="470"/>
    </row>
    <row r="159" spans="1:9" ht="15.2" customHeight="1" thickBot="1" x14ac:dyDescent="0.3">
      <c r="A159" s="20" t="s">
        <v>24</v>
      </c>
      <c r="B159" s="121" t="s">
        <v>437</v>
      </c>
      <c r="C159" s="561">
        <f>+C135+C139+C146+C151+C157+C158</f>
        <v>0</v>
      </c>
      <c r="F159" s="410"/>
      <c r="G159" s="411"/>
      <c r="H159" s="411"/>
      <c r="I159" s="411"/>
    </row>
    <row r="160" spans="1:9" s="398" customFormat="1" ht="17.25" customHeight="1" thickBot="1" x14ac:dyDescent="0.25">
      <c r="A160" s="279" t="s">
        <v>25</v>
      </c>
      <c r="B160" s="562" t="s">
        <v>436</v>
      </c>
      <c r="C160" s="561">
        <f>+C134+C159</f>
        <v>1199513</v>
      </c>
    </row>
    <row r="161" spans="1:4" ht="15.95" customHeight="1" x14ac:dyDescent="0.25">
      <c r="A161" s="563"/>
      <c r="B161" s="563"/>
      <c r="C161" s="615">
        <f>C93-C160</f>
        <v>0</v>
      </c>
    </row>
    <row r="162" spans="1:4" x14ac:dyDescent="0.25">
      <c r="A162" s="690" t="s">
        <v>339</v>
      </c>
      <c r="B162" s="690"/>
      <c r="C162" s="690"/>
    </row>
    <row r="163" spans="1:4" ht="15.2" customHeight="1" thickBot="1" x14ac:dyDescent="0.3">
      <c r="A163" s="691" t="s">
        <v>131</v>
      </c>
      <c r="B163" s="691"/>
      <c r="C163" s="566" t="str">
        <f>C96</f>
        <v>Forintban!</v>
      </c>
    </row>
    <row r="164" spans="1:4" ht="13.5" customHeight="1" thickBot="1" x14ac:dyDescent="0.3">
      <c r="A164" s="20">
        <v>1</v>
      </c>
      <c r="B164" s="27" t="s">
        <v>438</v>
      </c>
      <c r="C164" s="281">
        <f>+C68-C134</f>
        <v>0</v>
      </c>
      <c r="D164" s="412"/>
    </row>
    <row r="165" spans="1:4" ht="27.75" customHeight="1" thickBot="1" x14ac:dyDescent="0.3">
      <c r="A165" s="20" t="s">
        <v>16</v>
      </c>
      <c r="B165" s="27" t="s">
        <v>444</v>
      </c>
      <c r="C165" s="281">
        <f>+C92-C159</f>
        <v>0</v>
      </c>
    </row>
  </sheetData>
  <mergeCells count="7">
    <mergeCell ref="A163:B163"/>
    <mergeCell ref="B1:C1"/>
    <mergeCell ref="A6:C6"/>
    <mergeCell ref="A7:B7"/>
    <mergeCell ref="A95:C95"/>
    <mergeCell ref="A96:B96"/>
    <mergeCell ref="A162:C162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8" max="2" man="1"/>
    <brk id="145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7" zoomScale="120" zoomScaleNormal="120" zoomScaleSheetLayoutView="100" workbookViewId="0">
      <selection activeCell="C21" sqref="C21"/>
    </sheetView>
  </sheetViews>
  <sheetFormatPr defaultRowHeight="12.75" x14ac:dyDescent="0.2"/>
  <cols>
    <col min="1" max="1" width="6.83203125" style="54" customWidth="1"/>
    <col min="2" max="2" width="55.1640625" style="181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9.75" customHeight="1" x14ac:dyDescent="0.2">
      <c r="B1" s="303" t="s">
        <v>135</v>
      </c>
      <c r="C1" s="304"/>
      <c r="D1" s="304"/>
      <c r="E1" s="304"/>
      <c r="F1" s="695" t="str">
        <f>CONCATENATE("2.1. melléklet ",ALAPADATOK!A7," ",ALAPADATOK!B7," ",ALAPADATOK!C7," ",ALAPADATOK!D7," ",ALAPADATOK!E7," ",ALAPADATOK!F7," ",ALAPADATOK!G7," ",ALAPADATOK!H7)</f>
        <v>2.1. melléklet az 1 / 2021 ( II.16. ) önkormányzati rendelethez</v>
      </c>
    </row>
    <row r="2" spans="1:6" ht="13.5" thickBot="1" x14ac:dyDescent="0.25">
      <c r="E2" s="568" t="str">
        <f>CONCATENATE('KV_1.1.sz.mell.'!C7)</f>
        <v>Forintban!</v>
      </c>
      <c r="F2" s="695"/>
    </row>
    <row r="3" spans="1:6" ht="18" customHeight="1" thickBot="1" x14ac:dyDescent="0.25">
      <c r="A3" s="693" t="s">
        <v>66</v>
      </c>
      <c r="B3" s="305" t="s">
        <v>53</v>
      </c>
      <c r="C3" s="306"/>
      <c r="D3" s="305" t="s">
        <v>54</v>
      </c>
      <c r="E3" s="307"/>
      <c r="F3" s="695"/>
    </row>
    <row r="4" spans="1:6" s="308" customFormat="1" ht="35.25" customHeight="1" thickBot="1" x14ac:dyDescent="0.25">
      <c r="A4" s="694"/>
      <c r="B4" s="182" t="s">
        <v>58</v>
      </c>
      <c r="C4" s="183" t="str">
        <f>+'KV_1.1.sz.mell.'!C8</f>
        <v>2021. évi előirányzat</v>
      </c>
      <c r="D4" s="182" t="s">
        <v>58</v>
      </c>
      <c r="E4" s="51" t="str">
        <f>+C4</f>
        <v>2021. évi előirányzat</v>
      </c>
      <c r="F4" s="695"/>
    </row>
    <row r="5" spans="1:6" s="313" customFormat="1" ht="12" customHeight="1" thickBot="1" x14ac:dyDescent="0.25">
      <c r="A5" s="309"/>
      <c r="B5" s="310" t="s">
        <v>457</v>
      </c>
      <c r="C5" s="311" t="s">
        <v>458</v>
      </c>
      <c r="D5" s="310" t="s">
        <v>459</v>
      </c>
      <c r="E5" s="312" t="s">
        <v>461</v>
      </c>
      <c r="F5" s="695"/>
    </row>
    <row r="6" spans="1:6" ht="12.95" customHeight="1" x14ac:dyDescent="0.2">
      <c r="A6" s="314" t="s">
        <v>15</v>
      </c>
      <c r="B6" s="315" t="s">
        <v>340</v>
      </c>
      <c r="C6" s="292">
        <v>41872220</v>
      </c>
      <c r="D6" s="315" t="s">
        <v>59</v>
      </c>
      <c r="E6" s="298">
        <v>32072866</v>
      </c>
      <c r="F6" s="695"/>
    </row>
    <row r="7" spans="1:6" ht="12.95" customHeight="1" x14ac:dyDescent="0.2">
      <c r="A7" s="316" t="s">
        <v>16</v>
      </c>
      <c r="B7" s="317" t="s">
        <v>341</v>
      </c>
      <c r="C7" s="293">
        <v>6179181</v>
      </c>
      <c r="D7" s="317" t="s">
        <v>152</v>
      </c>
      <c r="E7" s="299">
        <v>4657326</v>
      </c>
      <c r="F7" s="695"/>
    </row>
    <row r="8" spans="1:6" ht="12.95" customHeight="1" x14ac:dyDescent="0.2">
      <c r="A8" s="316" t="s">
        <v>17</v>
      </c>
      <c r="B8" s="317" t="s">
        <v>361</v>
      </c>
      <c r="C8" s="293"/>
      <c r="D8" s="317" t="s">
        <v>202</v>
      </c>
      <c r="E8" s="299">
        <v>21211293</v>
      </c>
      <c r="F8" s="695"/>
    </row>
    <row r="9" spans="1:6" ht="12.95" customHeight="1" x14ac:dyDescent="0.2">
      <c r="A9" s="316" t="s">
        <v>18</v>
      </c>
      <c r="B9" s="317" t="s">
        <v>143</v>
      </c>
      <c r="C9" s="293">
        <v>9700000</v>
      </c>
      <c r="D9" s="317" t="s">
        <v>153</v>
      </c>
      <c r="E9" s="299">
        <v>750000</v>
      </c>
      <c r="F9" s="695"/>
    </row>
    <row r="10" spans="1:6" ht="12.95" customHeight="1" x14ac:dyDescent="0.2">
      <c r="A10" s="316" t="s">
        <v>19</v>
      </c>
      <c r="B10" s="318" t="s">
        <v>386</v>
      </c>
      <c r="C10" s="293">
        <v>20395394</v>
      </c>
      <c r="D10" s="317" t="s">
        <v>154</v>
      </c>
      <c r="E10" s="299">
        <v>3414821</v>
      </c>
      <c r="F10" s="695"/>
    </row>
    <row r="11" spans="1:6" ht="12.95" customHeight="1" x14ac:dyDescent="0.2">
      <c r="A11" s="316" t="s">
        <v>20</v>
      </c>
      <c r="B11" s="317" t="s">
        <v>342</v>
      </c>
      <c r="C11" s="294"/>
      <c r="D11" s="317" t="s">
        <v>47</v>
      </c>
      <c r="E11" s="299">
        <v>17907081</v>
      </c>
      <c r="F11" s="695"/>
    </row>
    <row r="12" spans="1:6" ht="12.95" customHeight="1" x14ac:dyDescent="0.2">
      <c r="A12" s="316" t="s">
        <v>21</v>
      </c>
      <c r="B12" s="317" t="s">
        <v>445</v>
      </c>
      <c r="C12" s="293"/>
      <c r="D12" s="45"/>
      <c r="E12" s="299"/>
      <c r="F12" s="695"/>
    </row>
    <row r="13" spans="1:6" ht="12.95" customHeight="1" x14ac:dyDescent="0.2">
      <c r="A13" s="316" t="s">
        <v>22</v>
      </c>
      <c r="B13" s="45"/>
      <c r="C13" s="293"/>
      <c r="D13" s="45"/>
      <c r="E13" s="299"/>
      <c r="F13" s="695"/>
    </row>
    <row r="14" spans="1:6" ht="12.95" customHeight="1" x14ac:dyDescent="0.2">
      <c r="A14" s="316" t="s">
        <v>23</v>
      </c>
      <c r="B14" s="413"/>
      <c r="C14" s="294"/>
      <c r="D14" s="45"/>
      <c r="E14" s="299"/>
      <c r="F14" s="695"/>
    </row>
    <row r="15" spans="1:6" ht="12.95" customHeight="1" x14ac:dyDescent="0.2">
      <c r="A15" s="316" t="s">
        <v>24</v>
      </c>
      <c r="B15" s="45"/>
      <c r="C15" s="293"/>
      <c r="D15" s="45"/>
      <c r="E15" s="299"/>
      <c r="F15" s="695"/>
    </row>
    <row r="16" spans="1:6" ht="12.95" customHeight="1" x14ac:dyDescent="0.2">
      <c r="A16" s="316" t="s">
        <v>25</v>
      </c>
      <c r="B16" s="45"/>
      <c r="C16" s="293"/>
      <c r="D16" s="45"/>
      <c r="E16" s="299"/>
      <c r="F16" s="695"/>
    </row>
    <row r="17" spans="1:6" ht="12.95" customHeight="1" thickBot="1" x14ac:dyDescent="0.25">
      <c r="A17" s="316" t="s">
        <v>26</v>
      </c>
      <c r="B17" s="56"/>
      <c r="C17" s="295"/>
      <c r="D17" s="45"/>
      <c r="E17" s="300"/>
      <c r="F17" s="695"/>
    </row>
    <row r="18" spans="1:6" ht="15.95" customHeight="1" thickBot="1" x14ac:dyDescent="0.25">
      <c r="A18" s="319" t="s">
        <v>27</v>
      </c>
      <c r="B18" s="123" t="s">
        <v>446</v>
      </c>
      <c r="C18" s="296">
        <f>C6+C7+C9+C10+C11+C13+C14+C15+C16+C17</f>
        <v>78146795</v>
      </c>
      <c r="D18" s="123" t="s">
        <v>347</v>
      </c>
      <c r="E18" s="301">
        <f>SUM(E6:E17)</f>
        <v>80013387</v>
      </c>
      <c r="F18" s="695"/>
    </row>
    <row r="19" spans="1:6" ht="12.95" customHeight="1" x14ac:dyDescent="0.2">
      <c r="A19" s="320" t="s">
        <v>28</v>
      </c>
      <c r="B19" s="321" t="s">
        <v>344</v>
      </c>
      <c r="C19" s="472">
        <f>+C20+C21+C22+C23</f>
        <v>3541481</v>
      </c>
      <c r="D19" s="322" t="s">
        <v>160</v>
      </c>
      <c r="E19" s="302"/>
      <c r="F19" s="695"/>
    </row>
    <row r="20" spans="1:6" ht="12.95" customHeight="1" x14ac:dyDescent="0.2">
      <c r="A20" s="323" t="s">
        <v>29</v>
      </c>
      <c r="B20" s="322" t="s">
        <v>196</v>
      </c>
      <c r="C20" s="79">
        <v>3541481</v>
      </c>
      <c r="D20" s="322" t="s">
        <v>346</v>
      </c>
      <c r="E20" s="80"/>
      <c r="F20" s="695"/>
    </row>
    <row r="21" spans="1:6" ht="12.95" customHeight="1" x14ac:dyDescent="0.2">
      <c r="A21" s="323" t="s">
        <v>30</v>
      </c>
      <c r="B21" s="322" t="s">
        <v>197</v>
      </c>
      <c r="C21" s="79"/>
      <c r="D21" s="322" t="s">
        <v>133</v>
      </c>
      <c r="E21" s="80"/>
      <c r="F21" s="695"/>
    </row>
    <row r="22" spans="1:6" ht="12.95" customHeight="1" x14ac:dyDescent="0.2">
      <c r="A22" s="323" t="s">
        <v>31</v>
      </c>
      <c r="B22" s="322" t="s">
        <v>201</v>
      </c>
      <c r="C22" s="79"/>
      <c r="D22" s="322" t="s">
        <v>134</v>
      </c>
      <c r="E22" s="80"/>
      <c r="F22" s="695"/>
    </row>
    <row r="23" spans="1:6" ht="12.95" customHeight="1" x14ac:dyDescent="0.2">
      <c r="A23" s="323" t="s">
        <v>32</v>
      </c>
      <c r="B23" s="330" t="s">
        <v>207</v>
      </c>
      <c r="C23" s="79"/>
      <c r="D23" s="321" t="s">
        <v>203</v>
      </c>
      <c r="E23" s="80"/>
      <c r="F23" s="695"/>
    </row>
    <row r="24" spans="1:6" ht="12.95" customHeight="1" x14ac:dyDescent="0.2">
      <c r="A24" s="323" t="s">
        <v>33</v>
      </c>
      <c r="B24" s="322" t="s">
        <v>345</v>
      </c>
      <c r="C24" s="324">
        <f>+C25+C26</f>
        <v>0</v>
      </c>
      <c r="D24" s="322" t="s">
        <v>161</v>
      </c>
      <c r="E24" s="80"/>
      <c r="F24" s="695"/>
    </row>
    <row r="25" spans="1:6" ht="12.95" customHeight="1" x14ac:dyDescent="0.2">
      <c r="A25" s="320" t="s">
        <v>34</v>
      </c>
      <c r="B25" s="321" t="s">
        <v>343</v>
      </c>
      <c r="C25" s="297"/>
      <c r="D25" s="315" t="s">
        <v>428</v>
      </c>
      <c r="E25" s="302"/>
      <c r="F25" s="695"/>
    </row>
    <row r="26" spans="1:6" ht="12.95" customHeight="1" x14ac:dyDescent="0.2">
      <c r="A26" s="323" t="s">
        <v>35</v>
      </c>
      <c r="B26" s="330" t="s">
        <v>628</v>
      </c>
      <c r="C26" s="79"/>
      <c r="D26" s="317" t="s">
        <v>434</v>
      </c>
      <c r="E26" s="80"/>
      <c r="F26" s="695"/>
    </row>
    <row r="27" spans="1:6" ht="12.95" customHeight="1" x14ac:dyDescent="0.2">
      <c r="A27" s="316" t="s">
        <v>36</v>
      </c>
      <c r="B27" s="322" t="s">
        <v>439</v>
      </c>
      <c r="C27" s="79"/>
      <c r="D27" s="317" t="s">
        <v>435</v>
      </c>
      <c r="E27" s="80"/>
      <c r="F27" s="695"/>
    </row>
    <row r="28" spans="1:6" ht="12.95" customHeight="1" thickBot="1" x14ac:dyDescent="0.25">
      <c r="A28" s="377" t="s">
        <v>37</v>
      </c>
      <c r="B28" s="321" t="s">
        <v>301</v>
      </c>
      <c r="C28" s="297"/>
      <c r="D28" s="415" t="s">
        <v>338</v>
      </c>
      <c r="E28" s="302">
        <v>1674889</v>
      </c>
      <c r="F28" s="695"/>
    </row>
    <row r="29" spans="1:6" ht="15.95" customHeight="1" thickBot="1" x14ac:dyDescent="0.25">
      <c r="A29" s="319" t="s">
        <v>38</v>
      </c>
      <c r="B29" s="123" t="s">
        <v>447</v>
      </c>
      <c r="C29" s="296">
        <f>+C19+C24+C27+C28</f>
        <v>3541481</v>
      </c>
      <c r="D29" s="123" t="s">
        <v>449</v>
      </c>
      <c r="E29" s="301">
        <f>SUM(E19:E28)</f>
        <v>1674889</v>
      </c>
      <c r="F29" s="695"/>
    </row>
    <row r="30" spans="1:6" ht="13.5" thickBot="1" x14ac:dyDescent="0.25">
      <c r="A30" s="319" t="s">
        <v>39</v>
      </c>
      <c r="B30" s="325" t="s">
        <v>448</v>
      </c>
      <c r="C30" s="326">
        <f>+C18+C29</f>
        <v>81688276</v>
      </c>
      <c r="D30" s="325" t="s">
        <v>450</v>
      </c>
      <c r="E30" s="326">
        <f>+E18+E29</f>
        <v>81688276</v>
      </c>
      <c r="F30" s="695"/>
    </row>
    <row r="31" spans="1:6" ht="13.5" thickBot="1" x14ac:dyDescent="0.25">
      <c r="A31" s="319" t="s">
        <v>40</v>
      </c>
      <c r="B31" s="325" t="s">
        <v>138</v>
      </c>
      <c r="C31" s="326">
        <f>IF(C18-E18&lt;0,E18-C18,"-")</f>
        <v>1866592</v>
      </c>
      <c r="D31" s="325" t="s">
        <v>139</v>
      </c>
      <c r="E31" s="326" t="str">
        <f>IF(C18-E18&gt;0,C18-E18,"-")</f>
        <v>-</v>
      </c>
      <c r="F31" s="695"/>
    </row>
    <row r="32" spans="1:6" ht="13.5" thickBot="1" x14ac:dyDescent="0.25">
      <c r="A32" s="319" t="s">
        <v>41</v>
      </c>
      <c r="B32" s="325" t="s">
        <v>523</v>
      </c>
      <c r="C32" s="326" t="str">
        <f>IF(C30-E30&lt;0,E30-C30,"-")</f>
        <v>-</v>
      </c>
      <c r="D32" s="325" t="s">
        <v>524</v>
      </c>
      <c r="E32" s="326" t="str">
        <f>IF(C30-E30&gt;0,C30-E30,"-")</f>
        <v>-</v>
      </c>
      <c r="F32" s="695"/>
    </row>
    <row r="33" spans="1:5" ht="15.75" x14ac:dyDescent="0.2">
      <c r="A33" s="696" t="str">
        <f>IF(C32&lt;&gt;"-","Nem lehet bruttó hiány, mert az Mötv. 111. § (4) bekezédse szerint A költségvetési rendeletben működési hiány nem tervezhető.","")</f>
        <v/>
      </c>
      <c r="B33" s="696"/>
      <c r="C33" s="696"/>
      <c r="D33" s="696"/>
      <c r="E33" s="696"/>
    </row>
  </sheetData>
  <sheetProtection sheet="1"/>
  <mergeCells count="3">
    <mergeCell ref="A3:A4"/>
    <mergeCell ref="F1:F32"/>
    <mergeCell ref="A33:E33"/>
  </mergeCells>
  <phoneticPr fontId="0" type="noConversion"/>
  <conditionalFormatting sqref="C32">
    <cfRule type="cellIs" dxfId="2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4" zoomScale="120" zoomScaleNormal="120" zoomScaleSheetLayoutView="115" workbookViewId="0">
      <selection activeCell="C20" sqref="C20"/>
    </sheetView>
  </sheetViews>
  <sheetFormatPr defaultRowHeight="12.75" x14ac:dyDescent="0.2"/>
  <cols>
    <col min="1" max="1" width="6.83203125" style="54" customWidth="1"/>
    <col min="2" max="2" width="55.1640625" style="181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1.5" x14ac:dyDescent="0.2">
      <c r="B1" s="303" t="s">
        <v>136</v>
      </c>
      <c r="C1" s="304"/>
      <c r="D1" s="304"/>
      <c r="E1" s="304"/>
      <c r="F1" s="695" t="str">
        <f>CONCATENATE("2.2. melléklet ",ALAPADATOK!A7," ",ALAPADATOK!B7," ",ALAPADATOK!C7," ",ALAPADATOK!D7," ",ALAPADATOK!E7," ",ALAPADATOK!F7," ",ALAPADATOK!G7," ",ALAPADATOK!H7)</f>
        <v>2.2. melléklet az 1 / 2021 ( II.16. ) önkormányzati rendelethez</v>
      </c>
    </row>
    <row r="2" spans="1:6" ht="13.5" thickBot="1" x14ac:dyDescent="0.25">
      <c r="E2" s="567" t="str">
        <f>CONCATENATE('KV_1.1.sz.mell.'!C7)</f>
        <v>Forintban!</v>
      </c>
      <c r="F2" s="695"/>
    </row>
    <row r="3" spans="1:6" ht="13.5" thickBot="1" x14ac:dyDescent="0.25">
      <c r="A3" s="697" t="s">
        <v>66</v>
      </c>
      <c r="B3" s="305" t="s">
        <v>53</v>
      </c>
      <c r="C3" s="306"/>
      <c r="D3" s="305" t="s">
        <v>54</v>
      </c>
      <c r="E3" s="307"/>
      <c r="F3" s="695"/>
    </row>
    <row r="4" spans="1:6" s="308" customFormat="1" ht="24.75" thickBot="1" x14ac:dyDescent="0.25">
      <c r="A4" s="698"/>
      <c r="B4" s="182" t="s">
        <v>58</v>
      </c>
      <c r="C4" s="183" t="str">
        <f>+'KV_2.1.sz.mell.'!C4</f>
        <v>2021. évi előirányzat</v>
      </c>
      <c r="D4" s="182" t="s">
        <v>58</v>
      </c>
      <c r="E4" s="51" t="str">
        <f>+'KV_2.1.sz.mell.'!C4</f>
        <v>2021. évi előirányzat</v>
      </c>
      <c r="F4" s="695"/>
    </row>
    <row r="5" spans="1:6" s="308" customFormat="1" ht="13.5" thickBot="1" x14ac:dyDescent="0.25">
      <c r="A5" s="309"/>
      <c r="B5" s="310" t="s">
        <v>457</v>
      </c>
      <c r="C5" s="311" t="s">
        <v>458</v>
      </c>
      <c r="D5" s="310" t="s">
        <v>459</v>
      </c>
      <c r="E5" s="312" t="s">
        <v>461</v>
      </c>
      <c r="F5" s="695"/>
    </row>
    <row r="6" spans="1:6" ht="12.95" customHeight="1" x14ac:dyDescent="0.2">
      <c r="A6" s="314" t="s">
        <v>15</v>
      </c>
      <c r="B6" s="315" t="s">
        <v>348</v>
      </c>
      <c r="C6" s="292"/>
      <c r="D6" s="315" t="s">
        <v>198</v>
      </c>
      <c r="E6" s="298">
        <v>15253999</v>
      </c>
      <c r="F6" s="695"/>
    </row>
    <row r="7" spans="1:6" x14ac:dyDescent="0.2">
      <c r="A7" s="316" t="s">
        <v>16</v>
      </c>
      <c r="B7" s="317" t="s">
        <v>349</v>
      </c>
      <c r="C7" s="293"/>
      <c r="D7" s="317" t="s">
        <v>354</v>
      </c>
      <c r="E7" s="299"/>
      <c r="F7" s="695"/>
    </row>
    <row r="8" spans="1:6" ht="12.95" customHeight="1" x14ac:dyDescent="0.2">
      <c r="A8" s="316" t="s">
        <v>17</v>
      </c>
      <c r="B8" s="317" t="s">
        <v>8</v>
      </c>
      <c r="C8" s="293"/>
      <c r="D8" s="317" t="s">
        <v>156</v>
      </c>
      <c r="E8" s="299">
        <v>2286000</v>
      </c>
      <c r="F8" s="695"/>
    </row>
    <row r="9" spans="1:6" ht="12.95" customHeight="1" x14ac:dyDescent="0.2">
      <c r="A9" s="316" t="s">
        <v>18</v>
      </c>
      <c r="B9" s="317" t="s">
        <v>350</v>
      </c>
      <c r="C9" s="293">
        <v>73440</v>
      </c>
      <c r="D9" s="317" t="s">
        <v>355</v>
      </c>
      <c r="E9" s="299"/>
      <c r="F9" s="695"/>
    </row>
    <row r="10" spans="1:6" ht="12.75" customHeight="1" x14ac:dyDescent="0.2">
      <c r="A10" s="316" t="s">
        <v>19</v>
      </c>
      <c r="B10" s="317" t="s">
        <v>351</v>
      </c>
      <c r="C10" s="293"/>
      <c r="D10" s="317" t="s">
        <v>200</v>
      </c>
      <c r="E10" s="299">
        <v>450000</v>
      </c>
      <c r="F10" s="695"/>
    </row>
    <row r="11" spans="1:6" ht="12.95" customHeight="1" x14ac:dyDescent="0.2">
      <c r="A11" s="316" t="s">
        <v>20</v>
      </c>
      <c r="B11" s="317" t="s">
        <v>352</v>
      </c>
      <c r="C11" s="294"/>
      <c r="D11" s="416"/>
      <c r="E11" s="299"/>
      <c r="F11" s="695"/>
    </row>
    <row r="12" spans="1:6" ht="12.95" customHeight="1" x14ac:dyDescent="0.2">
      <c r="A12" s="316" t="s">
        <v>21</v>
      </c>
      <c r="B12" s="45"/>
      <c r="C12" s="293"/>
      <c r="D12" s="416"/>
      <c r="E12" s="299"/>
      <c r="F12" s="695"/>
    </row>
    <row r="13" spans="1:6" ht="12.95" customHeight="1" x14ac:dyDescent="0.2">
      <c r="A13" s="316" t="s">
        <v>22</v>
      </c>
      <c r="B13" s="45"/>
      <c r="C13" s="293"/>
      <c r="D13" s="417"/>
      <c r="E13" s="299"/>
      <c r="F13" s="695"/>
    </row>
    <row r="14" spans="1:6" ht="12.95" customHeight="1" x14ac:dyDescent="0.2">
      <c r="A14" s="316" t="s">
        <v>23</v>
      </c>
      <c r="B14" s="414"/>
      <c r="C14" s="294"/>
      <c r="D14" s="416"/>
      <c r="E14" s="299"/>
      <c r="F14" s="695"/>
    </row>
    <row r="15" spans="1:6" x14ac:dyDescent="0.2">
      <c r="A15" s="316" t="s">
        <v>24</v>
      </c>
      <c r="B15" s="45"/>
      <c r="C15" s="294"/>
      <c r="D15" s="416"/>
      <c r="E15" s="299"/>
      <c r="F15" s="695"/>
    </row>
    <row r="16" spans="1:6" ht="12.95" customHeight="1" thickBot="1" x14ac:dyDescent="0.25">
      <c r="A16" s="377" t="s">
        <v>25</v>
      </c>
      <c r="B16" s="415"/>
      <c r="C16" s="379"/>
      <c r="D16" s="378" t="s">
        <v>47</v>
      </c>
      <c r="E16" s="343">
        <v>9612663</v>
      </c>
      <c r="F16" s="695"/>
    </row>
    <row r="17" spans="1:6" ht="15.95" customHeight="1" thickBot="1" x14ac:dyDescent="0.25">
      <c r="A17" s="319" t="s">
        <v>26</v>
      </c>
      <c r="B17" s="123" t="s">
        <v>362</v>
      </c>
      <c r="C17" s="296">
        <f>+C6+C8+C9+C11+C12+C13+C14+C15+C16</f>
        <v>73440</v>
      </c>
      <c r="D17" s="123" t="s">
        <v>363</v>
      </c>
      <c r="E17" s="301">
        <f>+E6+E8+E10+E11+E12+E13+E14+E15+E16</f>
        <v>27602662</v>
      </c>
      <c r="F17" s="695"/>
    </row>
    <row r="18" spans="1:6" ht="12.95" customHeight="1" x14ac:dyDescent="0.2">
      <c r="A18" s="314" t="s">
        <v>27</v>
      </c>
      <c r="B18" s="329" t="s">
        <v>215</v>
      </c>
      <c r="C18" s="336">
        <f>SUM(C19:C23)</f>
        <v>27529222</v>
      </c>
      <c r="D18" s="322" t="s">
        <v>160</v>
      </c>
      <c r="E18" s="77"/>
      <c r="F18" s="695"/>
    </row>
    <row r="19" spans="1:6" ht="12.95" customHeight="1" x14ac:dyDescent="0.2">
      <c r="A19" s="316" t="s">
        <v>28</v>
      </c>
      <c r="B19" s="330" t="s">
        <v>204</v>
      </c>
      <c r="C19" s="79">
        <v>27529222</v>
      </c>
      <c r="D19" s="322" t="s">
        <v>163</v>
      </c>
      <c r="E19" s="80"/>
      <c r="F19" s="695"/>
    </row>
    <row r="20" spans="1:6" ht="12.95" customHeight="1" x14ac:dyDescent="0.2">
      <c r="A20" s="314" t="s">
        <v>29</v>
      </c>
      <c r="B20" s="330" t="s">
        <v>205</v>
      </c>
      <c r="C20" s="79"/>
      <c r="D20" s="322" t="s">
        <v>133</v>
      </c>
      <c r="E20" s="80"/>
      <c r="F20" s="695"/>
    </row>
    <row r="21" spans="1:6" ht="12.95" customHeight="1" x14ac:dyDescent="0.2">
      <c r="A21" s="316" t="s">
        <v>30</v>
      </c>
      <c r="B21" s="330" t="s">
        <v>206</v>
      </c>
      <c r="C21" s="79"/>
      <c r="D21" s="322" t="s">
        <v>134</v>
      </c>
      <c r="E21" s="80"/>
      <c r="F21" s="695"/>
    </row>
    <row r="22" spans="1:6" ht="12.95" customHeight="1" x14ac:dyDescent="0.2">
      <c r="A22" s="314" t="s">
        <v>31</v>
      </c>
      <c r="B22" s="330" t="s">
        <v>207</v>
      </c>
      <c r="C22" s="79"/>
      <c r="D22" s="321" t="s">
        <v>203</v>
      </c>
      <c r="E22" s="80"/>
      <c r="F22" s="695"/>
    </row>
    <row r="23" spans="1:6" ht="12.95" customHeight="1" x14ac:dyDescent="0.2">
      <c r="A23" s="316" t="s">
        <v>32</v>
      </c>
      <c r="B23" s="331" t="s">
        <v>208</v>
      </c>
      <c r="C23" s="79"/>
      <c r="D23" s="322" t="s">
        <v>164</v>
      </c>
      <c r="E23" s="80"/>
      <c r="F23" s="695"/>
    </row>
    <row r="24" spans="1:6" ht="12.95" customHeight="1" x14ac:dyDescent="0.2">
      <c r="A24" s="314" t="s">
        <v>33</v>
      </c>
      <c r="B24" s="332" t="s">
        <v>209</v>
      </c>
      <c r="C24" s="324">
        <f>+C25+C26+C27+C28+C29</f>
        <v>0</v>
      </c>
      <c r="D24" s="333" t="s">
        <v>162</v>
      </c>
      <c r="E24" s="80"/>
      <c r="F24" s="695"/>
    </row>
    <row r="25" spans="1:6" ht="12.95" customHeight="1" x14ac:dyDescent="0.2">
      <c r="A25" s="316" t="s">
        <v>34</v>
      </c>
      <c r="B25" s="331" t="s">
        <v>210</v>
      </c>
      <c r="C25" s="79"/>
      <c r="D25" s="333" t="s">
        <v>356</v>
      </c>
      <c r="E25" s="80"/>
      <c r="F25" s="695"/>
    </row>
    <row r="26" spans="1:6" ht="12.95" customHeight="1" x14ac:dyDescent="0.2">
      <c r="A26" s="314" t="s">
        <v>35</v>
      </c>
      <c r="B26" s="331" t="s">
        <v>211</v>
      </c>
      <c r="C26" s="79"/>
      <c r="D26" s="328"/>
      <c r="E26" s="80"/>
      <c r="F26" s="695"/>
    </row>
    <row r="27" spans="1:6" ht="12.95" customHeight="1" x14ac:dyDescent="0.2">
      <c r="A27" s="316" t="s">
        <v>36</v>
      </c>
      <c r="B27" s="330" t="s">
        <v>212</v>
      </c>
      <c r="C27" s="79"/>
      <c r="D27" s="119"/>
      <c r="E27" s="80"/>
      <c r="F27" s="695"/>
    </row>
    <row r="28" spans="1:6" ht="12.95" customHeight="1" x14ac:dyDescent="0.2">
      <c r="A28" s="314" t="s">
        <v>37</v>
      </c>
      <c r="B28" s="334" t="s">
        <v>213</v>
      </c>
      <c r="C28" s="79"/>
      <c r="D28" s="45"/>
      <c r="E28" s="80"/>
      <c r="F28" s="695"/>
    </row>
    <row r="29" spans="1:6" ht="12.95" customHeight="1" thickBot="1" x14ac:dyDescent="0.25">
      <c r="A29" s="316" t="s">
        <v>38</v>
      </c>
      <c r="B29" s="335" t="s">
        <v>214</v>
      </c>
      <c r="C29" s="79"/>
      <c r="D29" s="119"/>
      <c r="E29" s="80"/>
      <c r="F29" s="695"/>
    </row>
    <row r="30" spans="1:6" ht="21.75" customHeight="1" thickBot="1" x14ac:dyDescent="0.25">
      <c r="A30" s="319" t="s">
        <v>39</v>
      </c>
      <c r="B30" s="123" t="s">
        <v>353</v>
      </c>
      <c r="C30" s="296">
        <f>+C18+C24</f>
        <v>27529222</v>
      </c>
      <c r="D30" s="123" t="s">
        <v>357</v>
      </c>
      <c r="E30" s="301">
        <f>SUM(E18:E29)</f>
        <v>0</v>
      </c>
      <c r="F30" s="695"/>
    </row>
    <row r="31" spans="1:6" ht="13.5" thickBot="1" x14ac:dyDescent="0.25">
      <c r="A31" s="319" t="s">
        <v>40</v>
      </c>
      <c r="B31" s="325" t="s">
        <v>358</v>
      </c>
      <c r="C31" s="326">
        <f>+C17+C30</f>
        <v>27602662</v>
      </c>
      <c r="D31" s="325" t="s">
        <v>359</v>
      </c>
      <c r="E31" s="326">
        <f>+E17+E30</f>
        <v>27602662</v>
      </c>
      <c r="F31" s="695"/>
    </row>
    <row r="32" spans="1:6" ht="13.5" thickBot="1" x14ac:dyDescent="0.25">
      <c r="A32" s="319" t="s">
        <v>41</v>
      </c>
      <c r="B32" s="325" t="s">
        <v>138</v>
      </c>
      <c r="C32" s="326">
        <f>IF(C17-E17&lt;0,E17-C17,"-")</f>
        <v>27529222</v>
      </c>
      <c r="D32" s="325" t="s">
        <v>139</v>
      </c>
      <c r="E32" s="326" t="str">
        <f>IF(C17-E17&gt;0,C17-E17,"-")</f>
        <v>-</v>
      </c>
      <c r="F32" s="695"/>
    </row>
    <row r="33" spans="1:6" ht="13.5" thickBot="1" x14ac:dyDescent="0.25">
      <c r="A33" s="319" t="s">
        <v>42</v>
      </c>
      <c r="B33" s="325" t="s">
        <v>523</v>
      </c>
      <c r="C33" s="326" t="str">
        <f>IF(C31-E31&lt;0,E31-C31,"-")</f>
        <v>-</v>
      </c>
      <c r="D33" s="325" t="s">
        <v>524</v>
      </c>
      <c r="E33" s="326" t="str">
        <f>IF(C31-E31&gt;0,C31-E31,"-")</f>
        <v>-</v>
      </c>
      <c r="F33" s="695"/>
    </row>
  </sheetData>
  <sheetProtection sheet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6.33203125" customWidth="1"/>
    <col min="2" max="2" width="16.83203125" customWidth="1"/>
    <col min="3" max="3" width="66.1640625" customWidth="1"/>
    <col min="4" max="4" width="13.83203125" customWidth="1"/>
    <col min="5" max="5" width="17.6640625" customWidth="1"/>
  </cols>
  <sheetData>
    <row r="1" spans="1:5" ht="18.75" x14ac:dyDescent="0.3">
      <c r="A1" s="124" t="s">
        <v>128</v>
      </c>
      <c r="E1" s="127" t="s">
        <v>132</v>
      </c>
    </row>
    <row r="3" spans="1:5" x14ac:dyDescent="0.2">
      <c r="A3" s="133"/>
      <c r="B3" s="134"/>
      <c r="C3" s="133"/>
      <c r="D3" s="136"/>
      <c r="E3" s="134"/>
    </row>
    <row r="4" spans="1:5" ht="15.75" x14ac:dyDescent="0.25">
      <c r="A4" s="87" t="str">
        <f>+KV_ÖSSZEFÜGGÉSEK!A5</f>
        <v>2021. évi előirányzat BEVÉTELEK</v>
      </c>
      <c r="B4" s="135"/>
      <c r="C4" s="143"/>
      <c r="D4" s="136"/>
      <c r="E4" s="134"/>
    </row>
    <row r="5" spans="1:5" x14ac:dyDescent="0.2">
      <c r="A5" s="133"/>
      <c r="B5" s="134"/>
      <c r="C5" s="133"/>
      <c r="D5" s="136"/>
      <c r="E5" s="134"/>
    </row>
    <row r="6" spans="1:5" x14ac:dyDescent="0.2">
      <c r="A6" s="133" t="s">
        <v>503</v>
      </c>
      <c r="B6" s="134">
        <f>+'KV_1.1.sz.mell.'!C68</f>
        <v>78220235</v>
      </c>
      <c r="C6" s="133" t="s">
        <v>451</v>
      </c>
      <c r="D6" s="136">
        <f>+'KV_2.1.sz.mell.'!C18+'KV_2.2.sz.mell.'!C17</f>
        <v>78220235</v>
      </c>
      <c r="E6" s="134">
        <f t="shared" ref="E6:E15" si="0">+B6-D6</f>
        <v>0</v>
      </c>
    </row>
    <row r="7" spans="1:5" x14ac:dyDescent="0.2">
      <c r="A7" s="133" t="s">
        <v>504</v>
      </c>
      <c r="B7" s="134">
        <f>+'KV_1.1.sz.mell.'!C92</f>
        <v>31070703</v>
      </c>
      <c r="C7" s="133" t="s">
        <v>452</v>
      </c>
      <c r="D7" s="136">
        <f>+'KV_2.1.sz.mell.'!C29+'KV_2.2.sz.mell.'!C30</f>
        <v>31070703</v>
      </c>
      <c r="E7" s="134">
        <f t="shared" si="0"/>
        <v>0</v>
      </c>
    </row>
    <row r="8" spans="1:5" x14ac:dyDescent="0.2">
      <c r="A8" s="133" t="s">
        <v>505</v>
      </c>
      <c r="B8" s="134">
        <f>+'KV_1.1.sz.mell.'!C93</f>
        <v>109290938</v>
      </c>
      <c r="C8" s="133" t="s">
        <v>453</v>
      </c>
      <c r="D8" s="136">
        <f>+'KV_2.1.sz.mell.'!C30+'KV_2.2.sz.mell.'!C31</f>
        <v>109290938</v>
      </c>
      <c r="E8" s="134">
        <f t="shared" si="0"/>
        <v>0</v>
      </c>
    </row>
    <row r="9" spans="1:5" x14ac:dyDescent="0.2">
      <c r="A9" s="133"/>
      <c r="B9" s="134"/>
      <c r="C9" s="133"/>
      <c r="D9" s="136"/>
      <c r="E9" s="134"/>
    </row>
    <row r="10" spans="1:5" x14ac:dyDescent="0.2">
      <c r="A10" s="133"/>
      <c r="B10" s="134"/>
      <c r="C10" s="133"/>
      <c r="D10" s="136"/>
      <c r="E10" s="134"/>
    </row>
    <row r="11" spans="1:5" ht="15.75" x14ac:dyDescent="0.25">
      <c r="A11" s="87" t="str">
        <f>+KV_ÖSSZEFÜGGÉSEK!A12</f>
        <v>2021. évi előirányzat KIADÁSOK</v>
      </c>
      <c r="B11" s="135"/>
      <c r="C11" s="143"/>
      <c r="D11" s="136"/>
      <c r="E11" s="134"/>
    </row>
    <row r="12" spans="1:5" x14ac:dyDescent="0.2">
      <c r="A12" s="133"/>
      <c r="B12" s="134"/>
      <c r="C12" s="133"/>
      <c r="D12" s="136"/>
      <c r="E12" s="134"/>
    </row>
    <row r="13" spans="1:5" x14ac:dyDescent="0.2">
      <c r="A13" s="133" t="s">
        <v>506</v>
      </c>
      <c r="B13" s="134">
        <f>+'KV_1.1.sz.mell.'!C134</f>
        <v>107616049</v>
      </c>
      <c r="C13" s="133" t="s">
        <v>454</v>
      </c>
      <c r="D13" s="136">
        <f>+'KV_2.1.sz.mell.'!E18+'KV_2.2.sz.mell.'!E17</f>
        <v>107616049</v>
      </c>
      <c r="E13" s="134">
        <f t="shared" si="0"/>
        <v>0</v>
      </c>
    </row>
    <row r="14" spans="1:5" x14ac:dyDescent="0.2">
      <c r="A14" s="133" t="s">
        <v>507</v>
      </c>
      <c r="B14" s="134">
        <f>+'KV_1.1.sz.mell.'!C159</f>
        <v>1674889</v>
      </c>
      <c r="C14" s="133" t="s">
        <v>455</v>
      </c>
      <c r="D14" s="136">
        <f>+'KV_2.1.sz.mell.'!E29+'KV_2.2.sz.mell.'!E30</f>
        <v>1674889</v>
      </c>
      <c r="E14" s="134">
        <f t="shared" si="0"/>
        <v>0</v>
      </c>
    </row>
    <row r="15" spans="1:5" x14ac:dyDescent="0.2">
      <c r="A15" s="133" t="s">
        <v>508</v>
      </c>
      <c r="B15" s="134">
        <f>+'KV_1.1.sz.mell.'!C160</f>
        <v>109290938</v>
      </c>
      <c r="C15" s="133" t="s">
        <v>456</v>
      </c>
      <c r="D15" s="136">
        <f>+'KV_2.1.sz.mell.'!E30+'KV_2.2.sz.mell.'!E31</f>
        <v>109290938</v>
      </c>
      <c r="E15" s="134">
        <f t="shared" si="0"/>
        <v>0</v>
      </c>
    </row>
    <row r="16" spans="1:5" x14ac:dyDescent="0.2">
      <c r="A16" s="125"/>
      <c r="B16" s="125"/>
      <c r="C16" s="133"/>
      <c r="D16" s="136"/>
      <c r="E16" s="126"/>
    </row>
    <row r="17" spans="1:5" x14ac:dyDescent="0.2">
      <c r="A17" s="125"/>
      <c r="B17" s="125"/>
      <c r="C17" s="125"/>
      <c r="D17" s="125"/>
      <c r="E17" s="125"/>
    </row>
    <row r="18" spans="1:5" x14ac:dyDescent="0.2">
      <c r="A18" s="125"/>
      <c r="B18" s="125"/>
      <c r="C18" s="125"/>
      <c r="D18" s="125"/>
      <c r="E18" s="125"/>
    </row>
    <row r="19" spans="1:5" x14ac:dyDescent="0.2">
      <c r="A19" s="125"/>
      <c r="B19" s="125"/>
      <c r="C19" s="125"/>
      <c r="D19" s="125"/>
      <c r="E19" s="125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11</vt:i4>
      </vt:variant>
    </vt:vector>
  </HeadingPairs>
  <TitlesOfParts>
    <vt:vector size="40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KV_8.1.sz.mell</vt:lpstr>
      <vt:lpstr>KV_8.1.1.sz.mell</vt:lpstr>
      <vt:lpstr>KV_8.1.2.sz.mell.</vt:lpstr>
      <vt:lpstr>KV_8.2.sz.mell</vt:lpstr>
      <vt:lpstr>KV_8.2.1.sz.mell</vt:lpstr>
      <vt:lpstr>KV_8.2.2.sz.mell</vt:lpstr>
      <vt:lpstr>KV_9.sz.mell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KV_6.sz.tájékoztató_t.</vt:lpstr>
      <vt:lpstr>KV_7.sz.tájékoztató_t.</vt:lpstr>
      <vt:lpstr>KV_8.1.1.sz.mell!Nyomtatási_cím</vt:lpstr>
      <vt:lpstr>KV_8.1.2.sz.mell.!Nyomtatási_cím</vt:lpstr>
      <vt:lpstr>KV_8.1.sz.mell!Nyomtatási_cím</vt:lpstr>
      <vt:lpstr>KV_8.2.1.sz.mell!Nyomtatási_cím</vt:lpstr>
      <vt:lpstr>KV_8.2.2.sz.mell!Nyomtatási_cím</vt:lpstr>
      <vt:lpstr>KV_8.2.sz.mell!Nyomtatási_cím</vt:lpstr>
      <vt:lpstr>KV_1.1.sz.mell.!Nyomtatási_terület</vt:lpstr>
      <vt:lpstr>KV_1.2.sz.mell.!Nyomtatási_terület</vt:lpstr>
      <vt:lpstr>KV_1.3.sz.mell.!Nyomtatási_terület</vt:lpstr>
      <vt:lpstr>KV_1.sz.tájékoztató_t.!Nyomtatási_terület</vt:lpstr>
      <vt:lpstr>TARTALOMJEGYZÉK!Nyomtatási_terület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User4</cp:lastModifiedBy>
  <cp:lastPrinted>2021-07-09T06:25:00Z</cp:lastPrinted>
  <dcterms:created xsi:type="dcterms:W3CDTF">1999-10-30T10:30:45Z</dcterms:created>
  <dcterms:modified xsi:type="dcterms:W3CDTF">2021-07-09T06:26:24Z</dcterms:modified>
</cp:coreProperties>
</file>