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ThisWorkbook" defaultThemeVersion="124226"/>
  <bookViews>
    <workbookView xWindow="-120" yWindow="-120" windowWidth="20730" windowHeight="11160" tabRatio="973" firstSheet="22" activeTab="28"/>
  </bookViews>
  <sheets>
    <sheet name="TARTALOMJEGYZÉK" sheetId="134" r:id="rId1"/>
    <sheet name="ALAPADATOK" sheetId="94" r:id="rId2"/>
    <sheet name="KV_ÖSSZEFÜGGÉSEK" sheetId="75" r:id="rId3"/>
    <sheet name="KV_1.1.sz.mell." sheetId="1" r:id="rId4"/>
    <sheet name="KV_1.2.sz.mell." sheetId="130" r:id="rId5"/>
    <sheet name="KV_1.3.sz.mell." sheetId="131" r:id="rId6"/>
    <sheet name="KV_2.1.sz.mell." sheetId="73" r:id="rId7"/>
    <sheet name="KV_2.2.sz.mell." sheetId="61" r:id="rId8"/>
    <sheet name="KV_ELLENŐRZÉS" sheetId="76" r:id="rId9"/>
    <sheet name="KV_3.sz.mell." sheetId="139" r:id="rId10"/>
    <sheet name="KV_4.sz.mell." sheetId="77" r:id="rId11"/>
    <sheet name="KV_5.sz.mell." sheetId="140" r:id="rId12"/>
    <sheet name="KV_6.sz.mell." sheetId="63" r:id="rId13"/>
    <sheet name="KV_7.sz.mell." sheetId="135" r:id="rId14"/>
    <sheet name="KV_8.1.sz.mell" sheetId="3" r:id="rId15"/>
    <sheet name="KV_8.1.1.sz.mell" sheetId="119" r:id="rId16"/>
    <sheet name="KV_8.1.2.sz.mell." sheetId="120" r:id="rId17"/>
    <sheet name="KV_8.2.sz.mell" sheetId="105" r:id="rId18"/>
    <sheet name="KV_8.2.1.sz.mell" sheetId="125" r:id="rId19"/>
    <sheet name="KV_8.2.2.sz.mell" sheetId="136" r:id="rId20"/>
    <sheet name="KV_9.sz.mell" sheetId="141" r:id="rId21"/>
    <sheet name="KV_10.sz.mell" sheetId="142" r:id="rId22"/>
    <sheet name="KV_1.sz.tájékoztató_t." sheetId="143" r:id="rId23"/>
    <sheet name="KV_2.sz.tájékoztató_t." sheetId="144" r:id="rId24"/>
    <sheet name="KV_3.sz.tájékoztató_t." sheetId="145" r:id="rId25"/>
    <sheet name="KV_4.sz.tájékoztató_t." sheetId="146" r:id="rId26"/>
    <sheet name="KV_5.sz.tájékoztató_t" sheetId="137" r:id="rId27"/>
    <sheet name="KV_6.sz.tájékoztató_t." sheetId="138" r:id="rId28"/>
    <sheet name="KV_7.sz.tájékoztató_t." sheetId="147" r:id="rId29"/>
  </sheets>
  <externalReferences>
    <externalReference r:id="rId30"/>
    <externalReference r:id="rId31"/>
  </externalReferences>
  <definedNames>
    <definedName name="_xlnm.Print_Titles" localSheetId="15">KV_8.1.1.sz.mell!$1:$6</definedName>
    <definedName name="_xlnm.Print_Titles" localSheetId="16">KV_8.1.2.sz.mell.!$1:$6</definedName>
    <definedName name="_xlnm.Print_Titles" localSheetId="14">KV_8.1.sz.mell!$1:$6</definedName>
    <definedName name="_xlnm.Print_Titles" localSheetId="18">KV_8.2.1.sz.mell!$1:$6</definedName>
    <definedName name="_xlnm.Print_Titles" localSheetId="19">KV_8.2.2.sz.mell!$1:$6</definedName>
    <definedName name="_xlnm.Print_Titles" localSheetId="17">KV_8.2.sz.mell!$1:$6</definedName>
    <definedName name="_xlnm.Print_Area" localSheetId="3">KV_1.1.sz.mell.!$A$1:$D$165</definedName>
    <definedName name="_xlnm.Print_Area" localSheetId="4">KV_1.2.sz.mell.!$A$1:$D$165</definedName>
    <definedName name="_xlnm.Print_Area" localSheetId="5">KV_1.3.sz.mell.!$A$1:$D$165</definedName>
    <definedName name="_xlnm.Print_Area" localSheetId="22">KV_1.sz.tájékoztató_t.!$A$1:$E$158</definedName>
    <definedName name="_xlnm.Print_Area" localSheetId="0">TARTALOMJEGYZÉK!$A$1:$C$44</definedName>
  </definedNames>
  <calcPr calcId="144525"/>
</workbook>
</file>

<file path=xl/calcChain.xml><?xml version="1.0" encoding="utf-8"?>
<calcChain xmlns="http://schemas.openxmlformats.org/spreadsheetml/2006/main">
  <c r="E32" i="147" l="1"/>
  <c r="E36" i="147" s="1"/>
  <c r="E38" i="147" s="1"/>
  <c r="D32" i="147"/>
  <c r="D36" i="147" s="1"/>
  <c r="D38" i="147" s="1"/>
  <c r="C32" i="147"/>
  <c r="C36" i="147" s="1"/>
  <c r="C38" i="147" s="1"/>
  <c r="B18" i="147"/>
  <c r="B17" i="147"/>
  <c r="B16" i="147"/>
  <c r="B15" i="147"/>
  <c r="B14" i="147"/>
  <c r="B13" i="147"/>
  <c r="B12" i="147"/>
  <c r="E11" i="147"/>
  <c r="E23" i="147" s="1"/>
  <c r="E25" i="147" s="1"/>
  <c r="D11" i="147"/>
  <c r="D23" i="147"/>
  <c r="D25" i="147" s="1"/>
  <c r="D39" i="147" s="1"/>
  <c r="C11" i="147"/>
  <c r="C23" i="147"/>
  <c r="C25" i="147" s="1"/>
  <c r="E6" i="147"/>
  <c r="E29" i="147" s="1"/>
  <c r="D6" i="147"/>
  <c r="D29" i="147" s="1"/>
  <c r="C6" i="147"/>
  <c r="C29" i="147"/>
  <c r="E28" i="147"/>
  <c r="A3" i="147"/>
  <c r="A2" i="147"/>
  <c r="N27" i="146"/>
  <c r="M27" i="146"/>
  <c r="L27" i="146"/>
  <c r="K27" i="146"/>
  <c r="J27" i="146"/>
  <c r="I27" i="146"/>
  <c r="H27" i="146"/>
  <c r="G27" i="146"/>
  <c r="F27" i="146"/>
  <c r="E27" i="146"/>
  <c r="D27" i="146"/>
  <c r="C27" i="146"/>
  <c r="O27" i="146" s="1"/>
  <c r="O26" i="146"/>
  <c r="O25" i="146"/>
  <c r="O24" i="146"/>
  <c r="O23" i="146"/>
  <c r="O22" i="146"/>
  <c r="O21" i="146"/>
  <c r="O20" i="146"/>
  <c r="O19" i="146"/>
  <c r="O18" i="146"/>
  <c r="O17" i="146"/>
  <c r="N15" i="146"/>
  <c r="N28" i="146" s="1"/>
  <c r="M15" i="146"/>
  <c r="M28" i="146" s="1"/>
  <c r="L15" i="146"/>
  <c r="L28" i="146" s="1"/>
  <c r="K15" i="146"/>
  <c r="K28" i="146" s="1"/>
  <c r="J15" i="146"/>
  <c r="J28" i="146" s="1"/>
  <c r="I15" i="146"/>
  <c r="I28" i="146" s="1"/>
  <c r="H15" i="146"/>
  <c r="H28" i="146" s="1"/>
  <c r="G15" i="146"/>
  <c r="G28" i="146" s="1"/>
  <c r="F15" i="146"/>
  <c r="F28" i="146" s="1"/>
  <c r="E15" i="146"/>
  <c r="E28" i="146" s="1"/>
  <c r="D15" i="146"/>
  <c r="D28" i="146" s="1"/>
  <c r="C15" i="146"/>
  <c r="C28" i="146"/>
  <c r="O14" i="146"/>
  <c r="O13" i="146"/>
  <c r="O12" i="146"/>
  <c r="O11" i="146"/>
  <c r="O10" i="146"/>
  <c r="O9" i="146"/>
  <c r="O8" i="146"/>
  <c r="O7" i="146"/>
  <c r="O6" i="146"/>
  <c r="A2" i="146"/>
  <c r="D32" i="145"/>
  <c r="C32" i="145"/>
  <c r="I17" i="144"/>
  <c r="H16" i="144"/>
  <c r="G16" i="144"/>
  <c r="F16" i="144"/>
  <c r="E16" i="144"/>
  <c r="D16" i="144"/>
  <c r="I16" i="144" s="1"/>
  <c r="I15" i="144"/>
  <c r="H14" i="144"/>
  <c r="G14" i="144"/>
  <c r="F14" i="144"/>
  <c r="E14" i="144"/>
  <c r="D14" i="144"/>
  <c r="I14" i="144" s="1"/>
  <c r="I13" i="144"/>
  <c r="H12" i="144"/>
  <c r="G12" i="144"/>
  <c r="F12" i="144"/>
  <c r="E12" i="144"/>
  <c r="D12" i="144"/>
  <c r="I12" i="144"/>
  <c r="I11" i="144"/>
  <c r="I10" i="144"/>
  <c r="H9" i="144"/>
  <c r="G9" i="144"/>
  <c r="F9" i="144"/>
  <c r="E9" i="144"/>
  <c r="D9" i="144"/>
  <c r="I9" i="144"/>
  <c r="I8" i="144"/>
  <c r="I7" i="144"/>
  <c r="H6" i="144"/>
  <c r="H18" i="144"/>
  <c r="G6" i="144"/>
  <c r="G18" i="144"/>
  <c r="F6" i="144"/>
  <c r="F18" i="144" s="1"/>
  <c r="E6" i="144"/>
  <c r="E18" i="144" s="1"/>
  <c r="D6" i="144"/>
  <c r="D18" i="144" s="1"/>
  <c r="H4" i="144"/>
  <c r="G4" i="144"/>
  <c r="F4" i="144"/>
  <c r="E4" i="144"/>
  <c r="D3" i="144"/>
  <c r="E149" i="143"/>
  <c r="D149" i="143"/>
  <c r="C149" i="143"/>
  <c r="E144" i="143"/>
  <c r="D144" i="143"/>
  <c r="C144" i="143"/>
  <c r="E137" i="143"/>
  <c r="D137" i="143"/>
  <c r="C137" i="143"/>
  <c r="E133" i="143"/>
  <c r="E157" i="143" s="1"/>
  <c r="D133" i="143"/>
  <c r="D157" i="143" s="1"/>
  <c r="C133" i="143"/>
  <c r="C157" i="143" s="1"/>
  <c r="E123" i="143"/>
  <c r="D123" i="143"/>
  <c r="D118" i="143"/>
  <c r="C123" i="143"/>
  <c r="E118" i="143"/>
  <c r="C118" i="143"/>
  <c r="E115" i="143"/>
  <c r="E102" i="143"/>
  <c r="E97" i="143"/>
  <c r="E132" i="143" s="1"/>
  <c r="E158" i="143" s="1"/>
  <c r="D102" i="143"/>
  <c r="C102" i="143"/>
  <c r="C97" i="143" s="1"/>
  <c r="C132" i="143" s="1"/>
  <c r="D97" i="143"/>
  <c r="D132" i="143"/>
  <c r="E94" i="143"/>
  <c r="E83" i="143"/>
  <c r="D83" i="143"/>
  <c r="C83" i="143"/>
  <c r="E79" i="143"/>
  <c r="D79" i="143"/>
  <c r="C79" i="143"/>
  <c r="E76" i="143"/>
  <c r="D76" i="143"/>
  <c r="C76" i="143"/>
  <c r="E71" i="143"/>
  <c r="D71" i="143"/>
  <c r="D90" i="143"/>
  <c r="C71" i="143"/>
  <c r="E67" i="143"/>
  <c r="E90" i="143" s="1"/>
  <c r="D67" i="143"/>
  <c r="C67" i="143"/>
  <c r="C90" i="143" s="1"/>
  <c r="E61" i="143"/>
  <c r="D61" i="143"/>
  <c r="C61" i="143"/>
  <c r="E56" i="143"/>
  <c r="D56" i="143"/>
  <c r="C56" i="143"/>
  <c r="E50" i="143"/>
  <c r="D50" i="143"/>
  <c r="C50" i="143"/>
  <c r="E38" i="143"/>
  <c r="D38" i="143"/>
  <c r="C38" i="143"/>
  <c r="B37" i="143"/>
  <c r="B36" i="143"/>
  <c r="B35" i="143"/>
  <c r="B34" i="143"/>
  <c r="B33" i="143"/>
  <c r="B32" i="143"/>
  <c r="B31" i="143"/>
  <c r="E30" i="143"/>
  <c r="D30" i="143"/>
  <c r="C30" i="143"/>
  <c r="E23" i="143"/>
  <c r="D23" i="143"/>
  <c r="C23" i="143"/>
  <c r="E16" i="143"/>
  <c r="D16" i="143"/>
  <c r="C16" i="143"/>
  <c r="E8" i="143"/>
  <c r="E66" i="143" s="1"/>
  <c r="E91" i="143" s="1"/>
  <c r="E159" i="143" s="1"/>
  <c r="D8" i="143"/>
  <c r="D66" i="143" s="1"/>
  <c r="C8" i="143"/>
  <c r="C66" i="143" s="1"/>
  <c r="E6" i="143"/>
  <c r="E95" i="143" s="1"/>
  <c r="D6" i="143"/>
  <c r="D95" i="143" s="1"/>
  <c r="C6" i="143"/>
  <c r="C95" i="143" s="1"/>
  <c r="A3" i="143"/>
  <c r="A2" i="143"/>
  <c r="A23" i="141"/>
  <c r="F19" i="141"/>
  <c r="E19" i="141"/>
  <c r="D19" i="141"/>
  <c r="C19" i="141"/>
  <c r="G19" i="141"/>
  <c r="G18" i="141"/>
  <c r="G17" i="141"/>
  <c r="G16" i="141"/>
  <c r="G15" i="141"/>
  <c r="G14" i="141"/>
  <c r="G13" i="141"/>
  <c r="C11" i="140"/>
  <c r="A4" i="140"/>
  <c r="E14" i="139"/>
  <c r="D14" i="139"/>
  <c r="C14" i="139"/>
  <c r="F13" i="139"/>
  <c r="F12" i="139"/>
  <c r="F11" i="139"/>
  <c r="F10" i="139"/>
  <c r="F9" i="139"/>
  <c r="F14" i="139"/>
  <c r="C7" i="139"/>
  <c r="D7" i="139" s="1"/>
  <c r="E7" i="139" s="1"/>
  <c r="A4" i="139"/>
  <c r="D22" i="138"/>
  <c r="D18" i="138"/>
  <c r="D13" i="138"/>
  <c r="D39" i="138" s="1"/>
  <c r="E22" i="138"/>
  <c r="E18" i="138"/>
  <c r="E13" i="138"/>
  <c r="E39" i="138"/>
  <c r="A2" i="138"/>
  <c r="C30" i="137"/>
  <c r="D30" i="137"/>
  <c r="B1" i="137"/>
  <c r="D51" i="136"/>
  <c r="D45" i="136"/>
  <c r="D57" i="136" s="1"/>
  <c r="D37" i="136"/>
  <c r="D30" i="136"/>
  <c r="D26" i="136"/>
  <c r="D20" i="136"/>
  <c r="D8" i="136"/>
  <c r="D36" i="136" s="1"/>
  <c r="D41" i="136" s="1"/>
  <c r="D58" i="136" s="1"/>
  <c r="E25" i="135"/>
  <c r="D25" i="135"/>
  <c r="B25" i="135"/>
  <c r="F24" i="135"/>
  <c r="F23" i="135"/>
  <c r="F22" i="135"/>
  <c r="F21" i="135"/>
  <c r="F20" i="135"/>
  <c r="F19" i="135"/>
  <c r="F18" i="135"/>
  <c r="F17" i="135"/>
  <c r="F16" i="135"/>
  <c r="F15" i="135"/>
  <c r="F14" i="135"/>
  <c r="F13" i="135"/>
  <c r="F12" i="135"/>
  <c r="F11" i="135"/>
  <c r="F10" i="135"/>
  <c r="F9" i="135"/>
  <c r="F8" i="135"/>
  <c r="F25" i="135"/>
  <c r="F6" i="135"/>
  <c r="D6" i="135"/>
  <c r="C14" i="77"/>
  <c r="D10" i="130"/>
  <c r="C10" i="130"/>
  <c r="D10" i="1"/>
  <c r="C10" i="1"/>
  <c r="D8" i="119"/>
  <c r="C8" i="119"/>
  <c r="D8" i="3"/>
  <c r="C8" i="3"/>
  <c r="D14" i="77"/>
  <c r="C151" i="131"/>
  <c r="C146" i="131"/>
  <c r="C139" i="131"/>
  <c r="C135" i="131"/>
  <c r="C159" i="131" s="1"/>
  <c r="C120" i="131"/>
  <c r="C104" i="131"/>
  <c r="C99" i="131"/>
  <c r="C134" i="131" s="1"/>
  <c r="C85" i="131"/>
  <c r="C81" i="131"/>
  <c r="C78" i="131"/>
  <c r="C73" i="131"/>
  <c r="C69" i="131"/>
  <c r="C92" i="131"/>
  <c r="C63" i="131"/>
  <c r="C58" i="131"/>
  <c r="C52" i="131"/>
  <c r="C40" i="131"/>
  <c r="C32" i="131"/>
  <c r="C68" i="131"/>
  <c r="D104" i="130"/>
  <c r="C151" i="130"/>
  <c r="C146" i="130"/>
  <c r="C139" i="130"/>
  <c r="C135" i="130"/>
  <c r="C125" i="130"/>
  <c r="C120" i="130" s="1"/>
  <c r="C117" i="130"/>
  <c r="C104" i="130"/>
  <c r="C99" i="130"/>
  <c r="C85" i="130"/>
  <c r="C81" i="130"/>
  <c r="C78" i="130"/>
  <c r="C73" i="130"/>
  <c r="C69" i="130"/>
  <c r="C63" i="130"/>
  <c r="C58" i="130"/>
  <c r="C52" i="130"/>
  <c r="C40" i="130"/>
  <c r="C32" i="130"/>
  <c r="C25" i="130"/>
  <c r="C18" i="130"/>
  <c r="F30" i="61"/>
  <c r="F17" i="61"/>
  <c r="F31" i="61" s="1"/>
  <c r="C24" i="61"/>
  <c r="C18" i="61"/>
  <c r="C30" i="61"/>
  <c r="C17" i="61"/>
  <c r="F32" i="61"/>
  <c r="F29" i="73"/>
  <c r="F18" i="73"/>
  <c r="C24" i="73"/>
  <c r="C19" i="73"/>
  <c r="C29" i="73" s="1"/>
  <c r="C30" i="73" s="1"/>
  <c r="C18" i="73"/>
  <c r="D104" i="1"/>
  <c r="C151" i="1"/>
  <c r="C146" i="1"/>
  <c r="C139" i="1"/>
  <c r="C135" i="1"/>
  <c r="C125" i="1"/>
  <c r="C120" i="1" s="1"/>
  <c r="C117" i="1"/>
  <c r="C104" i="1"/>
  <c r="C99" i="1"/>
  <c r="C85" i="1"/>
  <c r="C81" i="1"/>
  <c r="C78" i="1"/>
  <c r="C73" i="1"/>
  <c r="C69" i="1"/>
  <c r="C92" i="1" s="1"/>
  <c r="C63" i="1"/>
  <c r="C58" i="1"/>
  <c r="C52" i="1"/>
  <c r="C40" i="1"/>
  <c r="C32" i="1"/>
  <c r="C25" i="1"/>
  <c r="C18" i="1"/>
  <c r="C51" i="125"/>
  <c r="C45" i="125"/>
  <c r="C57" i="125" s="1"/>
  <c r="C37" i="125"/>
  <c r="C30" i="125"/>
  <c r="C26" i="125"/>
  <c r="C20" i="125"/>
  <c r="C8" i="125"/>
  <c r="C36" i="125" s="1"/>
  <c r="C41" i="125" s="1"/>
  <c r="C51" i="105"/>
  <c r="C45" i="105"/>
  <c r="C37" i="105"/>
  <c r="C30" i="105"/>
  <c r="C26" i="105"/>
  <c r="C20" i="105"/>
  <c r="C8" i="105"/>
  <c r="C36" i="105"/>
  <c r="C41" i="105" s="1"/>
  <c r="C147" i="120"/>
  <c r="C141" i="120"/>
  <c r="C134" i="120"/>
  <c r="C130" i="120"/>
  <c r="C155" i="120" s="1"/>
  <c r="C115" i="120"/>
  <c r="C99" i="120"/>
  <c r="C94" i="120"/>
  <c r="C83" i="120"/>
  <c r="C79" i="120"/>
  <c r="C76" i="120"/>
  <c r="C71" i="120"/>
  <c r="C67" i="120"/>
  <c r="C90" i="120" s="1"/>
  <c r="C61" i="120"/>
  <c r="C56" i="120"/>
  <c r="C50" i="120"/>
  <c r="C38" i="120"/>
  <c r="C30" i="120"/>
  <c r="D99" i="119"/>
  <c r="D94" i="119" s="1"/>
  <c r="C147" i="119"/>
  <c r="C141" i="119"/>
  <c r="C134" i="119"/>
  <c r="C155" i="119" s="1"/>
  <c r="C130" i="119"/>
  <c r="C120" i="119"/>
  <c r="C115" i="119" s="1"/>
  <c r="C112" i="119"/>
  <c r="C99" i="119"/>
  <c r="C94" i="119"/>
  <c r="C83" i="119"/>
  <c r="C79" i="119"/>
  <c r="C76" i="119"/>
  <c r="C71" i="119"/>
  <c r="C67" i="119"/>
  <c r="C61" i="119"/>
  <c r="C56" i="119"/>
  <c r="C50" i="119"/>
  <c r="C38" i="119"/>
  <c r="C30" i="119"/>
  <c r="C23" i="119"/>
  <c r="C16" i="119"/>
  <c r="D99" i="3"/>
  <c r="C147" i="3"/>
  <c r="C141" i="3"/>
  <c r="C134" i="3"/>
  <c r="C130" i="3"/>
  <c r="C155" i="3"/>
  <c r="C120" i="3"/>
  <c r="C115" i="3"/>
  <c r="C112" i="3"/>
  <c r="C99" i="3"/>
  <c r="C94" i="3" s="1"/>
  <c r="C129" i="3" s="1"/>
  <c r="C83" i="3"/>
  <c r="C79" i="3"/>
  <c r="C76" i="3"/>
  <c r="C71" i="3"/>
  <c r="C67" i="3"/>
  <c r="C61" i="3"/>
  <c r="C56" i="3"/>
  <c r="C50" i="3"/>
  <c r="C38" i="3"/>
  <c r="C30" i="3"/>
  <c r="C23" i="3"/>
  <c r="C16" i="3"/>
  <c r="D125" i="130"/>
  <c r="D120" i="130"/>
  <c r="D117" i="130"/>
  <c r="D99" i="130"/>
  <c r="D104" i="131"/>
  <c r="D120" i="119"/>
  <c r="D115" i="119" s="1"/>
  <c r="D112" i="119"/>
  <c r="D99" i="120"/>
  <c r="D94" i="120" s="1"/>
  <c r="D129" i="120" s="1"/>
  <c r="D125" i="1"/>
  <c r="D120" i="1" s="1"/>
  <c r="D117" i="1"/>
  <c r="D99" i="1" s="1"/>
  <c r="D120" i="3"/>
  <c r="D112" i="3"/>
  <c r="D30" i="3"/>
  <c r="D7" i="94"/>
  <c r="D1" i="119" s="1"/>
  <c r="N13" i="94"/>
  <c r="P13" i="94" s="1"/>
  <c r="N11" i="94"/>
  <c r="P11" i="94" s="1"/>
  <c r="B37" i="120"/>
  <c r="B36" i="120"/>
  <c r="B35" i="120"/>
  <c r="B34" i="120"/>
  <c r="B33" i="120"/>
  <c r="B32" i="120"/>
  <c r="B37" i="119"/>
  <c r="B36" i="119"/>
  <c r="B35" i="119"/>
  <c r="B34" i="119"/>
  <c r="B33" i="119"/>
  <c r="B32" i="119"/>
  <c r="B32" i="3"/>
  <c r="B33" i="3"/>
  <c r="B34" i="3"/>
  <c r="B35" i="3"/>
  <c r="B36" i="3"/>
  <c r="A4" i="77"/>
  <c r="B39" i="131"/>
  <c r="B38" i="131"/>
  <c r="B37" i="131"/>
  <c r="B36" i="131"/>
  <c r="B35" i="131"/>
  <c r="B34" i="131"/>
  <c r="B33" i="131"/>
  <c r="B34" i="130"/>
  <c r="B35" i="130"/>
  <c r="B36" i="130"/>
  <c r="B37" i="130"/>
  <c r="B38" i="130"/>
  <c r="B39" i="130"/>
  <c r="B33" i="130"/>
  <c r="D18" i="73"/>
  <c r="B2" i="119"/>
  <c r="B36" i="134"/>
  <c r="B35" i="134"/>
  <c r="B34" i="134"/>
  <c r="B33" i="134"/>
  <c r="B32" i="134"/>
  <c r="B31" i="134"/>
  <c r="B30" i="134"/>
  <c r="B29" i="134"/>
  <c r="B27" i="134"/>
  <c r="B2" i="125"/>
  <c r="B2" i="3"/>
  <c r="B28" i="134"/>
  <c r="D8" i="125"/>
  <c r="D36" i="125" s="1"/>
  <c r="D41" i="125" s="1"/>
  <c r="D20" i="125"/>
  <c r="D26" i="125"/>
  <c r="D30" i="125"/>
  <c r="D37" i="125"/>
  <c r="D45" i="125"/>
  <c r="D51" i="125"/>
  <c r="D8" i="105"/>
  <c r="D36" i="105" s="1"/>
  <c r="D41" i="105" s="1"/>
  <c r="D20" i="105"/>
  <c r="D26" i="105"/>
  <c r="D30" i="105"/>
  <c r="D37" i="105"/>
  <c r="D45" i="105"/>
  <c r="D51" i="105"/>
  <c r="B2" i="120"/>
  <c r="D8" i="120"/>
  <c r="D16" i="120"/>
  <c r="D23" i="120"/>
  <c r="D30" i="120"/>
  <c r="D38" i="120"/>
  <c r="D66" i="120" s="1"/>
  <c r="D91" i="120" s="1"/>
  <c r="D50" i="120"/>
  <c r="D56" i="120"/>
  <c r="D61" i="120"/>
  <c r="D67" i="120"/>
  <c r="D71" i="120"/>
  <c r="D76" i="120"/>
  <c r="D79" i="120"/>
  <c r="D90" i="120"/>
  <c r="D83" i="120"/>
  <c r="D115" i="120"/>
  <c r="D130" i="120"/>
  <c r="D134" i="120"/>
  <c r="D141" i="120"/>
  <c r="D155" i="120" s="1"/>
  <c r="D147" i="120"/>
  <c r="D16" i="119"/>
  <c r="D23" i="119"/>
  <c r="D30" i="119"/>
  <c r="D38" i="119"/>
  <c r="D50" i="119"/>
  <c r="D56" i="119"/>
  <c r="D61" i="119"/>
  <c r="D67" i="119"/>
  <c r="D71" i="119"/>
  <c r="D76" i="119"/>
  <c r="D79" i="119"/>
  <c r="D83" i="119"/>
  <c r="D130" i="119"/>
  <c r="D134" i="119"/>
  <c r="D141" i="119"/>
  <c r="D147" i="119"/>
  <c r="D155" i="119" s="1"/>
  <c r="D16" i="3"/>
  <c r="D23" i="3"/>
  <c r="D38" i="3"/>
  <c r="D50" i="3"/>
  <c r="D56" i="3"/>
  <c r="D61" i="3"/>
  <c r="D67" i="3"/>
  <c r="D71" i="3"/>
  <c r="D76" i="3"/>
  <c r="D79" i="3"/>
  <c r="D83" i="3"/>
  <c r="D115" i="3"/>
  <c r="D130" i="3"/>
  <c r="D134" i="3"/>
  <c r="D141" i="3"/>
  <c r="D147" i="3"/>
  <c r="F8" i="63"/>
  <c r="F9" i="63"/>
  <c r="F10" i="63"/>
  <c r="F11" i="63"/>
  <c r="F12" i="63"/>
  <c r="F13" i="63"/>
  <c r="F14" i="63"/>
  <c r="F15" i="63"/>
  <c r="F16" i="63"/>
  <c r="F17" i="63"/>
  <c r="F18" i="63"/>
  <c r="F19" i="63"/>
  <c r="F20" i="63"/>
  <c r="F21" i="63"/>
  <c r="F22" i="63"/>
  <c r="F23" i="63"/>
  <c r="B24" i="63"/>
  <c r="D24" i="63"/>
  <c r="E24" i="63"/>
  <c r="G2" i="61"/>
  <c r="D5" i="77" s="1"/>
  <c r="D17" i="61"/>
  <c r="G17" i="61"/>
  <c r="D18" i="61"/>
  <c r="D30" i="61"/>
  <c r="D24" i="61"/>
  <c r="G30" i="61"/>
  <c r="G31" i="61" s="1"/>
  <c r="D15" i="76" s="1"/>
  <c r="G2" i="73"/>
  <c r="G18" i="73"/>
  <c r="D19" i="73"/>
  <c r="D24" i="73"/>
  <c r="G29" i="73"/>
  <c r="D14" i="76"/>
  <c r="A2" i="131"/>
  <c r="D7" i="131"/>
  <c r="D96" i="131" s="1"/>
  <c r="D163" i="131" s="1"/>
  <c r="D10" i="131"/>
  <c r="D18" i="131"/>
  <c r="D25" i="131"/>
  <c r="D32" i="131"/>
  <c r="D40" i="131"/>
  <c r="D52" i="131"/>
  <c r="D58" i="131"/>
  <c r="D63" i="131"/>
  <c r="D69" i="131"/>
  <c r="D73" i="131"/>
  <c r="D92" i="131" s="1"/>
  <c r="D78" i="131"/>
  <c r="D81" i="131"/>
  <c r="D85" i="131"/>
  <c r="D99" i="131"/>
  <c r="D134" i="131" s="1"/>
  <c r="D120" i="131"/>
  <c r="D135" i="131"/>
  <c r="D139" i="131"/>
  <c r="D146" i="131"/>
  <c r="D159" i="131" s="1"/>
  <c r="D151" i="131"/>
  <c r="A2" i="130"/>
  <c r="D7" i="130"/>
  <c r="D96" i="130"/>
  <c r="D163" i="130" s="1"/>
  <c r="D18" i="130"/>
  <c r="D25" i="130"/>
  <c r="D32" i="130"/>
  <c r="D40" i="130"/>
  <c r="D52" i="130"/>
  <c r="D58" i="130"/>
  <c r="D63" i="130"/>
  <c r="D69" i="130"/>
  <c r="D73" i="130"/>
  <c r="D78" i="130"/>
  <c r="D81" i="130"/>
  <c r="D85" i="130"/>
  <c r="D135" i="130"/>
  <c r="D139" i="130"/>
  <c r="D146" i="130"/>
  <c r="D151" i="130"/>
  <c r="A2" i="1"/>
  <c r="D18" i="1"/>
  <c r="D25" i="1"/>
  <c r="D32" i="1"/>
  <c r="D40" i="1"/>
  <c r="D52" i="1"/>
  <c r="D58" i="1"/>
  <c r="D63" i="1"/>
  <c r="D69" i="1"/>
  <c r="D73" i="1"/>
  <c r="D78" i="1"/>
  <c r="D81" i="1"/>
  <c r="D85" i="1"/>
  <c r="D96" i="1"/>
  <c r="D163" i="1"/>
  <c r="D135" i="1"/>
  <c r="D139" i="1"/>
  <c r="D146" i="1"/>
  <c r="D151" i="1"/>
  <c r="B38" i="134"/>
  <c r="B1" i="131"/>
  <c r="B1" i="130"/>
  <c r="A5" i="75"/>
  <c r="F6" i="63" s="1"/>
  <c r="B1" i="1"/>
  <c r="B44" i="134"/>
  <c r="H1" i="73"/>
  <c r="D57" i="105"/>
  <c r="A4" i="76"/>
  <c r="B42" i="134"/>
  <c r="B41" i="134"/>
  <c r="E6" i="63"/>
  <c r="D97" i="1"/>
  <c r="D4" i="73"/>
  <c r="G4" i="73"/>
  <c r="D6" i="77"/>
  <c r="C36" i="134"/>
  <c r="C25" i="134"/>
  <c r="C29" i="134"/>
  <c r="C30" i="134"/>
  <c r="C12" i="134"/>
  <c r="C35" i="134"/>
  <c r="C32" i="134"/>
  <c r="C31" i="134"/>
  <c r="C28" i="134"/>
  <c r="C33" i="134"/>
  <c r="C26" i="134"/>
  <c r="C34" i="134"/>
  <c r="G32" i="61"/>
  <c r="D13" i="76"/>
  <c r="D4" i="125"/>
  <c r="N15" i="94"/>
  <c r="P15" i="94" s="1"/>
  <c r="N17" i="94"/>
  <c r="P17" i="94" s="1"/>
  <c r="N19" i="94"/>
  <c r="P19" i="94" s="1"/>
  <c r="N21" i="94"/>
  <c r="P21" i="94" s="1"/>
  <c r="N23" i="94"/>
  <c r="P23" i="94" s="1"/>
  <c r="N25" i="94"/>
  <c r="N27" i="94" s="1"/>
  <c r="P25" i="94"/>
  <c r="C20" i="134"/>
  <c r="C21" i="134"/>
  <c r="D4" i="119"/>
  <c r="D4" i="120" s="1"/>
  <c r="C18" i="134"/>
  <c r="C37" i="134"/>
  <c r="C41" i="134"/>
  <c r="C39" i="134"/>
  <c r="C38" i="134"/>
  <c r="C40" i="134"/>
  <c r="C16" i="134"/>
  <c r="C42" i="134"/>
  <c r="C44" i="134"/>
  <c r="D6" i="76"/>
  <c r="G31" i="73"/>
  <c r="G30" i="73"/>
  <c r="C31" i="61"/>
  <c r="C32" i="61"/>
  <c r="D29" i="73"/>
  <c r="C31" i="73"/>
  <c r="D68" i="1"/>
  <c r="D4" i="61"/>
  <c r="A12" i="75"/>
  <c r="A11" i="76"/>
  <c r="B43" i="134"/>
  <c r="H1" i="61"/>
  <c r="A3" i="1"/>
  <c r="A3" i="130"/>
  <c r="A3" i="131" s="1"/>
  <c r="D6" i="63"/>
  <c r="F24" i="63"/>
  <c r="D7" i="76"/>
  <c r="D30" i="73"/>
  <c r="D32" i="73"/>
  <c r="A33" i="73" s="1"/>
  <c r="F30" i="73"/>
  <c r="D32" i="61"/>
  <c r="G32" i="73"/>
  <c r="D31" i="73"/>
  <c r="F31" i="73"/>
  <c r="D31" i="61"/>
  <c r="D159" i="130"/>
  <c r="C159" i="130"/>
  <c r="C134" i="130"/>
  <c r="D92" i="130"/>
  <c r="C92" i="130"/>
  <c r="C68" i="130"/>
  <c r="C93" i="130"/>
  <c r="D68" i="130"/>
  <c r="D93" i="130"/>
  <c r="D68" i="131"/>
  <c r="D164" i="131"/>
  <c r="D159" i="1"/>
  <c r="B14" i="76"/>
  <c r="E14" i="76" s="1"/>
  <c r="D92" i="1"/>
  <c r="D93" i="1" s="1"/>
  <c r="B8" i="76"/>
  <c r="E8" i="76" s="1"/>
  <c r="B6" i="76"/>
  <c r="E6" i="76"/>
  <c r="C159" i="1"/>
  <c r="C134" i="1"/>
  <c r="C160" i="1" s="1"/>
  <c r="C68" i="1"/>
  <c r="C93" i="1" s="1"/>
  <c r="D160" i="131"/>
  <c r="C93" i="131"/>
  <c r="D134" i="130"/>
  <c r="D134" i="1"/>
  <c r="D164" i="1" s="1"/>
  <c r="G4" i="61"/>
  <c r="D90" i="119"/>
  <c r="D66" i="119"/>
  <c r="D91" i="119" s="1"/>
  <c r="C90" i="119"/>
  <c r="C91" i="119" s="1"/>
  <c r="C66" i="119"/>
  <c r="C129" i="119"/>
  <c r="C156" i="119" s="1"/>
  <c r="C129" i="120"/>
  <c r="C156" i="120"/>
  <c r="C66" i="120"/>
  <c r="C91" i="120"/>
  <c r="D90" i="3"/>
  <c r="C90" i="3"/>
  <c r="D66" i="3"/>
  <c r="C66" i="3"/>
  <c r="D155" i="3"/>
  <c r="D94" i="3"/>
  <c r="D129" i="3" s="1"/>
  <c r="D156" i="3" s="1"/>
  <c r="C156" i="3"/>
  <c r="D57" i="125"/>
  <c r="D58" i="125" s="1"/>
  <c r="C57" i="105"/>
  <c r="D58" i="105"/>
  <c r="G33" i="61"/>
  <c r="D33" i="61"/>
  <c r="D8" i="76"/>
  <c r="C32" i="73"/>
  <c r="F32" i="73"/>
  <c r="D165" i="130"/>
  <c r="D160" i="130"/>
  <c r="D161" i="130"/>
  <c r="C160" i="130"/>
  <c r="D165" i="1"/>
  <c r="B7" i="76"/>
  <c r="E7" i="76"/>
  <c r="D164" i="130"/>
  <c r="B13" i="76"/>
  <c r="E13" i="76"/>
  <c r="D160" i="1"/>
  <c r="D91" i="3"/>
  <c r="C91" i="3"/>
  <c r="B15" i="76"/>
  <c r="E15" i="76"/>
  <c r="D161" i="1"/>
  <c r="C43" i="134"/>
  <c r="C39" i="147"/>
  <c r="E39" i="147"/>
  <c r="O15" i="146"/>
  <c r="O28" i="146"/>
  <c r="I6" i="144"/>
  <c r="I18" i="144"/>
  <c r="C91" i="143"/>
  <c r="D158" i="143"/>
  <c r="D91" i="143"/>
  <c r="C158" i="143"/>
  <c r="C27" i="134"/>
  <c r="C7" i="134"/>
  <c r="C13" i="134"/>
  <c r="C17" i="134"/>
  <c r="C8" i="134"/>
  <c r="C10" i="134"/>
  <c r="C14" i="134"/>
  <c r="C23" i="134"/>
  <c r="C24" i="134"/>
  <c r="C11" i="134"/>
  <c r="C9" i="134"/>
  <c r="C22" i="134"/>
  <c r="C19" i="134"/>
  <c r="C15" i="134"/>
  <c r="D157" i="3" l="1"/>
  <c r="P27" i="94"/>
  <c r="N29" i="94"/>
  <c r="D93" i="131"/>
  <c r="D161" i="131" s="1"/>
  <c r="D165" i="131"/>
  <c r="D156" i="120"/>
  <c r="D157" i="120" s="1"/>
  <c r="D129" i="119"/>
  <c r="D156" i="119" s="1"/>
  <c r="D157" i="119" s="1"/>
  <c r="C33" i="61"/>
  <c r="F33" i="61"/>
  <c r="C160" i="131"/>
  <c r="B2" i="77"/>
  <c r="D1" i="3"/>
  <c r="D1" i="120"/>
  <c r="B2" i="63"/>
  <c r="N31" i="94" l="1"/>
  <c r="P31" i="94" s="1"/>
  <c r="P29" i="94"/>
</calcChain>
</file>

<file path=xl/sharedStrings.xml><?xml version="1.0" encoding="utf-8"?>
<sst xmlns="http://schemas.openxmlformats.org/spreadsheetml/2006/main" count="3250" uniqueCount="719">
  <si>
    <t>Beruházási (felhalmozási) kiadások előirányzata beruházásonként</t>
  </si>
  <si>
    <t>Vállalkozási maradvány igénybevétele</t>
  </si>
  <si>
    <t>Többéves kihatással járó döntések számszerűsítése évenkénti bontásban és összesítve célok szerint</t>
  </si>
  <si>
    <t>Felhalmozási bevételek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</si>
  <si>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</si>
  <si>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</si>
  <si>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</si>
  <si>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</si>
  <si>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</si>
  <si>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</si>
  <si>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</si>
  <si>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</si>
  <si>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</si>
  <si>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</si>
  <si>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</si>
  <si>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</si>
  <si>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</si>
  <si>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</si>
  <si>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</si>
  <si>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</si>
  <si>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</si>
  <si>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</si>
  <si>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</si>
  <si>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</si>
  <si>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</si>
  <si>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</si>
  <si>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</si>
  <si>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</si>
  <si>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</si>
  <si>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</si>
  <si>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</si>
  <si>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</si>
  <si>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</si>
  <si>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</si>
  <si>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</si>
  <si>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</si>
  <si>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</si>
  <si>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</si>
  <si>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</si>
  <si>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</si>
  <si>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</si>
  <si>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Összesen:</t>
  </si>
  <si>
    <t>01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</si>
  <si>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</si>
  <si>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</si>
  <si>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</si>
  <si>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</si>
  <si>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</si>
  <si>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</si>
  <si>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</si>
  <si>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</si>
  <si>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</si>
  <si>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</si>
  <si>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</si>
  <si>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</si>
  <si>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</si>
  <si>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</si>
  <si>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</si>
  <si>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</si>
  <si>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</si>
  <si>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</si>
  <si>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</si>
  <si>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</si>
  <si>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</si>
  <si>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</si>
  <si>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</si>
  <si>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</si>
  <si>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</si>
  <si>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</si>
  <si>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</si>
  <si>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</si>
  <si>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</si>
  <si>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</si>
  <si>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</si>
  <si>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</si>
  <si>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</si>
  <si>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</si>
  <si>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</si>
  <si>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</si>
  <si>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</si>
  <si>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</si>
  <si>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</si>
  <si>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</si>
  <si>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</si>
  <si>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</si>
  <si>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Támogatott szervezet neve</t>
  </si>
  <si>
    <t>Támogatás célja</t>
  </si>
  <si>
    <t>30.</t>
  </si>
  <si>
    <t>31.</t>
  </si>
  <si>
    <t>32.</t>
  </si>
  <si>
    <t>33.</t>
  </si>
  <si>
    <t>Dologi  kiadások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</si>
  <si>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</si>
  <si>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</si>
  <si>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</si>
  <si>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</si>
  <si>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</si>
  <si>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</si>
  <si>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</si>
  <si>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</si>
  <si>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</si>
  <si>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</si>
  <si>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</si>
  <si>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</si>
  <si>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</si>
  <si>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</si>
  <si>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</si>
  <si>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</si>
  <si>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</si>
  <si>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</si>
  <si>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</si>
  <si>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</si>
  <si>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</si>
  <si>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</si>
  <si>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</si>
  <si>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</si>
  <si>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</si>
  <si>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</si>
  <si>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</si>
  <si>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</si>
  <si>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</si>
  <si>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</si>
  <si>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</si>
  <si>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</si>
  <si>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</si>
  <si>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</si>
  <si>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</si>
  <si>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</si>
  <si>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</si>
  <si>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</si>
  <si>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</si>
  <si>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</si>
  <si>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SAJÁT BEVÉTELEK ÖSSZESEN*</t>
  </si>
  <si>
    <t>Feladat megnevezése</t>
  </si>
  <si>
    <t>Költségvetési szerv megnevezése</t>
  </si>
  <si>
    <t>Száma</t>
  </si>
  <si>
    <t>Közfoglalkoztatottak létszáma (fő)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</si>
  <si>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</si>
  <si>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</si>
  <si>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</si>
  <si>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</si>
  <si>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</si>
  <si>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</si>
  <si>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</si>
  <si>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</si>
  <si>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</si>
  <si>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</si>
  <si>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</si>
  <si>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</si>
  <si>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</si>
  <si>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</si>
  <si>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</si>
  <si>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</si>
  <si>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</si>
  <si>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</si>
  <si>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</si>
  <si>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</si>
  <si>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</si>
  <si>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</si>
  <si>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</si>
  <si>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</si>
  <si>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</si>
  <si>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</si>
  <si>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</si>
  <si>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</si>
  <si>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</si>
  <si>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</si>
  <si>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</si>
  <si>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</si>
  <si>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</si>
  <si>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</si>
  <si>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</si>
  <si>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</si>
  <si>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</si>
  <si>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</si>
  <si>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</si>
  <si>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</si>
  <si>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4.2.</t>
  </si>
  <si>
    <t>4.3.</t>
  </si>
  <si>
    <t>4.4.</t>
  </si>
  <si>
    <t>Gépjárműadó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</si>
  <si>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</si>
  <si>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</si>
  <si>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</si>
  <si>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</si>
  <si>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</si>
  <si>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</si>
  <si>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</si>
  <si>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</si>
  <si>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</si>
  <si>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</si>
  <si>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</si>
  <si>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</si>
  <si>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</si>
  <si>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</si>
  <si>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</si>
  <si>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</si>
  <si>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</si>
  <si>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</si>
  <si>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</si>
  <si>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</si>
  <si>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</si>
  <si>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</si>
  <si>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</si>
  <si>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</si>
  <si>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</si>
  <si>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</si>
  <si>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</si>
  <si>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</si>
  <si>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</si>
  <si>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</si>
  <si>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</si>
  <si>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</si>
  <si>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</si>
  <si>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</si>
  <si>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</si>
  <si>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</si>
  <si>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</si>
  <si>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</si>
  <si>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</si>
  <si>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</si>
  <si>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</si>
  <si>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</si>
  <si>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</si>
  <si>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</si>
  <si>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</si>
  <si>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</si>
  <si>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</si>
  <si>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</si>
  <si>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</si>
  <si>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</si>
  <si>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</si>
  <si>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</si>
  <si>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</si>
  <si>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</si>
  <si>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</si>
  <si>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</si>
  <si>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</si>
  <si>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</si>
  <si>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</si>
  <si>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</si>
  <si>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</si>
  <si>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</si>
  <si>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</si>
  <si>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</si>
  <si>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</si>
  <si>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</si>
  <si>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</si>
  <si>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</si>
  <si>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</si>
  <si>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</si>
  <si>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</si>
  <si>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</si>
  <si>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</si>
  <si>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</si>
  <si>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</si>
  <si>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</si>
  <si>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</si>
  <si>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</si>
  <si>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</si>
  <si>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</si>
  <si>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</si>
  <si>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</si>
  <si>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</si>
  <si>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</si>
  <si>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</si>
  <si>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</si>
  <si>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</si>
  <si>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</si>
  <si>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</si>
  <si>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</si>
  <si>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</si>
  <si>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</si>
  <si>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</si>
  <si>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</si>
  <si>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</si>
  <si>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</si>
  <si>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</si>
  <si>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</si>
  <si>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</si>
  <si>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</si>
  <si>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</si>
  <si>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</si>
  <si>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</si>
  <si>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</si>
  <si>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</si>
  <si>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</si>
  <si>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</si>
  <si>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</si>
  <si>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</si>
  <si>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</si>
  <si>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</si>
  <si>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</si>
  <si>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</si>
  <si>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</si>
  <si>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</si>
  <si>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</si>
  <si>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</si>
  <si>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</si>
  <si>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</si>
  <si>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</si>
  <si>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</si>
  <si>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</si>
  <si>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</si>
  <si>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</si>
  <si>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</si>
  <si>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</si>
  <si>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</si>
  <si>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</si>
  <si>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</si>
  <si>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</si>
  <si>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</si>
  <si>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</si>
  <si>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</si>
  <si>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</si>
  <si>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</si>
  <si>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</si>
  <si>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</si>
  <si>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</si>
  <si>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</si>
  <si>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</si>
  <si>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</si>
  <si>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</si>
  <si>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</si>
  <si>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</si>
  <si>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</si>
  <si>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</si>
  <si>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</si>
  <si>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</si>
  <si>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</si>
  <si>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</si>
  <si>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</si>
  <si>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</si>
  <si>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</si>
  <si>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</si>
  <si>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</si>
  <si>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</si>
  <si>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</si>
  <si>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</si>
  <si>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</si>
  <si>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</si>
  <si>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</si>
  <si>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</si>
  <si>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</si>
  <si>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</si>
  <si>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</si>
  <si>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</si>
  <si>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</si>
  <si>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</si>
  <si>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</si>
  <si>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</si>
  <si>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</si>
  <si>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</si>
  <si>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</si>
  <si>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</si>
  <si>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</si>
  <si>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</si>
  <si>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</si>
  <si>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</si>
  <si>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</si>
  <si>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</si>
  <si>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</si>
  <si>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</si>
  <si>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</si>
  <si>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</si>
  <si>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</si>
  <si>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</si>
  <si>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</si>
  <si>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</si>
  <si>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</si>
  <si>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</si>
  <si>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</si>
  <si>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</si>
  <si>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</si>
  <si>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</si>
  <si>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</si>
  <si>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</si>
  <si>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</si>
  <si>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</si>
  <si>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</si>
  <si>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</si>
  <si>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</si>
  <si>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</si>
  <si>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</si>
  <si>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</si>
  <si>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</si>
  <si>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</si>
  <si>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 xml:space="preserve">2.1. számú melléklet C. oszlop 13. sor + 2.2. számú melléklet C. oszlop 12. sor </t>
  </si>
  <si>
    <t xml:space="preserve">2.1. számú melléklet C. oszlop 24. sor + 2.2. számú melléklet C. oszlop 25. sor </t>
  </si>
  <si>
    <t xml:space="preserve">2.1. számú melléklet C. oszlop 25. sor + 2.2. számú melléklet C. oszlop 26. sor </t>
  </si>
  <si>
    <t xml:space="preserve">2.1. számú melléklet E. oszlop 13. sor + 2.2. számú melléklet E. oszlop 12. sor </t>
  </si>
  <si>
    <t xml:space="preserve">2.1. számú melléklet E. oszlop 24. sor + 2.2. számú melléklet E. oszlop 25. sor </t>
  </si>
  <si>
    <t xml:space="preserve">2.1. számú melléklet E. oszlop 25. sor + 2.2. számú melléklet E. oszlop 26. sor </t>
  </si>
  <si>
    <t>A</t>
  </si>
  <si>
    <t>B</t>
  </si>
  <si>
    <t>C</t>
  </si>
  <si>
    <t>E</t>
  </si>
  <si>
    <t>D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</si>
  <si>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</si>
  <si>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</si>
  <si>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</si>
  <si>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</si>
  <si>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</si>
  <si>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</si>
  <si>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</si>
  <si>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</si>
  <si>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</si>
  <si>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</si>
  <si>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</si>
  <si>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</si>
  <si>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</si>
  <si>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</si>
  <si>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</si>
  <si>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</si>
  <si>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</si>
  <si>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</si>
  <si>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</si>
  <si>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</si>
  <si>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</si>
  <si>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</si>
  <si>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KIADÁSOK ÖSSZESEN: (1.+2.+3.)</t>
  </si>
  <si>
    <t>Központi, irányító szervi támogatás</t>
  </si>
  <si>
    <t>Belföldi finanszírozás kiadásai (6.1. + … + 6.5.)</t>
  </si>
  <si>
    <t>1.1. sz. melléklet Bevételek táblázat C. oszlop 9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</si>
  <si>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</si>
  <si>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</si>
  <si>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</si>
  <si>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C. oszlop 10 sora =</t>
  </si>
  <si>
    <t>1.1. sz. melléklet Kiadások táblázat C. oszlop 11 sora =</t>
  </si>
  <si>
    <t>Közhatalmi bevételek (4.1.+…+4.7.)</t>
  </si>
  <si>
    <t>4.5.</t>
  </si>
  <si>
    <t>4.6.</t>
  </si>
  <si>
    <t>4.7.</t>
  </si>
  <si>
    <t>Idegenforgalmi adó</t>
  </si>
  <si>
    <t>Iparűzési adó</t>
  </si>
  <si>
    <t>Talajterhelési díj</t>
  </si>
  <si>
    <t>Kamatbevételek és más nyereségjellegű bevételek</t>
  </si>
  <si>
    <t>Közhatalmi bevételek (4.1.+...+4.7.)</t>
  </si>
  <si>
    <t>Kamatbevételek és más nyereség jellegű bevételek</t>
  </si>
  <si>
    <t>F=(B-D-E)</t>
  </si>
  <si>
    <t>Kiemelt előirányzat, előirányzat megnevezése</t>
  </si>
  <si>
    <t>Bruttó  hiány:</t>
  </si>
  <si>
    <t>Bruttó  többlet:</t>
  </si>
  <si>
    <t xml:space="preserve">   3.5.-ből EU-s támogatás</t>
  </si>
  <si>
    <t xml:space="preserve">   Rövid lejáratú  hitelek, kölcsönök felvétele pénzügyi vállalkozástól</t>
  </si>
  <si>
    <t>Éven belüli lejáratú belföldi értékpapírok kibocsátása</t>
  </si>
  <si>
    <t>Éven túli lejáratú belföldi értékpapírok kibocsátása</t>
  </si>
  <si>
    <t>Lekötött betétek megszüntetése</t>
  </si>
  <si>
    <t xml:space="preserve">Egyéb működési célú támogatások bevételei államháztartáson belülről </t>
  </si>
  <si>
    <t>Egyéb felhalmozási célú kiadások</t>
  </si>
  <si>
    <t xml:space="preserve">   Elszámolásból származó bevételek</t>
  </si>
  <si>
    <t xml:space="preserve">   2.5.-ből EU-s támogatás</t>
  </si>
  <si>
    <t xml:space="preserve">   Egyéb működési bevételek</t>
  </si>
  <si>
    <t>ÖSSZEVONT MÉRLEGE</t>
  </si>
  <si>
    <t>KÖTELEZŐ FELADATOK MÉRLEGE</t>
  </si>
  <si>
    <t>ÖNKÉNT VÁLLALT FELADATOK MÉRLEGE</t>
  </si>
  <si>
    <t>Tartalomjegyzék</t>
  </si>
  <si>
    <t>Ugrás</t>
  </si>
  <si>
    <t>ALAPADATOK</t>
  </si>
  <si>
    <t>KÖLTSÉGVETÉSI RENDLET</t>
  </si>
  <si>
    <t>1. költségvetési szerv neve</t>
  </si>
  <si>
    <t>2. költségvetési szerv neve</t>
  </si>
  <si>
    <t>3. költségvetési szerv neve</t>
  </si>
  <si>
    <t>4. költségvetési szerv neve</t>
  </si>
  <si>
    <t>5. költségvetési szerv neve</t>
  </si>
  <si>
    <t>6. költségvetési szerv neve</t>
  </si>
  <si>
    <t>7. költségvetési szerv neve</t>
  </si>
  <si>
    <t>8. költségvetési szerv neve</t>
  </si>
  <si>
    <t>10. költségvetési szerv neve</t>
  </si>
  <si>
    <t>2 kvi név</t>
  </si>
  <si>
    <t>4 kvi név</t>
  </si>
  <si>
    <t>5 kvi név</t>
  </si>
  <si>
    <t>6 kvi név</t>
  </si>
  <si>
    <t>7 kvi név</t>
  </si>
  <si>
    <t>8 kvi név</t>
  </si>
  <si>
    <t>9 kvi név</t>
  </si>
  <si>
    <t>10 kvi név</t>
  </si>
  <si>
    <t>A dokumentációs rendszerben található táblázatok listája</t>
  </si>
  <si>
    <t>Dokumentum neve</t>
  </si>
  <si>
    <t>Alapadatok</t>
  </si>
  <si>
    <t>Adatok megadása</t>
  </si>
  <si>
    <t>Összefüggések</t>
  </si>
  <si>
    <t xml:space="preserve">1.1. melléklet </t>
  </si>
  <si>
    <t>Önkormányzat összevont pénzügyi mérlege összesen</t>
  </si>
  <si>
    <t>1.2. melléklet</t>
  </si>
  <si>
    <t>1.3. melléklet</t>
  </si>
  <si>
    <t xml:space="preserve">Önkormányzat kötelező feladatainak összevont pénzügyi mérlege  </t>
  </si>
  <si>
    <t xml:space="preserve">Önkormányzat önként vállalt feladatainak összevont pénzügyi mérlege  </t>
  </si>
  <si>
    <t>1.4. melléklet</t>
  </si>
  <si>
    <t xml:space="preserve">Önkormányzat államigazgatási feladatainak összevont pénzügyi mérlege  </t>
  </si>
  <si>
    <t>2.1. melléklet</t>
  </si>
  <si>
    <t>Működési célú bevételek, kiadások mérlege</t>
  </si>
  <si>
    <t>2.2. melléklet</t>
  </si>
  <si>
    <t>Felhalmozási célú bevételek, kiadások mérlege</t>
  </si>
  <si>
    <t>Ellenőrző lista</t>
  </si>
  <si>
    <t>Ellenőrzés az 1-es és 2.1., 2.2. mellékletek adati esetében</t>
  </si>
  <si>
    <t>3. melléklet</t>
  </si>
  <si>
    <t>4. melléklet</t>
  </si>
  <si>
    <t>Önkormányzat saját bevételeinek bemutatása</t>
  </si>
  <si>
    <t>Az önkormányzat adósságot keletkeztető fejlesztései céljai</t>
  </si>
  <si>
    <t>5. melléklet</t>
  </si>
  <si>
    <t>6. melléklet</t>
  </si>
  <si>
    <t>Beruházások előirányzatai</t>
  </si>
  <si>
    <t>7. melléklet</t>
  </si>
  <si>
    <t>Felújítások előirányzatai</t>
  </si>
  <si>
    <t>8. melléklet</t>
  </si>
  <si>
    <t>EU-s projektek táblázatai</t>
  </si>
  <si>
    <t>9.1. melléklet</t>
  </si>
  <si>
    <t>Önkormányzat bevételei kiadásai (összesen)</t>
  </si>
  <si>
    <t>9.1.1. melléklet</t>
  </si>
  <si>
    <t xml:space="preserve">Önkormányzat kötelező feladatai  </t>
  </si>
  <si>
    <t>9.1.2. melléklet</t>
  </si>
  <si>
    <t xml:space="preserve">Önkormányzat önként vállalt feladatai </t>
  </si>
  <si>
    <t>9.1.3. melléklet</t>
  </si>
  <si>
    <t xml:space="preserve">Önkormányzat államigazgatási feladatai </t>
  </si>
  <si>
    <t>9.2. melléklet</t>
  </si>
  <si>
    <t>Polgármesteri/Közös hivatal költségvetési táblái (9.2.1., 9.2.2., 9.2.3.)</t>
  </si>
  <si>
    <t>9.3. melléklet</t>
  </si>
  <si>
    <t>9.4. melléklet</t>
  </si>
  <si>
    <t>/</t>
  </si>
  <si>
    <t>(</t>
  </si>
  <si>
    <t>)</t>
  </si>
  <si>
    <t>önkormányzati rendelethez</t>
  </si>
  <si>
    <t>9.5. melléklet</t>
  </si>
  <si>
    <t>9.6. melléklet</t>
  </si>
  <si>
    <t>9.7. melléklet</t>
  </si>
  <si>
    <t>9.8. melléklet</t>
  </si>
  <si>
    <t>9.9. melléklet</t>
  </si>
  <si>
    <t>9.10. melléklet</t>
  </si>
  <si>
    <t>9.11. melléklet</t>
  </si>
  <si>
    <t>9.12. melléklet</t>
  </si>
  <si>
    <t>10. melléklet</t>
  </si>
  <si>
    <t>1. számú tájékoztató tábla</t>
  </si>
  <si>
    <t>2. számú tájékoztató tábla</t>
  </si>
  <si>
    <t>3. számú tájékoztató tábla</t>
  </si>
  <si>
    <t>4. számú tájékoztató tábla</t>
  </si>
  <si>
    <t>5. számú tájékoztató tábla</t>
  </si>
  <si>
    <t>6. számú tájékoztató tábla</t>
  </si>
  <si>
    <t>7. számú tájékoztató tábla</t>
  </si>
  <si>
    <t>Adatszolgáltatás az elismert tartozásállományról</t>
  </si>
  <si>
    <t>Az önkormányzat által adott közvetett támogatások (kedvezmények)</t>
  </si>
  <si>
    <t>Előterjesztéskor</t>
  </si>
  <si>
    <t xml:space="preserve">3 kvi név  </t>
  </si>
  <si>
    <t>…………………… Polgármesteri /Közös Önkormányzati Hivatal</t>
  </si>
  <si>
    <t>Telekadó</t>
  </si>
  <si>
    <t>Mellékletben külön?</t>
  </si>
  <si>
    <t>.</t>
  </si>
  <si>
    <t>Táblázatok adatainak összefüggései</t>
  </si>
  <si>
    <t>Adósságot keletkeztető ügyletek táblázata</t>
  </si>
  <si>
    <t>Fityeházi Óvoda</t>
  </si>
  <si>
    <t>Nem</t>
  </si>
  <si>
    <t>FITYEHÁZ KÖZSÉG ÖNKORMÁNYZATA</t>
  </si>
  <si>
    <t>Egyéb közhatalmi bevételek</t>
  </si>
  <si>
    <t>Egyéb működési célú támogatások áht-n belülre</t>
  </si>
  <si>
    <t>Murakeresztúr Község Önkormányzata</t>
  </si>
  <si>
    <t>Muramenti Nemzetiségi Területfejlesztési Társulás</t>
  </si>
  <si>
    <t>működési támogatás</t>
  </si>
  <si>
    <t>Nagykanizsa és Térsége Önkormányzati Társulás</t>
  </si>
  <si>
    <t>Városkörnyéki Ügyeleti Társulás</t>
  </si>
  <si>
    <t>háziorvosi ügyeleti díj</t>
  </si>
  <si>
    <t>Egyéb működési célú támogatások áht-n kívülre</t>
  </si>
  <si>
    <t>Fityeház Fejlődéséért Közalapítvány</t>
  </si>
  <si>
    <t>Muramenti Horvátok Veterán Egyesülete</t>
  </si>
  <si>
    <t>Egyéb felhalmozási célú támogatások áht-n belülre</t>
  </si>
  <si>
    <t>TEFA hozzájárulás</t>
  </si>
  <si>
    <t>F</t>
  </si>
  <si>
    <t>VI.30.</t>
  </si>
  <si>
    <t>2021. évi eredeti előirányzat</t>
  </si>
  <si>
    <t>2021. évi módosított előirányzat (2021.06.29.)</t>
  </si>
  <si>
    <t>Önkormányzatok szociális és gyermekjóléti feladatainak támogatása</t>
  </si>
  <si>
    <t>Önkormányzatok gyermekétkeztetési feladatainak támogatása</t>
  </si>
  <si>
    <t>Magánszemélyek kommunális adója</t>
  </si>
  <si>
    <t>Egyéb tárgyi eszköz beszerzés - Magyar Falu Program falugondnoki busz</t>
  </si>
  <si>
    <t>Egyéb tárgyi eszköz beszerzés - Óvoda</t>
  </si>
  <si>
    <t>2021</t>
  </si>
  <si>
    <t>Felújítási kiadások előirányzata felújításonként</t>
  </si>
  <si>
    <t>Felújítás  megnevezése</t>
  </si>
  <si>
    <t>Alkotmány téri út felújítása</t>
  </si>
  <si>
    <t>2021. évi módosított előirányzat</t>
  </si>
  <si>
    <t>Önként vállalt feladatok bevételei, kiadásai</t>
  </si>
  <si>
    <t>Forintban</t>
  </si>
  <si>
    <t>2020. évi XC.
törvény 2.  melléklete száma*</t>
  </si>
  <si>
    <t>Jogcím</t>
  </si>
  <si>
    <t>A települési önkormányzatok működésének általános támogatása</t>
  </si>
  <si>
    <t>1.1.1.2.</t>
  </si>
  <si>
    <t>Településüzemeltetés - zöldterület-gazdálkodás támogatása</t>
  </si>
  <si>
    <t>1.1.1.3.</t>
  </si>
  <si>
    <t>Településüzemeltetés - közvilágítás támogatása</t>
  </si>
  <si>
    <t>1.1.1.4.</t>
  </si>
  <si>
    <t>Településüzemeltetés - köztemető támogatása</t>
  </si>
  <si>
    <t>1.1.1.5.</t>
  </si>
  <si>
    <t>Településüzemeltetés közutak támogatása</t>
  </si>
  <si>
    <t>1.1.1.6.</t>
  </si>
  <si>
    <t>Egyéb önkormányzati feladatok támogatása</t>
  </si>
  <si>
    <t>1.1.1.7.</t>
  </si>
  <si>
    <t>Lakott külterülettel kapcsolatos feladatok támogatása</t>
  </si>
  <si>
    <t>A települési önkormányzatok egyes köznevelési feladatainak támogatása</t>
  </si>
  <si>
    <t>1.2.1.1.</t>
  </si>
  <si>
    <t>Óvodaműködtetési támogatás - óvoda napi nyitvatartási ideje eléri a nyolc órát</t>
  </si>
  <si>
    <t>1.2.2.1.</t>
  </si>
  <si>
    <t>Napi nyolc órát elérő nyitvatartási idővel rendelkező óvodában foglalkoztatott pedagógusok átlagbéralapú támogatása</t>
  </si>
  <si>
    <t>1.2.3.1.1.</t>
  </si>
  <si>
    <t>Pedagógus II. kategóriába sorolt pedagógusok, pedagógus szakképzettséggel rendelkező segítők kiegészítő támogatása</t>
  </si>
  <si>
    <t>1.2.4.1.1.</t>
  </si>
  <si>
    <t>A köznevelési Kjtvhr. 16. § (6) bek.a) pont ac) alpontja és b) pontja alapján nemzetiségi pótlékban részesülő pedagógus</t>
  </si>
  <si>
    <t>1.2.5.1.1.</t>
  </si>
  <si>
    <t>Pedagógus szakképzettséggel nem rendelkező segítők átlagbérlapú támogatása</t>
  </si>
  <si>
    <t>A települési önkormányzatok egyes szociáliás és gyermekjóléti feladatainak támogatása</t>
  </si>
  <si>
    <t>1.3.1.</t>
  </si>
  <si>
    <t>A települési önkormányzatok szociáliás és gyermekjóléti feladatainak egyéb támogatása</t>
  </si>
  <si>
    <t>1.3.2.3.1.</t>
  </si>
  <si>
    <t>Szociális étkeztetés - önálló feladatellátás</t>
  </si>
  <si>
    <t>1.3.2.5.1.</t>
  </si>
  <si>
    <t>Falugondnoki szolgáltatás</t>
  </si>
  <si>
    <t>A települési önkormányzatok gyermekétkeztetési feladatainak támogatása</t>
  </si>
  <si>
    <t>1.4.2.</t>
  </si>
  <si>
    <t>Szünidei étkeztetés támogatása</t>
  </si>
  <si>
    <t>A települési önkormányzatok kulturális feladatainak támogatása</t>
  </si>
  <si>
    <t>1.5.2.</t>
  </si>
  <si>
    <t>Települési önkormányzatok nyilvános könyvtári és a közművelődési feladatainak támogatása</t>
  </si>
  <si>
    <t>* Magyarország 2021. évi központi költségvetéséról szóló törvény</t>
  </si>
  <si>
    <t>közművelődési alapszolgáltatás</t>
  </si>
  <si>
    <t>Térségi Közterületfelügyeleti és Mezőőri Szolgálati Társulás</t>
  </si>
  <si>
    <t>Emberi Erőforrás Támogatáskezelő</t>
  </si>
  <si>
    <t>Bursa Hungarica Ösztöndíj</t>
  </si>
  <si>
    <t>Nem kötelező!</t>
  </si>
  <si>
    <t>MEGNEVEZÉS</t>
  </si>
  <si>
    <t>Évek</t>
  </si>
  <si>
    <t>Összesen
(F=C+D+E)</t>
  </si>
  <si>
    <t>ÖSSZES KÖTELEZETTSÉG</t>
  </si>
  <si>
    <t>Fejlesztési cél leírása</t>
  </si>
  <si>
    <t>Fejlesztés várható kiadása</t>
  </si>
  <si>
    <t>ADÓSSÁGOT KELETKEZTETŐ ÜGYLETEK VÁRHATÓ EGYÜTTES ÖSSZEGE*</t>
  </si>
  <si>
    <t xml:space="preserve">* Magyarország gazdasági stabilitásáról szóló 2011. évi CXCIV. törvény 8. § (2) bekezdése szerinti adósságot keletkezető ügyletek.
</t>
  </si>
  <si>
    <t>Adatszolgáltatás 
az elismert tartozásállományról</t>
  </si>
  <si>
    <t>Költségvetési szerv neve:</t>
  </si>
  <si>
    <t>…………………………………</t>
  </si>
  <si>
    <t>Költségvetési szerv számlaszáma:</t>
  </si>
  <si>
    <t>Éves eredeti kiadási előirányzat: ……………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</si>
  <si>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</si>
  <si>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</si>
  <si>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</si>
  <si>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</si>
  <si>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</si>
  <si>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</si>
  <si>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</si>
  <si>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</si>
  <si>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</si>
  <si>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</si>
  <si>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</si>
  <si>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</si>
  <si>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</si>
  <si>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Hitel-, kölcsönfelvétel államháztartáson kívülről  (10.1.+…+10.3.)</t>
  </si>
  <si>
    <t>Hitelek, kölcsönök törlesztése külföldi kormányoknak nemz. Szervezeteknek</t>
  </si>
  <si>
    <t>Kötelezettség jogcíme</t>
  </si>
  <si>
    <t>Köt. váll.
 éve</t>
  </si>
  <si>
    <t>Kiadás vonzata évenként</t>
  </si>
  <si>
    <t>Összesen</t>
  </si>
  <si>
    <t>G</t>
  </si>
  <si>
    <t>H</t>
  </si>
  <si>
    <t>I=(D+E+F+G+H)</t>
  </si>
  <si>
    <t>Működési célú finanszírozási kiadások
(hiteltörlesztés, értékpapír vásárlás, stb.)</t>
  </si>
  <si>
    <t>............................</t>
  </si>
  <si>
    <t>Felhalmozási célú finanszírozási kiadások
(hiteltörlesztés, értékpapír vásárlás, stb.)</t>
  </si>
  <si>
    <t>Beruházási kiadások beruházásonként</t>
  </si>
  <si>
    <t>Felújítási kiadások felújításonként</t>
  </si>
  <si>
    <t>Egyéb (Pl.: garancia és kezességvállalás, stb.)</t>
  </si>
  <si>
    <t>TEFA kölcsön (Belterületi utak, járdák, hidak felújítása)</t>
  </si>
  <si>
    <t>2018</t>
  </si>
  <si>
    <t>Összesen (1+4+7+9+11)</t>
  </si>
  <si>
    <t>Az önkormányzat által adott közvetett támogatások
(kedvezmények)</t>
  </si>
  <si>
    <t>Kedvezmény nélkül elérhető bevétel</t>
  </si>
  <si>
    <t>Kedvezmények összege</t>
  </si>
  <si>
    <t xml:space="preserve">Magánszemélyek kommunális adója 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</si>
  <si>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</si>
  <si>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</si>
  <si>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</si>
  <si>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</si>
  <si>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</si>
  <si>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</si>
  <si>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</si>
  <si>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</si>
  <si>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</si>
  <si>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</si>
  <si>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</si>
  <si>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</si>
  <si>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Működési célú támogatások ÁH-on belül</t>
  </si>
  <si>
    <t>Felhalmozási célú támogatások ÁH-on belül</t>
  </si>
  <si>
    <t>Finanszírozási bevételek</t>
  </si>
  <si>
    <t>Bevételek összesen:</t>
  </si>
  <si>
    <t xml:space="preserve"> Egyéb működési célú kiadások</t>
  </si>
  <si>
    <t>Kiadások összesen:</t>
  </si>
  <si>
    <t>Egyenleg</t>
  </si>
  <si>
    <t>BEVÉTELEI, KIADÁSAI</t>
  </si>
  <si>
    <t>Önkormányzat működési támogatásai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</si>
  <si>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</si>
  <si>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</si>
  <si>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</si>
  <si>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</si>
  <si>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</si>
  <si>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</si>
  <si>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 xml:space="preserve">   Felhalmozási költségvetés kiadásai (2.1.+2.2.+2.3.)</t>
  </si>
  <si>
    <t>FINANSZÍROZÁSI KIADÁSOK ÖSSZESEN:</t>
  </si>
  <si>
    <t>KIADÁSOK ÖSSZESEN: (3.+4.)</t>
  </si>
  <si>
    <t>1. tájékoztató tábla az 5/2021. (VI.30.) önkormányzati rendelethez</t>
  </si>
  <si>
    <t>2. tájékoztató tábla az 5/2021. (VI.30.) önkormányzati rendelethez</t>
  </si>
  <si>
    <t>3. tájákoztató tábla az 5/2021. (VI.30.) önkormányzati rendelethez</t>
  </si>
  <si>
    <t>4. tájékoztató tábla az 5/2021. (VI.30.) önkormányzati rendelethez</t>
  </si>
  <si>
    <t>5. tájékoztató tábla az 5/2021. (VI.30.) önkormányzati rendelethez</t>
  </si>
  <si>
    <t>6. tájékoztató tábla az 5/2021. (VI.30.) önkormányzati rendelethez</t>
  </si>
  <si>
    <t>7. tájákoztató tábla az 5/2021. (VI.30.) önkormányzati rendelethez</t>
  </si>
  <si>
    <t>9. melléklet az 5/2021. (VI.30.) önkormányzati rendelethez</t>
  </si>
  <si>
    <t>8.2.2. melléklet az 5/2021. (VI.30.) önkormányzati rendelethez</t>
  </si>
  <si>
    <t>8.2.1. melléklet az 5/2021. (VI.30.) önkormányzat rendelethez</t>
  </si>
  <si>
    <t>8.2 melléklet az 5/2021. (VI.30.) önkormányzati rendelethez</t>
  </si>
  <si>
    <t>az</t>
  </si>
  <si>
    <t>3. melléklet az 5/2021. (VI.30.) önkormányzati rendelethez</t>
  </si>
  <si>
    <t>5. melléklet az 5/2021. (VI.30.) önkormányzati rendelethez</t>
  </si>
  <si>
    <t>7. melléklet az 5/2021. (VI.30.)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</si>
</sst>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0&quot;.&quot;"/>
  </numFmts>
  <fonts count="66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b/>
      <i/>
      <sz val="11"/>
      <name val="Times New Roman CE"/>
      <charset val="238"/>
    </font>
    <font>
      <sz val="7"/>
      <name val="Times New Roman CE"/>
      <charset val="238"/>
    </font>
    <font>
      <b/>
      <sz val="7"/>
      <name val="Times New Roman CE"/>
      <charset val="238"/>
    </font>
    <font>
      <i/>
      <sz val="11"/>
      <name val="Times New Roman CE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8"/>
      <name val="Times New Roman"/>
      <family val="1"/>
    </font>
    <font>
      <i/>
      <sz val="10"/>
      <name val="Times New Roman CE"/>
      <charset val="238"/>
    </font>
    <font>
      <sz val="7"/>
      <name val="Times New Roman CE"/>
      <family val="1"/>
      <charset val="238"/>
    </font>
    <font>
      <b/>
      <sz val="7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6"/>
      <name val="Times New Roman CE"/>
      <family val="1"/>
      <charset val="238"/>
    </font>
    <font>
      <b/>
      <sz val="6"/>
      <name val="Times New Roman CE"/>
      <family val="1"/>
      <charset val="238"/>
    </font>
    <font>
      <u/>
      <sz val="10"/>
      <color theme="10"/>
      <name val="Times New Roman CE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0"/>
      <color rgb="FFFF0000"/>
      <name val="Times New Roman CE"/>
      <charset val="238"/>
    </font>
    <font>
      <sz val="8"/>
      <color rgb="FFFF0000"/>
      <name val="Times New Roman CE"/>
      <charset val="238"/>
    </font>
    <font>
      <sz val="10"/>
      <color theme="0"/>
      <name val="Times New Roman CE"/>
      <charset val="238"/>
    </font>
    <font>
      <sz val="12"/>
      <color rgb="FFFF0000"/>
      <name val="Times New Roman CE"/>
      <charset val="238"/>
    </font>
    <font>
      <b/>
      <sz val="14"/>
      <color rgb="FF000000"/>
      <name val="Times New Roman"/>
      <family val="1"/>
      <charset val="238"/>
    </font>
    <font>
      <b/>
      <sz val="12"/>
      <color rgb="FFFF0000"/>
      <name val="Times New Roman CE"/>
      <charset val="238"/>
    </font>
  </fonts>
  <fills count="7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  <fill>
      <patternFill patternType="solid">
        <fgColor indexed="65"/>
        <bgColor indexed="64"/>
      </patternFill>
    </fill>
    <fill>
      <patternFill patternType="solid">
        <fgColor rgb="FFD8D8D8"/>
        <bgColor rgb="FF000000"/>
      </patternFill>
    </fill>
    <fill>
      <patternFill patternType="solid">
        <fgColor rgb="FFFFC000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rgb="FF006600"/>
      </left>
      <right style="thick">
        <color rgb="FF006600"/>
      </right>
      <top style="thick">
        <color rgb="FF006600"/>
      </top>
      <bottom style="thick">
        <color rgb="FF006600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2" fillId="0" borderId="0"/>
    <xf numFmtId="0" fontId="12" fillId="0" borderId="0"/>
    <xf numFmtId="9" fontId="16" fillId="0" borderId="0" applyFont="0" applyFill="0" applyBorder="0" applyAlignment="0" applyProtection="0"/>
  </cellStyleXfs>
  <cellXfs count="991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7" fillId="0" borderId="0" xfId="7" applyFont="1" applyFill="1" applyBorder="1" applyAlignment="1" applyProtection="1">
      <alignment horizontal="center" vertical="center" wrapText="1"/>
    </xf>
    <xf numFmtId="0" fontId="7" fillId="0" borderId="0" xfId="7" applyFont="1" applyFill="1" applyBorder="1" applyAlignment="1" applyProtection="1">
      <alignment vertical="center" wrapText="1"/>
    </xf>
    <xf numFmtId="0" fontId="20" fillId="0" borderId="1" xfId="7" applyFont="1" applyFill="1" applyBorder="1" applyAlignment="1" applyProtection="1">
      <alignment horizontal="left" vertical="center" wrapText="1" indent="1"/>
    </xf>
    <xf numFmtId="0" fontId="20" fillId="0" borderId="2" xfId="7" applyFont="1" applyFill="1" applyBorder="1" applyAlignment="1" applyProtection="1">
      <alignment horizontal="left" vertical="center" wrapText="1" indent="1"/>
    </xf>
    <xf numFmtId="0" fontId="20" fillId="0" borderId="3" xfId="7" applyFont="1" applyFill="1" applyBorder="1" applyAlignment="1" applyProtection="1">
      <alignment horizontal="left" vertical="center" wrapText="1" indent="1"/>
    </xf>
    <xf numFmtId="0" fontId="20" fillId="0" borderId="4" xfId="7" applyFont="1" applyFill="1" applyBorder="1" applyAlignment="1" applyProtection="1">
      <alignment horizontal="left" vertical="center" wrapText="1" indent="1"/>
    </xf>
    <xf numFmtId="0" fontId="20" fillId="0" borderId="5" xfId="7" applyFont="1" applyFill="1" applyBorder="1" applyAlignment="1" applyProtection="1">
      <alignment horizontal="left" vertical="center" wrapText="1" indent="1"/>
    </xf>
    <xf numFmtId="0" fontId="20" fillId="0" borderId="6" xfId="7" applyFont="1" applyFill="1" applyBorder="1" applyAlignment="1" applyProtection="1">
      <alignment horizontal="left" vertical="center" wrapText="1" indent="1"/>
    </xf>
    <xf numFmtId="49" fontId="20" fillId="0" borderId="7" xfId="7" applyNumberFormat="1" applyFont="1" applyFill="1" applyBorder="1" applyAlignment="1" applyProtection="1">
      <alignment horizontal="left" vertical="center" wrapText="1" indent="1"/>
    </xf>
    <xf numFmtId="49" fontId="20" fillId="0" borderId="8" xfId="7" applyNumberFormat="1" applyFont="1" applyFill="1" applyBorder="1" applyAlignment="1" applyProtection="1">
      <alignment horizontal="left" vertical="center" wrapText="1" indent="1"/>
    </xf>
    <xf numFmtId="49" fontId="20" fillId="0" borderId="9" xfId="7" applyNumberFormat="1" applyFont="1" applyFill="1" applyBorder="1" applyAlignment="1" applyProtection="1">
      <alignment horizontal="left" vertical="center" wrapText="1" indent="1"/>
    </xf>
    <xf numFmtId="49" fontId="20" fillId="0" borderId="10" xfId="7" applyNumberFormat="1" applyFont="1" applyFill="1" applyBorder="1" applyAlignment="1" applyProtection="1">
      <alignment horizontal="left" vertical="center" wrapText="1" indent="1"/>
    </xf>
    <xf numFmtId="49" fontId="20" fillId="0" borderId="11" xfId="7" applyNumberFormat="1" applyFont="1" applyFill="1" applyBorder="1" applyAlignment="1" applyProtection="1">
      <alignment horizontal="left" vertical="center" wrapText="1" indent="1"/>
    </xf>
    <xf numFmtId="49" fontId="20" fillId="0" borderId="12" xfId="7" applyNumberFormat="1" applyFont="1" applyFill="1" applyBorder="1" applyAlignment="1" applyProtection="1">
      <alignment horizontal="left" vertical="center" wrapText="1" indent="1"/>
    </xf>
    <xf numFmtId="0" fontId="20" fillId="0" borderId="0" xfId="7" applyFont="1" applyFill="1" applyBorder="1" applyAlignment="1" applyProtection="1">
      <alignment horizontal="left" vertical="center" wrapText="1" indent="1"/>
    </xf>
    <xf numFmtId="0" fontId="18" fillId="0" borderId="13" xfId="7" applyFont="1" applyFill="1" applyBorder="1" applyAlignment="1" applyProtection="1">
      <alignment horizontal="left" vertical="center" wrapText="1" indent="1"/>
    </xf>
    <xf numFmtId="0" fontId="18" fillId="0" borderId="14" xfId="7" applyFont="1" applyFill="1" applyBorder="1" applyAlignment="1" applyProtection="1">
      <alignment horizontal="left" vertical="center" wrapText="1" indent="1"/>
    </xf>
    <xf numFmtId="0" fontId="18" fillId="0" borderId="15" xfId="7" applyFont="1" applyFill="1" applyBorder="1" applyAlignment="1" applyProtection="1">
      <alignment horizontal="left" vertical="center" wrapText="1" indent="1"/>
    </xf>
    <xf numFmtId="164" fontId="20" fillId="0" borderId="2" xfId="0" applyNumberFormat="1" applyFont="1" applyFill="1" applyBorder="1" applyAlignment="1" applyProtection="1">
      <alignment vertical="center" wrapText="1"/>
      <protection locked="0"/>
    </xf>
    <xf numFmtId="164" fontId="20" fillId="0" borderId="6" xfId="0" applyNumberFormat="1" applyFont="1" applyFill="1" applyBorder="1" applyAlignment="1" applyProtection="1">
      <alignment vertical="center" wrapText="1"/>
      <protection locked="0"/>
    </xf>
    <xf numFmtId="0" fontId="18" fillId="0" borderId="14" xfId="7" applyFont="1" applyFill="1" applyBorder="1" applyAlignment="1" applyProtection="1">
      <alignment vertical="center" wrapText="1"/>
    </xf>
    <xf numFmtId="0" fontId="18" fillId="0" borderId="16" xfId="7" applyFont="1" applyFill="1" applyBorder="1" applyAlignment="1" applyProtection="1">
      <alignment vertical="center" wrapText="1"/>
    </xf>
    <xf numFmtId="0" fontId="27" fillId="0" borderId="4" xfId="0" applyFont="1" applyBorder="1" applyAlignment="1" applyProtection="1">
      <alignment horizontal="left" vertical="center" indent="1"/>
      <protection locked="0"/>
    </xf>
    <xf numFmtId="0" fontId="27" fillId="0" borderId="2" xfId="0" applyFont="1" applyBorder="1" applyAlignment="1" applyProtection="1">
      <alignment horizontal="left" vertical="center" indent="1"/>
      <protection locked="0"/>
    </xf>
    <xf numFmtId="0" fontId="27" fillId="0" borderId="6" xfId="0" applyFont="1" applyBorder="1" applyAlignment="1" applyProtection="1">
      <alignment horizontal="left" vertical="center" indent="1"/>
      <protection locked="0"/>
    </xf>
    <xf numFmtId="0" fontId="18" fillId="0" borderId="13" xfId="7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20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17" xfId="0" applyNumberFormat="1" applyFont="1" applyFill="1" applyBorder="1" applyAlignment="1" applyProtection="1">
      <alignment horizontal="center" vertical="center" wrapText="1"/>
    </xf>
    <xf numFmtId="164" fontId="18" fillId="0" borderId="18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0" fillId="0" borderId="19" xfId="0" applyNumberFormat="1" applyFont="1" applyFill="1" applyBorder="1" applyAlignment="1" applyProtection="1">
      <alignment vertical="center" wrapText="1"/>
    </xf>
    <xf numFmtId="164" fontId="20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20" fillId="0" borderId="20" xfId="0" applyNumberFormat="1" applyFont="1" applyFill="1" applyBorder="1" applyAlignment="1" applyProtection="1">
      <alignment vertical="center" wrapText="1"/>
    </xf>
    <xf numFmtId="164" fontId="18" fillId="0" borderId="14" xfId="0" applyNumberFormat="1" applyFont="1" applyFill="1" applyBorder="1" applyAlignment="1" applyProtection="1">
      <alignment vertical="center" wrapText="1"/>
    </xf>
    <xf numFmtId="164" fontId="18" fillId="0" borderId="21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27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/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164" fontId="18" fillId="2" borderId="14" xfId="0" applyNumberFormat="1" applyFont="1" applyFill="1" applyBorder="1" applyAlignment="1" applyProtection="1">
      <alignment vertical="center" wrapText="1"/>
    </xf>
    <xf numFmtId="3" fontId="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6" fillId="0" borderId="14" xfId="7" applyFont="1" applyFill="1" applyBorder="1" applyAlignment="1" applyProtection="1">
      <alignment horizontal="left" vertical="center" wrapText="1" indent="1"/>
    </xf>
    <xf numFmtId="164" fontId="26" fillId="0" borderId="13" xfId="0" applyNumberFormat="1" applyFont="1" applyFill="1" applyBorder="1" applyAlignment="1" applyProtection="1">
      <alignment horizontal="left" vertical="center" wrapText="1" indent="1"/>
    </xf>
    <xf numFmtId="0" fontId="33" fillId="0" borderId="0" xfId="0" applyFont="1"/>
    <xf numFmtId="0" fontId="34" fillId="0" borderId="0" xfId="0" applyFont="1"/>
    <xf numFmtId="0" fontId="34" fillId="0" borderId="0" xfId="0" applyFont="1" applyAlignment="1">
      <alignment horizontal="right" indent="1"/>
    </xf>
    <xf numFmtId="0" fontId="22" fillId="0" borderId="0" xfId="0" applyFont="1" applyAlignment="1">
      <alignment horizontal="center"/>
    </xf>
    <xf numFmtId="0" fontId="34" fillId="0" borderId="0" xfId="0" applyFont="1" applyFill="1"/>
    <xf numFmtId="3" fontId="34" fillId="0" borderId="0" xfId="0" applyNumberFormat="1" applyFont="1" applyFill="1" applyAlignment="1">
      <alignment horizontal="right" indent="1"/>
    </xf>
    <xf numFmtId="3" fontId="28" fillId="0" borderId="0" xfId="0" applyNumberFormat="1" applyFont="1" applyFill="1" applyAlignment="1">
      <alignment horizontal="right" indent="1"/>
    </xf>
    <xf numFmtId="0" fontId="34" fillId="0" borderId="0" xfId="0" applyFont="1" applyFill="1" applyAlignment="1">
      <alignment horizontal="right" indent="1"/>
    </xf>
    <xf numFmtId="164" fontId="32" fillId="0" borderId="24" xfId="7" applyNumberFormat="1" applyFont="1" applyFill="1" applyBorder="1" applyAlignment="1" applyProtection="1">
      <alignment horizontal="left" vertical="center"/>
    </xf>
    <xf numFmtId="0" fontId="27" fillId="0" borderId="18" xfId="7" applyFont="1" applyFill="1" applyBorder="1" applyAlignment="1" applyProtection="1">
      <alignment horizontal="left" vertical="center" wrapText="1" indent="1"/>
    </xf>
    <xf numFmtId="0" fontId="20" fillId="0" borderId="2" xfId="7" applyFont="1" applyFill="1" applyBorder="1" applyAlignment="1" applyProtection="1">
      <alignment horizontal="left" indent="6"/>
    </xf>
    <xf numFmtId="0" fontId="20" fillId="0" borderId="2" xfId="7" applyFont="1" applyFill="1" applyBorder="1" applyAlignment="1" applyProtection="1">
      <alignment horizontal="left" vertical="center" wrapText="1" indent="6"/>
    </xf>
    <xf numFmtId="0" fontId="20" fillId="0" borderId="6" xfId="7" applyFont="1" applyFill="1" applyBorder="1" applyAlignment="1" applyProtection="1">
      <alignment horizontal="left" vertical="center" wrapText="1" indent="6"/>
    </xf>
    <xf numFmtId="0" fontId="20" fillId="0" borderId="25" xfId="7" applyFont="1" applyFill="1" applyBorder="1" applyAlignment="1" applyProtection="1">
      <alignment horizontal="left" vertical="center" wrapText="1" indent="6"/>
    </xf>
    <xf numFmtId="0" fontId="37" fillId="0" borderId="0" xfId="0" applyFont="1" applyFill="1"/>
    <xf numFmtId="0" fontId="38" fillId="0" borderId="0" xfId="0" applyFont="1"/>
    <xf numFmtId="0" fontId="2" fillId="0" borderId="0" xfId="7" applyFont="1" applyFill="1"/>
    <xf numFmtId="0" fontId="11" fillId="0" borderId="0" xfId="0" applyFont="1" applyFill="1" applyBorder="1" applyAlignment="1" applyProtection="1"/>
    <xf numFmtId="0" fontId="0" fillId="0" borderId="0" xfId="0" applyFill="1" applyProtection="1">
      <protection locked="0"/>
    </xf>
    <xf numFmtId="0" fontId="27" fillId="0" borderId="13" xfId="7" applyFont="1" applyFill="1" applyBorder="1" applyAlignment="1" applyProtection="1">
      <alignment horizontal="center" vertical="center"/>
    </xf>
    <xf numFmtId="0" fontId="27" fillId="0" borderId="11" xfId="7" applyFont="1" applyFill="1" applyBorder="1" applyAlignment="1" applyProtection="1">
      <alignment horizontal="center" vertical="center"/>
    </xf>
    <xf numFmtId="0" fontId="27" fillId="0" borderId="8" xfId="7" applyFont="1" applyFill="1" applyBorder="1" applyAlignment="1" applyProtection="1">
      <alignment horizontal="center" vertical="center"/>
    </xf>
    <xf numFmtId="0" fontId="27" fillId="0" borderId="10" xfId="7" applyFont="1" applyFill="1" applyBorder="1" applyAlignment="1" applyProtection="1">
      <alignment horizontal="center" vertical="center"/>
    </xf>
    <xf numFmtId="165" fontId="26" fillId="0" borderId="21" xfId="1" applyNumberFormat="1" applyFont="1" applyFill="1" applyBorder="1" applyProtection="1"/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left" vertical="center" wrapText="1"/>
    </xf>
    <xf numFmtId="0" fontId="18" fillId="0" borderId="13" xfId="0" applyFont="1" applyFill="1" applyBorder="1" applyAlignment="1" applyProtection="1">
      <alignment horizontal="center" vertical="center" wrapText="1"/>
    </xf>
    <xf numFmtId="0" fontId="18" fillId="0" borderId="14" xfId="0" applyFont="1" applyFill="1" applyBorder="1" applyAlignment="1" applyProtection="1">
      <alignment horizontal="center" vertical="center" wrapText="1"/>
    </xf>
    <xf numFmtId="0" fontId="18" fillId="0" borderId="21" xfId="0" applyFont="1" applyFill="1" applyBorder="1" applyAlignment="1" applyProtection="1">
      <alignment horizontal="center" vertical="center" wrapText="1"/>
    </xf>
    <xf numFmtId="0" fontId="26" fillId="0" borderId="13" xfId="0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7" fillId="0" borderId="0" xfId="0" applyNumberFormat="1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26" xfId="0" applyFont="1" applyFill="1" applyBorder="1" applyAlignment="1" applyProtection="1">
      <alignment horizontal="center" vertical="center" wrapText="1"/>
    </xf>
    <xf numFmtId="0" fontId="8" fillId="0" borderId="27" xfId="0" applyFont="1" applyFill="1" applyBorder="1" applyAlignment="1" applyProtection="1">
      <alignment horizontal="center" vertical="center" wrapText="1"/>
    </xf>
    <xf numFmtId="0" fontId="8" fillId="0" borderId="28" xfId="0" applyFont="1" applyFill="1" applyBorder="1" applyAlignment="1" applyProtection="1">
      <alignment horizontal="center" vertical="center" wrapText="1"/>
    </xf>
    <xf numFmtId="164" fontId="8" fillId="0" borderId="29" xfId="0" applyNumberFormat="1" applyFont="1" applyFill="1" applyBorder="1" applyAlignment="1" applyProtection="1">
      <alignment horizontal="center" vertical="center" wrapText="1"/>
    </xf>
    <xf numFmtId="0" fontId="26" fillId="0" borderId="14" xfId="0" applyFont="1" applyFill="1" applyBorder="1" applyAlignment="1" applyProtection="1">
      <alignment horizontal="left" vertical="center" wrapText="1" indent="1"/>
    </xf>
    <xf numFmtId="0" fontId="25" fillId="0" borderId="13" xfId="0" applyFont="1" applyBorder="1" applyAlignment="1" applyProtection="1">
      <alignment horizontal="center" vertical="center" wrapText="1"/>
    </xf>
    <xf numFmtId="0" fontId="35" fillId="0" borderId="30" xfId="0" applyFont="1" applyBorder="1" applyAlignment="1" applyProtection="1">
      <alignment horizontal="left" wrapText="1" indent="1"/>
    </xf>
    <xf numFmtId="0" fontId="20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0" fillId="0" borderId="0" xfId="0" applyFont="1" applyFill="1" applyAlignment="1" applyProtection="1">
      <alignment horizontal="left" vertical="center" wrapText="1"/>
    </xf>
    <xf numFmtId="0" fontId="20" fillId="0" borderId="0" xfId="0" applyFont="1" applyFill="1" applyAlignment="1" applyProtection="1">
      <alignment vertical="center" wrapText="1"/>
    </xf>
    <xf numFmtId="0" fontId="18" fillId="0" borderId="31" xfId="0" applyFont="1" applyFill="1" applyBorder="1" applyAlignment="1" applyProtection="1">
      <alignment horizontal="center" vertical="center" wrapText="1"/>
    </xf>
    <xf numFmtId="0" fontId="8" fillId="0" borderId="32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30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0" fontId="25" fillId="0" borderId="14" xfId="0" applyFont="1" applyBorder="1" applyAlignment="1" applyProtection="1">
      <alignment horizontal="left" vertical="center" wrapText="1" indent="1"/>
    </xf>
    <xf numFmtId="0" fontId="24" fillId="0" borderId="2" xfId="0" applyFont="1" applyBorder="1" applyAlignment="1" applyProtection="1">
      <alignment horizontal="left" vertical="center" wrapText="1" indent="1"/>
    </xf>
    <xf numFmtId="0" fontId="24" fillId="0" borderId="6" xfId="0" applyFont="1" applyBorder="1" applyAlignment="1" applyProtection="1">
      <alignment horizontal="left" vertical="center" wrapText="1" indent="1"/>
    </xf>
    <xf numFmtId="0" fontId="25" fillId="0" borderId="17" xfId="0" applyFont="1" applyBorder="1" applyAlignment="1" applyProtection="1">
      <alignment horizontal="left" vertical="center" wrapText="1" indent="1"/>
    </xf>
    <xf numFmtId="164" fontId="18" fillId="0" borderId="26" xfId="7" applyNumberFormat="1" applyFont="1" applyFill="1" applyBorder="1" applyAlignment="1" applyProtection="1">
      <alignment horizontal="right" vertical="center" wrapText="1" indent="1"/>
    </xf>
    <xf numFmtId="164" fontId="18" fillId="0" borderId="21" xfId="7" applyNumberFormat="1" applyFont="1" applyFill="1" applyBorder="1" applyAlignment="1" applyProtection="1">
      <alignment horizontal="right" vertical="center" wrapText="1" indent="1"/>
    </xf>
    <xf numFmtId="164" fontId="20" fillId="0" borderId="33" xfId="7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7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2" xfId="7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9" xfId="7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1" xfId="7" applyNumberFormat="1" applyFont="1" applyFill="1" applyBorder="1" applyAlignment="1" applyProtection="1">
      <alignment horizontal="right" vertical="center" wrapText="1" indent="1"/>
    </xf>
    <xf numFmtId="164" fontId="7" fillId="0" borderId="0" xfId="7" applyNumberFormat="1" applyFont="1" applyFill="1" applyBorder="1" applyAlignment="1" applyProtection="1">
      <alignment horizontal="right" vertical="center" wrapText="1" indent="1"/>
    </xf>
    <xf numFmtId="164" fontId="20" fillId="0" borderId="23" xfId="7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1" xfId="0" applyNumberFormat="1" applyFont="1" applyBorder="1" applyAlignment="1" applyProtection="1">
      <alignment horizontal="right" vertical="center" wrapText="1" indent="1"/>
    </xf>
    <xf numFmtId="164" fontId="2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4" xfId="0" applyNumberFormat="1" applyFont="1" applyFill="1" applyBorder="1" applyAlignment="1" applyProtection="1">
      <alignment horizontal="right" vertical="center" wrapText="1" indent="1"/>
    </xf>
    <xf numFmtId="164" fontId="27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1" xfId="0" applyNumberFormat="1" applyFont="1" applyFill="1" applyBorder="1" applyAlignment="1" applyProtection="1">
      <alignment horizontal="right" vertical="center" wrapText="1" indent="1"/>
    </xf>
    <xf numFmtId="164" fontId="27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6" fillId="0" borderId="36" xfId="0" applyNumberFormat="1" applyFont="1" applyFill="1" applyBorder="1" applyAlignment="1" applyProtection="1">
      <alignment horizontal="center" vertical="center" wrapText="1"/>
    </xf>
    <xf numFmtId="164" fontId="26" fillId="0" borderId="13" xfId="0" applyNumberFormat="1" applyFont="1" applyFill="1" applyBorder="1" applyAlignment="1" applyProtection="1">
      <alignment horizontal="center" vertical="center" wrapText="1"/>
    </xf>
    <xf numFmtId="164" fontId="26" fillId="0" borderId="14" xfId="0" applyNumberFormat="1" applyFont="1" applyFill="1" applyBorder="1" applyAlignment="1" applyProtection="1">
      <alignment horizontal="center" vertical="center" wrapText="1"/>
    </xf>
    <xf numFmtId="164" fontId="26" fillId="0" borderId="21" xfId="0" applyNumberFormat="1" applyFont="1" applyFill="1" applyBorder="1" applyAlignment="1" applyProtection="1">
      <alignment horizontal="center" vertical="center" wrapText="1"/>
    </xf>
    <xf numFmtId="164" fontId="26" fillId="0" borderId="0" xfId="0" applyNumberFormat="1" applyFont="1" applyFill="1" applyAlignment="1" applyProtection="1">
      <alignment horizontal="center" vertical="center" wrapText="1"/>
    </xf>
    <xf numFmtId="164" fontId="0" fillId="0" borderId="37" xfId="0" applyNumberFormat="1" applyFill="1" applyBorder="1" applyAlignment="1" applyProtection="1">
      <alignment horizontal="left" vertical="center" wrapText="1" indent="1"/>
    </xf>
    <xf numFmtId="164" fontId="20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38" xfId="0" applyNumberFormat="1" applyFill="1" applyBorder="1" applyAlignment="1" applyProtection="1">
      <alignment horizontal="left" vertical="center" wrapText="1" indent="1"/>
    </xf>
    <xf numFmtId="164" fontId="20" fillId="0" borderId="8" xfId="0" applyNumberFormat="1" applyFont="1" applyFill="1" applyBorder="1" applyAlignment="1" applyProtection="1">
      <alignment horizontal="left" vertical="center" wrapText="1" indent="1"/>
    </xf>
    <xf numFmtId="164" fontId="20" fillId="0" borderId="39" xfId="0" applyNumberFormat="1" applyFont="1" applyFill="1" applyBorder="1" applyAlignment="1" applyProtection="1">
      <alignment horizontal="left" vertical="center" wrapText="1" indent="1"/>
    </xf>
    <xf numFmtId="164" fontId="29" fillId="0" borderId="36" xfId="0" applyNumberFormat="1" applyFont="1" applyFill="1" applyBorder="1" applyAlignment="1" applyProtection="1">
      <alignment horizontal="left" vertical="center" wrapText="1" indent="1"/>
    </xf>
    <xf numFmtId="164" fontId="1" fillId="0" borderId="40" xfId="0" applyNumberFormat="1" applyFont="1" applyFill="1" applyBorder="1" applyAlignment="1" applyProtection="1">
      <alignment horizontal="left" vertical="center" wrapText="1" indent="1"/>
    </xf>
    <xf numFmtId="164" fontId="27" fillId="0" borderId="7" xfId="0" applyNumberFormat="1" applyFont="1" applyFill="1" applyBorder="1" applyAlignment="1" applyProtection="1">
      <alignment horizontal="left" vertical="center" wrapText="1" indent="1"/>
    </xf>
    <xf numFmtId="164" fontId="27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38" xfId="0" applyNumberFormat="1" applyFont="1" applyFill="1" applyBorder="1" applyAlignment="1" applyProtection="1">
      <alignment horizontal="left" vertical="center" wrapText="1" indent="1"/>
    </xf>
    <xf numFmtId="164" fontId="30" fillId="0" borderId="2" xfId="0" applyNumberFormat="1" applyFont="1" applyFill="1" applyBorder="1" applyAlignment="1" applyProtection="1">
      <alignment horizontal="right" vertical="center" wrapText="1" indent="1"/>
    </xf>
    <xf numFmtId="164" fontId="29" fillId="0" borderId="13" xfId="0" applyNumberFormat="1" applyFont="1" applyFill="1" applyBorder="1" applyAlignment="1" applyProtection="1">
      <alignment horizontal="left" vertical="center" wrapText="1" indent="1"/>
    </xf>
    <xf numFmtId="164" fontId="26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0" fillId="0" borderId="7" xfId="0" applyNumberFormat="1" applyFont="1" applyFill="1" applyBorder="1" applyAlignment="1" applyProtection="1">
      <alignment horizontal="left" vertical="center" wrapText="1" indent="1"/>
    </xf>
    <xf numFmtId="164" fontId="27" fillId="0" borderId="8" xfId="0" applyNumberFormat="1" applyFont="1" applyFill="1" applyBorder="1" applyAlignment="1" applyProtection="1">
      <alignment horizontal="left" vertical="center" wrapText="1" indent="2"/>
    </xf>
    <xf numFmtId="164" fontId="27" fillId="0" borderId="2" xfId="0" applyNumberFormat="1" applyFont="1" applyFill="1" applyBorder="1" applyAlignment="1" applyProtection="1">
      <alignment horizontal="left" vertical="center" wrapText="1" indent="2"/>
    </xf>
    <xf numFmtId="164" fontId="30" fillId="0" borderId="2" xfId="0" applyNumberFormat="1" applyFont="1" applyFill="1" applyBorder="1" applyAlignment="1" applyProtection="1">
      <alignment horizontal="left" vertical="center" wrapText="1" indent="1"/>
    </xf>
    <xf numFmtId="164" fontId="27" fillId="0" borderId="9" xfId="0" applyNumberFormat="1" applyFont="1" applyFill="1" applyBorder="1" applyAlignment="1" applyProtection="1">
      <alignment horizontal="left" vertical="center" wrapText="1" indent="1"/>
    </xf>
    <xf numFmtId="164" fontId="20" fillId="0" borderId="9" xfId="0" applyNumberFormat="1" applyFont="1" applyFill="1" applyBorder="1" applyAlignment="1" applyProtection="1">
      <alignment horizontal="left" vertical="center" wrapText="1" indent="2"/>
    </xf>
    <xf numFmtId="164" fontId="20" fillId="0" borderId="10" xfId="0" applyNumberFormat="1" applyFont="1" applyFill="1" applyBorder="1" applyAlignment="1" applyProtection="1">
      <alignment horizontal="left" vertical="center" wrapText="1" indent="2"/>
    </xf>
    <xf numFmtId="164" fontId="30" fillId="0" borderId="3" xfId="0" applyNumberFormat="1" applyFont="1" applyFill="1" applyBorder="1" applyAlignment="1" applyProtection="1">
      <alignment horizontal="right" vertical="center" wrapText="1" indent="1"/>
    </xf>
    <xf numFmtId="165" fontId="27" fillId="0" borderId="41" xfId="1" applyNumberFormat="1" applyFont="1" applyFill="1" applyBorder="1" applyProtection="1">
      <protection locked="0"/>
    </xf>
    <xf numFmtId="165" fontId="27" fillId="0" borderId="42" xfId="1" applyNumberFormat="1" applyFont="1" applyFill="1" applyBorder="1" applyProtection="1">
      <protection locked="0"/>
    </xf>
    <xf numFmtId="165" fontId="27" fillId="0" borderId="29" xfId="1" applyNumberFormat="1" applyFont="1" applyFill="1" applyBorder="1" applyProtection="1">
      <protection locked="0"/>
    </xf>
    <xf numFmtId="0" fontId="27" fillId="0" borderId="3" xfId="7" applyFont="1" applyFill="1" applyBorder="1" applyProtection="1"/>
    <xf numFmtId="164" fontId="8" fillId="0" borderId="29" xfId="0" applyNumberFormat="1" applyFont="1" applyFill="1" applyBorder="1" applyAlignment="1" applyProtection="1">
      <alignment horizontal="right" vertical="center" wrapText="1" indent="1"/>
    </xf>
    <xf numFmtId="164" fontId="20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0" xfId="0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Fill="1" applyAlignment="1" applyProtection="1">
      <alignment horizontal="right" vertical="center" wrapText="1" indent="1"/>
    </xf>
    <xf numFmtId="164" fontId="18" fillId="0" borderId="43" xfId="0" applyNumberFormat="1" applyFont="1" applyFill="1" applyBorder="1" applyAlignment="1" applyProtection="1">
      <alignment horizontal="right" vertical="center" wrapText="1" indent="1"/>
    </xf>
    <xf numFmtId="164" fontId="18" fillId="0" borderId="21" xfId="0" applyNumberFormat="1" applyFont="1" applyFill="1" applyBorder="1" applyAlignment="1" applyProtection="1">
      <alignment horizontal="right" vertical="center" wrapText="1" indent="1"/>
    </xf>
    <xf numFmtId="49" fontId="8" fillId="0" borderId="33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21" fillId="0" borderId="0" xfId="0" applyFont="1" applyAlignment="1">
      <alignment horizontal="center" wrapText="1"/>
    </xf>
    <xf numFmtId="0" fontId="23" fillId="0" borderId="18" xfId="0" applyFont="1" applyBorder="1" applyAlignment="1" applyProtection="1">
      <alignment horizontal="left" vertical="center" wrapText="1" indent="1"/>
    </xf>
    <xf numFmtId="0" fontId="12" fillId="0" borderId="0" xfId="7" applyFont="1" applyFill="1" applyProtection="1"/>
    <xf numFmtId="0" fontId="12" fillId="0" borderId="0" xfId="7" applyFont="1" applyFill="1" applyAlignment="1" applyProtection="1">
      <alignment horizontal="right" vertical="center" indent="1"/>
    </xf>
    <xf numFmtId="0" fontId="36" fillId="0" borderId="2" xfId="0" applyFont="1" applyBorder="1" applyAlignment="1">
      <alignment horizontal="justify" wrapText="1"/>
    </xf>
    <xf numFmtId="0" fontId="36" fillId="0" borderId="2" xfId="0" applyFont="1" applyBorder="1" applyAlignment="1">
      <alignment wrapText="1"/>
    </xf>
    <xf numFmtId="0" fontId="36" fillId="0" borderId="25" xfId="0" applyFont="1" applyBorder="1" applyAlignment="1">
      <alignment wrapText="1"/>
    </xf>
    <xf numFmtId="0" fontId="39" fillId="0" borderId="0" xfId="0" applyFont="1" applyFill="1" applyAlignment="1" applyProtection="1">
      <alignment horizontal="left" vertical="center" wrapText="1"/>
    </xf>
    <xf numFmtId="0" fontId="39" fillId="0" borderId="0" xfId="0" applyFont="1" applyFill="1" applyAlignment="1" applyProtection="1">
      <alignment vertical="center" wrapTex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6" fillId="0" borderId="0" xfId="0" applyFont="1" applyFill="1" applyAlignment="1" applyProtection="1">
      <alignment horizontal="right" vertical="center" wrapText="1" indent="1"/>
    </xf>
    <xf numFmtId="164" fontId="0" fillId="0" borderId="40" xfId="0" applyNumberFormat="1" applyFill="1" applyBorder="1" applyAlignment="1" applyProtection="1">
      <alignment horizontal="left" vertical="center" wrapText="1" indent="1"/>
    </xf>
    <xf numFmtId="164" fontId="20" fillId="0" borderId="7" xfId="0" applyNumberFormat="1" applyFont="1" applyFill="1" applyBorder="1" applyAlignment="1" applyProtection="1">
      <alignment horizontal="left" vertical="center" wrapText="1" indent="1"/>
    </xf>
    <xf numFmtId="164" fontId="20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45" xfId="0" applyFont="1" applyFill="1" applyBorder="1" applyAlignment="1" applyProtection="1">
      <alignment horizontal="center" vertical="center" wrapText="1"/>
    </xf>
    <xf numFmtId="0" fontId="8" fillId="0" borderId="31" xfId="0" applyFont="1" applyFill="1" applyBorder="1" applyAlignment="1" applyProtection="1">
      <alignment horizontal="center" vertical="center" wrapText="1"/>
    </xf>
    <xf numFmtId="0" fontId="18" fillId="0" borderId="15" xfId="7" applyFont="1" applyFill="1" applyBorder="1" applyAlignment="1" applyProtection="1">
      <alignment horizontal="center" vertical="center" wrapText="1"/>
    </xf>
    <xf numFmtId="0" fontId="20" fillId="0" borderId="3" xfId="7" applyFont="1" applyFill="1" applyBorder="1" applyAlignment="1" applyProtection="1">
      <alignment horizontal="left" vertical="center" wrapText="1" indent="6"/>
    </xf>
    <xf numFmtId="0" fontId="12" fillId="0" borderId="0" xfId="7" applyFill="1" applyProtection="1"/>
    <xf numFmtId="0" fontId="20" fillId="0" borderId="0" xfId="7" applyFont="1" applyFill="1" applyProtection="1"/>
    <xf numFmtId="0" fontId="15" fillId="0" borderId="0" xfId="7" applyFont="1" applyFill="1" applyProtection="1"/>
    <xf numFmtId="0" fontId="24" fillId="0" borderId="3" xfId="0" applyFont="1" applyBorder="1" applyAlignment="1" applyProtection="1">
      <alignment horizontal="left" wrapText="1" indent="1"/>
    </xf>
    <xf numFmtId="0" fontId="24" fillId="0" borderId="2" xfId="0" applyFont="1" applyBorder="1" applyAlignment="1" applyProtection="1">
      <alignment horizontal="left" wrapText="1" indent="1"/>
    </xf>
    <xf numFmtId="0" fontId="24" fillId="0" borderId="6" xfId="0" applyFont="1" applyBorder="1" applyAlignment="1" applyProtection="1">
      <alignment horizontal="left" wrapText="1" indent="1"/>
    </xf>
    <xf numFmtId="0" fontId="24" fillId="0" borderId="6" xfId="0" applyFont="1" applyBorder="1" applyAlignment="1" applyProtection="1">
      <alignment wrapText="1"/>
    </xf>
    <xf numFmtId="0" fontId="24" fillId="0" borderId="9" xfId="0" applyFont="1" applyBorder="1" applyAlignment="1" applyProtection="1">
      <alignment wrapText="1"/>
    </xf>
    <xf numFmtId="0" fontId="24" fillId="0" borderId="8" xfId="0" applyFont="1" applyBorder="1" applyAlignment="1" applyProtection="1">
      <alignment wrapText="1"/>
    </xf>
    <xf numFmtId="0" fontId="24" fillId="0" borderId="10" xfId="0" applyFont="1" applyBorder="1" applyAlignment="1" applyProtection="1">
      <alignment wrapText="1"/>
    </xf>
    <xf numFmtId="0" fontId="25" fillId="0" borderId="14" xfId="0" applyFont="1" applyBorder="1" applyAlignment="1" applyProtection="1">
      <alignment wrapText="1"/>
    </xf>
    <xf numFmtId="0" fontId="25" fillId="0" borderId="18" xfId="0" applyFont="1" applyBorder="1" applyAlignment="1" applyProtection="1">
      <alignment wrapText="1"/>
    </xf>
    <xf numFmtId="0" fontId="12" fillId="0" borderId="0" xfId="7" applyFill="1" applyAlignment="1" applyProtection="1"/>
    <xf numFmtId="164" fontId="23" fillId="0" borderId="21" xfId="0" quotePrefix="1" applyNumberFormat="1" applyFont="1" applyBorder="1" applyAlignment="1" applyProtection="1">
      <alignment horizontal="right" vertical="center" wrapText="1" indent="1"/>
    </xf>
    <xf numFmtId="0" fontId="22" fillId="0" borderId="0" xfId="7" applyFont="1" applyFill="1" applyProtection="1"/>
    <xf numFmtId="0" fontId="21" fillId="0" borderId="0" xfId="7" applyFont="1" applyFill="1" applyProtection="1"/>
    <xf numFmtId="0" fontId="12" fillId="0" borderId="0" xfId="7" applyFill="1" applyBorder="1" applyProtection="1"/>
    <xf numFmtId="164" fontId="27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0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20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20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7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20" fillId="0" borderId="9" xfId="7" applyNumberFormat="1" applyFont="1" applyFill="1" applyBorder="1" applyAlignment="1" applyProtection="1">
      <alignment horizontal="center" vertical="center" wrapText="1"/>
    </xf>
    <xf numFmtId="49" fontId="20" fillId="0" borderId="8" xfId="7" applyNumberFormat="1" applyFont="1" applyFill="1" applyBorder="1" applyAlignment="1" applyProtection="1">
      <alignment horizontal="center" vertical="center" wrapText="1"/>
    </xf>
    <xf numFmtId="49" fontId="20" fillId="0" borderId="10" xfId="7" applyNumberFormat="1" applyFont="1" applyFill="1" applyBorder="1" applyAlignment="1" applyProtection="1">
      <alignment horizontal="center" vertical="center" wrapText="1"/>
    </xf>
    <xf numFmtId="0" fontId="25" fillId="0" borderId="13" xfId="0" applyFont="1" applyBorder="1" applyAlignment="1" applyProtection="1">
      <alignment horizontal="center" wrapText="1"/>
    </xf>
    <xf numFmtId="0" fontId="24" fillId="0" borderId="9" xfId="0" applyFont="1" applyBorder="1" applyAlignment="1" applyProtection="1">
      <alignment horizontal="center" wrapText="1"/>
    </xf>
    <xf numFmtId="0" fontId="24" fillId="0" borderId="8" xfId="0" applyFont="1" applyBorder="1" applyAlignment="1" applyProtection="1">
      <alignment horizontal="center" wrapText="1"/>
    </xf>
    <xf numFmtId="0" fontId="24" fillId="0" borderId="10" xfId="0" applyFont="1" applyBorder="1" applyAlignment="1" applyProtection="1">
      <alignment horizontal="center" wrapText="1"/>
    </xf>
    <xf numFmtId="0" fontId="25" fillId="0" borderId="17" xfId="0" applyFont="1" applyBorder="1" applyAlignment="1" applyProtection="1">
      <alignment horizontal="center" wrapText="1"/>
    </xf>
    <xf numFmtId="49" fontId="20" fillId="0" borderId="11" xfId="7" applyNumberFormat="1" applyFont="1" applyFill="1" applyBorder="1" applyAlignment="1" applyProtection="1">
      <alignment horizontal="center" vertical="center" wrapText="1"/>
    </xf>
    <xf numFmtId="49" fontId="20" fillId="0" borderId="7" xfId="7" applyNumberFormat="1" applyFont="1" applyFill="1" applyBorder="1" applyAlignment="1" applyProtection="1">
      <alignment horizontal="center" vertical="center" wrapText="1"/>
    </xf>
    <xf numFmtId="49" fontId="20" fillId="0" borderId="12" xfId="7" applyNumberFormat="1" applyFont="1" applyFill="1" applyBorder="1" applyAlignment="1" applyProtection="1">
      <alignment horizontal="center" vertical="center" wrapText="1"/>
    </xf>
    <xf numFmtId="0" fontId="25" fillId="0" borderId="17" xfId="0" applyFont="1" applyBorder="1" applyAlignment="1" applyProtection="1">
      <alignment horizontal="center" vertical="center" wrapText="1"/>
    </xf>
    <xf numFmtId="0" fontId="8" fillId="0" borderId="46" xfId="0" applyFont="1" applyFill="1" applyBorder="1" applyAlignment="1" applyProtection="1">
      <alignment horizontal="center" vertical="center" wrapText="1"/>
    </xf>
    <xf numFmtId="49" fontId="27" fillId="0" borderId="11" xfId="0" applyNumberFormat="1" applyFont="1" applyFill="1" applyBorder="1" applyAlignment="1" applyProtection="1">
      <alignment horizontal="center" vertical="center" wrapText="1"/>
    </xf>
    <xf numFmtId="49" fontId="27" fillId="0" borderId="8" xfId="0" applyNumberFormat="1" applyFont="1" applyFill="1" applyBorder="1" applyAlignment="1" applyProtection="1">
      <alignment horizontal="center" vertical="center" wrapText="1"/>
    </xf>
    <xf numFmtId="49" fontId="27" fillId="0" borderId="9" xfId="0" applyNumberFormat="1" applyFont="1" applyFill="1" applyBorder="1" applyAlignment="1" applyProtection="1">
      <alignment horizontal="center" vertical="center" wrapText="1"/>
    </xf>
    <xf numFmtId="0" fontId="27" fillId="0" borderId="3" xfId="7" applyFont="1" applyFill="1" applyBorder="1" applyAlignment="1" applyProtection="1">
      <alignment horizontal="left" vertical="center" wrapText="1" indent="1"/>
    </xf>
    <xf numFmtId="0" fontId="27" fillId="0" borderId="2" xfId="7" applyFont="1" applyFill="1" applyBorder="1" applyAlignment="1" applyProtection="1">
      <alignment horizontal="left" vertical="center" wrapText="1" indent="1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4" fontId="27" fillId="0" borderId="22" xfId="7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1" xfId="7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13" xfId="0" applyFont="1" applyBorder="1" applyAlignment="1" applyProtection="1">
      <alignment vertical="center" wrapText="1"/>
    </xf>
    <xf numFmtId="0" fontId="25" fillId="0" borderId="17" xfId="0" applyFont="1" applyBorder="1" applyAlignment="1" applyProtection="1">
      <alignment vertical="center" wrapText="1"/>
    </xf>
    <xf numFmtId="164" fontId="20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7" xfId="0" applyNumberFormat="1" applyFill="1" applyBorder="1" applyAlignment="1" applyProtection="1">
      <alignment horizontal="left" vertical="center" wrapText="1"/>
      <protection locked="0"/>
    </xf>
    <xf numFmtId="49" fontId="20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0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6" xfId="0" applyFont="1" applyBorder="1" applyAlignment="1" applyProtection="1">
      <alignment vertical="center" wrapText="1"/>
    </xf>
    <xf numFmtId="0" fontId="18" fillId="0" borderId="17" xfId="7" applyFont="1" applyFill="1" applyBorder="1" applyAlignment="1" applyProtection="1">
      <alignment horizontal="left" vertical="center" wrapText="1" indent="1"/>
    </xf>
    <xf numFmtId="0" fontId="18" fillId="0" borderId="18" xfId="7" applyFont="1" applyFill="1" applyBorder="1" applyAlignment="1" applyProtection="1">
      <alignment vertical="center" wrapText="1"/>
    </xf>
    <xf numFmtId="164" fontId="18" fillId="0" borderId="47" xfId="7" applyNumberFormat="1" applyFont="1" applyFill="1" applyBorder="1" applyAlignment="1" applyProtection="1">
      <alignment horizontal="right" vertical="center" wrapText="1" indent="1"/>
    </xf>
    <xf numFmtId="0" fontId="20" fillId="0" borderId="25" xfId="7" applyFont="1" applyFill="1" applyBorder="1" applyAlignment="1" applyProtection="1">
      <alignment horizontal="left" vertical="center" wrapText="1" indent="7"/>
    </xf>
    <xf numFmtId="164" fontId="25" fillId="0" borderId="21" xfId="0" applyNumberFormat="1" applyFont="1" applyBorder="1" applyAlignment="1" applyProtection="1">
      <alignment horizontal="right" vertical="center" wrapText="1" indent="1"/>
      <protection locked="0"/>
    </xf>
    <xf numFmtId="0" fontId="18" fillId="0" borderId="13" xfId="7" applyFont="1" applyFill="1" applyBorder="1" applyAlignment="1" applyProtection="1">
      <alignment horizontal="left" vertical="center" wrapText="1"/>
    </xf>
    <xf numFmtId="164" fontId="30" fillId="0" borderId="1" xfId="0" applyNumberFormat="1" applyFont="1" applyFill="1" applyBorder="1" applyAlignment="1" applyProtection="1">
      <alignment horizontal="right" vertical="center" wrapText="1" indent="1"/>
    </xf>
    <xf numFmtId="49" fontId="26" fillId="0" borderId="13" xfId="7" applyNumberFormat="1" applyFont="1" applyFill="1" applyBorder="1" applyAlignment="1" applyProtection="1">
      <alignment horizontal="center" vertical="center" wrapText="1"/>
    </xf>
    <xf numFmtId="0" fontId="26" fillId="0" borderId="14" xfId="7" applyFont="1" applyFill="1" applyBorder="1" applyAlignment="1" applyProtection="1">
      <alignment horizontal="center" vertical="center"/>
    </xf>
    <xf numFmtId="0" fontId="26" fillId="0" borderId="21" xfId="7" applyFont="1" applyFill="1" applyBorder="1" applyAlignment="1" applyProtection="1">
      <alignment horizontal="center" vertical="center"/>
    </xf>
    <xf numFmtId="164" fontId="26" fillId="0" borderId="47" xfId="0" applyNumberFormat="1" applyFont="1" applyFill="1" applyBorder="1" applyAlignment="1" applyProtection="1">
      <alignment horizontal="center" vertical="center" wrapText="1"/>
    </xf>
    <xf numFmtId="3" fontId="41" fillId="0" borderId="33" xfId="0" applyNumberFormat="1" applyFont="1" applyBorder="1" applyAlignment="1" applyProtection="1">
      <alignment horizontal="right" vertical="center" indent="1"/>
      <protection locked="0"/>
    </xf>
    <xf numFmtId="3" fontId="41" fillId="0" borderId="19" xfId="0" applyNumberFormat="1" applyFont="1" applyBorder="1" applyAlignment="1" applyProtection="1">
      <alignment horizontal="right" vertical="center" indent="1"/>
      <protection locked="0"/>
    </xf>
    <xf numFmtId="0" fontId="24" fillId="0" borderId="6" xfId="0" applyFont="1" applyBorder="1" applyAlignment="1" applyProtection="1">
      <alignment horizontal="left" vertical="center" wrapText="1"/>
    </xf>
    <xf numFmtId="164" fontId="20" fillId="0" borderId="20" xfId="7" applyNumberFormat="1" applyFont="1" applyFill="1" applyBorder="1" applyAlignment="1" applyProtection="1">
      <alignment horizontal="right" vertical="center" wrapText="1"/>
      <protection locked="0"/>
    </xf>
    <xf numFmtId="0" fontId="15" fillId="0" borderId="0" xfId="7" applyFont="1" applyFill="1" applyAlignment="1" applyProtection="1">
      <alignment vertical="center"/>
    </xf>
    <xf numFmtId="164" fontId="27" fillId="0" borderId="20" xfId="7" applyNumberFormat="1" applyFont="1" applyFill="1" applyBorder="1" applyAlignment="1" applyProtection="1">
      <alignment horizontal="right" vertical="center" wrapText="1"/>
      <protection locked="0"/>
    </xf>
    <xf numFmtId="0" fontId="4" fillId="0" borderId="13" xfId="7" applyFont="1" applyFill="1" applyBorder="1" applyAlignment="1" applyProtection="1">
      <alignment horizontal="center" vertical="center" wrapText="1"/>
    </xf>
    <xf numFmtId="0" fontId="4" fillId="0" borderId="14" xfId="7" applyFont="1" applyFill="1" applyBorder="1" applyAlignment="1" applyProtection="1">
      <alignment horizontal="center" vertical="center" wrapText="1"/>
    </xf>
    <xf numFmtId="0" fontId="4" fillId="0" borderId="21" xfId="7" applyFont="1" applyFill="1" applyBorder="1" applyAlignment="1" applyProtection="1">
      <alignment horizontal="center" vertical="center" wrapText="1"/>
    </xf>
    <xf numFmtId="0" fontId="8" fillId="0" borderId="15" xfId="7" applyFont="1" applyFill="1" applyBorder="1" applyAlignment="1" applyProtection="1">
      <alignment horizontal="center" vertical="center" wrapText="1"/>
    </xf>
    <xf numFmtId="0" fontId="8" fillId="0" borderId="16" xfId="7" applyFont="1" applyFill="1" applyBorder="1" applyAlignment="1" applyProtection="1">
      <alignment horizontal="center" vertical="center" wrapText="1"/>
    </xf>
    <xf numFmtId="0" fontId="8" fillId="0" borderId="26" xfId="7" applyFont="1" applyFill="1" applyBorder="1" applyAlignment="1" applyProtection="1">
      <alignment horizontal="center" vertical="center" wrapText="1"/>
    </xf>
    <xf numFmtId="49" fontId="20" fillId="0" borderId="10" xfId="7" applyNumberFormat="1" applyFont="1" applyFill="1" applyBorder="1" applyAlignment="1" applyProtection="1">
      <alignment horizontal="left" vertical="center" wrapText="1"/>
    </xf>
    <xf numFmtId="0" fontId="24" fillId="0" borderId="1" xfId="0" applyFont="1" applyBorder="1" applyAlignment="1" applyProtection="1">
      <alignment horizontal="left" wrapText="1" indent="1"/>
    </xf>
    <xf numFmtId="49" fontId="20" fillId="0" borderId="13" xfId="7" applyNumberFormat="1" applyFont="1" applyFill="1" applyBorder="1" applyAlignment="1" applyProtection="1">
      <alignment horizontal="left" vertical="center" wrapText="1" indent="1"/>
    </xf>
    <xf numFmtId="0" fontId="24" fillId="0" borderId="14" xfId="0" applyFont="1" applyBorder="1" applyAlignment="1" applyProtection="1">
      <alignment horizontal="left" vertical="center" wrapText="1" indent="1"/>
    </xf>
    <xf numFmtId="164" fontId="27" fillId="0" borderId="21" xfId="7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25" xfId="0" applyFont="1" applyBorder="1" applyAlignment="1" applyProtection="1">
      <alignment horizontal="left" vertical="center" wrapText="1" indent="1"/>
    </xf>
    <xf numFmtId="164" fontId="27" fillId="0" borderId="23" xfId="7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14" xfId="7" applyFont="1" applyFill="1" applyBorder="1" applyAlignment="1" applyProtection="1">
      <alignment horizontal="left" vertical="center" wrapText="1" indent="1"/>
    </xf>
    <xf numFmtId="164" fontId="25" fillId="0" borderId="21" xfId="0" quotePrefix="1" applyNumberFormat="1" applyFont="1" applyBorder="1" applyAlignment="1" applyProtection="1">
      <alignment horizontal="right" vertical="center" wrapText="1" indent="1"/>
    </xf>
    <xf numFmtId="0" fontId="25" fillId="0" borderId="18" xfId="0" applyFont="1" applyBorder="1" applyAlignment="1" applyProtection="1">
      <alignment horizontal="left" vertical="center" wrapText="1" indent="1"/>
    </xf>
    <xf numFmtId="0" fontId="27" fillId="0" borderId="0" xfId="7" applyFont="1" applyFill="1" applyProtection="1"/>
    <xf numFmtId="0" fontId="19" fillId="0" borderId="24" xfId="0" applyFont="1" applyFill="1" applyBorder="1" applyAlignment="1" applyProtection="1">
      <alignment horizontal="right" vertical="center"/>
      <protection locked="0"/>
    </xf>
    <xf numFmtId="0" fontId="19" fillId="0" borderId="24" xfId="0" applyFont="1" applyFill="1" applyBorder="1" applyAlignment="1" applyProtection="1">
      <alignment horizontal="right"/>
    </xf>
    <xf numFmtId="0" fontId="19" fillId="0" borderId="24" xfId="0" applyFont="1" applyFill="1" applyBorder="1" applyAlignment="1" applyProtection="1">
      <alignment horizontal="right" vertical="center"/>
    </xf>
    <xf numFmtId="164" fontId="19" fillId="0" borderId="0" xfId="0" applyNumberFormat="1" applyFont="1" applyFill="1" applyAlignment="1" applyProtection="1">
      <alignment horizontal="right" vertical="center"/>
      <protection locked="0"/>
    </xf>
    <xf numFmtId="164" fontId="19" fillId="0" borderId="0" xfId="0" applyNumberFormat="1" applyFont="1" applyFill="1" applyAlignment="1" applyProtection="1">
      <alignment horizontal="right" vertical="center"/>
    </xf>
    <xf numFmtId="0" fontId="58" fillId="0" borderId="0" xfId="0" applyFont="1"/>
    <xf numFmtId="0" fontId="58" fillId="0" borderId="0" xfId="0" applyFont="1" applyAlignment="1">
      <alignment horizontal="justify" vertical="top" wrapText="1"/>
    </xf>
    <xf numFmtId="0" fontId="59" fillId="5" borderId="0" xfId="0" applyFont="1" applyFill="1" applyAlignment="1">
      <alignment horizontal="center" vertical="center"/>
    </xf>
    <xf numFmtId="0" fontId="59" fillId="5" borderId="0" xfId="0" applyFont="1" applyFill="1" applyAlignment="1">
      <alignment horizontal="center" vertical="top" wrapText="1"/>
    </xf>
    <xf numFmtId="0" fontId="44" fillId="0" borderId="0" xfId="0" applyFont="1"/>
    <xf numFmtId="0" fontId="46" fillId="0" borderId="0" xfId="0" applyFont="1" applyAlignment="1" applyProtection="1">
      <alignment horizontal="right" vertical="top"/>
      <protection locked="0"/>
    </xf>
    <xf numFmtId="16" fontId="44" fillId="0" borderId="0" xfId="0" applyNumberFormat="1" applyFont="1"/>
    <xf numFmtId="14" fontId="44" fillId="0" borderId="0" xfId="0" applyNumberFormat="1" applyFont="1"/>
    <xf numFmtId="164" fontId="3" fillId="0" borderId="0" xfId="0" applyNumberFormat="1" applyFont="1" applyFill="1" applyAlignment="1" applyProtection="1">
      <alignment horizontal="left" vertical="center" wrapText="1"/>
      <protection locked="0"/>
    </xf>
    <xf numFmtId="164" fontId="17" fillId="0" borderId="0" xfId="0" applyNumberFormat="1" applyFont="1" applyFill="1" applyAlignment="1" applyProtection="1">
      <alignment vertical="center" wrapText="1"/>
      <protection locked="0"/>
    </xf>
    <xf numFmtId="0" fontId="8" fillId="0" borderId="45" xfId="0" applyFont="1" applyFill="1" applyBorder="1" applyAlignment="1" applyProtection="1">
      <alignment horizontal="center" vertical="center" wrapText="1"/>
      <protection locked="0"/>
    </xf>
    <xf numFmtId="0" fontId="8" fillId="0" borderId="33" xfId="0" quotePrefix="1" applyFont="1" applyFill="1" applyBorder="1" applyAlignment="1" applyProtection="1">
      <alignment horizontal="right" vertical="center" indent="1"/>
      <protection locked="0"/>
    </xf>
    <xf numFmtId="0" fontId="8" fillId="0" borderId="46" xfId="0" applyFont="1" applyFill="1" applyBorder="1" applyAlignment="1" applyProtection="1">
      <alignment vertical="center"/>
      <protection locked="0"/>
    </xf>
    <xf numFmtId="0" fontId="8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right"/>
      <protection locked="0"/>
    </xf>
    <xf numFmtId="0" fontId="8" fillId="0" borderId="31" xfId="0" applyFont="1" applyFill="1" applyBorder="1" applyAlignment="1" applyProtection="1">
      <alignment horizontal="center" vertical="center" wrapText="1"/>
      <protection locked="0"/>
    </xf>
    <xf numFmtId="0" fontId="8" fillId="0" borderId="16" xfId="0" applyFont="1" applyFill="1" applyBorder="1" applyAlignment="1" applyProtection="1">
      <alignment horizontal="center" vertical="center" wrapText="1"/>
      <protection locked="0"/>
    </xf>
    <xf numFmtId="0" fontId="8" fillId="0" borderId="26" xfId="0" applyFont="1" applyFill="1" applyBorder="1" applyAlignment="1" applyProtection="1">
      <alignment horizontal="right" vertical="center" wrapText="1" indent="1"/>
      <protection locked="0"/>
    </xf>
    <xf numFmtId="0" fontId="18" fillId="0" borderId="13" xfId="0" applyFont="1" applyFill="1" applyBorder="1" applyAlignment="1" applyProtection="1">
      <alignment horizontal="center" vertical="center" wrapText="1"/>
      <protection locked="0"/>
    </xf>
    <xf numFmtId="0" fontId="18" fillId="0" borderId="14" xfId="0" applyFont="1" applyFill="1" applyBorder="1" applyAlignment="1" applyProtection="1">
      <alignment horizontal="center" vertical="center" wrapText="1"/>
      <protection locked="0"/>
    </xf>
    <xf numFmtId="0" fontId="18" fillId="0" borderId="21" xfId="0" applyFont="1" applyFill="1" applyBorder="1" applyAlignment="1" applyProtection="1">
      <alignment horizontal="center" vertical="center" wrapText="1"/>
      <protection locked="0"/>
    </xf>
    <xf numFmtId="0" fontId="8" fillId="0" borderId="27" xfId="0" applyFont="1" applyFill="1" applyBorder="1" applyAlignment="1" applyProtection="1">
      <alignment horizontal="center" vertical="center" wrapText="1"/>
      <protection locked="0"/>
    </xf>
    <xf numFmtId="0" fontId="8" fillId="0" borderId="28" xfId="0" applyFont="1" applyFill="1" applyBorder="1" applyAlignment="1" applyProtection="1">
      <alignment horizontal="center" vertical="center" wrapText="1"/>
      <protection locked="0"/>
    </xf>
    <xf numFmtId="164" fontId="8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Fill="1" applyAlignment="1" applyProtection="1">
      <alignment horizontal="left" vertical="center" wrapText="1"/>
      <protection locked="0"/>
    </xf>
    <xf numFmtId="0" fontId="16" fillId="0" borderId="0" xfId="0" applyFont="1" applyFill="1" applyAlignment="1" applyProtection="1">
      <alignment vertical="center" wrapText="1"/>
      <protection locked="0"/>
    </xf>
    <xf numFmtId="0" fontId="16" fillId="0" borderId="0" xfId="0" applyFont="1" applyFill="1" applyAlignment="1" applyProtection="1">
      <alignment horizontal="right" vertical="center" wrapText="1" indent="1"/>
      <protection locked="0"/>
    </xf>
    <xf numFmtId="164" fontId="60" fillId="0" borderId="0" xfId="0" applyNumberFormat="1" applyFont="1" applyFill="1" applyAlignment="1" applyProtection="1">
      <alignment horizontal="right" vertical="center" wrapText="1" indent="1"/>
    </xf>
    <xf numFmtId="164" fontId="0" fillId="0" borderId="0" xfId="0" applyNumberFormat="1" applyFill="1" applyAlignment="1" applyProtection="1">
      <alignment vertical="center" wrapText="1"/>
      <protection locked="0"/>
    </xf>
    <xf numFmtId="164" fontId="60" fillId="0" borderId="0" xfId="0" applyNumberFormat="1" applyFont="1" applyFill="1" applyAlignment="1" applyProtection="1">
      <alignment vertical="center" wrapText="1"/>
    </xf>
    <xf numFmtId="0" fontId="21" fillId="0" borderId="0" xfId="0" applyFont="1"/>
    <xf numFmtId="0" fontId="12" fillId="0" borderId="0" xfId="7" applyFont="1" applyFill="1" applyProtection="1">
      <protection locked="0"/>
    </xf>
    <xf numFmtId="0" fontId="12" fillId="0" borderId="0" xfId="7" applyFont="1" applyFill="1" applyAlignment="1" applyProtection="1">
      <alignment horizontal="right" vertical="center" indent="1"/>
      <protection locked="0"/>
    </xf>
    <xf numFmtId="0" fontId="8" fillId="0" borderId="13" xfId="7" applyFont="1" applyFill="1" applyBorder="1" applyAlignment="1" applyProtection="1">
      <alignment horizontal="center" vertical="center" wrapText="1"/>
      <protection locked="0"/>
    </xf>
    <xf numFmtId="0" fontId="8" fillId="0" borderId="14" xfId="7" applyFont="1" applyFill="1" applyBorder="1" applyAlignment="1" applyProtection="1">
      <alignment horizontal="center" vertical="center" wrapText="1"/>
      <protection locked="0"/>
    </xf>
    <xf numFmtId="0" fontId="8" fillId="0" borderId="21" xfId="7" applyFont="1" applyFill="1" applyBorder="1" applyAlignment="1" applyProtection="1">
      <alignment horizontal="center" vertical="center" wrapText="1"/>
      <protection locked="0"/>
    </xf>
    <xf numFmtId="0" fontId="27" fillId="0" borderId="0" xfId="7" applyFont="1" applyFill="1" applyProtection="1">
      <protection locked="0"/>
    </xf>
    <xf numFmtId="164" fontId="61" fillId="0" borderId="0" xfId="7" applyNumberFormat="1" applyFont="1" applyFill="1" applyAlignment="1" applyProtection="1">
      <alignment horizontal="right" vertical="center" indent="1"/>
    </xf>
    <xf numFmtId="164" fontId="0" fillId="0" borderId="0" xfId="0" applyNumberFormat="1" applyFill="1" applyAlignment="1" applyProtection="1">
      <alignment horizontal="center" vertical="center" wrapText="1"/>
      <protection locked="0"/>
    </xf>
    <xf numFmtId="164" fontId="6" fillId="0" borderId="0" xfId="0" applyNumberFormat="1" applyFont="1" applyFill="1" applyAlignment="1" applyProtection="1">
      <alignment horizontal="right" wrapText="1"/>
      <protection locked="0"/>
    </xf>
    <xf numFmtId="164" fontId="8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57" fillId="0" borderId="0" xfId="4" applyAlignment="1" applyProtection="1"/>
    <xf numFmtId="0" fontId="44" fillId="0" borderId="0" xfId="0" applyFont="1" applyAlignment="1">
      <alignment wrapText="1"/>
    </xf>
    <xf numFmtId="0" fontId="43" fillId="0" borderId="0" xfId="0" applyFont="1" applyAlignment="1">
      <alignment horizontal="right"/>
    </xf>
    <xf numFmtId="0" fontId="0" fillId="0" borderId="0" xfId="0" applyProtection="1">
      <protection locked="0"/>
    </xf>
    <xf numFmtId="0" fontId="31" fillId="0" borderId="0" xfId="0" applyFont="1" applyAlignment="1" applyProtection="1">
      <alignment horizontal="center"/>
      <protection locked="0"/>
    </xf>
    <xf numFmtId="164" fontId="32" fillId="0" borderId="24" xfId="7" applyNumberFormat="1" applyFont="1" applyFill="1" applyBorder="1" applyAlignment="1" applyProtection="1">
      <alignment horizontal="left" vertical="center"/>
      <protection locked="0"/>
    </xf>
    <xf numFmtId="0" fontId="2" fillId="0" borderId="0" xfId="7" applyFont="1" applyFill="1" applyProtection="1">
      <protection locked="0"/>
    </xf>
    <xf numFmtId="164" fontId="5" fillId="0" borderId="0" xfId="7" applyNumberFormat="1" applyFont="1" applyFill="1" applyBorder="1" applyAlignment="1" applyProtection="1">
      <alignment horizontal="centerContinuous" vertical="center"/>
      <protection locked="0"/>
    </xf>
    <xf numFmtId="0" fontId="19" fillId="0" borderId="0" xfId="0" applyFont="1" applyFill="1" applyBorder="1" applyAlignment="1" applyProtection="1">
      <alignment horizontal="right"/>
      <protection locked="0"/>
    </xf>
    <xf numFmtId="0" fontId="26" fillId="0" borderId="11" xfId="7" applyFont="1" applyFill="1" applyBorder="1" applyAlignment="1" applyProtection="1">
      <alignment horizontal="center" vertical="center" wrapText="1"/>
      <protection locked="0"/>
    </xf>
    <xf numFmtId="0" fontId="26" fillId="0" borderId="4" xfId="7" applyFont="1" applyFill="1" applyBorder="1" applyAlignment="1" applyProtection="1">
      <alignment horizontal="center" vertical="center" wrapText="1"/>
      <protection locked="0"/>
    </xf>
    <xf numFmtId="0" fontId="26" fillId="0" borderId="33" xfId="7" applyFont="1" applyFill="1" applyBorder="1" applyAlignment="1" applyProtection="1">
      <alignment horizontal="center" vertical="center" wrapText="1"/>
      <protection locked="0"/>
    </xf>
    <xf numFmtId="164" fontId="60" fillId="0" borderId="0" xfId="0" applyNumberFormat="1" applyFont="1" applyFill="1" applyAlignment="1" applyProtection="1">
      <alignment horizontal="right" vertical="center" wrapText="1" indent="1"/>
      <protection locked="0"/>
    </xf>
    <xf numFmtId="0" fontId="24" fillId="0" borderId="6" xfId="0" applyFont="1" applyBorder="1" applyAlignment="1">
      <alignment horizontal="left" indent="1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/>
    <xf numFmtId="0" fontId="0" fillId="0" borderId="0" xfId="0" applyFill="1" applyAlignment="1" applyProtection="1">
      <alignment horizontal="right"/>
      <protection locked="0"/>
    </xf>
    <xf numFmtId="0" fontId="62" fillId="0" borderId="0" xfId="0" applyFont="1"/>
    <xf numFmtId="0" fontId="20" fillId="0" borderId="25" xfId="7" applyFont="1" applyFill="1" applyBorder="1" applyAlignment="1" applyProtection="1">
      <alignment horizontal="left" vertical="center" wrapText="1" indent="1"/>
    </xf>
    <xf numFmtId="0" fontId="0" fillId="6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43" fillId="0" borderId="0" xfId="0" applyFon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29" fillId="0" borderId="83" xfId="0" applyFont="1" applyBorder="1" applyProtection="1">
      <protection locked="0"/>
    </xf>
    <xf numFmtId="0" fontId="31" fillId="0" borderId="0" xfId="0" applyFont="1" applyProtection="1">
      <protection locked="0"/>
    </xf>
    <xf numFmtId="0" fontId="26" fillId="0" borderId="4" xfId="0" applyFont="1" applyBorder="1" applyAlignment="1" applyProtection="1">
      <alignment horizontal="left" vertical="center" indent="1"/>
      <protection locked="0"/>
    </xf>
    <xf numFmtId="0" fontId="26" fillId="0" borderId="2" xfId="0" applyFont="1" applyBorder="1" applyAlignment="1" applyProtection="1">
      <alignment horizontal="left" vertical="center" indent="1"/>
      <protection locked="0"/>
    </xf>
    <xf numFmtId="3" fontId="42" fillId="0" borderId="19" xfId="0" applyNumberFormat="1" applyFont="1" applyBorder="1" applyAlignment="1" applyProtection="1">
      <alignment horizontal="right" vertical="center" indent="1"/>
      <protection locked="0"/>
    </xf>
    <xf numFmtId="164" fontId="32" fillId="0" borderId="24" xfId="7" applyNumberFormat="1" applyFont="1" applyFill="1" applyBorder="1" applyAlignment="1" applyProtection="1">
      <alignment horizontal="left"/>
    </xf>
    <xf numFmtId="0" fontId="8" fillId="0" borderId="48" xfId="0" applyFont="1" applyFill="1" applyBorder="1" applyAlignment="1" applyProtection="1">
      <alignment horizontal="center" vertical="center" wrapText="1"/>
      <protection locked="0"/>
    </xf>
    <xf numFmtId="0" fontId="18" fillId="0" borderId="49" xfId="0" applyFont="1" applyFill="1" applyBorder="1" applyAlignment="1" applyProtection="1">
      <alignment horizontal="center" vertical="center" wrapText="1"/>
      <protection locked="0"/>
    </xf>
    <xf numFmtId="0" fontId="18" fillId="0" borderId="49" xfId="7" applyFont="1" applyFill="1" applyBorder="1" applyAlignment="1" applyProtection="1">
      <alignment horizontal="left" vertical="center" wrapText="1" indent="1"/>
    </xf>
    <xf numFmtId="0" fontId="24" fillId="0" borderId="50" xfId="0" applyFont="1" applyBorder="1" applyAlignment="1" applyProtection="1">
      <alignment horizontal="left" wrapText="1" indent="1"/>
    </xf>
    <xf numFmtId="0" fontId="24" fillId="0" borderId="34" xfId="0" applyFont="1" applyBorder="1" applyAlignment="1" applyProtection="1">
      <alignment horizontal="left" wrapText="1" indent="1"/>
    </xf>
    <xf numFmtId="0" fontId="25" fillId="0" borderId="49" xfId="0" applyFont="1" applyBorder="1" applyAlignment="1" applyProtection="1">
      <alignment horizontal="left" vertical="center" wrapText="1" indent="1"/>
    </xf>
    <xf numFmtId="0" fontId="24" fillId="0" borderId="51" xfId="0" applyFont="1" applyBorder="1" applyAlignment="1" applyProtection="1">
      <alignment horizontal="left" wrapText="1" indent="1"/>
    </xf>
    <xf numFmtId="0" fontId="4" fillId="0" borderId="32" xfId="0" applyFont="1" applyFill="1" applyBorder="1" applyAlignment="1" applyProtection="1">
      <alignment vertical="center" wrapText="1"/>
    </xf>
    <xf numFmtId="49" fontId="8" fillId="0" borderId="23" xfId="0" applyNumberFormat="1" applyFont="1" applyFill="1" applyBorder="1" applyAlignment="1" applyProtection="1">
      <alignment horizontal="right" vertical="center" indent="1"/>
      <protection locked="0"/>
    </xf>
    <xf numFmtId="0" fontId="8" fillId="0" borderId="26" xfId="0" applyFont="1" applyFill="1" applyBorder="1" applyAlignment="1" applyProtection="1">
      <alignment horizontal="center" vertical="center" wrapText="1"/>
      <protection locked="0"/>
    </xf>
    <xf numFmtId="164" fontId="18" fillId="0" borderId="49" xfId="7" applyNumberFormat="1" applyFont="1" applyFill="1" applyBorder="1" applyAlignment="1" applyProtection="1">
      <alignment horizontal="right" vertical="center" wrapText="1" indent="1"/>
    </xf>
    <xf numFmtId="164" fontId="20" fillId="0" borderId="50" xfId="7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4" xfId="7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51" xfId="7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51" xfId="7" applyNumberFormat="1" applyFont="1" applyFill="1" applyBorder="1" applyAlignment="1" applyProtection="1">
      <alignment horizontal="right" vertical="center" wrapText="1"/>
      <protection locked="0"/>
    </xf>
    <xf numFmtId="164" fontId="26" fillId="0" borderId="49" xfId="7" applyNumberFormat="1" applyFont="1" applyFill="1" applyBorder="1" applyAlignment="1" applyProtection="1">
      <alignment horizontal="right" vertical="center" wrapText="1" indent="1"/>
    </xf>
    <xf numFmtId="164" fontId="27" fillId="0" borderId="34" xfId="7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51" xfId="7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51" xfId="7" applyNumberFormat="1" applyFont="1" applyFill="1" applyBorder="1" applyAlignment="1" applyProtection="1">
      <alignment horizontal="right" vertical="center" wrapText="1"/>
      <protection locked="0"/>
    </xf>
    <xf numFmtId="164" fontId="27" fillId="0" borderId="50" xfId="7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2" xfId="7" applyNumberFormat="1" applyFont="1" applyFill="1" applyBorder="1" applyAlignment="1" applyProtection="1">
      <alignment horizontal="right" vertical="center" wrapText="1" indent="1"/>
    </xf>
    <xf numFmtId="164" fontId="18" fillId="0" borderId="49" xfId="7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8" xfId="7" applyNumberFormat="1" applyFont="1" applyFill="1" applyBorder="1" applyAlignment="1" applyProtection="1">
      <alignment horizontal="right" vertical="center" wrapText="1" indent="1"/>
    </xf>
    <xf numFmtId="164" fontId="20" fillId="0" borderId="53" xfId="7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54" xfId="7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55" xfId="7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8" xfId="7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9" xfId="0" applyNumberFormat="1" applyFont="1" applyBorder="1" applyAlignment="1" applyProtection="1">
      <alignment horizontal="right" vertical="center" wrapText="1" indent="1"/>
    </xf>
    <xf numFmtId="164" fontId="23" fillId="0" borderId="49" xfId="0" quotePrefix="1" applyNumberFormat="1" applyFont="1" applyBorder="1" applyAlignment="1" applyProtection="1">
      <alignment horizontal="right" vertical="center" wrapText="1" indent="1"/>
    </xf>
    <xf numFmtId="0" fontId="8" fillId="0" borderId="48" xfId="0" applyFont="1" applyFill="1" applyBorder="1" applyAlignment="1" applyProtection="1">
      <alignment horizontal="center" vertical="center" wrapText="1"/>
    </xf>
    <xf numFmtId="0" fontId="18" fillId="0" borderId="49" xfId="0" applyFont="1" applyFill="1" applyBorder="1" applyAlignment="1" applyProtection="1">
      <alignment horizontal="center" vertical="center" wrapText="1"/>
    </xf>
    <xf numFmtId="49" fontId="8" fillId="0" borderId="23" xfId="0" applyNumberFormat="1" applyFont="1" applyFill="1" applyBorder="1" applyAlignment="1" applyProtection="1">
      <alignment horizontal="right" vertical="center"/>
    </xf>
    <xf numFmtId="164" fontId="26" fillId="0" borderId="49" xfId="0" applyNumberFormat="1" applyFont="1" applyFill="1" applyBorder="1" applyAlignment="1" applyProtection="1">
      <alignment horizontal="right" vertical="center" wrapText="1" indent="1"/>
    </xf>
    <xf numFmtId="164" fontId="20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2" xfId="0" applyNumberFormat="1" applyFont="1" applyFill="1" applyBorder="1" applyAlignment="1" applyProtection="1">
      <alignment horizontal="right" vertical="center" wrapText="1" indent="1"/>
    </xf>
    <xf numFmtId="164" fontId="18" fillId="0" borderId="32" xfId="0" applyNumberFormat="1" applyFont="1" applyFill="1" applyBorder="1" applyAlignment="1" applyProtection="1">
      <alignment horizontal="right" vertical="center" wrapText="1" indent="1"/>
    </xf>
    <xf numFmtId="164" fontId="27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9" xfId="0" applyNumberFormat="1" applyFont="1" applyFill="1" applyBorder="1" applyAlignment="1" applyProtection="1">
      <alignment horizontal="right" vertical="center" wrapText="1" indent="1"/>
    </xf>
    <xf numFmtId="0" fontId="8" fillId="0" borderId="49" xfId="7" applyFont="1" applyFill="1" applyBorder="1" applyAlignment="1" applyProtection="1">
      <alignment horizontal="center" vertical="center" wrapText="1"/>
      <protection locked="0"/>
    </xf>
    <xf numFmtId="0" fontId="8" fillId="0" borderId="48" xfId="7" applyFont="1" applyFill="1" applyBorder="1" applyAlignment="1" applyProtection="1">
      <alignment horizontal="center" vertical="center" wrapText="1"/>
    </xf>
    <xf numFmtId="0" fontId="4" fillId="0" borderId="49" xfId="7" applyFont="1" applyFill="1" applyBorder="1" applyAlignment="1" applyProtection="1">
      <alignment horizontal="center" vertical="center" wrapText="1"/>
    </xf>
    <xf numFmtId="164" fontId="27" fillId="0" borderId="49" xfId="7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54" xfId="7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56" xfId="7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2" xfId="7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9" xfId="0" applyNumberFormat="1" applyFont="1" applyBorder="1" applyAlignment="1" applyProtection="1">
      <alignment horizontal="right" vertical="center" wrapText="1" indent="1"/>
      <protection locked="0"/>
    </xf>
    <xf numFmtId="164" fontId="25" fillId="0" borderId="49" xfId="0" quotePrefix="1" applyNumberFormat="1" applyFont="1" applyBorder="1" applyAlignment="1" applyProtection="1">
      <alignment horizontal="right" vertical="center" wrapText="1" indent="1"/>
    </xf>
    <xf numFmtId="164" fontId="20" fillId="0" borderId="21" xfId="7" applyNumberFormat="1" applyFont="1" applyFill="1" applyBorder="1" applyAlignment="1" applyProtection="1">
      <alignment horizontal="right" vertical="center" wrapText="1" indent="1"/>
      <protection locked="0"/>
    </xf>
    <xf numFmtId="3" fontId="18" fillId="0" borderId="49" xfId="7" applyNumberFormat="1" applyFont="1" applyFill="1" applyBorder="1" applyAlignment="1" applyProtection="1">
      <alignment vertical="center" wrapText="1"/>
    </xf>
    <xf numFmtId="164" fontId="26" fillId="0" borderId="30" xfId="0" applyNumberFormat="1" applyFont="1" applyFill="1" applyBorder="1" applyAlignment="1" applyProtection="1">
      <alignment horizontal="center" vertical="center" wrapText="1"/>
    </xf>
    <xf numFmtId="164" fontId="20" fillId="0" borderId="57" xfId="0" applyNumberFormat="1" applyFont="1" applyFill="1" applyBorder="1" applyAlignment="1" applyProtection="1">
      <alignment horizontal="left" vertical="center" wrapText="1" indent="1"/>
    </xf>
    <xf numFmtId="164" fontId="20" fillId="0" borderId="5" xfId="0" applyNumberFormat="1" applyFont="1" applyFill="1" applyBorder="1" applyAlignment="1" applyProtection="1">
      <alignment horizontal="left" vertical="center" wrapText="1" indent="1"/>
    </xf>
    <xf numFmtId="164" fontId="26" fillId="0" borderId="32" xfId="0" applyNumberFormat="1" applyFont="1" applyFill="1" applyBorder="1" applyAlignment="1" applyProtection="1">
      <alignment horizontal="center" vertical="center" wrapText="1"/>
    </xf>
    <xf numFmtId="164" fontId="20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2" xfId="0" applyNumberFormat="1" applyFont="1" applyFill="1" applyBorder="1" applyAlignment="1" applyProtection="1">
      <alignment horizontal="right" vertical="center" wrapText="1" indent="1"/>
    </xf>
    <xf numFmtId="0" fontId="24" fillId="0" borderId="34" xfId="0" applyFont="1" applyBorder="1" applyAlignment="1" applyProtection="1">
      <alignment horizontal="left" vertical="center" wrapText="1" indent="1"/>
    </xf>
    <xf numFmtId="0" fontId="24" fillId="0" borderId="51" xfId="0" applyFont="1" applyBorder="1" applyAlignment="1" applyProtection="1">
      <alignment horizontal="left" vertical="center" wrapText="1" indent="1"/>
    </xf>
    <xf numFmtId="0" fontId="24" fillId="0" borderId="51" xfId="0" applyFont="1" applyBorder="1" applyAlignment="1" applyProtection="1">
      <alignment horizontal="left" vertical="center" wrapText="1"/>
    </xf>
    <xf numFmtId="0" fontId="18" fillId="0" borderId="49" xfId="7" applyFont="1" applyFill="1" applyBorder="1" applyAlignment="1" applyProtection="1">
      <alignment vertical="center" wrapText="1"/>
    </xf>
    <xf numFmtId="164" fontId="26" fillId="0" borderId="13" xfId="0" applyNumberFormat="1" applyFont="1" applyFill="1" applyBorder="1" applyAlignment="1" applyProtection="1">
      <alignment horizontal="centerContinuous" vertical="center" wrapText="1"/>
    </xf>
    <xf numFmtId="164" fontId="26" fillId="0" borderId="30" xfId="0" applyNumberFormat="1" applyFont="1" applyFill="1" applyBorder="1" applyAlignment="1" applyProtection="1">
      <alignment horizontal="centerContinuous" vertical="center" wrapText="1"/>
    </xf>
    <xf numFmtId="164" fontId="26" fillId="0" borderId="14" xfId="0" applyNumberFormat="1" applyFont="1" applyFill="1" applyBorder="1" applyAlignment="1" applyProtection="1">
      <alignment horizontal="centerContinuous" vertical="center" wrapText="1"/>
    </xf>
    <xf numFmtId="164" fontId="26" fillId="0" borderId="32" xfId="0" applyNumberFormat="1" applyFont="1" applyFill="1" applyBorder="1" applyAlignment="1" applyProtection="1">
      <alignment horizontal="centerContinuous" vertical="center" wrapText="1"/>
    </xf>
    <xf numFmtId="164" fontId="26" fillId="0" borderId="21" xfId="0" applyNumberFormat="1" applyFont="1" applyFill="1" applyBorder="1" applyAlignment="1" applyProtection="1">
      <alignment horizontal="centerContinuous" vertical="center" wrapText="1"/>
    </xf>
    <xf numFmtId="0" fontId="26" fillId="0" borderId="53" xfId="7" applyFont="1" applyFill="1" applyBorder="1" applyAlignment="1" applyProtection="1">
      <alignment horizontal="center" vertical="center" wrapText="1"/>
      <protection locked="0"/>
    </xf>
    <xf numFmtId="0" fontId="26" fillId="0" borderId="49" xfId="7" applyFont="1" applyFill="1" applyBorder="1" applyAlignment="1" applyProtection="1">
      <alignment horizontal="center" vertical="center"/>
    </xf>
    <xf numFmtId="164" fontId="28" fillId="0" borderId="32" xfId="0" applyNumberFormat="1" applyFont="1" applyFill="1" applyBorder="1" applyAlignment="1" applyProtection="1">
      <alignment horizontal="right" vertical="center" wrapText="1" indent="1"/>
    </xf>
    <xf numFmtId="164" fontId="28" fillId="0" borderId="21" xfId="0" applyNumberFormat="1" applyFont="1" applyFill="1" applyBorder="1" applyAlignment="1" applyProtection="1">
      <alignment horizontal="right" vertical="center" wrapText="1" indent="1"/>
    </xf>
    <xf numFmtId="3" fontId="27" fillId="0" borderId="4" xfId="7" applyNumberFormat="1" applyFont="1" applyFill="1" applyBorder="1" applyAlignment="1" applyProtection="1">
      <alignment horizontal="right" indent="1"/>
    </xf>
    <xf numFmtId="3" fontId="24" fillId="0" borderId="2" xfId="0" applyNumberFormat="1" applyFont="1" applyBorder="1" applyAlignment="1">
      <alignment horizontal="right" wrapText="1" indent="1"/>
    </xf>
    <xf numFmtId="3" fontId="24" fillId="0" borderId="6" xfId="0" applyNumberFormat="1" applyFont="1" applyBorder="1" applyAlignment="1">
      <alignment horizontal="right" wrapText="1" indent="1"/>
    </xf>
    <xf numFmtId="3" fontId="24" fillId="0" borderId="25" xfId="0" applyNumberFormat="1" applyFont="1" applyBorder="1" applyAlignment="1">
      <alignment horizontal="right" wrapText="1" indent="1"/>
    </xf>
    <xf numFmtId="3" fontId="28" fillId="0" borderId="49" xfId="7" applyNumberFormat="1" applyFont="1" applyFill="1" applyBorder="1" applyAlignment="1" applyProtection="1">
      <alignment horizontal="right" indent="1"/>
    </xf>
    <xf numFmtId="164" fontId="0" fillId="0" borderId="0" xfId="0" applyNumberFormat="1" applyAlignment="1" applyProtection="1">
      <alignment horizontal="center" vertical="center" wrapText="1"/>
      <protection locked="0"/>
    </xf>
    <xf numFmtId="164" fontId="0" fillId="0" borderId="0" xfId="0" applyNumberFormat="1" applyAlignment="1" applyProtection="1">
      <alignment vertical="center" wrapText="1"/>
      <protection locked="0"/>
    </xf>
    <xf numFmtId="164" fontId="0" fillId="0" borderId="0" xfId="0" applyNumberFormat="1" applyAlignment="1">
      <alignment vertical="center" wrapText="1"/>
    </xf>
    <xf numFmtId="164" fontId="6" fillId="0" borderId="0" xfId="0" applyNumberFormat="1" applyFont="1" applyAlignment="1" applyProtection="1">
      <alignment horizontal="right" wrapText="1"/>
      <protection locked="0"/>
    </xf>
    <xf numFmtId="164" fontId="8" fillId="0" borderId="13" xfId="0" applyNumberFormat="1" applyFont="1" applyBorder="1" applyAlignment="1" applyProtection="1">
      <alignment horizontal="center" vertical="center" wrapText="1"/>
      <protection locked="0"/>
    </xf>
    <xf numFmtId="164" fontId="8" fillId="0" borderId="14" xfId="0" applyNumberFormat="1" applyFont="1" applyBorder="1" applyAlignment="1" applyProtection="1">
      <alignment horizontal="center" vertical="center" wrapText="1"/>
      <protection locked="0"/>
    </xf>
    <xf numFmtId="164" fontId="8" fillId="0" borderId="21" xfId="0" applyNumberFormat="1" applyFont="1" applyBorder="1" applyAlignment="1" applyProtection="1">
      <alignment horizontal="center" wrapText="1"/>
      <protection locked="0"/>
    </xf>
    <xf numFmtId="164" fontId="4" fillId="0" borderId="0" xfId="0" applyNumberFormat="1" applyFont="1" applyAlignment="1">
      <alignment horizontal="center" vertical="center" wrapText="1"/>
    </xf>
    <xf numFmtId="164" fontId="18" fillId="0" borderId="17" xfId="0" applyNumberFormat="1" applyFont="1" applyBorder="1" applyAlignment="1">
      <alignment horizontal="center" vertical="center" wrapText="1"/>
    </xf>
    <xf numFmtId="164" fontId="18" fillId="0" borderId="18" xfId="0" applyNumberFormat="1" applyFont="1" applyBorder="1" applyAlignment="1">
      <alignment horizontal="center" vertical="center" wrapText="1"/>
    </xf>
    <xf numFmtId="164" fontId="18" fillId="0" borderId="47" xfId="0" applyNumberFormat="1" applyFont="1" applyBorder="1" applyAlignment="1">
      <alignment horizontal="center" vertical="center" wrapText="1"/>
    </xf>
    <xf numFmtId="164" fontId="17" fillId="0" borderId="8" xfId="0" applyNumberFormat="1" applyFont="1" applyBorder="1" applyAlignment="1" applyProtection="1">
      <alignment horizontal="left" vertical="center" wrapText="1" indent="1"/>
      <protection locked="0"/>
    </xf>
    <xf numFmtId="164" fontId="17" fillId="0" borderId="2" xfId="0" applyNumberFormat="1" applyFont="1" applyBorder="1" applyAlignment="1" applyProtection="1">
      <alignment vertical="center" wrapText="1"/>
      <protection locked="0"/>
    </xf>
    <xf numFmtId="49" fontId="17" fillId="0" borderId="2" xfId="0" applyNumberFormat="1" applyFont="1" applyBorder="1" applyAlignment="1" applyProtection="1">
      <alignment horizontal="center" vertical="center" wrapText="1"/>
      <protection locked="0"/>
    </xf>
    <xf numFmtId="164" fontId="17" fillId="0" borderId="19" xfId="0" applyNumberFormat="1" applyFont="1" applyBorder="1" applyAlignment="1">
      <alignment vertical="center" wrapText="1"/>
    </xf>
    <xf numFmtId="164" fontId="17" fillId="0" borderId="10" xfId="0" applyNumberFormat="1" applyFont="1" applyBorder="1" applyAlignment="1" applyProtection="1">
      <alignment horizontal="left" vertical="center" wrapText="1" indent="1"/>
      <protection locked="0"/>
    </xf>
    <xf numFmtId="164" fontId="17" fillId="0" borderId="6" xfId="0" applyNumberFormat="1" applyFont="1" applyBorder="1" applyAlignment="1" applyProtection="1">
      <alignment vertical="center" wrapText="1"/>
      <protection locked="0"/>
    </xf>
    <xf numFmtId="49" fontId="17" fillId="0" borderId="6" xfId="0" applyNumberFormat="1" applyFont="1" applyBorder="1" applyAlignment="1" applyProtection="1">
      <alignment horizontal="center" vertical="center" wrapText="1"/>
      <protection locked="0"/>
    </xf>
    <xf numFmtId="164" fontId="17" fillId="0" borderId="20" xfId="0" applyNumberFormat="1" applyFont="1" applyBorder="1" applyAlignment="1">
      <alignment vertical="center" wrapText="1"/>
    </xf>
    <xf numFmtId="164" fontId="8" fillId="0" borderId="13" xfId="0" applyNumberFormat="1" applyFont="1" applyBorder="1" applyAlignment="1">
      <alignment horizontal="left" vertical="center" wrapText="1"/>
    </xf>
    <xf numFmtId="164" fontId="8" fillId="0" borderId="14" xfId="0" applyNumberFormat="1" applyFont="1" applyBorder="1" applyAlignment="1">
      <alignment vertical="center" wrapText="1"/>
    </xf>
    <xf numFmtId="164" fontId="8" fillId="2" borderId="14" xfId="0" applyNumberFormat="1" applyFont="1" applyFill="1" applyBorder="1" applyAlignment="1">
      <alignment vertical="center" wrapText="1"/>
    </xf>
    <xf numFmtId="164" fontId="8" fillId="0" borderId="21" xfId="0" applyNumberFormat="1" applyFont="1" applyBorder="1" applyAlignment="1">
      <alignment vertical="center" wrapText="1"/>
    </xf>
    <xf numFmtId="164" fontId="4" fillId="0" borderId="0" xfId="0" applyNumberFormat="1" applyFont="1" applyAlignment="1">
      <alignment vertical="center" wrapText="1"/>
    </xf>
    <xf numFmtId="164" fontId="0" fillId="0" borderId="0" xfId="0" applyNumberFormat="1" applyAlignment="1">
      <alignment horizontal="center" vertical="center" wrapText="1"/>
    </xf>
    <xf numFmtId="164" fontId="3" fillId="0" borderId="0" xfId="0" applyNumberFormat="1" applyFont="1" applyAlignment="1">
      <alignment horizontal="left" vertical="center" wrapText="1"/>
    </xf>
    <xf numFmtId="164" fontId="17" fillId="0" borderId="0" xfId="0" applyNumberFormat="1" applyFont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0" fontId="8" fillId="0" borderId="45" xfId="0" applyFont="1" applyBorder="1" applyAlignment="1">
      <alignment horizontal="center" vertical="center" wrapText="1"/>
    </xf>
    <xf numFmtId="49" fontId="8" fillId="0" borderId="33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46" xfId="0" applyFont="1" applyBorder="1" applyAlignment="1">
      <alignment horizontal="center" vertical="center" wrapText="1"/>
    </xf>
    <xf numFmtId="49" fontId="8" fillId="0" borderId="58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8" fillId="0" borderId="3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164" fontId="8" fillId="0" borderId="29" xfId="0" applyNumberFormat="1" applyFont="1" applyBorder="1" applyAlignment="1">
      <alignment horizontal="center" vertical="center" wrapText="1"/>
    </xf>
    <xf numFmtId="0" fontId="26" fillId="0" borderId="14" xfId="0" applyFont="1" applyBorder="1" applyAlignment="1">
      <alignment horizontal="left" vertical="center" wrapText="1" indent="1"/>
    </xf>
    <xf numFmtId="164" fontId="26" fillId="0" borderId="21" xfId="0" applyNumberFormat="1" applyFont="1" applyBorder="1" applyAlignment="1">
      <alignment horizontal="right" vertical="center" wrapText="1" indent="1"/>
    </xf>
    <xf numFmtId="0" fontId="10" fillId="0" borderId="0" xfId="0" applyFont="1" applyAlignment="1">
      <alignment vertical="center" wrapText="1"/>
    </xf>
    <xf numFmtId="49" fontId="27" fillId="0" borderId="11" xfId="0" applyNumberFormat="1" applyFont="1" applyBorder="1" applyAlignment="1">
      <alignment horizontal="center" vertical="center" wrapText="1"/>
    </xf>
    <xf numFmtId="0" fontId="20" fillId="0" borderId="4" xfId="7" applyFont="1" applyBorder="1" applyAlignment="1">
      <alignment horizontal="left" vertical="center" wrapText="1" indent="1"/>
    </xf>
    <xf numFmtId="49" fontId="27" fillId="0" borderId="8" xfId="0" applyNumberFormat="1" applyFont="1" applyBorder="1" applyAlignment="1">
      <alignment horizontal="center" vertical="center" wrapText="1"/>
    </xf>
    <xf numFmtId="0" fontId="20" fillId="0" borderId="2" xfId="7" applyFont="1" applyBorder="1" applyAlignment="1">
      <alignment horizontal="left" vertical="center" wrapText="1" indent="1"/>
    </xf>
    <xf numFmtId="0" fontId="20" fillId="0" borderId="1" xfId="7" applyFont="1" applyBorder="1" applyAlignment="1">
      <alignment horizontal="left" vertical="center" wrapText="1" indent="1"/>
    </xf>
    <xf numFmtId="0" fontId="2" fillId="0" borderId="0" xfId="0" applyFont="1" applyAlignment="1">
      <alignment vertical="center" wrapText="1"/>
    </xf>
    <xf numFmtId="0" fontId="20" fillId="0" borderId="3" xfId="7" applyFont="1" applyBorder="1" applyAlignment="1">
      <alignment horizontal="left" vertical="center" wrapText="1" indent="1"/>
    </xf>
    <xf numFmtId="0" fontId="26" fillId="0" borderId="13" xfId="0" applyFont="1" applyBorder="1" applyAlignment="1">
      <alignment horizontal="center" vertical="center" wrapText="1"/>
    </xf>
    <xf numFmtId="0" fontId="26" fillId="0" borderId="14" xfId="7" applyFont="1" applyBorder="1" applyAlignment="1">
      <alignment horizontal="left" vertical="center" wrapText="1" indent="1"/>
    </xf>
    <xf numFmtId="164" fontId="26" fillId="0" borderId="21" xfId="0" applyNumberFormat="1" applyFont="1" applyBorder="1" applyAlignment="1" applyProtection="1">
      <alignment horizontal="right" vertical="center" wrapText="1" indent="1"/>
      <protection locked="0"/>
    </xf>
    <xf numFmtId="49" fontId="27" fillId="0" borderId="9" xfId="0" applyNumberFormat="1" applyFont="1" applyBorder="1" applyAlignment="1">
      <alignment horizontal="center" vertical="center" wrapText="1"/>
    </xf>
    <xf numFmtId="0" fontId="27" fillId="0" borderId="3" xfId="7" applyFont="1" applyBorder="1" applyAlignment="1">
      <alignment horizontal="left" vertical="center" wrapText="1" indent="1"/>
    </xf>
    <xf numFmtId="164" fontId="27" fillId="0" borderId="22" xfId="0" applyNumberFormat="1" applyFont="1" applyBorder="1" applyAlignment="1" applyProtection="1">
      <alignment horizontal="right" vertical="center" wrapText="1" indent="1"/>
      <protection locked="0"/>
    </xf>
    <xf numFmtId="0" fontId="27" fillId="0" borderId="2" xfId="7" applyFont="1" applyBorder="1" applyAlignment="1">
      <alignment horizontal="left" vertical="center" wrapText="1" indent="1"/>
    </xf>
    <xf numFmtId="0" fontId="27" fillId="0" borderId="18" xfId="7" applyFont="1" applyBorder="1" applyAlignment="1">
      <alignment horizontal="left" vertical="center" wrapText="1" indent="1"/>
    </xf>
    <xf numFmtId="164" fontId="26" fillId="0" borderId="43" xfId="0" applyNumberFormat="1" applyFont="1" applyBorder="1" applyAlignment="1" applyProtection="1">
      <alignment horizontal="right" vertical="center" wrapText="1" indent="1"/>
      <protection locked="0"/>
    </xf>
    <xf numFmtId="164" fontId="26" fillId="0" borderId="43" xfId="0" applyNumberFormat="1" applyFont="1" applyBorder="1" applyAlignment="1">
      <alignment horizontal="right" vertical="center" wrapText="1" indent="1"/>
    </xf>
    <xf numFmtId="0" fontId="25" fillId="0" borderId="13" xfId="0" applyFont="1" applyBorder="1" applyAlignment="1">
      <alignment horizontal="center" vertical="center" wrapText="1"/>
    </xf>
    <xf numFmtId="0" fontId="35" fillId="0" borderId="30" xfId="0" applyFont="1" applyBorder="1" applyAlignment="1">
      <alignment horizontal="left" wrapText="1" indent="1"/>
    </xf>
    <xf numFmtId="164" fontId="18" fillId="0" borderId="43" xfId="0" applyNumberFormat="1" applyFont="1" applyBorder="1" applyAlignment="1">
      <alignment horizontal="right" vertical="center" wrapText="1" indent="1"/>
    </xf>
    <xf numFmtId="0" fontId="20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 indent="1"/>
    </xf>
    <xf numFmtId="164" fontId="18" fillId="0" borderId="0" xfId="0" applyNumberFormat="1" applyFont="1" applyAlignment="1">
      <alignment horizontal="right" vertical="center" wrapText="1" indent="1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right" vertical="center" wrapText="1" indent="1"/>
    </xf>
    <xf numFmtId="0" fontId="1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164" fontId="27" fillId="0" borderId="19" xfId="0" applyNumberFormat="1" applyFont="1" applyBorder="1" applyAlignment="1" applyProtection="1">
      <alignment horizontal="right" vertical="center" wrapText="1" indent="1"/>
      <protection locked="0"/>
    </xf>
    <xf numFmtId="0" fontId="8" fillId="0" borderId="14" xfId="0" applyFont="1" applyBorder="1" applyAlignment="1">
      <alignment horizontal="left" vertical="center" wrapText="1" indent="1"/>
    </xf>
    <xf numFmtId="164" fontId="18" fillId="0" borderId="21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left" vertical="center" wrapText="1"/>
    </xf>
    <xf numFmtId="164" fontId="60" fillId="0" borderId="0" xfId="0" applyNumberFormat="1" applyFont="1" applyAlignment="1">
      <alignment vertical="center" wrapText="1"/>
    </xf>
    <xf numFmtId="0" fontId="4" fillId="0" borderId="13" xfId="0" applyFont="1" applyBorder="1" applyAlignment="1">
      <alignment horizontal="left" vertical="center"/>
    </xf>
    <xf numFmtId="0" fontId="4" fillId="0" borderId="30" xfId="0" applyFont="1" applyBorder="1" applyAlignment="1">
      <alignment vertical="center" wrapText="1"/>
    </xf>
    <xf numFmtId="3" fontId="4" fillId="0" borderId="21" xfId="0" applyNumberFormat="1" applyFont="1" applyBorder="1" applyAlignment="1" applyProtection="1">
      <alignment horizontal="right" vertical="center" wrapText="1" indent="1"/>
      <protection locked="0"/>
    </xf>
    <xf numFmtId="0" fontId="18" fillId="0" borderId="49" xfId="0" applyFont="1" applyBorder="1" applyAlignment="1">
      <alignment horizontal="center" vertical="center" wrapText="1"/>
    </xf>
    <xf numFmtId="0" fontId="20" fillId="0" borderId="34" xfId="7" applyFont="1" applyBorder="1" applyAlignment="1">
      <alignment horizontal="left" vertical="center" wrapText="1" indent="1"/>
    </xf>
    <xf numFmtId="0" fontId="20" fillId="0" borderId="50" xfId="7" applyFont="1" applyBorder="1" applyAlignment="1">
      <alignment horizontal="left" vertical="center" wrapText="1" indent="1"/>
    </xf>
    <xf numFmtId="0" fontId="26" fillId="0" borderId="49" xfId="7" applyFont="1" applyBorder="1" applyAlignment="1">
      <alignment horizontal="left" vertical="center" wrapText="1" indent="1"/>
    </xf>
    <xf numFmtId="0" fontId="8" fillId="0" borderId="49" xfId="0" applyFont="1" applyBorder="1" applyAlignment="1">
      <alignment horizontal="left" vertical="center" wrapText="1" indent="1"/>
    </xf>
    <xf numFmtId="0" fontId="4" fillId="0" borderId="32" xfId="0" applyFont="1" applyBorder="1" applyAlignment="1">
      <alignment vertical="center" wrapText="1"/>
    </xf>
    <xf numFmtId="164" fontId="20" fillId="0" borderId="41" xfId="0" applyNumberFormat="1" applyFont="1" applyBorder="1" applyAlignment="1" applyProtection="1">
      <alignment horizontal="right" vertical="center" wrapText="1" indent="1"/>
      <protection locked="0"/>
    </xf>
    <xf numFmtId="164" fontId="20" fillId="0" borderId="42" xfId="0" applyNumberFormat="1" applyFont="1" applyBorder="1" applyAlignment="1" applyProtection="1">
      <alignment horizontal="right" vertical="center" wrapText="1" indent="1"/>
      <protection locked="0"/>
    </xf>
    <xf numFmtId="164" fontId="20" fillId="0" borderId="59" xfId="0" applyNumberFormat="1" applyFont="1" applyBorder="1" applyAlignment="1" applyProtection="1">
      <alignment horizontal="right" vertical="center" wrapText="1" indent="1"/>
      <protection locked="0"/>
    </xf>
    <xf numFmtId="164" fontId="20" fillId="0" borderId="29" xfId="0" applyNumberFormat="1" applyFont="1" applyBorder="1" applyAlignment="1" applyProtection="1">
      <alignment horizontal="right" vertical="center" wrapText="1" indent="1"/>
      <protection locked="0"/>
    </xf>
    <xf numFmtId="164" fontId="27" fillId="0" borderId="60" xfId="0" applyNumberFormat="1" applyFont="1" applyBorder="1" applyAlignment="1" applyProtection="1">
      <alignment horizontal="right" vertical="center" wrapText="1" indent="1"/>
      <protection locked="0"/>
    </xf>
    <xf numFmtId="164" fontId="27" fillId="0" borderId="59" xfId="0" applyNumberFormat="1" applyFont="1" applyBorder="1" applyAlignment="1" applyProtection="1">
      <alignment horizontal="right" vertical="center" wrapText="1" indent="1"/>
      <protection locked="0"/>
    </xf>
    <xf numFmtId="164" fontId="27" fillId="0" borderId="61" xfId="0" applyNumberFormat="1" applyFont="1" applyBorder="1" applyAlignment="1" applyProtection="1">
      <alignment horizontal="right" vertical="center" wrapText="1" indent="1"/>
      <protection locked="0"/>
    </xf>
    <xf numFmtId="0" fontId="26" fillId="0" borderId="16" xfId="0" applyFont="1" applyBorder="1" applyAlignment="1">
      <alignment horizontal="left" vertical="center" wrapText="1" indent="1"/>
    </xf>
    <xf numFmtId="0" fontId="20" fillId="0" borderId="25" xfId="7" applyFont="1" applyBorder="1" applyAlignment="1">
      <alignment horizontal="left" vertical="center" wrapText="1" indent="1"/>
    </xf>
    <xf numFmtId="0" fontId="26" fillId="0" borderId="1" xfId="0" applyFont="1" applyBorder="1" applyAlignment="1">
      <alignment horizontal="left" vertical="center" wrapText="1" indent="1"/>
    </xf>
    <xf numFmtId="0" fontId="26" fillId="0" borderId="1" xfId="7" applyFont="1" applyBorder="1" applyAlignment="1">
      <alignment horizontal="left" vertical="center" wrapText="1" indent="1"/>
    </xf>
    <xf numFmtId="0" fontId="27" fillId="0" borderId="6" xfId="7" applyFont="1" applyBorder="1" applyAlignment="1">
      <alignment horizontal="left" vertical="center" wrapText="1" indent="1"/>
    </xf>
    <xf numFmtId="0" fontId="35" fillId="0" borderId="14" xfId="0" applyFont="1" applyBorder="1" applyAlignment="1">
      <alignment horizontal="left" wrapText="1" indent="1"/>
    </xf>
    <xf numFmtId="0" fontId="47" fillId="0" borderId="0" xfId="0" applyFont="1" applyAlignment="1">
      <alignment horizontal="center" vertical="center"/>
    </xf>
    <xf numFmtId="0" fontId="48" fillId="0" borderId="0" xfId="0" applyFont="1" applyAlignment="1">
      <alignment horizontal="right"/>
    </xf>
    <xf numFmtId="0" fontId="29" fillId="0" borderId="36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43" fillId="0" borderId="0" xfId="0" applyFont="1" applyAlignment="1">
      <alignment horizontal="right" vertical="center"/>
    </xf>
    <xf numFmtId="0" fontId="26" fillId="0" borderId="36" xfId="0" applyFont="1" applyBorder="1" applyAlignment="1">
      <alignment horizontal="center" vertical="center"/>
    </xf>
    <xf numFmtId="0" fontId="49" fillId="0" borderId="13" xfId="0" applyFont="1" applyBorder="1" applyAlignment="1">
      <alignment horizontal="center" vertical="center" wrapText="1"/>
    </xf>
    <xf numFmtId="0" fontId="49" fillId="0" borderId="21" xfId="0" applyFont="1" applyBorder="1" applyAlignment="1">
      <alignment horizontal="center" vertical="center" wrapText="1"/>
    </xf>
    <xf numFmtId="0" fontId="50" fillId="0" borderId="0" xfId="0" applyFont="1" applyAlignment="1">
      <alignment vertical="center"/>
    </xf>
    <xf numFmtId="49" fontId="0" fillId="0" borderId="62" xfId="0" applyNumberFormat="1" applyBorder="1" applyProtection="1">
      <protection locked="0"/>
    </xf>
    <xf numFmtId="0" fontId="24" fillId="0" borderId="63" xfId="0" applyFont="1" applyBorder="1" applyAlignment="1" applyProtection="1">
      <alignment horizontal="left" vertical="center" wrapText="1"/>
      <protection locked="0"/>
    </xf>
    <xf numFmtId="164" fontId="24" fillId="0" borderId="64" xfId="0" applyNumberFormat="1" applyFont="1" applyBorder="1" applyAlignment="1" applyProtection="1">
      <alignment horizontal="right" vertical="center" wrapText="1"/>
      <protection locked="0"/>
    </xf>
    <xf numFmtId="49" fontId="0" fillId="0" borderId="65" xfId="0" applyNumberFormat="1" applyBorder="1" applyProtection="1">
      <protection locked="0"/>
    </xf>
    <xf numFmtId="0" fontId="24" fillId="0" borderId="66" xfId="0" applyFont="1" applyBorder="1" applyAlignment="1" applyProtection="1">
      <alignment horizontal="left" vertical="center" wrapText="1"/>
      <protection locked="0"/>
    </xf>
    <xf numFmtId="49" fontId="0" fillId="0" borderId="67" xfId="0" applyNumberFormat="1" applyBorder="1" applyProtection="1">
      <protection locked="0"/>
    </xf>
    <xf numFmtId="0" fontId="24" fillId="0" borderId="68" xfId="0" applyFont="1" applyBorder="1" applyAlignment="1" applyProtection="1">
      <alignment horizontal="left" vertical="center" wrapText="1"/>
      <protection locked="0"/>
    </xf>
    <xf numFmtId="49" fontId="0" fillId="0" borderId="69" xfId="0" applyNumberFormat="1" applyBorder="1" applyProtection="1">
      <protection locked="0"/>
    </xf>
    <xf numFmtId="0" fontId="0" fillId="0" borderId="36" xfId="0" applyBorder="1" applyAlignment="1" applyProtection="1">
      <alignment vertical="center"/>
      <protection locked="0"/>
    </xf>
    <xf numFmtId="0" fontId="23" fillId="0" borderId="13" xfId="0" applyFont="1" applyBorder="1" applyAlignment="1">
      <alignment vertical="center" wrapText="1"/>
    </xf>
    <xf numFmtId="164" fontId="25" fillId="0" borderId="21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23" fillId="0" borderId="70" xfId="0" applyFont="1" applyBorder="1" applyAlignment="1">
      <alignment horizontal="center" vertical="center" wrapText="1"/>
    </xf>
    <xf numFmtId="0" fontId="49" fillId="0" borderId="32" xfId="0" applyFont="1" applyBorder="1" applyAlignment="1">
      <alignment horizontal="center" vertical="center" wrapText="1"/>
    </xf>
    <xf numFmtId="0" fontId="24" fillId="0" borderId="71" xfId="0" applyFont="1" applyBorder="1" applyAlignment="1" applyProtection="1">
      <alignment horizontal="left" vertical="center" wrapText="1"/>
      <protection locked="0"/>
    </xf>
    <xf numFmtId="0" fontId="50" fillId="0" borderId="0" xfId="0" applyFont="1" applyBorder="1"/>
    <xf numFmtId="164" fontId="24" fillId="0" borderId="72" xfId="0" applyNumberFormat="1" applyFont="1" applyBorder="1" applyAlignment="1" applyProtection="1">
      <alignment horizontal="right" vertical="center" wrapText="1"/>
      <protection locked="0"/>
    </xf>
    <xf numFmtId="164" fontId="24" fillId="0" borderId="73" xfId="0" applyNumberFormat="1" applyFont="1" applyBorder="1" applyAlignment="1" applyProtection="1">
      <alignment horizontal="right" vertical="center" wrapText="1"/>
      <protection locked="0"/>
    </xf>
    <xf numFmtId="164" fontId="24" fillId="0" borderId="47" xfId="0" applyNumberFormat="1" applyFont="1" applyBorder="1" applyAlignment="1" applyProtection="1">
      <alignment horizontal="right" vertical="center" wrapText="1"/>
      <protection locked="0"/>
    </xf>
    <xf numFmtId="164" fontId="23" fillId="0" borderId="32" xfId="0" applyNumberFormat="1" applyFont="1" applyBorder="1" applyAlignment="1">
      <alignment vertical="center" wrapText="1"/>
    </xf>
    <xf numFmtId="0" fontId="40" fillId="0" borderId="0" xfId="0" applyFont="1"/>
    <xf numFmtId="0" fontId="29" fillId="0" borderId="15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/>
    </xf>
    <xf numFmtId="0" fontId="29" fillId="0" borderId="26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right" vertical="center" indent="1"/>
    </xf>
    <xf numFmtId="0" fontId="27" fillId="0" borderId="8" xfId="0" applyFont="1" applyBorder="1" applyAlignment="1">
      <alignment horizontal="right" vertical="center" indent="1"/>
    </xf>
    <xf numFmtId="0" fontId="27" fillId="0" borderId="10" xfId="0" applyFont="1" applyBorder="1" applyAlignment="1">
      <alignment horizontal="right" vertical="center" indent="1"/>
    </xf>
    <xf numFmtId="164" fontId="15" fillId="3" borderId="36" xfId="0" applyNumberFormat="1" applyFont="1" applyFill="1" applyBorder="1" applyAlignment="1">
      <alignment horizontal="left" vertical="center" wrapText="1" indent="2"/>
    </xf>
    <xf numFmtId="3" fontId="42" fillId="0" borderId="21" xfId="0" applyNumberFormat="1" applyFont="1" applyBorder="1" applyAlignment="1">
      <alignment horizontal="right" vertical="center" indent="1"/>
    </xf>
    <xf numFmtId="0" fontId="27" fillId="0" borderId="53" xfId="0" applyFont="1" applyBorder="1" applyAlignment="1" applyProtection="1">
      <alignment horizontal="left" vertical="center" indent="1"/>
      <protection locked="0"/>
    </xf>
    <xf numFmtId="0" fontId="27" fillId="0" borderId="34" xfId="0" applyFont="1" applyBorder="1" applyAlignment="1" applyProtection="1">
      <alignment horizontal="left" vertical="center" indent="1"/>
      <protection locked="0"/>
    </xf>
    <xf numFmtId="0" fontId="27" fillId="0" borderId="51" xfId="0" applyFont="1" applyBorder="1" applyAlignment="1" applyProtection="1">
      <alignment horizontal="left" vertical="center" indent="1"/>
      <protection locked="0"/>
    </xf>
    <xf numFmtId="3" fontId="41" fillId="0" borderId="34" xfId="0" applyNumberFormat="1" applyFont="1" applyBorder="1" applyAlignment="1" applyProtection="1">
      <alignment horizontal="right" vertical="center" indent="1"/>
      <protection locked="0"/>
    </xf>
    <xf numFmtId="3" fontId="42" fillId="0" borderId="34" xfId="0" applyNumberFormat="1" applyFont="1" applyBorder="1" applyAlignment="1" applyProtection="1">
      <alignment horizontal="right" vertical="center" indent="1"/>
      <protection locked="0"/>
    </xf>
    <xf numFmtId="3" fontId="41" fillId="0" borderId="23" xfId="0" applyNumberFormat="1" applyFont="1" applyBorder="1" applyAlignment="1" applyProtection="1">
      <alignment horizontal="right" vertical="center" indent="1"/>
      <protection locked="0"/>
    </xf>
    <xf numFmtId="0" fontId="29" fillId="0" borderId="48" xfId="0" applyFont="1" applyBorder="1" applyAlignment="1">
      <alignment horizontal="center" vertical="center" wrapText="1"/>
    </xf>
    <xf numFmtId="0" fontId="27" fillId="0" borderId="2" xfId="0" applyFont="1" applyBorder="1" applyAlignment="1" applyProtection="1">
      <alignment horizontal="left" vertical="center"/>
      <protection locked="0"/>
    </xf>
    <xf numFmtId="164" fontId="42" fillId="4" borderId="43" xfId="0" applyNumberFormat="1" applyFont="1" applyFill="1" applyBorder="1" applyAlignment="1">
      <alignment horizontal="left" vertical="center" wrapText="1" indent="2"/>
    </xf>
    <xf numFmtId="0" fontId="2" fillId="0" borderId="0" xfId="7" applyFont="1" applyProtection="1">
      <protection locked="0"/>
    </xf>
    <xf numFmtId="0" fontId="2" fillId="0" borderId="0" xfId="7" applyFont="1"/>
    <xf numFmtId="0" fontId="43" fillId="0" borderId="0" xfId="7" applyFont="1" applyAlignment="1" applyProtection="1">
      <alignment horizontal="right"/>
      <protection locked="0"/>
    </xf>
    <xf numFmtId="164" fontId="5" fillId="0" borderId="0" xfId="7" applyNumberFormat="1" applyFont="1" applyAlignment="1" applyProtection="1">
      <alignment horizontal="centerContinuous" vertical="center"/>
      <protection locked="0"/>
    </xf>
    <xf numFmtId="0" fontId="19" fillId="0" borderId="0" xfId="0" applyFont="1" applyAlignment="1" applyProtection="1">
      <alignment horizontal="right"/>
      <protection locked="0"/>
    </xf>
    <xf numFmtId="0" fontId="11" fillId="0" borderId="0" xfId="0" applyFont="1"/>
    <xf numFmtId="166" fontId="29" fillId="0" borderId="6" xfId="7" applyNumberFormat="1" applyFont="1" applyBorder="1" applyAlignment="1">
      <alignment horizontal="center" vertical="center" wrapText="1"/>
    </xf>
    <xf numFmtId="0" fontId="15" fillId="0" borderId="13" xfId="7" applyFont="1" applyBorder="1" applyAlignment="1">
      <alignment horizontal="center" vertical="center"/>
    </xf>
    <xf numFmtId="0" fontId="15" fillId="0" borderId="14" xfId="7" applyFont="1" applyBorder="1" applyAlignment="1">
      <alignment horizontal="center" vertical="center"/>
    </xf>
    <xf numFmtId="0" fontId="15" fillId="0" borderId="21" xfId="7" applyFont="1" applyBorder="1" applyAlignment="1">
      <alignment horizontal="center" vertical="center"/>
    </xf>
    <xf numFmtId="0" fontId="15" fillId="0" borderId="9" xfId="7" applyFont="1" applyBorder="1" applyAlignment="1">
      <alignment horizontal="center" vertical="center"/>
    </xf>
    <xf numFmtId="0" fontId="15" fillId="0" borderId="3" xfId="7" applyFont="1" applyBorder="1" applyProtection="1">
      <protection locked="0"/>
    </xf>
    <xf numFmtId="165" fontId="51" fillId="0" borderId="3" xfId="2" applyNumberFormat="1" applyFont="1" applyFill="1" applyBorder="1" applyProtection="1">
      <protection locked="0"/>
    </xf>
    <xf numFmtId="165" fontId="51" fillId="0" borderId="22" xfId="2" applyNumberFormat="1" applyFont="1" applyFill="1" applyBorder="1"/>
    <xf numFmtId="0" fontId="15" fillId="0" borderId="8" xfId="7" applyFont="1" applyBorder="1" applyAlignment="1">
      <alignment horizontal="center" vertical="center"/>
    </xf>
    <xf numFmtId="0" fontId="15" fillId="0" borderId="2" xfId="7" applyFont="1" applyBorder="1" applyProtection="1">
      <protection locked="0"/>
    </xf>
    <xf numFmtId="165" fontId="51" fillId="0" borderId="2" xfId="2" applyNumberFormat="1" applyFont="1" applyFill="1" applyBorder="1" applyProtection="1">
      <protection locked="0"/>
    </xf>
    <xf numFmtId="165" fontId="51" fillId="0" borderId="19" xfId="2" applyNumberFormat="1" applyFont="1" applyFill="1" applyBorder="1"/>
    <xf numFmtId="0" fontId="15" fillId="0" borderId="10" xfId="7" applyFont="1" applyBorder="1" applyAlignment="1">
      <alignment horizontal="center" vertical="center"/>
    </xf>
    <xf numFmtId="0" fontId="15" fillId="0" borderId="6" xfId="7" applyFont="1" applyBorder="1" applyProtection="1">
      <protection locked="0"/>
    </xf>
    <xf numFmtId="165" fontId="51" fillId="0" borderId="6" xfId="2" applyNumberFormat="1" applyFont="1" applyFill="1" applyBorder="1" applyProtection="1">
      <protection locked="0"/>
    </xf>
    <xf numFmtId="0" fontId="29" fillId="0" borderId="13" xfId="7" applyFont="1" applyBorder="1" applyAlignment="1">
      <alignment horizontal="center" vertical="center"/>
    </xf>
    <xf numFmtId="0" fontId="29" fillId="0" borderId="14" xfId="7" applyFont="1" applyBorder="1"/>
    <xf numFmtId="165" fontId="52" fillId="0" borderId="14" xfId="7" applyNumberFormat="1" applyFont="1" applyBorder="1"/>
    <xf numFmtId="165" fontId="52" fillId="0" borderId="21" xfId="7" applyNumberFormat="1" applyFont="1" applyBorder="1"/>
    <xf numFmtId="0" fontId="31" fillId="0" borderId="0" xfId="7" applyFont="1"/>
    <xf numFmtId="0" fontId="26" fillId="0" borderId="11" xfId="7" applyFont="1" applyBorder="1" applyAlignment="1" applyProtection="1">
      <alignment horizontal="center" vertical="center" wrapText="1"/>
      <protection locked="0"/>
    </xf>
    <xf numFmtId="0" fontId="26" fillId="0" borderId="4" xfId="7" applyFont="1" applyBorder="1" applyAlignment="1" applyProtection="1">
      <alignment horizontal="center" vertical="center" wrapText="1"/>
      <protection locked="0"/>
    </xf>
    <xf numFmtId="0" fontId="26" fillId="0" borderId="33" xfId="7" applyFont="1" applyBorder="1" applyAlignment="1" applyProtection="1">
      <alignment horizontal="center" vertical="center" wrapText="1"/>
      <protection locked="0"/>
    </xf>
    <xf numFmtId="0" fontId="27" fillId="0" borderId="13" xfId="7" applyFont="1" applyBorder="1" applyAlignment="1">
      <alignment horizontal="center" vertical="center"/>
    </xf>
    <xf numFmtId="0" fontId="26" fillId="0" borderId="14" xfId="7" applyFont="1" applyBorder="1" applyAlignment="1">
      <alignment horizontal="center" vertical="center"/>
    </xf>
    <xf numFmtId="0" fontId="26" fillId="0" borderId="21" xfId="7" applyFont="1" applyBorder="1" applyAlignment="1">
      <alignment horizontal="center" vertical="center"/>
    </xf>
    <xf numFmtId="0" fontId="27" fillId="0" borderId="11" xfId="7" applyFont="1" applyBorder="1" applyAlignment="1">
      <alignment horizontal="center" vertical="center"/>
    </xf>
    <xf numFmtId="0" fontId="27" fillId="0" borderId="4" xfId="7" applyFont="1" applyBorder="1" applyProtection="1">
      <protection locked="0"/>
    </xf>
    <xf numFmtId="165" fontId="27" fillId="0" borderId="33" xfId="2" applyNumberFormat="1" applyFont="1" applyFill="1" applyBorder="1" applyProtection="1">
      <protection locked="0"/>
    </xf>
    <xf numFmtId="0" fontId="27" fillId="0" borderId="8" xfId="7" applyFont="1" applyBorder="1" applyAlignment="1">
      <alignment horizontal="center" vertical="center"/>
    </xf>
    <xf numFmtId="0" fontId="27" fillId="0" borderId="2" xfId="7" applyFont="1" applyBorder="1" applyProtection="1">
      <protection locked="0"/>
    </xf>
    <xf numFmtId="165" fontId="27" fillId="0" borderId="19" xfId="2" applyNumberFormat="1" applyFont="1" applyFill="1" applyBorder="1" applyProtection="1">
      <protection locked="0"/>
    </xf>
    <xf numFmtId="0" fontId="27" fillId="0" borderId="10" xfId="7" applyFont="1" applyBorder="1" applyAlignment="1">
      <alignment horizontal="center" vertical="center"/>
    </xf>
    <xf numFmtId="0" fontId="27" fillId="0" borderId="6" xfId="7" applyFont="1" applyBorder="1" applyProtection="1">
      <protection locked="0"/>
    </xf>
    <xf numFmtId="165" fontId="27" fillId="0" borderId="20" xfId="2" applyNumberFormat="1" applyFont="1" applyFill="1" applyBorder="1" applyProtection="1">
      <protection locked="0"/>
    </xf>
    <xf numFmtId="0" fontId="26" fillId="0" borderId="13" xfId="7" applyFont="1" applyBorder="1" applyAlignment="1">
      <alignment horizontal="center" vertical="center"/>
    </xf>
    <xf numFmtId="0" fontId="26" fillId="0" borderId="14" xfId="7" applyFont="1" applyBorder="1" applyAlignment="1">
      <alignment horizontal="left" vertical="center" wrapText="1"/>
    </xf>
    <xf numFmtId="165" fontId="26" fillId="0" borderId="21" xfId="2" applyNumberFormat="1" applyFont="1" applyFill="1" applyBorder="1" applyProtection="1"/>
    <xf numFmtId="0" fontId="21" fillId="0" borderId="0" xfId="7" applyFont="1"/>
    <xf numFmtId="0" fontId="53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54" fillId="0" borderId="0" xfId="0" applyFont="1" applyProtection="1">
      <protection locked="0"/>
    </xf>
    <xf numFmtId="0" fontId="54" fillId="0" borderId="0" xfId="0" applyFont="1"/>
    <xf numFmtId="0" fontId="40" fillId="0" borderId="0" xfId="0" applyFont="1" applyAlignment="1" applyProtection="1">
      <alignment horizontal="right"/>
      <protection locked="0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7" fillId="0" borderId="9" xfId="0" applyFont="1" applyBorder="1" applyAlignment="1">
      <alignment horizontal="center" vertical="center"/>
    </xf>
    <xf numFmtId="0" fontId="27" fillId="0" borderId="3" xfId="0" applyFont="1" applyBorder="1" applyAlignment="1">
      <alignment vertical="center" wrapText="1"/>
    </xf>
    <xf numFmtId="164" fontId="27" fillId="0" borderId="3" xfId="0" applyNumberFormat="1" applyFont="1" applyBorder="1" applyAlignment="1" applyProtection="1">
      <alignment vertical="center"/>
      <protection locked="0"/>
    </xf>
    <xf numFmtId="164" fontId="26" fillId="0" borderId="22" xfId="0" applyNumberFormat="1" applyFont="1" applyBorder="1" applyAlignment="1">
      <alignment vertical="center"/>
    </xf>
    <xf numFmtId="0" fontId="27" fillId="0" borderId="8" xfId="0" applyFont="1" applyBorder="1" applyAlignment="1">
      <alignment horizontal="center" vertical="center"/>
    </xf>
    <xf numFmtId="0" fontId="27" fillId="0" borderId="2" xfId="0" applyFont="1" applyBorder="1" applyAlignment="1">
      <alignment vertical="center" wrapText="1"/>
    </xf>
    <xf numFmtId="164" fontId="27" fillId="0" borderId="2" xfId="0" applyNumberFormat="1" applyFont="1" applyBorder="1" applyAlignment="1" applyProtection="1">
      <alignment vertical="center"/>
      <protection locked="0"/>
    </xf>
    <xf numFmtId="164" fontId="26" fillId="0" borderId="19" xfId="0" applyNumberFormat="1" applyFont="1" applyBorder="1" applyAlignment="1">
      <alignment vertical="center"/>
    </xf>
    <xf numFmtId="0" fontId="27" fillId="0" borderId="10" xfId="0" applyFont="1" applyBorder="1" applyAlignment="1">
      <alignment horizontal="center" vertical="center"/>
    </xf>
    <xf numFmtId="0" fontId="27" fillId="0" borderId="6" xfId="0" applyFont="1" applyBorder="1" applyAlignment="1">
      <alignment vertical="center" wrapText="1"/>
    </xf>
    <xf numFmtId="164" fontId="27" fillId="0" borderId="6" xfId="0" applyNumberFormat="1" applyFont="1" applyBorder="1" applyAlignment="1" applyProtection="1">
      <alignment vertical="center"/>
      <protection locked="0"/>
    </xf>
    <xf numFmtId="164" fontId="26" fillId="0" borderId="20" xfId="0" applyNumberFormat="1" applyFont="1" applyBorder="1" applyAlignment="1">
      <alignment vertical="center"/>
    </xf>
    <xf numFmtId="0" fontId="26" fillId="0" borderId="13" xfId="0" applyFont="1" applyBorder="1" applyAlignment="1">
      <alignment horizontal="center" vertical="center"/>
    </xf>
    <xf numFmtId="0" fontId="28" fillId="0" borderId="14" xfId="0" applyFont="1" applyBorder="1" applyAlignment="1">
      <alignment vertical="center" wrapText="1"/>
    </xf>
    <xf numFmtId="164" fontId="26" fillId="0" borderId="14" xfId="0" applyNumberFormat="1" applyFont="1" applyBorder="1" applyAlignment="1">
      <alignment vertical="center"/>
    </xf>
    <xf numFmtId="164" fontId="26" fillId="0" borderId="21" xfId="0" applyNumberFormat="1" applyFont="1" applyBorder="1" applyAlignment="1">
      <alignment vertical="center"/>
    </xf>
    <xf numFmtId="0" fontId="4" fillId="0" borderId="0" xfId="0" applyFont="1"/>
    <xf numFmtId="0" fontId="0" fillId="0" borderId="74" xfId="0" applyBorder="1"/>
    <xf numFmtId="0" fontId="6" fillId="0" borderId="7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2" fillId="0" borderId="0" xfId="7" applyProtection="1">
      <protection locked="0"/>
    </xf>
    <xf numFmtId="0" fontId="12" fillId="0" borderId="0" xfId="7" applyAlignment="1" applyProtection="1">
      <alignment horizontal="right" vertical="center" indent="1"/>
      <protection locked="0"/>
    </xf>
    <xf numFmtId="0" fontId="12" fillId="0" borderId="0" xfId="7"/>
    <xf numFmtId="164" fontId="32" fillId="0" borderId="24" xfId="7" applyNumberFormat="1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right" vertical="center"/>
      <protection locked="0"/>
    </xf>
    <xf numFmtId="0" fontId="8" fillId="0" borderId="13" xfId="7" applyFont="1" applyBorder="1" applyAlignment="1" applyProtection="1">
      <alignment horizontal="center" vertical="center" wrapText="1"/>
      <protection locked="0"/>
    </xf>
    <xf numFmtId="0" fontId="8" fillId="0" borderId="14" xfId="7" applyFont="1" applyBorder="1" applyAlignment="1" applyProtection="1">
      <alignment horizontal="center" vertical="center" wrapText="1"/>
      <protection locked="0"/>
    </xf>
    <xf numFmtId="0" fontId="8" fillId="0" borderId="30" xfId="7" applyFont="1" applyBorder="1" applyAlignment="1" applyProtection="1">
      <alignment horizontal="center" vertical="center" wrapText="1"/>
      <protection locked="0"/>
    </xf>
    <xf numFmtId="0" fontId="8" fillId="0" borderId="43" xfId="7" applyFont="1" applyBorder="1" applyAlignment="1" applyProtection="1">
      <alignment horizontal="center" vertical="center" wrapText="1"/>
      <protection locked="0"/>
    </xf>
    <xf numFmtId="0" fontId="18" fillId="0" borderId="13" xfId="7" applyFont="1" applyBorder="1" applyAlignment="1">
      <alignment horizontal="center" vertical="center" wrapText="1"/>
    </xf>
    <xf numFmtId="0" fontId="18" fillId="0" borderId="14" xfId="7" applyFont="1" applyBorder="1" applyAlignment="1">
      <alignment horizontal="center" vertical="center" wrapText="1"/>
    </xf>
    <xf numFmtId="0" fontId="18" fillId="0" borderId="43" xfId="7" applyFont="1" applyBorder="1" applyAlignment="1">
      <alignment horizontal="center" vertical="center" wrapText="1"/>
    </xf>
    <xf numFmtId="0" fontId="20" fillId="0" borderId="0" xfId="7" applyFont="1"/>
    <xf numFmtId="0" fontId="18" fillId="0" borderId="13" xfId="7" applyFont="1" applyBorder="1" applyAlignment="1">
      <alignment horizontal="left" vertical="center" wrapText="1" indent="1"/>
    </xf>
    <xf numFmtId="0" fontId="18" fillId="0" borderId="14" xfId="7" applyFont="1" applyBorder="1" applyAlignment="1">
      <alignment horizontal="left" vertical="center" wrapText="1" indent="1"/>
    </xf>
    <xf numFmtId="164" fontId="18" fillId="0" borderId="14" xfId="7" applyNumberFormat="1" applyFont="1" applyBorder="1" applyAlignment="1">
      <alignment horizontal="right" vertical="center" wrapText="1" indent="1"/>
    </xf>
    <xf numFmtId="164" fontId="18" fillId="0" borderId="21" xfId="7" applyNumberFormat="1" applyFont="1" applyBorder="1" applyAlignment="1">
      <alignment horizontal="right" vertical="center" wrapText="1" indent="1"/>
    </xf>
    <xf numFmtId="0" fontId="15" fillId="0" borderId="0" xfId="7" applyFont="1"/>
    <xf numFmtId="49" fontId="20" fillId="0" borderId="9" xfId="7" applyNumberFormat="1" applyFont="1" applyBorder="1" applyAlignment="1">
      <alignment horizontal="left" vertical="center" wrapText="1" indent="1"/>
    </xf>
    <xf numFmtId="0" fontId="24" fillId="0" borderId="3" xfId="0" applyFont="1" applyBorder="1" applyAlignment="1">
      <alignment horizontal="left" wrapText="1" indent="1"/>
    </xf>
    <xf numFmtId="164" fontId="20" fillId="0" borderId="3" xfId="7" applyNumberFormat="1" applyFont="1" applyBorder="1" applyAlignment="1" applyProtection="1">
      <alignment horizontal="right" vertical="center" wrapText="1" indent="1"/>
      <protection locked="0"/>
    </xf>
    <xf numFmtId="164" fontId="20" fillId="0" borderId="60" xfId="7" applyNumberFormat="1" applyFont="1" applyBorder="1" applyAlignment="1" applyProtection="1">
      <alignment horizontal="right" vertical="center" wrapText="1" indent="1"/>
      <protection locked="0"/>
    </xf>
    <xf numFmtId="49" fontId="20" fillId="0" borderId="8" xfId="7" applyNumberFormat="1" applyFont="1" applyBorder="1" applyAlignment="1">
      <alignment horizontal="left" vertical="center" wrapText="1" indent="1"/>
    </xf>
    <xf numFmtId="0" fontId="24" fillId="0" borderId="2" xfId="0" applyFont="1" applyBorder="1" applyAlignment="1">
      <alignment horizontal="left" wrapText="1" indent="1"/>
    </xf>
    <xf numFmtId="164" fontId="20" fillId="0" borderId="2" xfId="7" applyNumberFormat="1" applyFont="1" applyBorder="1" applyAlignment="1" applyProtection="1">
      <alignment horizontal="right" vertical="center" wrapText="1" indent="1"/>
      <protection locked="0"/>
    </xf>
    <xf numFmtId="164" fontId="20" fillId="0" borderId="42" xfId="7" applyNumberFormat="1" applyFont="1" applyBorder="1" applyAlignment="1" applyProtection="1">
      <alignment horizontal="right" vertical="center" wrapText="1" indent="1"/>
      <protection locked="0"/>
    </xf>
    <xf numFmtId="0" fontId="24" fillId="0" borderId="2" xfId="0" applyFont="1" applyBorder="1" applyAlignment="1">
      <alignment horizontal="left" vertical="center" wrapText="1" indent="1"/>
    </xf>
    <xf numFmtId="49" fontId="20" fillId="0" borderId="10" xfId="7" applyNumberFormat="1" applyFont="1" applyBorder="1" applyAlignment="1">
      <alignment horizontal="left" vertical="center" wrapText="1" indent="1"/>
    </xf>
    <xf numFmtId="0" fontId="24" fillId="0" borderId="6" xfId="0" applyFont="1" applyBorder="1" applyAlignment="1">
      <alignment horizontal="left" vertical="center" wrapText="1" indent="1"/>
    </xf>
    <xf numFmtId="0" fontId="25" fillId="0" borderId="14" xfId="0" applyFont="1" applyBorder="1" applyAlignment="1">
      <alignment horizontal="left" vertical="center" wrapText="1" indent="1"/>
    </xf>
    <xf numFmtId="164" fontId="18" fillId="0" borderId="43" xfId="7" applyNumberFormat="1" applyFont="1" applyBorder="1" applyAlignment="1">
      <alignment horizontal="right" vertical="center" wrapText="1" indent="1"/>
    </xf>
    <xf numFmtId="164" fontId="20" fillId="0" borderId="6" xfId="7" applyNumberFormat="1" applyFont="1" applyBorder="1" applyAlignment="1" applyProtection="1">
      <alignment horizontal="right" vertical="center" wrapText="1" indent="1"/>
      <protection locked="0"/>
    </xf>
    <xf numFmtId="164" fontId="20" fillId="0" borderId="29" xfId="7" applyNumberFormat="1" applyFont="1" applyBorder="1" applyAlignment="1" applyProtection="1">
      <alignment horizontal="right" vertical="center" wrapText="1" indent="1"/>
      <protection locked="0"/>
    </xf>
    <xf numFmtId="0" fontId="24" fillId="0" borderId="6" xfId="0" applyFont="1" applyBorder="1" applyAlignment="1">
      <alignment horizontal="left" wrapText="1" indent="1"/>
    </xf>
    <xf numFmtId="164" fontId="26" fillId="0" borderId="14" xfId="7" applyNumberFormat="1" applyFont="1" applyBorder="1" applyAlignment="1">
      <alignment horizontal="right" vertical="center" wrapText="1" indent="1"/>
    </xf>
    <xf numFmtId="164" fontId="26" fillId="0" borderId="43" xfId="7" applyNumberFormat="1" applyFont="1" applyBorder="1" applyAlignment="1">
      <alignment horizontal="right" vertical="center" wrapText="1" indent="1"/>
    </xf>
    <xf numFmtId="164" fontId="20" fillId="0" borderId="33" xfId="7" applyNumberFormat="1" applyFont="1" applyBorder="1" applyAlignment="1" applyProtection="1">
      <alignment horizontal="right" vertical="center" wrapText="1" indent="1"/>
      <protection locked="0"/>
    </xf>
    <xf numFmtId="164" fontId="20" fillId="0" borderId="19" xfId="7" applyNumberFormat="1" applyFont="1" applyBorder="1" applyAlignment="1" applyProtection="1">
      <alignment horizontal="right" vertical="center" wrapText="1" indent="1"/>
      <protection locked="0"/>
    </xf>
    <xf numFmtId="164" fontId="20" fillId="0" borderId="23" xfId="7" applyNumberFormat="1" applyFont="1" applyBorder="1" applyAlignment="1" applyProtection="1">
      <alignment horizontal="right" vertical="center" wrapText="1" indent="1"/>
      <protection locked="0"/>
    </xf>
    <xf numFmtId="164" fontId="27" fillId="0" borderId="2" xfId="7" applyNumberFormat="1" applyFont="1" applyBorder="1" applyAlignment="1" applyProtection="1">
      <alignment horizontal="right" vertical="center" wrapText="1" indent="1"/>
      <protection locked="0"/>
    </xf>
    <xf numFmtId="164" fontId="27" fillId="0" borderId="42" xfId="7" applyNumberFormat="1" applyFont="1" applyBorder="1" applyAlignment="1" applyProtection="1">
      <alignment horizontal="right" vertical="center" wrapText="1" indent="1"/>
      <protection locked="0"/>
    </xf>
    <xf numFmtId="164" fontId="27" fillId="0" borderId="6" xfId="7" applyNumberFormat="1" applyFont="1" applyBorder="1" applyAlignment="1" applyProtection="1">
      <alignment horizontal="right" vertical="center" wrapText="1" indent="1"/>
      <protection locked="0"/>
    </xf>
    <xf numFmtId="164" fontId="27" fillId="0" borderId="29" xfId="7" applyNumberFormat="1" applyFont="1" applyBorder="1" applyAlignment="1" applyProtection="1">
      <alignment horizontal="right" vertical="center" wrapText="1" indent="1"/>
      <protection locked="0"/>
    </xf>
    <xf numFmtId="164" fontId="27" fillId="0" borderId="3" xfId="7" applyNumberFormat="1" applyFont="1" applyBorder="1" applyAlignment="1" applyProtection="1">
      <alignment horizontal="right" vertical="center" wrapText="1" indent="1"/>
      <protection locked="0"/>
    </xf>
    <xf numFmtId="164" fontId="27" fillId="0" borderId="60" xfId="7" applyNumberFormat="1" applyFont="1" applyBorder="1" applyAlignment="1" applyProtection="1">
      <alignment horizontal="right" vertical="center" wrapText="1" indent="1"/>
      <protection locked="0"/>
    </xf>
    <xf numFmtId="0" fontId="18" fillId="0" borderId="13" xfId="7" applyFont="1" applyBorder="1" applyAlignment="1">
      <alignment horizontal="left" vertical="center" wrapText="1"/>
    </xf>
    <xf numFmtId="0" fontId="25" fillId="0" borderId="13" xfId="0" applyFont="1" applyBorder="1" applyAlignment="1">
      <alignment vertical="center" wrapText="1"/>
    </xf>
    <xf numFmtId="0" fontId="24" fillId="0" borderId="6" xfId="0" applyFont="1" applyBorder="1" applyAlignment="1">
      <alignment vertical="center" wrapText="1"/>
    </xf>
    <xf numFmtId="0" fontId="22" fillId="0" borderId="0" xfId="7" applyFont="1"/>
    <xf numFmtId="0" fontId="24" fillId="0" borderId="1" xfId="0" applyFont="1" applyBorder="1" applyAlignment="1">
      <alignment horizontal="left" vertical="center" wrapText="1" indent="1"/>
    </xf>
    <xf numFmtId="0" fontId="24" fillId="0" borderId="9" xfId="0" applyFont="1" applyBorder="1" applyAlignment="1">
      <alignment wrapText="1"/>
    </xf>
    <xf numFmtId="0" fontId="24" fillId="0" borderId="8" xfId="0" applyFont="1" applyBorder="1" applyAlignment="1">
      <alignment wrapText="1"/>
    </xf>
    <xf numFmtId="0" fontId="24" fillId="0" borderId="10" xfId="0" applyFont="1" applyBorder="1" applyAlignment="1">
      <alignment wrapText="1"/>
    </xf>
    <xf numFmtId="164" fontId="18" fillId="0" borderId="14" xfId="7" applyNumberFormat="1" applyFont="1" applyBorder="1" applyAlignment="1" applyProtection="1">
      <alignment horizontal="right" vertical="center" wrapText="1" indent="1"/>
      <protection locked="0"/>
    </xf>
    <xf numFmtId="164" fontId="18" fillId="0" borderId="43" xfId="7" applyNumberFormat="1" applyFont="1" applyBorder="1" applyAlignment="1" applyProtection="1">
      <alignment horizontal="right" vertical="center" wrapText="1" indent="1"/>
      <protection locked="0"/>
    </xf>
    <xf numFmtId="0" fontId="25" fillId="0" borderId="14" xfId="0" applyFont="1" applyBorder="1" applyAlignment="1">
      <alignment wrapText="1"/>
    </xf>
    <xf numFmtId="0" fontId="25" fillId="0" borderId="17" xfId="0" applyFont="1" applyBorder="1" applyAlignment="1">
      <alignment vertical="center" wrapText="1"/>
    </xf>
    <xf numFmtId="0" fontId="25" fillId="0" borderId="18" xfId="0" applyFont="1" applyBorder="1" applyAlignment="1">
      <alignment wrapText="1"/>
    </xf>
    <xf numFmtId="0" fontId="7" fillId="0" borderId="70" xfId="7" applyFont="1" applyBorder="1" applyAlignment="1">
      <alignment horizontal="center" vertical="center" wrapText="1"/>
    </xf>
    <xf numFmtId="0" fontId="7" fillId="0" borderId="70" xfId="7" applyFont="1" applyBorder="1" applyAlignment="1">
      <alignment vertical="center" wrapText="1"/>
    </xf>
    <xf numFmtId="164" fontId="7" fillId="0" borderId="70" xfId="7" applyNumberFormat="1" applyFont="1" applyBorder="1" applyAlignment="1">
      <alignment horizontal="right" vertical="center" wrapText="1" indent="1"/>
    </xf>
    <xf numFmtId="0" fontId="20" fillId="0" borderId="70" xfId="7" applyFont="1" applyBorder="1" applyAlignment="1" applyProtection="1">
      <alignment horizontal="right" vertical="center" wrapText="1" indent="1"/>
      <protection locked="0"/>
    </xf>
    <xf numFmtId="164" fontId="27" fillId="0" borderId="70" xfId="7" applyNumberFormat="1" applyFont="1" applyBorder="1" applyAlignment="1" applyProtection="1">
      <alignment horizontal="right" vertical="center" wrapText="1" indent="1"/>
      <protection locked="0"/>
    </xf>
    <xf numFmtId="0" fontId="12" fillId="0" borderId="0" xfId="7" applyAlignment="1">
      <alignment horizontal="right" vertical="center" indent="1"/>
    </xf>
    <xf numFmtId="164" fontId="32" fillId="0" borderId="24" xfId="7" applyNumberFormat="1" applyFont="1" applyBorder="1" applyAlignment="1">
      <alignment horizontal="left" vertical="center"/>
    </xf>
    <xf numFmtId="0" fontId="6" fillId="0" borderId="24" xfId="0" applyFont="1" applyBorder="1" applyAlignment="1">
      <alignment horizontal="right" vertical="center"/>
    </xf>
    <xf numFmtId="0" fontId="8" fillId="0" borderId="13" xfId="7" applyFont="1" applyBorder="1" applyAlignment="1">
      <alignment horizontal="center" vertical="center" wrapText="1"/>
    </xf>
    <xf numFmtId="0" fontId="8" fillId="0" borderId="14" xfId="7" applyFont="1" applyBorder="1" applyAlignment="1">
      <alignment horizontal="center" vertical="center" wrapText="1"/>
    </xf>
    <xf numFmtId="0" fontId="8" fillId="0" borderId="43" xfId="7" applyFont="1" applyBorder="1" applyAlignment="1">
      <alignment horizontal="center" vertical="center" wrapText="1"/>
    </xf>
    <xf numFmtId="0" fontId="18" fillId="0" borderId="15" xfId="7" applyFont="1" applyBorder="1" applyAlignment="1">
      <alignment horizontal="left" vertical="center" wrapText="1" indent="1"/>
    </xf>
    <xf numFmtId="0" fontId="18" fillId="0" borderId="16" xfId="7" applyFont="1" applyBorder="1" applyAlignment="1">
      <alignment vertical="center" wrapText="1"/>
    </xf>
    <xf numFmtId="164" fontId="18" fillId="0" borderId="16" xfId="7" applyNumberFormat="1" applyFont="1" applyBorder="1" applyAlignment="1">
      <alignment horizontal="right" vertical="center" wrapText="1" indent="1"/>
    </xf>
    <xf numFmtId="164" fontId="18" fillId="0" borderId="75" xfId="7" applyNumberFormat="1" applyFont="1" applyBorder="1" applyAlignment="1">
      <alignment horizontal="right" vertical="center" wrapText="1" indent="1"/>
    </xf>
    <xf numFmtId="49" fontId="20" fillId="0" borderId="11" xfId="7" applyNumberFormat="1" applyFont="1" applyBorder="1" applyAlignment="1">
      <alignment horizontal="left" vertical="center" wrapText="1" indent="1"/>
    </xf>
    <xf numFmtId="164" fontId="20" fillId="0" borderId="4" xfId="7" applyNumberFormat="1" applyFont="1" applyBorder="1" applyAlignment="1" applyProtection="1">
      <alignment horizontal="right" vertical="center" wrapText="1" indent="1"/>
      <protection locked="0"/>
    </xf>
    <xf numFmtId="164" fontId="20" fillId="0" borderId="41" xfId="7" applyNumberFormat="1" applyFont="1" applyBorder="1" applyAlignment="1" applyProtection="1">
      <alignment horizontal="right" vertical="center" wrapText="1" indent="1"/>
      <protection locked="0"/>
    </xf>
    <xf numFmtId="0" fontId="20" fillId="0" borderId="5" xfId="7" applyFont="1" applyBorder="1" applyAlignment="1">
      <alignment horizontal="left" vertical="center" wrapText="1" indent="1"/>
    </xf>
    <xf numFmtId="0" fontId="20" fillId="0" borderId="0" xfId="7" applyFont="1" applyAlignment="1">
      <alignment horizontal="left" vertical="center" wrapText="1" indent="1"/>
    </xf>
    <xf numFmtId="0" fontId="20" fillId="0" borderId="6" xfId="7" applyFont="1" applyBorder="1" applyAlignment="1">
      <alignment horizontal="left" vertical="center" wrapText="1" indent="6"/>
    </xf>
    <xf numFmtId="0" fontId="20" fillId="0" borderId="2" xfId="7" applyFont="1" applyBorder="1" applyAlignment="1">
      <alignment horizontal="left" indent="6"/>
    </xf>
    <xf numFmtId="0" fontId="20" fillId="0" borderId="2" xfId="7" applyFont="1" applyBorder="1" applyAlignment="1">
      <alignment horizontal="left" vertical="center" wrapText="1" indent="6"/>
    </xf>
    <xf numFmtId="49" fontId="20" fillId="0" borderId="7" xfId="7" applyNumberFormat="1" applyFont="1" applyBorder="1" applyAlignment="1">
      <alignment horizontal="left" vertical="center" wrapText="1" indent="1"/>
    </xf>
    <xf numFmtId="49" fontId="20" fillId="0" borderId="12" xfId="7" applyNumberFormat="1" applyFont="1" applyBorder="1" applyAlignment="1">
      <alignment horizontal="left" vertical="center" wrapText="1" indent="1"/>
    </xf>
    <xf numFmtId="0" fontId="20" fillId="0" borderId="25" xfId="7" applyFont="1" applyBorder="1" applyAlignment="1">
      <alignment horizontal="left" vertical="center" wrapText="1" indent="7"/>
    </xf>
    <xf numFmtId="164" fontId="20" fillId="0" borderId="25" xfId="7" applyNumberFormat="1" applyFont="1" applyBorder="1" applyAlignment="1" applyProtection="1">
      <alignment horizontal="right" vertical="center" wrapText="1" indent="1"/>
      <protection locked="0"/>
    </xf>
    <xf numFmtId="164" fontId="20" fillId="0" borderId="61" xfId="7" applyNumberFormat="1" applyFont="1" applyBorder="1" applyAlignment="1" applyProtection="1">
      <alignment horizontal="right" vertical="center" wrapText="1" indent="1"/>
      <protection locked="0"/>
    </xf>
    <xf numFmtId="0" fontId="18" fillId="0" borderId="17" xfId="7" applyFont="1" applyBorder="1" applyAlignment="1">
      <alignment horizontal="left" vertical="center" wrapText="1" indent="1"/>
    </xf>
    <xf numFmtId="0" fontId="18" fillId="0" borderId="18" xfId="7" applyFont="1" applyBorder="1" applyAlignment="1">
      <alignment vertical="center" wrapText="1"/>
    </xf>
    <xf numFmtId="164" fontId="18" fillId="0" borderId="18" xfId="7" applyNumberFormat="1" applyFont="1" applyBorder="1" applyAlignment="1">
      <alignment horizontal="right" vertical="center" wrapText="1" indent="1"/>
    </xf>
    <xf numFmtId="164" fontId="18" fillId="0" borderId="58" xfId="7" applyNumberFormat="1" applyFont="1" applyBorder="1" applyAlignment="1">
      <alignment horizontal="right" vertical="center" wrapText="1" indent="1"/>
    </xf>
    <xf numFmtId="0" fontId="20" fillId="0" borderId="6" xfId="7" applyFont="1" applyBorder="1" applyAlignment="1">
      <alignment horizontal="left" vertical="center" wrapText="1" indent="1"/>
    </xf>
    <xf numFmtId="0" fontId="20" fillId="0" borderId="3" xfId="7" applyFont="1" applyBorder="1" applyAlignment="1">
      <alignment horizontal="left" vertical="center" wrapText="1" indent="6"/>
    </xf>
    <xf numFmtId="164" fontId="25" fillId="0" borderId="14" xfId="0" applyNumberFormat="1" applyFont="1" applyBorder="1" applyAlignment="1">
      <alignment horizontal="right" vertical="center" wrapText="1" indent="1"/>
    </xf>
    <xf numFmtId="164" fontId="25" fillId="0" borderId="43" xfId="0" applyNumberFormat="1" applyFont="1" applyBorder="1" applyAlignment="1">
      <alignment horizontal="right" vertical="center" wrapText="1" indent="1"/>
    </xf>
    <xf numFmtId="164" fontId="25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25" fillId="0" borderId="43" xfId="0" applyNumberFormat="1" applyFont="1" applyBorder="1" applyAlignment="1" applyProtection="1">
      <alignment horizontal="right" vertical="center" wrapText="1" indent="1"/>
      <protection locked="0"/>
    </xf>
    <xf numFmtId="164" fontId="23" fillId="0" borderId="14" xfId="0" quotePrefix="1" applyNumberFormat="1" applyFont="1" applyBorder="1" applyAlignment="1">
      <alignment horizontal="right" vertical="center" wrapText="1" indent="1"/>
    </xf>
    <xf numFmtId="164" fontId="23" fillId="0" borderId="43" xfId="0" quotePrefix="1" applyNumberFormat="1" applyFont="1" applyBorder="1" applyAlignment="1">
      <alignment horizontal="right" vertical="center" wrapText="1" indent="1"/>
    </xf>
    <xf numFmtId="0" fontId="25" fillId="0" borderId="17" xfId="0" applyFont="1" applyBorder="1" applyAlignment="1">
      <alignment horizontal="left" vertical="center" wrapText="1" indent="1"/>
    </xf>
    <xf numFmtId="0" fontId="23" fillId="0" borderId="18" xfId="0" applyFont="1" applyBorder="1" applyAlignment="1">
      <alignment horizontal="left" vertical="center" wrapText="1" indent="1"/>
    </xf>
    <xf numFmtId="164" fontId="63" fillId="0" borderId="0" xfId="7" applyNumberFormat="1" applyFont="1"/>
    <xf numFmtId="164" fontId="6" fillId="0" borderId="0" xfId="0" applyNumberFormat="1" applyFont="1" applyAlignment="1">
      <alignment horizontal="right"/>
    </xf>
    <xf numFmtId="164" fontId="5" fillId="0" borderId="0" xfId="0" applyNumberFormat="1" applyFont="1" applyAlignment="1">
      <alignment vertical="center"/>
    </xf>
    <xf numFmtId="164" fontId="8" fillId="0" borderId="54" xfId="0" applyNumberFormat="1" applyFont="1" applyBorder="1" applyAlignment="1">
      <alignment horizontal="center" vertical="center"/>
    </xf>
    <xf numFmtId="164" fontId="8" fillId="0" borderId="23" xfId="0" applyNumberFormat="1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164" fontId="18" fillId="0" borderId="31" xfId="0" applyNumberFormat="1" applyFont="1" applyBorder="1" applyAlignment="1">
      <alignment horizontal="center" vertical="center" wrapText="1"/>
    </xf>
    <xf numFmtId="164" fontId="18" fillId="0" borderId="36" xfId="0" applyNumberFormat="1" applyFont="1" applyBorder="1" applyAlignment="1">
      <alignment horizontal="center" vertical="center" wrapText="1"/>
    </xf>
    <xf numFmtId="164" fontId="18" fillId="0" borderId="49" xfId="0" applyNumberFormat="1" applyFont="1" applyBorder="1" applyAlignment="1">
      <alignment horizontal="center" vertical="center" wrapText="1"/>
    </xf>
    <xf numFmtId="164" fontId="18" fillId="0" borderId="21" xfId="0" applyNumberFormat="1" applyFont="1" applyBorder="1" applyAlignment="1">
      <alignment horizontal="center" vertical="center" wrapText="1"/>
    </xf>
    <xf numFmtId="164" fontId="18" fillId="0" borderId="40" xfId="0" applyNumberFormat="1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64" fontId="18" fillId="0" borderId="13" xfId="0" applyNumberFormat="1" applyFont="1" applyBorder="1" applyAlignment="1">
      <alignment horizontal="center" vertical="center" wrapText="1"/>
    </xf>
    <xf numFmtId="164" fontId="18" fillId="0" borderId="36" xfId="0" applyNumberFormat="1" applyFont="1" applyBorder="1" applyAlignment="1">
      <alignment horizontal="left" vertical="center" wrapText="1" indent="1"/>
    </xf>
    <xf numFmtId="49" fontId="51" fillId="0" borderId="14" xfId="0" applyNumberFormat="1" applyFont="1" applyBorder="1" applyAlignment="1" applyProtection="1">
      <alignment horizontal="center" vertical="center" wrapText="1"/>
      <protection locked="0"/>
    </xf>
    <xf numFmtId="164" fontId="51" fillId="0" borderId="36" xfId="0" applyNumberFormat="1" applyFont="1" applyBorder="1" applyAlignment="1">
      <alignment vertical="center" wrapText="1"/>
    </xf>
    <xf numFmtId="164" fontId="51" fillId="0" borderId="13" xfId="0" applyNumberFormat="1" applyFont="1" applyBorder="1" applyAlignment="1">
      <alignment vertical="center" wrapText="1"/>
    </xf>
    <xf numFmtId="164" fontId="51" fillId="0" borderId="14" xfId="0" applyNumberFormat="1" applyFont="1" applyBorder="1" applyAlignment="1">
      <alignment vertical="center" wrapText="1"/>
    </xf>
    <xf numFmtId="164" fontId="51" fillId="0" borderId="21" xfId="0" applyNumberFormat="1" applyFont="1" applyBorder="1" applyAlignment="1">
      <alignment vertical="center" wrapText="1"/>
    </xf>
    <xf numFmtId="164" fontId="20" fillId="0" borderId="36" xfId="0" applyNumberFormat="1" applyFont="1" applyBorder="1" applyAlignment="1">
      <alignment vertical="center" wrapText="1"/>
    </xf>
    <xf numFmtId="164" fontId="18" fillId="0" borderId="8" xfId="0" applyNumberFormat="1" applyFont="1" applyBorder="1" applyAlignment="1">
      <alignment horizontal="center" vertical="center" wrapText="1"/>
    </xf>
    <xf numFmtId="164" fontId="20" fillId="0" borderId="38" xfId="0" applyNumberFormat="1" applyFont="1" applyBorder="1" applyAlignment="1" applyProtection="1">
      <alignment horizontal="left" vertical="center" wrapText="1" indent="1"/>
      <protection locked="0"/>
    </xf>
    <xf numFmtId="49" fontId="51" fillId="0" borderId="2" xfId="0" applyNumberFormat="1" applyFont="1" applyBorder="1" applyAlignment="1" applyProtection="1">
      <alignment horizontal="center" vertical="center" wrapText="1"/>
      <protection locked="0"/>
    </xf>
    <xf numFmtId="164" fontId="51" fillId="0" borderId="38" xfId="0" applyNumberFormat="1" applyFont="1" applyBorder="1" applyAlignment="1" applyProtection="1">
      <alignment vertical="center" wrapText="1"/>
      <protection locked="0"/>
    </xf>
    <xf numFmtId="164" fontId="51" fillId="0" borderId="8" xfId="0" applyNumberFormat="1" applyFont="1" applyBorder="1" applyAlignment="1" applyProtection="1">
      <alignment vertical="center" wrapText="1"/>
      <protection locked="0"/>
    </xf>
    <xf numFmtId="164" fontId="51" fillId="0" borderId="2" xfId="0" applyNumberFormat="1" applyFont="1" applyBorder="1" applyAlignment="1" applyProtection="1">
      <alignment vertical="center" wrapText="1"/>
      <protection locked="0"/>
    </xf>
    <xf numFmtId="164" fontId="51" fillId="0" borderId="19" xfId="0" applyNumberFormat="1" applyFont="1" applyBorder="1" applyAlignment="1" applyProtection="1">
      <alignment vertical="center" wrapText="1"/>
      <protection locked="0"/>
    </xf>
    <xf numFmtId="164" fontId="20" fillId="0" borderId="38" xfId="0" applyNumberFormat="1" applyFont="1" applyBorder="1" applyAlignment="1">
      <alignment vertical="center" wrapText="1"/>
    </xf>
    <xf numFmtId="164" fontId="18" fillId="0" borderId="10" xfId="0" applyNumberFormat="1" applyFont="1" applyBorder="1" applyAlignment="1">
      <alignment horizontal="center" vertical="center" wrapText="1"/>
    </xf>
    <xf numFmtId="164" fontId="20" fillId="0" borderId="76" xfId="0" applyNumberFormat="1" applyFont="1" applyBorder="1" applyAlignment="1" applyProtection="1">
      <alignment horizontal="left" vertical="center" wrapText="1" indent="1"/>
      <protection locked="0"/>
    </xf>
    <xf numFmtId="49" fontId="51" fillId="0" borderId="6" xfId="0" applyNumberFormat="1" applyFont="1" applyBorder="1" applyAlignment="1" applyProtection="1">
      <alignment horizontal="center" vertical="center" wrapText="1"/>
      <protection locked="0"/>
    </xf>
    <xf numFmtId="164" fontId="51" fillId="0" borderId="76" xfId="0" applyNumberFormat="1" applyFont="1" applyBorder="1" applyAlignment="1" applyProtection="1">
      <alignment vertical="center" wrapText="1"/>
      <protection locked="0"/>
    </xf>
    <xf numFmtId="164" fontId="51" fillId="0" borderId="10" xfId="0" applyNumberFormat="1" applyFont="1" applyBorder="1" applyAlignment="1" applyProtection="1">
      <alignment vertical="center" wrapText="1"/>
      <protection locked="0"/>
    </xf>
    <xf numFmtId="164" fontId="51" fillId="0" borderId="6" xfId="0" applyNumberFormat="1" applyFont="1" applyBorder="1" applyAlignment="1" applyProtection="1">
      <alignment vertical="center" wrapText="1"/>
      <protection locked="0"/>
    </xf>
    <xf numFmtId="164" fontId="51" fillId="0" borderId="20" xfId="0" applyNumberFormat="1" applyFont="1" applyBorder="1" applyAlignment="1" applyProtection="1">
      <alignment vertical="center" wrapText="1"/>
      <protection locked="0"/>
    </xf>
    <xf numFmtId="164" fontId="20" fillId="0" borderId="76" xfId="0" applyNumberFormat="1" applyFont="1" applyBorder="1" applyAlignment="1">
      <alignment vertical="center" wrapText="1"/>
    </xf>
    <xf numFmtId="164" fontId="26" fillId="0" borderId="36" xfId="0" applyNumberFormat="1" applyFont="1" applyBorder="1" applyAlignment="1">
      <alignment horizontal="left" vertical="center" wrapText="1" indent="1"/>
    </xf>
    <xf numFmtId="164" fontId="18" fillId="0" borderId="7" xfId="0" applyNumberFormat="1" applyFont="1" applyBorder="1" applyAlignment="1">
      <alignment horizontal="center" vertical="center" wrapText="1"/>
    </xf>
    <xf numFmtId="164" fontId="20" fillId="0" borderId="37" xfId="0" applyNumberFormat="1" applyFont="1" applyBorder="1" applyAlignment="1" applyProtection="1">
      <alignment horizontal="left" vertical="center" wrapText="1" indent="1"/>
      <protection locked="0"/>
    </xf>
    <xf numFmtId="49" fontId="51" fillId="0" borderId="44" xfId="0" applyNumberFormat="1" applyFont="1" applyBorder="1" applyAlignment="1" applyProtection="1">
      <alignment horizontal="center" vertical="center" wrapText="1"/>
      <protection locked="0"/>
    </xf>
    <xf numFmtId="164" fontId="51" fillId="0" borderId="40" xfId="0" applyNumberFormat="1" applyFont="1" applyBorder="1" applyAlignment="1" applyProtection="1">
      <alignment vertical="center" wrapText="1"/>
      <protection locked="0"/>
    </xf>
    <xf numFmtId="164" fontId="51" fillId="0" borderId="7" xfId="0" applyNumberFormat="1" applyFont="1" applyBorder="1" applyAlignment="1" applyProtection="1">
      <alignment vertical="center" wrapText="1"/>
      <protection locked="0"/>
    </xf>
    <xf numFmtId="164" fontId="51" fillId="0" borderId="1" xfId="0" applyNumberFormat="1" applyFont="1" applyBorder="1" applyAlignment="1" applyProtection="1">
      <alignment vertical="center" wrapText="1"/>
      <protection locked="0"/>
    </xf>
    <xf numFmtId="164" fontId="51" fillId="0" borderId="35" xfId="0" applyNumberFormat="1" applyFont="1" applyBorder="1" applyAlignment="1" applyProtection="1">
      <alignment vertical="center" wrapText="1"/>
      <protection locked="0"/>
    </xf>
    <xf numFmtId="164" fontId="20" fillId="0" borderId="40" xfId="0" applyNumberFormat="1" applyFont="1" applyBorder="1" applyAlignment="1">
      <alignment vertical="center" wrapText="1"/>
    </xf>
    <xf numFmtId="164" fontId="51" fillId="2" borderId="49" xfId="0" applyNumberFormat="1" applyFont="1" applyFill="1" applyBorder="1" applyAlignment="1">
      <alignment horizontal="left" vertical="center" wrapText="1" indent="2"/>
    </xf>
    <xf numFmtId="0" fontId="0" fillId="0" borderId="0" xfId="0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 wrapText="1"/>
    </xf>
    <xf numFmtId="0" fontId="47" fillId="0" borderId="0" xfId="0" applyFont="1" applyAlignment="1">
      <alignment horizontal="center" wrapText="1"/>
    </xf>
    <xf numFmtId="164" fontId="10" fillId="0" borderId="0" xfId="0" applyNumberFormat="1" applyFont="1" applyAlignment="1">
      <alignment vertical="center" wrapText="1"/>
    </xf>
    <xf numFmtId="164" fontId="6" fillId="0" borderId="0" xfId="0" applyNumberFormat="1" applyFont="1" applyAlignment="1">
      <alignment horizontal="right" vertical="center"/>
    </xf>
    <xf numFmtId="0" fontId="27" fillId="0" borderId="11" xfId="0" applyFont="1" applyBorder="1" applyAlignment="1">
      <alignment horizontal="center" vertical="center" wrapText="1"/>
    </xf>
    <xf numFmtId="0" fontId="24" fillId="0" borderId="57" xfId="0" applyFont="1" applyBorder="1" applyAlignment="1">
      <alignment horizontal="left" vertical="center" wrapText="1" indent="1"/>
    </xf>
    <xf numFmtId="164" fontId="27" fillId="0" borderId="57" xfId="0" applyNumberFormat="1" applyFont="1" applyBorder="1" applyAlignment="1" applyProtection="1">
      <alignment horizontal="right" vertical="center" wrapText="1" indent="1"/>
      <protection locked="0"/>
    </xf>
    <xf numFmtId="0" fontId="27" fillId="0" borderId="8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left" vertical="center" wrapText="1" indent="1"/>
    </xf>
    <xf numFmtId="164" fontId="27" fillId="0" borderId="5" xfId="0" applyNumberFormat="1" applyFont="1" applyBorder="1" applyAlignment="1" applyProtection="1">
      <alignment horizontal="right" vertical="center" wrapText="1" indent="1"/>
      <protection locked="0"/>
    </xf>
    <xf numFmtId="0" fontId="24" fillId="0" borderId="5" xfId="0" applyFont="1" applyBorder="1" applyAlignment="1">
      <alignment horizontal="left" vertical="center" wrapText="1" indent="8"/>
    </xf>
    <xf numFmtId="0" fontId="27" fillId="0" borderId="3" xfId="0" applyFont="1" applyBorder="1" applyAlignment="1" applyProtection="1">
      <alignment vertical="center" wrapText="1"/>
      <protection locked="0"/>
    </xf>
    <xf numFmtId="164" fontId="27" fillId="0" borderId="2" xfId="0" applyNumberFormat="1" applyFont="1" applyBorder="1" applyAlignment="1" applyProtection="1">
      <alignment horizontal="right" vertical="center" wrapText="1" indent="1"/>
      <protection locked="0"/>
    </xf>
    <xf numFmtId="0" fontId="27" fillId="0" borderId="2" xfId="0" applyFont="1" applyBorder="1" applyAlignment="1" applyProtection="1">
      <alignment vertical="center" wrapText="1"/>
      <protection locked="0"/>
    </xf>
    <xf numFmtId="0" fontId="27" fillId="0" borderId="10" xfId="0" applyFont="1" applyBorder="1" applyAlignment="1">
      <alignment horizontal="center" vertical="center" wrapText="1"/>
    </xf>
    <xf numFmtId="0" fontId="27" fillId="0" borderId="25" xfId="0" applyFont="1" applyBorder="1" applyAlignment="1" applyProtection="1">
      <alignment vertical="center" wrapText="1"/>
      <protection locked="0"/>
    </xf>
    <xf numFmtId="164" fontId="27" fillId="0" borderId="25" xfId="0" applyNumberFormat="1" applyFont="1" applyBorder="1" applyAlignment="1" applyProtection="1">
      <alignment horizontal="right" vertical="center" wrapText="1" indent="1"/>
      <protection locked="0"/>
    </xf>
    <xf numFmtId="164" fontId="27" fillId="0" borderId="23" xfId="0" applyNumberFormat="1" applyFont="1" applyBorder="1" applyAlignment="1" applyProtection="1">
      <alignment horizontal="right" vertical="center" wrapText="1" indent="1"/>
      <protection locked="0"/>
    </xf>
    <xf numFmtId="0" fontId="28" fillId="0" borderId="18" xfId="0" applyFont="1" applyBorder="1" applyAlignment="1">
      <alignment vertical="center" wrapText="1"/>
    </xf>
    <xf numFmtId="164" fontId="26" fillId="0" borderId="18" xfId="0" applyNumberFormat="1" applyFont="1" applyBorder="1" applyAlignment="1">
      <alignment vertical="center" wrapText="1"/>
    </xf>
    <xf numFmtId="164" fontId="26" fillId="0" borderId="47" xfId="0" applyNumberFormat="1" applyFont="1" applyBorder="1" applyAlignment="1">
      <alignment vertical="center" wrapText="1"/>
    </xf>
    <xf numFmtId="0" fontId="0" fillId="0" borderId="0" xfId="0" applyAlignment="1">
      <alignment horizontal="right" vertical="center" wrapText="1"/>
    </xf>
    <xf numFmtId="0" fontId="12" fillId="0" borderId="0" xfId="8"/>
    <xf numFmtId="0" fontId="12" fillId="0" borderId="0" xfId="8" applyProtection="1">
      <protection locked="0"/>
    </xf>
    <xf numFmtId="0" fontId="40" fillId="0" borderId="0" xfId="8" applyFont="1" applyProtection="1">
      <protection locked="0"/>
    </xf>
    <xf numFmtId="0" fontId="28" fillId="0" borderId="15" xfId="8" applyFont="1" applyBorder="1" applyAlignment="1">
      <alignment horizontal="center" vertical="center" wrapText="1"/>
    </xf>
    <xf numFmtId="0" fontId="28" fillId="0" borderId="16" xfId="8" applyFont="1" applyBorder="1" applyAlignment="1">
      <alignment horizontal="center" vertical="center"/>
    </xf>
    <xf numFmtId="0" fontId="28" fillId="0" borderId="26" xfId="8" applyFont="1" applyBorder="1" applyAlignment="1">
      <alignment horizontal="center" vertical="center"/>
    </xf>
    <xf numFmtId="0" fontId="20" fillId="0" borderId="13" xfId="8" applyFont="1" applyBorder="1" applyAlignment="1">
      <alignment horizontal="left" vertical="center" indent="1"/>
    </xf>
    <xf numFmtId="0" fontId="12" fillId="0" borderId="0" xfId="8" applyAlignment="1">
      <alignment vertical="center"/>
    </xf>
    <xf numFmtId="0" fontId="20" fillId="0" borderId="7" xfId="8" applyFont="1" applyBorder="1" applyAlignment="1">
      <alignment horizontal="left" vertical="center" indent="1"/>
    </xf>
    <xf numFmtId="0" fontId="20" fillId="0" borderId="1" xfId="8" applyFont="1" applyBorder="1" applyAlignment="1">
      <alignment horizontal="left" vertical="center" wrapText="1" indent="1"/>
    </xf>
    <xf numFmtId="164" fontId="55" fillId="0" borderId="1" xfId="8" applyNumberFormat="1" applyFont="1" applyBorder="1" applyAlignment="1" applyProtection="1">
      <alignment vertical="center"/>
      <protection locked="0"/>
    </xf>
    <xf numFmtId="164" fontId="20" fillId="0" borderId="35" xfId="8" applyNumberFormat="1" applyFont="1" applyBorder="1" applyAlignment="1">
      <alignment vertical="center"/>
    </xf>
    <xf numFmtId="0" fontId="12" fillId="0" borderId="0" xfId="8" applyAlignment="1">
      <alignment vertical="center" wrapText="1"/>
    </xf>
    <xf numFmtId="0" fontId="20" fillId="0" borderId="8" xfId="8" applyFont="1" applyBorder="1" applyAlignment="1">
      <alignment horizontal="left" vertical="center" indent="1"/>
    </xf>
    <xf numFmtId="0" fontId="20" fillId="0" borderId="2" xfId="8" applyFont="1" applyBorder="1" applyAlignment="1">
      <alignment horizontal="left" vertical="center" wrapText="1" indent="1"/>
    </xf>
    <xf numFmtId="164" fontId="55" fillId="0" borderId="2" xfId="8" applyNumberFormat="1" applyFont="1" applyBorder="1" applyAlignment="1" applyProtection="1">
      <alignment vertical="center"/>
      <protection locked="0"/>
    </xf>
    <xf numFmtId="164" fontId="20" fillId="0" borderId="19" xfId="8" applyNumberFormat="1" applyFont="1" applyBorder="1" applyAlignment="1">
      <alignment vertical="center"/>
    </xf>
    <xf numFmtId="0" fontId="12" fillId="0" borderId="0" xfId="8" applyAlignment="1" applyProtection="1">
      <alignment vertical="center"/>
      <protection locked="0"/>
    </xf>
    <xf numFmtId="0" fontId="20" fillId="0" borderId="3" xfId="8" applyFont="1" applyBorder="1" applyAlignment="1">
      <alignment horizontal="left" vertical="center" wrapText="1" indent="1"/>
    </xf>
    <xf numFmtId="164" fontId="55" fillId="0" borderId="3" xfId="8" applyNumberFormat="1" applyFont="1" applyBorder="1" applyAlignment="1" applyProtection="1">
      <alignment vertical="center"/>
      <protection locked="0"/>
    </xf>
    <xf numFmtId="164" fontId="20" fillId="0" borderId="22" xfId="8" applyNumberFormat="1" applyFont="1" applyBorder="1" applyAlignment="1">
      <alignment vertical="center"/>
    </xf>
    <xf numFmtId="0" fontId="20" fillId="0" borderId="2" xfId="8" applyFont="1" applyBorder="1" applyAlignment="1">
      <alignment horizontal="left" vertical="center" indent="1"/>
    </xf>
    <xf numFmtId="0" fontId="8" fillId="0" borderId="14" xfId="8" applyFont="1" applyBorder="1" applyAlignment="1">
      <alignment horizontal="left" vertical="center" indent="1"/>
    </xf>
    <xf numFmtId="164" fontId="56" fillId="0" borderId="14" xfId="8" applyNumberFormat="1" applyFont="1" applyBorder="1" applyAlignment="1">
      <alignment vertical="center"/>
    </xf>
    <xf numFmtId="164" fontId="18" fillId="0" borderId="21" xfId="8" applyNumberFormat="1" applyFont="1" applyBorder="1" applyAlignment="1">
      <alignment vertical="center"/>
    </xf>
    <xf numFmtId="0" fontId="20" fillId="0" borderId="9" xfId="8" applyFont="1" applyBorder="1" applyAlignment="1">
      <alignment horizontal="left" vertical="center" indent="1"/>
    </xf>
    <xf numFmtId="0" fontId="20" fillId="0" borderId="3" xfId="8" applyFont="1" applyBorder="1" applyAlignment="1">
      <alignment horizontal="left" vertical="center" indent="1"/>
    </xf>
    <xf numFmtId="0" fontId="20" fillId="0" borderId="1" xfId="8" applyFont="1" applyBorder="1" applyAlignment="1">
      <alignment horizontal="left" vertical="center" indent="1"/>
    </xf>
    <xf numFmtId="0" fontId="18" fillId="0" borderId="13" xfId="8" applyFont="1" applyBorder="1" applyAlignment="1">
      <alignment horizontal="left" vertical="center" indent="1"/>
    </xf>
    <xf numFmtId="0" fontId="8" fillId="0" borderId="14" xfId="8" applyFont="1" applyBorder="1" applyAlignment="1">
      <alignment horizontal="left" indent="1"/>
    </xf>
    <xf numFmtId="164" fontId="56" fillId="0" borderId="14" xfId="8" applyNumberFormat="1" applyFont="1" applyBorder="1"/>
    <xf numFmtId="164" fontId="18" fillId="0" borderId="21" xfId="8" applyNumberFormat="1" applyFont="1" applyBorder="1"/>
    <xf numFmtId="0" fontId="15" fillId="0" borderId="0" xfId="8" applyFont="1"/>
    <xf numFmtId="0" fontId="31" fillId="0" borderId="0" xfId="8" applyFont="1" applyProtection="1">
      <protection locked="0"/>
    </xf>
    <xf numFmtId="0" fontId="21" fillId="0" borderId="0" xfId="8" applyFont="1" applyProtection="1">
      <protection locked="0"/>
    </xf>
    <xf numFmtId="0" fontId="40" fillId="0" borderId="0" xfId="7" applyFont="1" applyAlignment="1">
      <alignment vertical="center"/>
    </xf>
    <xf numFmtId="0" fontId="8" fillId="0" borderId="30" xfId="7" applyFont="1" applyBorder="1" applyAlignment="1">
      <alignment horizontal="center" vertical="center" wrapText="1"/>
    </xf>
    <xf numFmtId="164" fontId="26" fillId="0" borderId="21" xfId="7" applyNumberFormat="1" applyFont="1" applyBorder="1" applyAlignment="1">
      <alignment horizontal="right" vertical="center" wrapText="1" indent="1"/>
    </xf>
    <xf numFmtId="164" fontId="26" fillId="0" borderId="14" xfId="7" applyNumberFormat="1" applyFont="1" applyBorder="1" applyAlignment="1" applyProtection="1">
      <alignment horizontal="right" vertical="center" wrapText="1" indent="1"/>
      <protection locked="0"/>
    </xf>
    <xf numFmtId="164" fontId="26" fillId="0" borderId="43" xfId="7" applyNumberFormat="1" applyFont="1" applyBorder="1" applyAlignment="1" applyProtection="1">
      <alignment horizontal="right" vertical="center" wrapText="1" indent="1"/>
      <protection locked="0"/>
    </xf>
    <xf numFmtId="0" fontId="20" fillId="0" borderId="70" xfId="7" applyFont="1" applyBorder="1" applyAlignment="1">
      <alignment horizontal="right" vertical="center" wrapText="1" indent="1"/>
    </xf>
    <xf numFmtId="164" fontId="27" fillId="0" borderId="70" xfId="7" applyNumberFormat="1" applyFont="1" applyBorder="1" applyAlignment="1">
      <alignment horizontal="right" vertical="center" wrapText="1" indent="1"/>
    </xf>
    <xf numFmtId="0" fontId="18" fillId="0" borderId="15" xfId="7" applyFont="1" applyBorder="1" applyAlignment="1">
      <alignment horizontal="center" vertical="center" wrapText="1"/>
    </xf>
    <xf numFmtId="0" fontId="18" fillId="0" borderId="16" xfId="7" applyFont="1" applyBorder="1" applyAlignment="1">
      <alignment horizontal="center" vertical="center" wrapText="1"/>
    </xf>
    <xf numFmtId="0" fontId="18" fillId="0" borderId="75" xfId="7" applyFont="1" applyBorder="1" applyAlignment="1">
      <alignment horizontal="center" vertical="center" wrapText="1"/>
    </xf>
    <xf numFmtId="0" fontId="18" fillId="0" borderId="14" xfId="7" applyFont="1" applyBorder="1" applyAlignment="1">
      <alignment vertical="center" wrapText="1"/>
    </xf>
    <xf numFmtId="164" fontId="18" fillId="0" borderId="21" xfId="7" applyNumberFormat="1" applyFont="1" applyBorder="1" applyAlignment="1" applyProtection="1">
      <alignment horizontal="right" vertical="center" wrapText="1" indent="1"/>
      <protection locked="0"/>
    </xf>
    <xf numFmtId="0" fontId="26" fillId="0" borderId="18" xfId="7" applyFont="1" applyBorder="1" applyAlignment="1">
      <alignment vertical="center" wrapText="1"/>
    </xf>
    <xf numFmtId="164" fontId="26" fillId="0" borderId="18" xfId="7" applyNumberFormat="1" applyFont="1" applyBorder="1" applyAlignment="1">
      <alignment horizontal="right" vertical="center" wrapText="1" indent="1"/>
    </xf>
    <xf numFmtId="164" fontId="26" fillId="0" borderId="58" xfId="7" applyNumberFormat="1" applyFont="1" applyBorder="1" applyAlignment="1">
      <alignment horizontal="right" vertical="center" wrapText="1" indent="1"/>
    </xf>
    <xf numFmtId="164" fontId="23" fillId="0" borderId="14" xfId="0" quotePrefix="1" applyNumberFormat="1" applyFont="1" applyBorder="1" applyAlignment="1" applyProtection="1">
      <alignment horizontal="right" vertical="center" wrapText="1" indent="1"/>
      <protection locked="0"/>
    </xf>
    <xf numFmtId="164" fontId="23" fillId="0" borderId="43" xfId="0" quotePrefix="1" applyNumberFormat="1" applyFont="1" applyBorder="1" applyAlignment="1" applyProtection="1">
      <alignment horizontal="right" vertical="center" wrapText="1" indent="1"/>
      <protection locked="0"/>
    </xf>
    <xf numFmtId="0" fontId="64" fillId="0" borderId="0" xfId="0" applyFont="1" applyAlignment="1">
      <alignment horizontal="center" vertical="top" wrapText="1"/>
    </xf>
    <xf numFmtId="0" fontId="45" fillId="0" borderId="0" xfId="0" applyFont="1" applyAlignment="1">
      <alignment horizontal="center"/>
    </xf>
    <xf numFmtId="0" fontId="44" fillId="0" borderId="0" xfId="0" applyFont="1" applyAlignment="1">
      <alignment horizontal="center" vertical="top" wrapText="1"/>
    </xf>
    <xf numFmtId="0" fontId="44" fillId="0" borderId="0" xfId="0" applyFont="1" applyAlignment="1">
      <alignment horizontal="center" vertical="top"/>
    </xf>
    <xf numFmtId="0" fontId="21" fillId="6" borderId="0" xfId="0" applyFont="1" applyFill="1" applyAlignment="1" applyProtection="1">
      <alignment horizontal="center"/>
      <protection locked="0"/>
    </xf>
    <xf numFmtId="0" fontId="33" fillId="0" borderId="0" xfId="0" applyFont="1" applyAlignment="1" applyProtection="1">
      <alignment horizontal="center"/>
      <protection locked="0"/>
    </xf>
    <xf numFmtId="0" fontId="31" fillId="6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0" fillId="6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43" fillId="0" borderId="0" xfId="7" applyFont="1" applyFill="1" applyAlignment="1" applyProtection="1">
      <alignment horizontal="right"/>
      <protection locked="0"/>
    </xf>
    <xf numFmtId="0" fontId="43" fillId="0" borderId="0" xfId="0" applyFont="1" applyAlignment="1" applyProtection="1">
      <alignment horizontal="right"/>
      <protection locked="0"/>
    </xf>
    <xf numFmtId="164" fontId="7" fillId="0" borderId="0" xfId="7" applyNumberFormat="1" applyFont="1" applyFill="1" applyBorder="1" applyAlignment="1" applyProtection="1">
      <alignment horizontal="center" vertical="center"/>
      <protection locked="0"/>
    </xf>
    <xf numFmtId="164" fontId="32" fillId="0" borderId="24" xfId="7" applyNumberFormat="1" applyFont="1" applyFill="1" applyBorder="1" applyAlignment="1" applyProtection="1">
      <alignment horizontal="left" vertical="center"/>
      <protection locked="0"/>
    </xf>
    <xf numFmtId="164" fontId="32" fillId="0" borderId="24" xfId="7" applyNumberFormat="1" applyFont="1" applyFill="1" applyBorder="1" applyAlignment="1" applyProtection="1">
      <alignment horizontal="left"/>
    </xf>
    <xf numFmtId="0" fontId="26" fillId="0" borderId="0" xfId="7" applyFont="1" applyFill="1" applyAlignment="1" applyProtection="1">
      <alignment horizontal="center"/>
    </xf>
    <xf numFmtId="164" fontId="32" fillId="0" borderId="24" xfId="7" applyNumberFormat="1" applyFont="1" applyFill="1" applyBorder="1" applyAlignment="1" applyProtection="1">
      <alignment horizontal="left" vertical="center"/>
    </xf>
    <xf numFmtId="164" fontId="7" fillId="0" borderId="0" xfId="7" applyNumberFormat="1" applyFont="1" applyFill="1" applyBorder="1" applyAlignment="1" applyProtection="1">
      <alignment horizontal="center" vertical="center"/>
    </xf>
    <xf numFmtId="0" fontId="21" fillId="0" borderId="0" xfId="7" applyFont="1" applyFill="1" applyAlignment="1" applyProtection="1">
      <alignment horizontal="center" wrapText="1"/>
      <protection locked="0"/>
    </xf>
    <xf numFmtId="0" fontId="0" fillId="0" borderId="0" xfId="0" applyAlignment="1">
      <alignment horizontal="center"/>
    </xf>
    <xf numFmtId="0" fontId="21" fillId="0" borderId="0" xfId="0" applyFont="1" applyAlignment="1" applyProtection="1">
      <alignment horizontal="center"/>
      <protection locked="0"/>
    </xf>
    <xf numFmtId="0" fontId="12" fillId="0" borderId="0" xfId="0" applyFont="1" applyAlignment="1">
      <alignment horizontal="center"/>
    </xf>
    <xf numFmtId="164" fontId="26" fillId="0" borderId="62" xfId="0" applyNumberFormat="1" applyFont="1" applyFill="1" applyBorder="1" applyAlignment="1" applyProtection="1">
      <alignment horizontal="center" vertical="center" wrapText="1"/>
    </xf>
    <xf numFmtId="164" fontId="26" fillId="0" borderId="77" xfId="0" applyNumberFormat="1" applyFont="1" applyFill="1" applyBorder="1" applyAlignment="1" applyProtection="1">
      <alignment horizontal="center" vertical="center" wrapText="1"/>
    </xf>
    <xf numFmtId="164" fontId="43" fillId="0" borderId="0" xfId="0" applyNumberFormat="1" applyFont="1" applyFill="1" applyAlignment="1" applyProtection="1">
      <alignment horizontal="center" textRotation="180" wrapText="1"/>
    </xf>
    <xf numFmtId="164" fontId="65" fillId="0" borderId="70" xfId="0" applyNumberFormat="1" applyFont="1" applyFill="1" applyBorder="1" applyAlignment="1" applyProtection="1">
      <alignment horizontal="left" vertical="top" wrapText="1"/>
    </xf>
    <xf numFmtId="164" fontId="26" fillId="0" borderId="78" xfId="0" applyNumberFormat="1" applyFont="1" applyFill="1" applyBorder="1" applyAlignment="1" applyProtection="1">
      <alignment horizontal="center" vertical="center" wrapText="1"/>
    </xf>
    <xf numFmtId="164" fontId="26" fillId="0" borderId="79" xfId="0" applyNumberFormat="1" applyFont="1" applyFill="1" applyBorder="1" applyAlignment="1" applyProtection="1">
      <alignment horizontal="center" vertical="center" wrapText="1"/>
    </xf>
    <xf numFmtId="0" fontId="43" fillId="0" borderId="0" xfId="7" applyFont="1" applyAlignment="1" applyProtection="1">
      <alignment horizontal="right"/>
      <protection locked="0"/>
    </xf>
    <xf numFmtId="164" fontId="5" fillId="0" borderId="0" xfId="7" applyNumberFormat="1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right"/>
      <protection locked="0"/>
    </xf>
    <xf numFmtId="0" fontId="19" fillId="0" borderId="0" xfId="0" applyFont="1" applyAlignment="1" applyProtection="1">
      <alignment horizontal="right"/>
      <protection locked="0"/>
    </xf>
    <xf numFmtId="0" fontId="29" fillId="0" borderId="11" xfId="7" applyFont="1" applyBorder="1" applyAlignment="1">
      <alignment horizontal="center" vertical="center" wrapText="1"/>
    </xf>
    <xf numFmtId="0" fontId="29" fillId="0" borderId="10" xfId="7" applyFont="1" applyBorder="1" applyAlignment="1">
      <alignment horizontal="center" vertical="center" wrapText="1"/>
    </xf>
    <xf numFmtId="0" fontId="29" fillId="0" borderId="4" xfId="7" applyFont="1" applyBorder="1" applyAlignment="1">
      <alignment horizontal="center" vertical="center" wrapText="1"/>
    </xf>
    <xf numFmtId="0" fontId="29" fillId="0" borderId="6" xfId="7" applyFont="1" applyBorder="1" applyAlignment="1">
      <alignment horizontal="center" vertical="center" wrapText="1"/>
    </xf>
    <xf numFmtId="0" fontId="29" fillId="0" borderId="33" xfId="7" applyFont="1" applyBorder="1" applyAlignment="1">
      <alignment horizontal="center" vertical="center" wrapText="1"/>
    </xf>
    <xf numFmtId="0" fontId="29" fillId="0" borderId="20" xfId="7" applyFont="1" applyBorder="1" applyAlignment="1">
      <alignment horizontal="center" vertical="center" wrapText="1"/>
    </xf>
    <xf numFmtId="164" fontId="7" fillId="0" borderId="0" xfId="7" applyNumberFormat="1" applyFont="1" applyFill="1" applyBorder="1" applyAlignment="1" applyProtection="1">
      <alignment horizontal="center" vertical="center" wrapText="1"/>
      <protection locked="0"/>
    </xf>
    <xf numFmtId="0" fontId="28" fillId="0" borderId="13" xfId="7" applyFont="1" applyFill="1" applyBorder="1" applyAlignment="1" applyProtection="1">
      <alignment horizontal="left"/>
    </xf>
    <xf numFmtId="0" fontId="28" fillId="0" borderId="14" xfId="7" applyFont="1" applyFill="1" applyBorder="1" applyAlignment="1" applyProtection="1">
      <alignment horizontal="left"/>
    </xf>
    <xf numFmtId="0" fontId="20" fillId="0" borderId="70" xfId="7" applyFont="1" applyFill="1" applyBorder="1" applyAlignment="1">
      <alignment horizontal="justify" vertical="center" wrapText="1"/>
    </xf>
    <xf numFmtId="164" fontId="7" fillId="0" borderId="0" xfId="7" applyNumberFormat="1" applyFont="1" applyAlignment="1" applyProtection="1">
      <alignment horizontal="center" vertical="center" wrapText="1"/>
      <protection locked="0"/>
    </xf>
    <xf numFmtId="0" fontId="15" fillId="0" borderId="70" xfId="7" applyFont="1" applyBorder="1" applyAlignment="1">
      <alignment horizontal="left" vertical="top" wrapText="1"/>
    </xf>
    <xf numFmtId="164" fontId="21" fillId="0" borderId="0" xfId="0" applyNumberFormat="1" applyFont="1" applyFill="1" applyAlignment="1" applyProtection="1">
      <alignment horizontal="center" vertical="center" wrapText="1"/>
      <protection locked="0"/>
    </xf>
    <xf numFmtId="164" fontId="43" fillId="0" borderId="0" xfId="0" applyNumberFormat="1" applyFont="1" applyFill="1" applyAlignment="1" applyProtection="1">
      <alignment horizontal="right" vertical="center" wrapText="1"/>
      <protection locked="0"/>
    </xf>
    <xf numFmtId="0" fontId="43" fillId="0" borderId="0" xfId="0" applyFont="1" applyAlignment="1" applyProtection="1">
      <alignment horizontal="right" vertical="center" wrapText="1"/>
      <protection locked="0"/>
    </xf>
    <xf numFmtId="164" fontId="43" fillId="0" borderId="0" xfId="0" applyNumberFormat="1" applyFont="1" applyAlignment="1" applyProtection="1">
      <alignment horizontal="right" vertical="center" wrapText="1"/>
      <protection locked="0"/>
    </xf>
    <xf numFmtId="164" fontId="21" fillId="0" borderId="0" xfId="0" applyNumberFormat="1" applyFont="1" applyAlignment="1" applyProtection="1">
      <alignment horizontal="center" vertical="center" wrapText="1"/>
      <protection locked="0"/>
    </xf>
    <xf numFmtId="0" fontId="5" fillId="0" borderId="53" xfId="0" applyFont="1" applyFill="1" applyBorder="1" applyAlignment="1" applyProtection="1">
      <alignment horizontal="center" vertical="center"/>
      <protection locked="0"/>
    </xf>
    <xf numFmtId="0" fontId="0" fillId="0" borderId="80" xfId="0" applyBorder="1" applyAlignment="1">
      <alignment horizontal="center" vertical="center"/>
    </xf>
    <xf numFmtId="0" fontId="5" fillId="0" borderId="54" xfId="0" applyFont="1" applyFill="1" applyBorder="1" applyAlignment="1" applyProtection="1">
      <alignment horizontal="center" vertical="center"/>
      <protection locked="0"/>
    </xf>
    <xf numFmtId="0" fontId="0" fillId="0" borderId="56" xfId="0" applyBorder="1" applyAlignment="1">
      <alignment horizontal="center" vertical="center"/>
    </xf>
    <xf numFmtId="0" fontId="5" fillId="0" borderId="53" xfId="0" applyFont="1" applyFill="1" applyBorder="1" applyAlignment="1" applyProtection="1">
      <alignment horizontal="center" vertical="center" wrapText="1"/>
    </xf>
    <xf numFmtId="0" fontId="0" fillId="0" borderId="80" xfId="0" applyBorder="1" applyAlignment="1">
      <alignment horizontal="center" vertical="center" wrapText="1"/>
    </xf>
    <xf numFmtId="0" fontId="5" fillId="0" borderId="54" xfId="0" applyFont="1" applyFill="1" applyBorder="1" applyAlignment="1" applyProtection="1">
      <alignment horizontal="center" vertical="center"/>
    </xf>
    <xf numFmtId="0" fontId="5" fillId="0" borderId="53" xfId="0" applyFont="1" applyFill="1" applyBorder="1" applyAlignment="1" applyProtection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43" fillId="0" borderId="0" xfId="0" applyFont="1" applyAlignment="1">
      <alignment horizontal="right"/>
    </xf>
    <xf numFmtId="0" fontId="21" fillId="0" borderId="0" xfId="0" applyFont="1" applyAlignment="1">
      <alignment horizontal="center" wrapText="1"/>
    </xf>
    <xf numFmtId="0" fontId="3" fillId="0" borderId="0" xfId="0" applyFont="1" applyAlignment="1" applyProtection="1">
      <alignment horizontal="left"/>
      <protection locked="0"/>
    </xf>
    <xf numFmtId="0" fontId="31" fillId="0" borderId="0" xfId="7" applyFont="1" applyAlignment="1" applyProtection="1">
      <alignment horizontal="center"/>
      <protection locked="0"/>
    </xf>
    <xf numFmtId="0" fontId="31" fillId="0" borderId="0" xfId="7" applyFont="1" applyAlignment="1" applyProtection="1">
      <alignment horizontal="center" vertical="center"/>
      <protection locked="0"/>
    </xf>
    <xf numFmtId="164" fontId="7" fillId="0" borderId="0" xfId="7" applyNumberFormat="1" applyFont="1" applyAlignment="1" applyProtection="1">
      <alignment horizontal="center" vertical="center"/>
      <protection locked="0"/>
    </xf>
    <xf numFmtId="164" fontId="32" fillId="0" borderId="24" xfId="7" applyNumberFormat="1" applyFont="1" applyBorder="1" applyAlignment="1" applyProtection="1">
      <alignment horizontal="left" vertical="center"/>
      <protection locked="0"/>
    </xf>
    <xf numFmtId="164" fontId="7" fillId="0" borderId="0" xfId="7" applyNumberFormat="1" applyFont="1" applyAlignment="1">
      <alignment horizontal="center" vertical="center"/>
    </xf>
    <xf numFmtId="164" fontId="32" fillId="0" borderId="24" xfId="7" applyNumberFormat="1" applyFont="1" applyBorder="1" applyAlignment="1">
      <alignment horizontal="left"/>
    </xf>
    <xf numFmtId="164" fontId="43" fillId="0" borderId="0" xfId="0" applyNumberFormat="1" applyFont="1" applyAlignment="1">
      <alignment horizontal="right" textRotation="180" wrapText="1"/>
    </xf>
    <xf numFmtId="164" fontId="8" fillId="0" borderId="62" xfId="0" applyNumberFormat="1" applyFont="1" applyBorder="1" applyAlignment="1">
      <alignment horizontal="center" vertical="center" wrapText="1"/>
    </xf>
    <xf numFmtId="164" fontId="8" fillId="0" borderId="77" xfId="0" applyNumberFormat="1" applyFont="1" applyBorder="1" applyAlignment="1">
      <alignment horizontal="center" vertical="center" wrapText="1"/>
    </xf>
    <xf numFmtId="164" fontId="8" fillId="0" borderId="62" xfId="0" applyNumberFormat="1" applyFont="1" applyBorder="1" applyAlignment="1">
      <alignment horizontal="center" vertical="center"/>
    </xf>
    <xf numFmtId="164" fontId="8" fillId="0" borderId="77" xfId="0" applyNumberFormat="1" applyFont="1" applyBorder="1" applyAlignment="1">
      <alignment horizontal="center" vertical="center"/>
    </xf>
    <xf numFmtId="164" fontId="8" fillId="0" borderId="45" xfId="0" applyNumberFormat="1" applyFont="1" applyBorder="1" applyAlignment="1">
      <alignment horizontal="center" vertical="center"/>
    </xf>
    <xf numFmtId="164" fontId="8" fillId="0" borderId="82" xfId="0" applyNumberFormat="1" applyFont="1" applyBorder="1" applyAlignment="1">
      <alignment horizontal="center" vertical="center"/>
    </xf>
    <xf numFmtId="164" fontId="8" fillId="0" borderId="41" xfId="0" applyNumberFormat="1" applyFont="1" applyBorder="1" applyAlignment="1">
      <alignment horizontal="center" vertical="center"/>
    </xf>
    <xf numFmtId="164" fontId="8" fillId="0" borderId="31" xfId="0" applyNumberFormat="1" applyFont="1" applyBorder="1" applyAlignment="1">
      <alignment horizontal="left" vertical="center" wrapText="1" indent="2"/>
    </xf>
    <xf numFmtId="164" fontId="8" fillId="0" borderId="43" xfId="0" applyNumberFormat="1" applyFont="1" applyBorder="1" applyAlignment="1">
      <alignment horizontal="left" vertical="center" wrapText="1" indent="2"/>
    </xf>
    <xf numFmtId="0" fontId="47" fillId="0" borderId="0" xfId="0" applyFont="1" applyAlignment="1" applyProtection="1">
      <alignment horizontal="center" wrapText="1"/>
      <protection locked="0"/>
    </xf>
    <xf numFmtId="0" fontId="27" fillId="0" borderId="70" xfId="0" applyFont="1" applyBorder="1" applyAlignment="1">
      <alignment horizontal="justify" vertical="center" wrapText="1"/>
    </xf>
    <xf numFmtId="0" fontId="21" fillId="0" borderId="0" xfId="8" applyFont="1" applyAlignment="1">
      <alignment horizontal="center" wrapText="1"/>
    </xf>
    <xf numFmtId="0" fontId="21" fillId="0" borderId="0" xfId="8" applyFont="1" applyAlignment="1">
      <alignment horizontal="center"/>
    </xf>
    <xf numFmtId="0" fontId="19" fillId="0" borderId="49" xfId="8" applyFont="1" applyBorder="1" applyAlignment="1">
      <alignment horizontal="left" vertical="center" indent="1"/>
    </xf>
    <xf numFmtId="0" fontId="19" fillId="0" borderId="32" xfId="8" applyFont="1" applyBorder="1" applyAlignment="1">
      <alignment horizontal="left" vertical="center" indent="1"/>
    </xf>
    <xf numFmtId="0" fontId="19" fillId="0" borderId="43" xfId="8" applyFont="1" applyBorder="1" applyAlignment="1">
      <alignment horizontal="left" vertical="center" indent="1"/>
    </xf>
    <xf numFmtId="0" fontId="47" fillId="0" borderId="0" xfId="0" applyFont="1" applyAlignment="1" applyProtection="1">
      <alignment horizontal="center" vertical="center"/>
      <protection locked="0"/>
    </xf>
    <xf numFmtId="0" fontId="43" fillId="0" borderId="0" xfId="0" applyFont="1" applyAlignment="1">
      <alignment horizontal="center" textRotation="180"/>
    </xf>
    <xf numFmtId="0" fontId="50" fillId="0" borderId="70" xfId="0" applyFont="1" applyBorder="1"/>
    <xf numFmtId="0" fontId="21" fillId="0" borderId="0" xfId="0" applyFont="1" applyAlignment="1" applyProtection="1">
      <alignment horizontal="center" wrapText="1"/>
      <protection locked="0"/>
    </xf>
    <xf numFmtId="0" fontId="32" fillId="0" borderId="0" xfId="0" applyFont="1" applyAlignment="1">
      <alignment horizontal="right"/>
    </xf>
    <xf numFmtId="0" fontId="28" fillId="0" borderId="31" xfId="0" applyFont="1" applyBorder="1" applyAlignment="1">
      <alignment horizontal="left" vertical="center" indent="2"/>
    </xf>
    <xf numFmtId="0" fontId="28" fillId="0" borderId="30" xfId="0" applyFont="1" applyBorder="1" applyAlignment="1">
      <alignment horizontal="left" vertical="center" indent="2"/>
    </xf>
    <xf numFmtId="0" fontId="31" fillId="0" borderId="0" xfId="7" applyFont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 applyProtection="1">
      <alignment horizontal="center"/>
      <protection locked="0"/>
    </xf>
    <xf numFmtId="164" fontId="32" fillId="0" borderId="24" xfId="7" applyNumberFormat="1" applyFont="1" applyBorder="1" applyAlignment="1">
      <alignment horizontal="left" vertical="center"/>
    </xf>
  </cellXfs>
  <cellStyles count="10">
    <cellStyle name="Ezres" xfId="1" builtinId="3"/>
    <cellStyle name="Ezres 2" xfId="2"/>
    <cellStyle name="Hiperhivatkozás" xfId="3"/>
    <cellStyle name="Hivatkozás" xfId="4" builtinId="8"/>
    <cellStyle name="Már látott hiperhivatkozás" xfId="5"/>
    <cellStyle name="Normál" xfId="0" builtinId="0"/>
    <cellStyle name="Normál 2" xfId="6"/>
    <cellStyle name="Normál_KVRENMUNKA" xfId="7"/>
    <cellStyle name="Normál_SEGEDLETEK" xfId="8"/>
    <cellStyle name="Százalék 2" xfId="9"/>
  </cellStyles>
  <dxfs count="5"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C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57150</xdr:colOff>
      <xdr:row>0</xdr:row>
      <xdr:rowOff>142875</xdr:rowOff>
    </xdr:from>
    <xdr:to>
      <xdr:col>25</xdr:col>
      <xdr:colOff>161925</xdr:colOff>
      <xdr:row>15</xdr:row>
      <xdr:rowOff>161925</xdr:rowOff>
    </xdr:to>
    <xdr:grpSp>
      <xdr:nvGrpSpPr>
        <xdr:cNvPr id="76973" name="Csoportba foglalás 11">
          <a:extLst>
            <a:ext uri="{FF2B5EF4-FFF2-40B4-BE49-F238E27FC236}">
              <a16:creationId xmlns:a16="http://schemas.microsoft.com/office/drawing/2014/main" xmlns="" id="{38AA0C90-82F1-448B-9B15-4EF15CE5700B}"/>
            </a:ext>
          </a:extLst>
        </xdr:cNvPr>
        <xdr:cNvGrpSpPr>
          <a:grpSpLocks/>
        </xdr:cNvGrpSpPr>
      </xdr:nvGrpSpPr>
      <xdr:grpSpPr bwMode="auto">
        <a:xfrm>
          <a:off x="7589838" y="142875"/>
          <a:ext cx="4891087" cy="2717800"/>
          <a:chOff x="7866063" y="158750"/>
          <a:chExt cx="4900613" cy="2651125"/>
        </a:xfrm>
      </xdr:grpSpPr>
      <xdr:sp macro="" textlink="">
        <xdr:nvSpPr>
          <xdr:cNvPr id="3" name="Beszédbuborék: négyszög 2">
            <a:extLst>
              <a:ext uri="{FF2B5EF4-FFF2-40B4-BE49-F238E27FC236}">
                <a16:creationId xmlns:a16="http://schemas.microsoft.com/office/drawing/2014/main" xmlns="" id="{E60E1B46-E7DD-4C05-94F4-F40AD9462264}"/>
              </a:ext>
            </a:extLst>
          </xdr:cNvPr>
          <xdr:cNvSpPr/>
        </xdr:nvSpPr>
        <xdr:spPr bwMode="auto">
          <a:xfrm>
            <a:off x="7866063" y="158750"/>
            <a:ext cx="4900613" cy="2651125"/>
          </a:xfrm>
          <a:prstGeom prst="wedgeRectCallout">
            <a:avLst>
              <a:gd name="adj1" fmla="val -59895"/>
              <a:gd name="adj2" fmla="val 13217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hu-HU" sz="1100" b="1"/>
              <a:t>Teendő:</a:t>
            </a:r>
          </a:p>
          <a:p>
            <a:pPr algn="l"/>
            <a:r>
              <a:rPr lang="hu-HU" sz="1100"/>
              <a:t>Ha nem a székhely</a:t>
            </a:r>
            <a:r>
              <a:rPr lang="hu-HU" sz="1100" baseline="0"/>
              <a:t> szerinti önkormányzatra készülnek a táblázatok, kattintson ide</a:t>
            </a:r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r>
              <a:rPr lang="hu-HU" sz="1100"/>
              <a:t>,ha</a:t>
            </a:r>
            <a:r>
              <a:rPr lang="hu-HU" sz="1100" baseline="0"/>
              <a:t> feljön az "Igen" és "Nem" akkor kattintson a "Nem"-re. Ezt csak a  közös hivatallal rendelkező önkormányzatok esetében kell megtenni, polgármesteri hivatalok esetében minditg az alaphelyzetet (Igen) kell meghagyni!</a:t>
            </a:r>
          </a:p>
          <a:p>
            <a:pPr algn="l"/>
            <a:r>
              <a:rPr lang="hu-HU" sz="1100" b="1" baseline="0"/>
              <a:t>Magyarázat:</a:t>
            </a:r>
          </a:p>
          <a:p>
            <a:pPr algn="l"/>
            <a:r>
              <a:rPr lang="hu-HU" sz="1100" baseline="0"/>
              <a:t>Csak székhellyel rendelkező önkormányzatnál lehet közös hivatal, a többinél nem. ezért abban az esetben , ha másik önkormányzat táblázatait készítik az Igen-ről Nem-re történő váltásra azért van szükség, hogy a 9.1 (Önkormányzati táblázatok) melléklet számai után a költségvetési szervek melléklet számai 9.2.-vel folytatódjanak. A közös hivatal táblázatai továbbra is megmaradnak, de azokat ebben az esetben nem kell kinyomtatni. </a:t>
            </a:r>
            <a:endParaRPr lang="hu-HU" sz="1100"/>
          </a:p>
        </xdr:txBody>
      </xdr:sp>
      <xdr:pic>
        <xdr:nvPicPr>
          <xdr:cNvPr id="76976" name="Kép 3">
            <a:extLst>
              <a:ext uri="{FF2B5EF4-FFF2-40B4-BE49-F238E27FC236}">
                <a16:creationId xmlns:a16="http://schemas.microsoft.com/office/drawing/2014/main" xmlns="" id="{4003435A-2F82-4CB6-9090-60F508560F0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1466" t="43756" r="75948" b="52979"/>
          <a:stretch>
            <a:fillRect/>
          </a:stretch>
        </xdr:blipFill>
        <xdr:spPr bwMode="auto">
          <a:xfrm>
            <a:off x="7953445" y="525101"/>
            <a:ext cx="1358192" cy="5116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Nyíl: balra mutató 4">
            <a:extLst>
              <a:ext uri="{FF2B5EF4-FFF2-40B4-BE49-F238E27FC236}">
                <a16:creationId xmlns:a16="http://schemas.microsoft.com/office/drawing/2014/main" xmlns="" id="{4744F53C-32A0-49EC-83FF-DA334EED74F6}"/>
              </a:ext>
            </a:extLst>
          </xdr:cNvPr>
          <xdr:cNvSpPr/>
        </xdr:nvSpPr>
        <xdr:spPr bwMode="auto">
          <a:xfrm>
            <a:off x="9150690" y="659312"/>
            <a:ext cx="818355" cy="268820"/>
          </a:xfrm>
          <a:prstGeom prst="leftArrow">
            <a:avLst/>
          </a:prstGeom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hu-HU"/>
          </a:p>
        </xdr:txBody>
      </xdr:sp>
    </xdr:grpSp>
    <xdr:clientData/>
  </xdr:twoCellAnchor>
  <xdr:twoCellAnchor>
    <xdr:from>
      <xdr:col>16</xdr:col>
      <xdr:colOff>12700</xdr:colOff>
      <xdr:row>16</xdr:row>
      <xdr:rowOff>125414</xdr:rowOff>
    </xdr:from>
    <xdr:to>
      <xdr:col>25</xdr:col>
      <xdr:colOff>125416</xdr:colOff>
      <xdr:row>23</xdr:row>
      <xdr:rowOff>69851</xdr:rowOff>
    </xdr:to>
    <xdr:sp macro="" textlink="">
      <xdr:nvSpPr>
        <xdr:cNvPr id="6" name="Téglalap 5">
          <a:extLst>
            <a:ext uri="{FF2B5EF4-FFF2-40B4-BE49-F238E27FC236}">
              <a16:creationId xmlns:a16="http://schemas.microsoft.com/office/drawing/2014/main" xmlns="" id="{A7671DB3-491B-49A0-9A5D-3B0192CF0F6B}"/>
            </a:ext>
          </a:extLst>
        </xdr:cNvPr>
        <xdr:cNvSpPr/>
      </xdr:nvSpPr>
      <xdr:spPr>
        <a:xfrm>
          <a:off x="7545388" y="3006727"/>
          <a:ext cx="4899028" cy="122237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hu-HU" sz="1100"/>
            <a:t>A KV_1.1.sz.mell.</a:t>
          </a:r>
          <a:r>
            <a:rPr lang="hu-HU" sz="1100" baseline="0"/>
            <a:t> fülnél a </a:t>
          </a:r>
          <a:r>
            <a:rPr lang="hu-HU" sz="1100" b="1" i="1" baseline="0"/>
            <a:t>4. Közhatalmi bevételek </a:t>
          </a:r>
          <a:r>
            <a:rPr lang="hu-HU" sz="1100" baseline="0"/>
            <a:t>bevételi jogcímei, abban az esetben ha az önkormányzatnál más bevételi jogcímek is előfordulnak, akkor bármelyik bevételi jogcím átírható arra, amit szerepeltetni szeretne az önkormányzat. </a:t>
          </a:r>
        </a:p>
        <a:p>
          <a:pPr algn="l">
            <a:lnSpc>
              <a:spcPts val="1100"/>
            </a:lnSpc>
          </a:pPr>
          <a:r>
            <a:rPr lang="hu-HU" sz="1100" b="1" baseline="0"/>
            <a:t>Ezt csak a KV_1.1.sz.mell. fülnél kell elvégzeni, a többi táblázat automatikusan javítódik!</a:t>
          </a:r>
          <a:endParaRPr lang="hu-HU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47624</xdr:rowOff>
    </xdr:from>
    <xdr:to>
      <xdr:col>9</xdr:col>
      <xdr:colOff>523875</xdr:colOff>
      <xdr:row>59</xdr:row>
      <xdr:rowOff>133350</xdr:rowOff>
    </xdr:to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xmlns="" id="{89D4943F-A81F-40CC-A14A-34E5AF88BA33}"/>
            </a:ext>
          </a:extLst>
        </xdr:cNvPr>
        <xdr:cNvSpPr txBox="1"/>
      </xdr:nvSpPr>
      <xdr:spPr>
        <a:xfrm>
          <a:off x="19050" y="47624"/>
          <a:ext cx="5305425" cy="96583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hangingPunct="0"/>
          <a:r>
            <a:rPr lang="hu-HU" sz="110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hu-H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hangingPunct="0"/>
          <a:r>
            <a:rPr lang="hu-HU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                  10. melléklet az 5/2021. (VI.30.) </a:t>
          </a:r>
          <a:endParaRPr lang="hu-H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hangingPunct="0"/>
          <a:r>
            <a:rPr lang="hu-HU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                  önkormányzati rendelethez</a:t>
          </a:r>
          <a:endParaRPr lang="hu-H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hangingPunct="0"/>
          <a:r>
            <a:rPr lang="hu-H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 hangingPunct="0"/>
          <a:r>
            <a:rPr lang="hu-H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Az Önkormányzat költségvetésében és az </a:t>
          </a:r>
          <a:endParaRPr lang="hu-H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 hangingPunct="0"/>
          <a:r>
            <a:rPr lang="hu-H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önkormányzat intézményének költségvetésében szereplő </a:t>
          </a:r>
          <a:endParaRPr lang="hu-H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 hangingPunct="0"/>
          <a:r>
            <a:rPr lang="hu-H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kormányzati funkciókon biztosított álláshelyek</a:t>
          </a:r>
          <a:endParaRPr lang="hu-H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 hangingPunct="0"/>
          <a:r>
            <a:rPr lang="hu-H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2021. március 1-jétől</a:t>
          </a:r>
          <a:endParaRPr lang="hu-H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hangingPunct="0"/>
          <a:r>
            <a:rPr lang="hu-H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hangingPunct="0"/>
          <a:r>
            <a:rPr lang="hu-H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hangingPunct="0"/>
          <a:r>
            <a:rPr lang="hu-HU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ÖNKORMÁNYZAT</a:t>
          </a:r>
          <a:endParaRPr lang="hu-H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hangingPunct="0"/>
          <a:r>
            <a:rPr lang="hu-H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hu-H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hangingPunct="0"/>
          <a:r>
            <a:rPr lang="hu-HU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Állandó teljes munkaidős álláshelyek</a:t>
          </a:r>
          <a:endParaRPr lang="hu-H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hangingPunct="0"/>
          <a:r>
            <a:rPr lang="hu-HU" sz="1100" b="1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hu-H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hangingPunct="0"/>
          <a:r>
            <a:rPr lang="hu-H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Önkormányzatok és önkormányzati hivatalok</a:t>
          </a:r>
        </a:p>
        <a:p>
          <a:pPr hangingPunct="0"/>
          <a:r>
            <a:rPr lang="hu-H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jogalkotó és általános igazgatási tevékenysége	1 fő polgármester</a:t>
          </a:r>
        </a:p>
        <a:p>
          <a:pPr hangingPunct="0"/>
          <a:r>
            <a:rPr lang="hu-H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hangingPunct="0"/>
          <a:r>
            <a:rPr lang="hu-H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Zöldterület kezelés		1 fő karbantartó</a:t>
          </a:r>
        </a:p>
        <a:p>
          <a:pPr hangingPunct="0"/>
          <a:r>
            <a:rPr lang="hu-H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hangingPunct="0"/>
          <a:r>
            <a:rPr lang="hu-H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1 fő parkgondozó </a:t>
          </a:r>
        </a:p>
        <a:p>
          <a:pPr hangingPunct="0"/>
          <a:r>
            <a:rPr lang="hu-H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hangingPunct="0"/>
          <a:r>
            <a:rPr lang="hu-H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Falugondnoki, tanyagondnoki szolgáltatás	1 fő falugondnok</a:t>
          </a:r>
        </a:p>
        <a:p>
          <a:pPr hangingPunct="0"/>
          <a:r>
            <a:rPr lang="hu-H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</a:t>
          </a:r>
        </a:p>
        <a:p>
          <a:pPr hangingPunct="0"/>
          <a:r>
            <a:rPr lang="hu-H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Összesen:			4 fő teljes munkaidős állandó álláshely</a:t>
          </a:r>
          <a:endParaRPr lang="hu-H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hangingPunct="0"/>
          <a:r>
            <a:rPr lang="hu-H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hu-H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hangingPunct="0"/>
          <a:r>
            <a:rPr lang="hu-HU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hu-H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hangingPunct="0"/>
          <a:r>
            <a:rPr lang="hu-HU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Állandó részmunkaidős álláshelyek</a:t>
          </a:r>
          <a:endParaRPr lang="hu-H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hangingPunct="0"/>
          <a:r>
            <a:rPr lang="hu-HU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hu-H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hangingPunct="0"/>
          <a:r>
            <a:rPr lang="hu-H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Közművelődés – hagyományos közösségi </a:t>
          </a:r>
        </a:p>
        <a:p>
          <a:pPr hangingPunct="0"/>
          <a:r>
            <a:rPr lang="hu-H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kulturális értékek gondozása		1 fő művelődésszervező (heti 12 óra)</a:t>
          </a:r>
        </a:p>
        <a:p>
          <a:pPr hangingPunct="0"/>
          <a:r>
            <a:rPr lang="hu-H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</a:t>
          </a:r>
          <a:endParaRPr lang="hu-H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hangingPunct="0"/>
          <a:r>
            <a:rPr lang="hu-H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Összesen:			1 fő részmunkaidős állandó álláshely</a:t>
          </a:r>
          <a:endParaRPr lang="hu-H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hangingPunct="0"/>
          <a:r>
            <a:rPr lang="hu-H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hu-H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hangingPunct="0"/>
          <a:r>
            <a:rPr lang="hu-H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hu-H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hangingPunct="0"/>
          <a:r>
            <a:rPr lang="hu-HU" sz="1100" b="1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hu-H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hangingPunct="0"/>
          <a:r>
            <a:rPr lang="hu-HU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Változó teljes munkaidős álláshelyek</a:t>
          </a:r>
          <a:endParaRPr lang="hu-H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hangingPunct="0"/>
          <a:r>
            <a:rPr lang="hu-HU" sz="1100" b="1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hu-H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hangingPunct="0"/>
          <a:r>
            <a:rPr lang="hu-H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Közfoglalkoztatás  		3 fő – 12 hónapos időtartamra</a:t>
          </a:r>
        </a:p>
        <a:p>
          <a:pPr hangingPunct="0"/>
          <a:r>
            <a:rPr lang="hu-H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</a:t>
          </a:r>
        </a:p>
        <a:p>
          <a:pPr hangingPunct="0"/>
          <a:r>
            <a:rPr lang="hu-H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hangingPunct="0"/>
          <a:r>
            <a:rPr lang="hu-H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Összesen:			3 fő teljes munkaidős változó álláshely </a:t>
          </a:r>
          <a:endParaRPr lang="hu-H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hangingPunct="0"/>
          <a:r>
            <a:rPr lang="hu-H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egész évi foglalkoztatásra átszámítva</a:t>
          </a:r>
        </a:p>
        <a:p>
          <a:pPr hangingPunct="0"/>
          <a:r>
            <a:rPr lang="hu-H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</a:t>
          </a:r>
        </a:p>
        <a:p>
          <a:pPr hangingPunct="0"/>
          <a:r>
            <a:rPr lang="hu-H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hangingPunct="0"/>
          <a:r>
            <a:rPr lang="hu-H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hangingPunct="0"/>
          <a:r>
            <a:rPr lang="hu-HU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FITYEHÁZI ÓVODA</a:t>
          </a:r>
          <a:endParaRPr lang="hu-H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hangingPunct="0"/>
          <a:r>
            <a:rPr lang="hu-HU" sz="1100" b="1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hu-H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hangingPunct="0"/>
          <a:r>
            <a:rPr lang="hu-HU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Állandó teljes munkaidős álláshelyek</a:t>
          </a:r>
          <a:endParaRPr lang="hu-H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hangingPunct="0"/>
          <a:r>
            <a:rPr lang="hu-HU" sz="1100" b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hu-H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hangingPunct="0"/>
          <a:r>
            <a:rPr lang="hu-H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Nemzetiségi óvodai nevelés, ellátás</a:t>
          </a:r>
        </a:p>
        <a:p>
          <a:pPr hangingPunct="0"/>
          <a:r>
            <a:rPr lang="hu-H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szakmai feladatai		1 fő intézményvezető – óvodapedagógus</a:t>
          </a:r>
        </a:p>
        <a:p>
          <a:pPr hangingPunct="0"/>
          <a:r>
            <a:rPr lang="hu-H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</a:t>
          </a:r>
        </a:p>
        <a:p>
          <a:pPr hangingPunct="0"/>
          <a:r>
            <a:rPr lang="hu-H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Óvodai nevelés, ellátás szakmai feladatai	1 fő óvodapedagógus</a:t>
          </a:r>
        </a:p>
        <a:p>
          <a:pPr hangingPunct="0"/>
          <a:r>
            <a:rPr lang="hu-H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1 fő dajka</a:t>
          </a:r>
        </a:p>
        <a:p>
          <a:pPr hangingPunct="0"/>
          <a:r>
            <a:rPr lang="hu-H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hangingPunct="0"/>
          <a:r>
            <a:rPr lang="hu-H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Összesen:			3 fő teljes munkaidős állandó álláshely</a:t>
          </a:r>
          <a:endParaRPr lang="hu-H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hu-HU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4/Documents/K&#246;lts&#233;gvet&#233;s%202021/FH.&#214;nkorm/Eredeti/Tervezet/Elfogadott/KVIREND%20t&#225;bl&#225;k%202021%20eredet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4/Documents/K&#246;lts&#233;gvet&#233;s%202021/FH.&#214;nkorm/Eredeti/Tervezet/KVIREND%20t&#225;bl&#225;k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1.sz.mell"/>
      <sheetName val="KV_8.1.1.sz.mell"/>
      <sheetName val="KV_8.1.2.sz.mell."/>
      <sheetName val="KV_8.2.sz.mell"/>
      <sheetName val="KV_8.2.1.sz.mell"/>
      <sheetName val="KV_8.2.2.sz.mell"/>
      <sheetName val="KV_9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"/>
      <sheetName val="KV_6.sz.tájékoztató_t."/>
      <sheetName val="KV_7.sz.tájékoztató_t."/>
    </sheetNames>
    <sheetDataSet>
      <sheetData sheetId="0"/>
      <sheetData sheetId="1">
        <row r="3">
          <cell r="A3" t="str">
            <v>FITYEHÁZ KÖZSÉG ÖNKORMÁNYZATA</v>
          </cell>
        </row>
        <row r="7">
          <cell r="D7">
            <v>2021</v>
          </cell>
        </row>
      </sheetData>
      <sheetData sheetId="2">
        <row r="5">
          <cell r="A5" t="str">
            <v>2021. évi előirányzat BEVÉTELEK</v>
          </cell>
        </row>
      </sheetData>
      <sheetData sheetId="3">
        <row r="8">
          <cell r="C8" t="str">
            <v>2021. évi előirányzat</v>
          </cell>
        </row>
        <row r="33">
          <cell r="B33" t="str">
            <v>Magánszemélyek kommunális adója</v>
          </cell>
        </row>
        <row r="34">
          <cell r="B34" t="str">
            <v>Idegenforgalmi adó</v>
          </cell>
        </row>
        <row r="35">
          <cell r="B35" t="str">
            <v>Iparűzési adó</v>
          </cell>
        </row>
        <row r="36">
          <cell r="B36" t="str">
            <v>Talajterhelési díj</v>
          </cell>
        </row>
        <row r="37">
          <cell r="B37" t="str">
            <v>Gépjárműadó</v>
          </cell>
        </row>
        <row r="38">
          <cell r="B38" t="str">
            <v>Telekadó</v>
          </cell>
        </row>
        <row r="39">
          <cell r="B39" t="str">
            <v>Egyéb közhatalmi bevételek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9.1.sz.mell"/>
      <sheetName val="KV_9.1.1.sz.mell"/>
      <sheetName val="KV_9.1.2.sz.mell."/>
      <sheetName val="KV_9.3.sz.mell"/>
      <sheetName val="KV_9.3.1.sz.mell"/>
      <sheetName val="KV_9.3.2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"/>
      <sheetName val="KV_6.sz.tájékoztató_t."/>
      <sheetName val="KV_7.sz.tájékoztató_t."/>
    </sheetNames>
    <sheetDataSet>
      <sheetData sheetId="0"/>
      <sheetData sheetId="1"/>
      <sheetData sheetId="2">
        <row r="5">
          <cell r="A5" t="str">
            <v>2021. évi előirányzat BEVÉTELEK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6">
          <cell r="D6" t="str">
            <v>Felhasználás   2020. XII. 31-ig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3"/>
  <sheetViews>
    <sheetView zoomScale="120" zoomScaleNormal="120" workbookViewId="0">
      <selection activeCell="A13" sqref="A13"/>
    </sheetView>
  </sheetViews>
  <sheetFormatPr defaultRowHeight="12.75" x14ac:dyDescent="0.2"/>
  <cols>
    <col min="1" max="1" width="35.33203125" customWidth="1"/>
    <col min="2" max="2" width="83" customWidth="1"/>
    <col min="3" max="3" width="34.5" customWidth="1"/>
  </cols>
  <sheetData>
    <row r="1" spans="1:3" x14ac:dyDescent="0.2">
      <c r="A1" s="354">
        <v>2021</v>
      </c>
    </row>
    <row r="2" spans="1:3" ht="18.75" customHeight="1" x14ac:dyDescent="0.2">
      <c r="A2" s="894" t="s">
        <v>456</v>
      </c>
      <c r="B2" s="894"/>
      <c r="C2" s="894"/>
    </row>
    <row r="3" spans="1:3" ht="15" x14ac:dyDescent="0.25">
      <c r="A3" s="294"/>
      <c r="B3" s="295"/>
      <c r="C3" s="294"/>
    </row>
    <row r="4" spans="1:3" ht="14.25" x14ac:dyDescent="0.2">
      <c r="A4" s="296" t="s">
        <v>478</v>
      </c>
      <c r="B4" s="297" t="s">
        <v>477</v>
      </c>
      <c r="C4" s="296" t="s">
        <v>457</v>
      </c>
    </row>
    <row r="5" spans="1:3" x14ac:dyDescent="0.2">
      <c r="A5" s="298"/>
      <c r="B5" s="298"/>
      <c r="C5" s="298"/>
    </row>
    <row r="6" spans="1:3" ht="18.75" x14ac:dyDescent="0.3">
      <c r="A6" s="895" t="s">
        <v>459</v>
      </c>
      <c r="B6" s="895"/>
      <c r="C6" s="895"/>
    </row>
    <row r="7" spans="1:3" x14ac:dyDescent="0.2">
      <c r="A7" s="298" t="s">
        <v>479</v>
      </c>
      <c r="B7" s="298" t="s">
        <v>480</v>
      </c>
      <c r="C7" s="337" t="str">
        <f ca="1">HYPERLINK(SUBSTITUTE(CELL("address",ALAPADATOK!A1),"'",""),SUBSTITUTE(MID(CELL("address",ALAPADATOK!A1),SEARCH("]",CELL("address",ALAPADATOK!A1),1)+1,LEN(CELL("address",ALAPADATOK!A1))-SEARCH("]",CELL("address",ALAPADATOK!A1),1)),"'",""))</f>
        <v>ALAPADATOK!$A$1</v>
      </c>
    </row>
    <row r="8" spans="1:3" x14ac:dyDescent="0.2">
      <c r="A8" s="298" t="s">
        <v>481</v>
      </c>
      <c r="B8" s="298" t="s">
        <v>547</v>
      </c>
      <c r="C8" s="337" t="str">
        <f ca="1">HYPERLINK(SUBSTITUTE(CELL("address",KV_ÖSSZEFÜGGÉSEK!A1),"'",""),SUBSTITUTE(MID(CELL("address",KV_ÖSSZEFÜGGÉSEK!A1),SEARCH("]",CELL("address",KV_ÖSSZEFÜGGÉSEK!A1),1)+1,LEN(CELL("address",KV_ÖSSZEFÜGGÉSEK!A1))-SEARCH("]",CELL("address",KV_ÖSSZEFÜGGÉSEK!A1),1)),"'",""))</f>
        <v>KV_ÖSSZEFÜGGÉSEK!$A$1</v>
      </c>
    </row>
    <row r="9" spans="1:3" x14ac:dyDescent="0.2">
      <c r="A9" s="298" t="s">
        <v>482</v>
      </c>
      <c r="B9" s="298" t="s">
        <v>483</v>
      </c>
      <c r="C9" s="337" t="str">
        <f ca="1">HYPERLINK(SUBSTITUTE(CELL("address",KV_1.1.sz.mell.!A1),"'",""),SUBSTITUTE(MID(CELL("address",KV_1.1.sz.mell.!A1),SEARCH("]",CELL("address",KV_1.1.sz.mell.!A1),1)+1,LEN(CELL("address",KV_1.1.sz.mell.!A1))-SEARCH("]",CELL("address",KV_1.1.sz.mell.!A1),1)),"'",""))</f>
        <v>KV_1.1.sz.mell.!$A$1</v>
      </c>
    </row>
    <row r="10" spans="1:3" x14ac:dyDescent="0.2">
      <c r="A10" s="298" t="s">
        <v>484</v>
      </c>
      <c r="B10" s="298" t="s">
        <v>486</v>
      </c>
      <c r="C10" s="337" t="str">
        <f ca="1">HYPERLINK(SUBSTITUTE(CELL("address",KV_1.2.sz.mell.!A1),"'",""),SUBSTITUTE(MID(CELL("address",KV_1.2.sz.mell.!A1),SEARCH("]",CELL("address",KV_1.2.sz.mell.!A1),1)+1,LEN(CELL("address",KV_1.2.sz.mell.!A1))-SEARCH("]",CELL("address",KV_1.2.sz.mell.!A1),1)),"'",""))</f>
        <v>KV_1.2.sz.mell.!$A$1</v>
      </c>
    </row>
    <row r="11" spans="1:3" x14ac:dyDescent="0.2">
      <c r="A11" s="298" t="s">
        <v>485</v>
      </c>
      <c r="B11" s="298" t="s">
        <v>487</v>
      </c>
      <c r="C11" s="337" t="str">
        <f ca="1">HYPERLINK(SUBSTITUTE(CELL("address",KV_1.3.sz.mell.!A1),"'",""),SUBSTITUTE(MID(CELL("address",KV_1.3.sz.mell.!A1),SEARCH("]",CELL("address",KV_1.3.sz.mell.!A1),1)+1,LEN(CELL("address",KV_1.3.sz.mell.!A1))-SEARCH("]",CELL("address",KV_1.3.sz.mell.!A1),1)),"'",""))</f>
        <v>KV_1.3.sz.mell.!$A$1</v>
      </c>
    </row>
    <row r="12" spans="1:3" x14ac:dyDescent="0.2">
      <c r="A12" s="298" t="s">
        <v>488</v>
      </c>
      <c r="B12" s="298" t="s">
        <v>489</v>
      </c>
      <c r="C12" s="337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13" spans="1:3" x14ac:dyDescent="0.2">
      <c r="A13" s="298" t="s">
        <v>490</v>
      </c>
      <c r="B13" s="298" t="s">
        <v>491</v>
      </c>
      <c r="C13" s="337" t="str">
        <f ca="1">HYPERLINK(SUBSTITUTE(CELL("address",KV_2.1.sz.mell.!A1),"'",""),SUBSTITUTE(MID(CELL("address",KV_2.1.sz.mell.!A1),SEARCH("]",CELL("address",KV_2.1.sz.mell.!A1),1)+1,LEN(CELL("address",KV_2.1.sz.mell.!A1))-SEARCH("]",CELL("address",KV_2.1.sz.mell.!A1),1)),"'",""))</f>
        <v>KV_2.1.sz.mell.!$A$1</v>
      </c>
    </row>
    <row r="14" spans="1:3" x14ac:dyDescent="0.2">
      <c r="A14" s="298" t="s">
        <v>492</v>
      </c>
      <c r="B14" s="298" t="s">
        <v>493</v>
      </c>
      <c r="C14" s="337" t="str">
        <f ca="1">HYPERLINK(SUBSTITUTE(CELL("address",KV_2.2.sz.mell.!A1),"'",""),SUBSTITUTE(MID(CELL("address",KV_2.2.sz.mell.!A1),SEARCH("]",CELL("address",KV_2.2.sz.mell.!A1),1)+1,LEN(CELL("address",KV_2.2.sz.mell.!A1))-SEARCH("]",CELL("address",KV_2.2.sz.mell.!A1),1)),"'",""))</f>
        <v>KV_2.2.sz.mell.!$A$1</v>
      </c>
    </row>
    <row r="15" spans="1:3" x14ac:dyDescent="0.2">
      <c r="A15" s="298" t="s">
        <v>494</v>
      </c>
      <c r="B15" s="298" t="s">
        <v>495</v>
      </c>
      <c r="C15" s="337" t="str">
        <f ca="1">HYPERLINK(SUBSTITUTE(CELL("address",KV_ELLENŐRZÉS!A1),"'",""),SUBSTITUTE(MID(CELL("address",KV_ELLENŐRZÉS!A1),SEARCH("]",CELL("address",KV_ELLENŐRZÉS!A1),1)+1,LEN(CELL("address",KV_ELLENŐRZÉS!A1))-SEARCH("]",CELL("address",KV_ELLENŐRZÉS!A1),1)),"'",""))</f>
        <v>KV_ELLENŐRZÉS!$A$1</v>
      </c>
    </row>
    <row r="16" spans="1:3" x14ac:dyDescent="0.2">
      <c r="A16" s="298" t="s">
        <v>496</v>
      </c>
      <c r="B16" s="298" t="s">
        <v>548</v>
      </c>
      <c r="C16" s="337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17" spans="1:3" x14ac:dyDescent="0.2">
      <c r="A17" s="298" t="s">
        <v>497</v>
      </c>
      <c r="B17" s="298" t="s">
        <v>498</v>
      </c>
      <c r="C17" s="337" t="str">
        <f ca="1">HYPERLINK(SUBSTITUTE(CELL("address",KV_4.sz.mell.!A1),"'",""),SUBSTITUTE(MID(CELL("address",KV_4.sz.mell.!A1),SEARCH("]",CELL("address",KV_4.sz.mell.!A1),1)+1,LEN(CELL("address",KV_4.sz.mell.!A1))-SEARCH("]",CELL("address",KV_4.sz.mell.!A1),1)),"'",""))</f>
        <v>KV_4.sz.mell.!$A$1</v>
      </c>
    </row>
    <row r="18" spans="1:3" x14ac:dyDescent="0.2">
      <c r="A18" s="298" t="s">
        <v>500</v>
      </c>
      <c r="B18" s="298" t="s">
        <v>499</v>
      </c>
      <c r="C18" s="337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19" spans="1:3" x14ac:dyDescent="0.2">
      <c r="A19" s="298" t="s">
        <v>501</v>
      </c>
      <c r="B19" s="298" t="s">
        <v>502</v>
      </c>
      <c r="C19" s="337" t="str">
        <f ca="1">HYPERLINK(SUBSTITUTE(CELL("address",KV_6.sz.mell.!A1),"'",""),SUBSTITUTE(MID(CELL("address",KV_6.sz.mell.!A1),SEARCH("]",CELL("address",KV_6.sz.mell.!A1),1)+1,LEN(CELL("address",KV_6.sz.mell.!A1))-SEARCH("]",CELL("address",KV_6.sz.mell.!A1),1)),"'",""))</f>
        <v>KV_6.sz.mell.!$A$1</v>
      </c>
    </row>
    <row r="20" spans="1:3" x14ac:dyDescent="0.2">
      <c r="A20" s="298" t="s">
        <v>503</v>
      </c>
      <c r="B20" s="298" t="s">
        <v>504</v>
      </c>
      <c r="C20" s="337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21" spans="1:3" x14ac:dyDescent="0.2">
      <c r="A21" s="298" t="s">
        <v>505</v>
      </c>
      <c r="B21" s="298" t="s">
        <v>506</v>
      </c>
      <c r="C21" s="337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22" spans="1:3" x14ac:dyDescent="0.2">
      <c r="A22" s="300" t="s">
        <v>507</v>
      </c>
      <c r="B22" s="298" t="s">
        <v>508</v>
      </c>
      <c r="C22" s="337" t="str">
        <f ca="1">HYPERLINK(SUBSTITUTE(CELL("address",KV_8.1.sz.mell!A1),"'",""),SUBSTITUTE(MID(CELL("address",KV_8.1.sz.mell!A1),SEARCH("]",CELL("address",KV_8.1.sz.mell!A1),1)+1,LEN(CELL("address",KV_8.1.sz.mell!A1))-SEARCH("]",CELL("address",KV_8.1.sz.mell!A1),1)),"'",""))</f>
        <v>KV_8.1.sz.mell!$A$1</v>
      </c>
    </row>
    <row r="23" spans="1:3" x14ac:dyDescent="0.2">
      <c r="A23" s="301" t="s">
        <v>509</v>
      </c>
      <c r="B23" s="298" t="s">
        <v>510</v>
      </c>
      <c r="C23" s="337" t="str">
        <f ca="1">HYPERLINK(SUBSTITUTE(CELL("address",KV_8.1.1.sz.mell!A1),"'",""),SUBSTITUTE(MID(CELL("address",KV_8.1.1.sz.mell!A1),SEARCH("]",CELL("address",KV_8.1.1.sz.mell!A1),1)+1,LEN(CELL("address",KV_8.1.1.sz.mell!A1))-SEARCH("]",CELL("address",KV_8.1.1.sz.mell!A1),1)),"'",""))</f>
        <v>KV_8.1.1.sz.mell!$A$1</v>
      </c>
    </row>
    <row r="24" spans="1:3" x14ac:dyDescent="0.2">
      <c r="A24" s="298" t="s">
        <v>511</v>
      </c>
      <c r="B24" s="298" t="s">
        <v>512</v>
      </c>
      <c r="C24" s="337" t="str">
        <f ca="1">HYPERLINK(SUBSTITUTE(CELL("address",KV_8.1.2.sz.mell.!A1),"'",""),SUBSTITUTE(MID(CELL("address",KV_8.1.2.sz.mell.!A1),SEARCH("]",CELL("address",KV_8.1.2.sz.mell.!A1),1)+1,LEN(CELL("address",KV_8.1.2.sz.mell.!A1))-SEARCH("]",CELL("address",KV_8.1.2.sz.mell.!A1),1)),"'",""))</f>
        <v>KV_8.1.2.sz.mell.!$A$1</v>
      </c>
    </row>
    <row r="25" spans="1:3" x14ac:dyDescent="0.2">
      <c r="A25" s="298" t="s">
        <v>513</v>
      </c>
      <c r="B25" s="298" t="s">
        <v>514</v>
      </c>
      <c r="C25" s="337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26" spans="1:3" x14ac:dyDescent="0.2">
      <c r="A26" s="298" t="s">
        <v>515</v>
      </c>
      <c r="B26" s="298" t="s">
        <v>516</v>
      </c>
      <c r="C26" s="337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27" spans="1:3" x14ac:dyDescent="0.2">
      <c r="A27" s="298" t="s">
        <v>517</v>
      </c>
      <c r="B27" s="298" t="str">
        <f>CONCATENATE(ALAPADATOK!B13)</f>
        <v>Fityeházi Óvoda</v>
      </c>
      <c r="C27" s="337" t="str">
        <f ca="1">HYPERLINK(SUBSTITUTE(CELL("address",KV_8.2.sz.mell!A1),"'",""),SUBSTITUTE(MID(CELL("address",KV_8.2.sz.mell!A1),SEARCH("]",CELL("address",KV_8.2.sz.mell!A1),1)+1,LEN(CELL("address",KV_8.2.sz.mell!A1))-SEARCH("]",CELL("address",KV_8.2.sz.mell!A1),1)),"'",""))</f>
        <v>KV_8.2.sz.mell!$A$1</v>
      </c>
    </row>
    <row r="28" spans="1:3" x14ac:dyDescent="0.2">
      <c r="A28" s="298" t="s">
        <v>518</v>
      </c>
      <c r="B28" s="298" t="str">
        <f>CONCATENATE(ALAPADATOK!B15)</f>
        <v>2 kvi név</v>
      </c>
      <c r="C28" s="337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29" spans="1:3" x14ac:dyDescent="0.2">
      <c r="A29" s="298" t="s">
        <v>523</v>
      </c>
      <c r="B29" s="298" t="str">
        <f>CONCATENATE(ALAPADATOK!B17)</f>
        <v xml:space="preserve">3 kvi név  </v>
      </c>
      <c r="C29" s="337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0" spans="1:3" x14ac:dyDescent="0.2">
      <c r="A30" s="298" t="s">
        <v>524</v>
      </c>
      <c r="B30" s="298" t="str">
        <f>CONCATENATE(ALAPADATOK!B19)</f>
        <v>4 kvi név</v>
      </c>
      <c r="C30" s="337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1" spans="1:3" x14ac:dyDescent="0.2">
      <c r="A31" s="298" t="s">
        <v>525</v>
      </c>
      <c r="B31" s="298" t="str">
        <f>CONCATENATE(ALAPADATOK!B21)</f>
        <v>5 kvi név</v>
      </c>
      <c r="C31" s="337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2" spans="1:3" x14ac:dyDescent="0.2">
      <c r="A32" s="298" t="s">
        <v>526</v>
      </c>
      <c r="B32" s="298" t="str">
        <f>CONCATENATE(ALAPADATOK!B23)</f>
        <v>6 kvi név</v>
      </c>
      <c r="C32" s="337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3" spans="1:3" x14ac:dyDescent="0.2">
      <c r="A33" s="298" t="s">
        <v>527</v>
      </c>
      <c r="B33" s="298" t="str">
        <f>CONCATENATE(ALAPADATOK!B25)</f>
        <v>7 kvi név</v>
      </c>
      <c r="C33" s="337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4" spans="1:3" x14ac:dyDescent="0.2">
      <c r="A34" s="298" t="s">
        <v>528</v>
      </c>
      <c r="B34" s="298" t="str">
        <f>CONCATENATE(ALAPADATOK!B27)</f>
        <v>8 kvi név</v>
      </c>
      <c r="C34" s="337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5" spans="1:3" x14ac:dyDescent="0.2">
      <c r="A35" s="298" t="s">
        <v>529</v>
      </c>
      <c r="B35" s="298" t="str">
        <f>CONCATENATE(ALAPADATOK!B29)</f>
        <v>9 kvi név</v>
      </c>
      <c r="C35" s="337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6" spans="1:3" x14ac:dyDescent="0.2">
      <c r="A36" s="298" t="s">
        <v>530</v>
      </c>
      <c r="B36" s="298" t="str">
        <f>CONCATENATE(ALAPADATOK!B31)</f>
        <v>10 kvi név</v>
      </c>
      <c r="C36" s="337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7" spans="1:3" x14ac:dyDescent="0.2">
      <c r="A37" s="298" t="s">
        <v>531</v>
      </c>
      <c r="B37" s="298" t="s">
        <v>539</v>
      </c>
      <c r="C37" s="337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8" spans="1:3" x14ac:dyDescent="0.2">
      <c r="A38" s="298" t="s">
        <v>532</v>
      </c>
      <c r="B38" s="298" t="e">
        <f>#REF!</f>
        <v>#REF!</v>
      </c>
      <c r="C38" s="337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9" spans="1:3" ht="25.5" x14ac:dyDescent="0.2">
      <c r="A39" s="298" t="s">
        <v>533</v>
      </c>
      <c r="B39" s="338" t="s">
        <v>2</v>
      </c>
      <c r="C39" s="337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40" spans="1:3" x14ac:dyDescent="0.2">
      <c r="A40" s="298" t="s">
        <v>534</v>
      </c>
      <c r="B40" s="298" t="s">
        <v>540</v>
      </c>
      <c r="C40" s="337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41" spans="1:3" x14ac:dyDescent="0.2">
      <c r="A41" s="298" t="s">
        <v>535</v>
      </c>
      <c r="B41" s="298" t="e">
        <f>#REF!</f>
        <v>#REF!</v>
      </c>
      <c r="C41" s="337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42" spans="1:3" x14ac:dyDescent="0.2">
      <c r="A42" s="298" t="s">
        <v>536</v>
      </c>
      <c r="B42" s="298" t="e">
        <f>#REF!</f>
        <v>#REF!</v>
      </c>
      <c r="C42" s="337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43" spans="1:3" x14ac:dyDescent="0.2">
      <c r="A43" s="298" t="s">
        <v>537</v>
      </c>
      <c r="B43" s="298" t="e">
        <f>#REF!</f>
        <v>#REF!</v>
      </c>
      <c r="C43" s="337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44" spans="1:3" x14ac:dyDescent="0.2">
      <c r="A44" s="298" t="s">
        <v>538</v>
      </c>
      <c r="B44" s="298" t="e">
        <f>LOWER(#REF!)</f>
        <v>#REF!</v>
      </c>
      <c r="C44" s="337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45" spans="1:3" x14ac:dyDescent="0.2">
      <c r="A45" s="298"/>
      <c r="B45" s="298"/>
      <c r="C45" s="337"/>
    </row>
    <row r="46" spans="1:3" ht="18.75" x14ac:dyDescent="0.3">
      <c r="A46" s="895"/>
      <c r="B46" s="895"/>
      <c r="C46" s="895"/>
    </row>
    <row r="47" spans="1:3" x14ac:dyDescent="0.2">
      <c r="A47" s="298"/>
      <c r="B47" s="298"/>
      <c r="C47" s="298"/>
    </row>
    <row r="48" spans="1:3" x14ac:dyDescent="0.2">
      <c r="A48" s="298"/>
      <c r="B48" s="298"/>
      <c r="C48" s="298"/>
    </row>
    <row r="49" spans="1:3" x14ac:dyDescent="0.2">
      <c r="A49" s="298"/>
      <c r="B49" s="298"/>
      <c r="C49" s="298"/>
    </row>
    <row r="50" spans="1:3" x14ac:dyDescent="0.2">
      <c r="A50" s="298"/>
      <c r="B50" s="298"/>
      <c r="C50" s="298"/>
    </row>
    <row r="51" spans="1:3" x14ac:dyDescent="0.2">
      <c r="A51" s="298"/>
      <c r="B51" s="298"/>
      <c r="C51" s="298"/>
    </row>
    <row r="52" spans="1:3" x14ac:dyDescent="0.2">
      <c r="A52" s="298"/>
      <c r="B52" s="298"/>
      <c r="C52" s="298"/>
    </row>
    <row r="53" spans="1:3" x14ac:dyDescent="0.2">
      <c r="A53" s="298"/>
      <c r="B53" s="298"/>
      <c r="C53" s="298"/>
    </row>
    <row r="54" spans="1:3" x14ac:dyDescent="0.2">
      <c r="A54" s="298"/>
      <c r="B54" s="298"/>
      <c r="C54" s="298"/>
    </row>
    <row r="55" spans="1:3" x14ac:dyDescent="0.2">
      <c r="A55" s="298"/>
      <c r="B55" s="298"/>
      <c r="C55" s="298"/>
    </row>
    <row r="56" spans="1:3" x14ac:dyDescent="0.2">
      <c r="A56" s="298"/>
      <c r="B56" s="298"/>
      <c r="C56" s="298"/>
    </row>
    <row r="57" spans="1:3" x14ac:dyDescent="0.2">
      <c r="A57" s="298"/>
      <c r="B57" s="298"/>
      <c r="C57" s="298"/>
    </row>
    <row r="58" spans="1:3" x14ac:dyDescent="0.2">
      <c r="A58" s="298"/>
      <c r="B58" s="298"/>
      <c r="C58" s="298"/>
    </row>
    <row r="59" spans="1:3" x14ac:dyDescent="0.2">
      <c r="A59" s="298"/>
      <c r="B59" s="298"/>
      <c r="C59" s="298"/>
    </row>
    <row r="60" spans="1:3" x14ac:dyDescent="0.2">
      <c r="A60" s="298"/>
      <c r="B60" s="298"/>
      <c r="C60" s="298"/>
    </row>
    <row r="61" spans="1:3" ht="33.75" customHeight="1" x14ac:dyDescent="0.2">
      <c r="A61" s="896"/>
      <c r="B61" s="897"/>
      <c r="C61" s="897"/>
    </row>
    <row r="62" spans="1:3" x14ac:dyDescent="0.2">
      <c r="A62" s="298"/>
      <c r="B62" s="298"/>
      <c r="C62" s="298"/>
    </row>
    <row r="63" spans="1:3" x14ac:dyDescent="0.2">
      <c r="A63" s="298"/>
      <c r="B63" s="298"/>
      <c r="C63" s="298"/>
    </row>
    <row r="64" spans="1:3" x14ac:dyDescent="0.2">
      <c r="A64" s="298"/>
      <c r="B64" s="298"/>
      <c r="C64" s="298"/>
    </row>
    <row r="65" spans="1:3" x14ac:dyDescent="0.2">
      <c r="A65" s="298"/>
      <c r="B65" s="298"/>
      <c r="C65" s="298"/>
    </row>
    <row r="66" spans="1:3" x14ac:dyDescent="0.2">
      <c r="A66" s="298"/>
      <c r="B66" s="298"/>
      <c r="C66" s="298"/>
    </row>
    <row r="67" spans="1:3" x14ac:dyDescent="0.2">
      <c r="A67" s="298"/>
      <c r="B67" s="298"/>
      <c r="C67" s="298"/>
    </row>
    <row r="68" spans="1:3" x14ac:dyDescent="0.2">
      <c r="A68" s="298"/>
      <c r="B68" s="298"/>
      <c r="C68" s="298"/>
    </row>
    <row r="69" spans="1:3" x14ac:dyDescent="0.2">
      <c r="A69" s="298"/>
      <c r="B69" s="298"/>
      <c r="C69" s="298"/>
    </row>
    <row r="70" spans="1:3" x14ac:dyDescent="0.2">
      <c r="A70" s="298"/>
      <c r="B70" s="298"/>
      <c r="C70" s="298"/>
    </row>
    <row r="71" spans="1:3" x14ac:dyDescent="0.2">
      <c r="A71" s="298"/>
      <c r="B71" s="298"/>
      <c r="C71" s="298"/>
    </row>
    <row r="72" spans="1:3" x14ac:dyDescent="0.2">
      <c r="A72" s="298"/>
      <c r="B72" s="298"/>
      <c r="C72" s="298"/>
    </row>
    <row r="73" spans="1:3" x14ac:dyDescent="0.2">
      <c r="A73" s="298"/>
      <c r="B73" s="298"/>
      <c r="C73" s="298"/>
    </row>
    <row r="74" spans="1:3" x14ac:dyDescent="0.2">
      <c r="A74" s="298"/>
      <c r="B74" s="298"/>
      <c r="C74" s="298"/>
    </row>
    <row r="75" spans="1:3" x14ac:dyDescent="0.2">
      <c r="A75" s="298"/>
      <c r="B75" s="298"/>
      <c r="C75" s="298"/>
    </row>
    <row r="76" spans="1:3" x14ac:dyDescent="0.2">
      <c r="A76" s="298"/>
      <c r="B76" s="298"/>
      <c r="C76" s="298"/>
    </row>
    <row r="77" spans="1:3" x14ac:dyDescent="0.2">
      <c r="A77" s="298"/>
      <c r="B77" s="298"/>
      <c r="C77" s="298"/>
    </row>
    <row r="78" spans="1:3" x14ac:dyDescent="0.2">
      <c r="A78" s="298"/>
      <c r="B78" s="298"/>
      <c r="C78" s="298"/>
    </row>
    <row r="79" spans="1:3" x14ac:dyDescent="0.2">
      <c r="A79" s="298"/>
      <c r="B79" s="298"/>
      <c r="C79" s="298"/>
    </row>
    <row r="81" spans="1:3" ht="18.75" x14ac:dyDescent="0.3">
      <c r="A81" s="895"/>
      <c r="B81" s="895"/>
      <c r="C81" s="895"/>
    </row>
    <row r="103" spans="1:3" ht="18.75" x14ac:dyDescent="0.3">
      <c r="A103" s="895"/>
      <c r="B103" s="895"/>
      <c r="C103" s="895"/>
    </row>
  </sheetData>
  <mergeCells count="6">
    <mergeCell ref="A103:C103"/>
    <mergeCell ref="A2:C2"/>
    <mergeCell ref="A6:C6"/>
    <mergeCell ref="A46:C46"/>
    <mergeCell ref="A61:C61"/>
    <mergeCell ref="A81:C81"/>
  </mergeCells>
  <pageMargins left="0.70866141732283472" right="0.70866141732283472" top="0.74803149606299213" bottom="0.74803149606299213" header="0.31496062992125984" footer="0.31496062992125984"/>
  <pageSetup paperSize="9" scale="9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4"/>
  <sheetViews>
    <sheetView zoomScale="120" zoomScaleNormal="120" workbookViewId="0">
      <selection activeCell="C6" sqref="C6:E6"/>
    </sheetView>
  </sheetViews>
  <sheetFormatPr defaultRowHeight="15" x14ac:dyDescent="0.25"/>
  <cols>
    <col min="1" max="1" width="5.6640625" style="600" customWidth="1"/>
    <col min="2" max="2" width="35.6640625" style="600" customWidth="1"/>
    <col min="3" max="6" width="14" style="600" customWidth="1"/>
    <col min="7" max="16384" width="9.33203125" style="600"/>
  </cols>
  <sheetData>
    <row r="1" spans="1:7" x14ac:dyDescent="0.25">
      <c r="A1" s="599"/>
      <c r="B1" s="599"/>
      <c r="C1" s="599"/>
      <c r="D1" s="599"/>
      <c r="E1" s="599"/>
      <c r="F1" s="599"/>
    </row>
    <row r="2" spans="1:7" x14ac:dyDescent="0.25">
      <c r="A2" s="599"/>
      <c r="B2" s="922" t="s">
        <v>716</v>
      </c>
      <c r="C2" s="922"/>
      <c r="D2" s="922"/>
      <c r="E2" s="922"/>
      <c r="F2" s="922"/>
    </row>
    <row r="3" spans="1:7" x14ac:dyDescent="0.25">
      <c r="A3" s="599"/>
      <c r="B3" s="599"/>
      <c r="C3" s="599"/>
      <c r="D3" s="599"/>
      <c r="E3" s="599"/>
      <c r="F3" s="599"/>
    </row>
    <row r="4" spans="1:7" ht="33.200000000000003" customHeight="1" x14ac:dyDescent="0.25">
      <c r="A4" s="923" t="str">
        <f>CONCATENATE(PROPER([1]ALAPADATOK!A3)," adósságot keletkeztető ügyletekből és kezességvállalásokból fennálló kötelezettségei")</f>
        <v>Fityeház Község Önkormányzata adósságot keletkeztető ügyletekből és kezességvállalásokból fennálló kötelezettségei</v>
      </c>
      <c r="B4" s="923"/>
      <c r="C4" s="923"/>
      <c r="D4" s="923"/>
      <c r="E4" s="923"/>
      <c r="F4" s="923"/>
    </row>
    <row r="5" spans="1:7" ht="15.95" customHeight="1" thickBot="1" x14ac:dyDescent="0.3">
      <c r="A5" s="602"/>
      <c r="B5" s="602"/>
      <c r="C5" s="924"/>
      <c r="D5" s="924"/>
      <c r="E5" s="925" t="s">
        <v>580</v>
      </c>
      <c r="F5" s="925"/>
      <c r="G5" s="604"/>
    </row>
    <row r="6" spans="1:7" ht="63.2" customHeight="1" x14ac:dyDescent="0.25">
      <c r="A6" s="926" t="s">
        <v>6</v>
      </c>
      <c r="B6" s="928" t="s">
        <v>626</v>
      </c>
      <c r="C6" s="928" t="s">
        <v>627</v>
      </c>
      <c r="D6" s="928"/>
      <c r="E6" s="928"/>
      <c r="F6" s="930" t="s">
        <v>628</v>
      </c>
    </row>
    <row r="7" spans="1:7" ht="15.75" thickBot="1" x14ac:dyDescent="0.3">
      <c r="A7" s="927"/>
      <c r="B7" s="929"/>
      <c r="C7" s="605">
        <f>+LEFT([1]KV_ÖSSZEFÜGGÉSEK!A5,4)+1</f>
        <v>2022</v>
      </c>
      <c r="D7" s="605">
        <f>+C7+1</f>
        <v>2023</v>
      </c>
      <c r="E7" s="605">
        <f>+D7+1</f>
        <v>2024</v>
      </c>
      <c r="F7" s="931"/>
    </row>
    <row r="8" spans="1:7" ht="15.75" thickBot="1" x14ac:dyDescent="0.3">
      <c r="A8" s="606"/>
      <c r="B8" s="607" t="s">
        <v>393</v>
      </c>
      <c r="C8" s="607" t="s">
        <v>394</v>
      </c>
      <c r="D8" s="607" t="s">
        <v>395</v>
      </c>
      <c r="E8" s="607" t="s">
        <v>397</v>
      </c>
      <c r="F8" s="608" t="s">
        <v>396</v>
      </c>
    </row>
    <row r="9" spans="1:7" x14ac:dyDescent="0.25">
      <c r="A9" s="609" t="s">
        <v>8</v>
      </c>
      <c r="B9" s="610"/>
      <c r="C9" s="611"/>
      <c r="D9" s="611"/>
      <c r="E9" s="611"/>
      <c r="F9" s="612">
        <f>SUM(C9:E9)</f>
        <v>0</v>
      </c>
    </row>
    <row r="10" spans="1:7" x14ac:dyDescent="0.25">
      <c r="A10" s="613" t="s">
        <v>9</v>
      </c>
      <c r="B10" s="614"/>
      <c r="C10" s="615"/>
      <c r="D10" s="615"/>
      <c r="E10" s="615"/>
      <c r="F10" s="616">
        <f>SUM(C10:E10)</f>
        <v>0</v>
      </c>
    </row>
    <row r="11" spans="1:7" x14ac:dyDescent="0.25">
      <c r="A11" s="613" t="s">
        <v>10</v>
      </c>
      <c r="B11" s="614"/>
      <c r="C11" s="615"/>
      <c r="D11" s="615"/>
      <c r="E11" s="615"/>
      <c r="F11" s="616">
        <f>SUM(C11:E11)</f>
        <v>0</v>
      </c>
    </row>
    <row r="12" spans="1:7" x14ac:dyDescent="0.25">
      <c r="A12" s="613" t="s">
        <v>11</v>
      </c>
      <c r="B12" s="614"/>
      <c r="C12" s="615"/>
      <c r="D12" s="615"/>
      <c r="E12" s="615"/>
      <c r="F12" s="616">
        <f>SUM(C12:E12)</f>
        <v>0</v>
      </c>
    </row>
    <row r="13" spans="1:7" ht="15.75" thickBot="1" x14ac:dyDescent="0.3">
      <c r="A13" s="617" t="s">
        <v>12</v>
      </c>
      <c r="B13" s="618"/>
      <c r="C13" s="619"/>
      <c r="D13" s="619"/>
      <c r="E13" s="619"/>
      <c r="F13" s="616">
        <f>SUM(C13:E13)</f>
        <v>0</v>
      </c>
    </row>
    <row r="14" spans="1:7" s="624" customFormat="1" thickBot="1" x14ac:dyDescent="0.25">
      <c r="A14" s="620" t="s">
        <v>13</v>
      </c>
      <c r="B14" s="621" t="s">
        <v>629</v>
      </c>
      <c r="C14" s="622">
        <f>SUM(C9:C13)</f>
        <v>0</v>
      </c>
      <c r="D14" s="622">
        <f>SUM(D9:D13)</f>
        <v>0</v>
      </c>
      <c r="E14" s="622">
        <f>SUM(E9:E13)</f>
        <v>0</v>
      </c>
      <c r="F14" s="623">
        <f>SUM(F9:F13)</f>
        <v>0</v>
      </c>
    </row>
  </sheetData>
  <sheetProtection sheet="1"/>
  <mergeCells count="8">
    <mergeCell ref="B2:F2"/>
    <mergeCell ref="A4:F4"/>
    <mergeCell ref="C5:D5"/>
    <mergeCell ref="E5:F5"/>
    <mergeCell ref="A6:A7"/>
    <mergeCell ref="B6:B7"/>
    <mergeCell ref="C6:E6"/>
    <mergeCell ref="F6:F7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15"/>
  <sheetViews>
    <sheetView zoomScale="120" zoomScaleNormal="120" workbookViewId="0">
      <selection activeCell="E4" sqref="E4"/>
    </sheetView>
  </sheetViews>
  <sheetFormatPr defaultRowHeight="15" x14ac:dyDescent="0.25"/>
  <cols>
    <col min="1" max="1" width="5.6640625" style="74" customWidth="1"/>
    <col min="2" max="2" width="61.6640625" style="74" customWidth="1"/>
    <col min="3" max="3" width="16.5" style="74" customWidth="1"/>
    <col min="4" max="4" width="16.1640625" style="74" customWidth="1"/>
    <col min="5" max="16384" width="9.33203125" style="74"/>
  </cols>
  <sheetData>
    <row r="1" spans="1:5" x14ac:dyDescent="0.25">
      <c r="A1" s="343"/>
      <c r="B1" s="343"/>
      <c r="C1" s="343"/>
      <c r="D1" s="343"/>
    </row>
    <row r="2" spans="1:5" x14ac:dyDescent="0.25">
      <c r="A2" s="343"/>
      <c r="B2" s="904" t="str">
        <f>CONCATENATE("4. melléklet ",ALAPADATOK!A7," ",ALAPADATOK!B7," ",ALAPADATOK!C7," ",ALAPADATOK!D7," ",ALAPADATOK!E7," ",ALAPADATOK!F7," ",ALAPADATOK!G7," ",ALAPADATOK!H7)</f>
        <v>4. melléklet az 5 / 2021 ( VI.30. ) önkormányzati rendelethez</v>
      </c>
      <c r="C2" s="904"/>
      <c r="D2" s="904"/>
    </row>
    <row r="3" spans="1:5" x14ac:dyDescent="0.25">
      <c r="A3" s="343"/>
      <c r="B3" s="343"/>
      <c r="C3" s="343"/>
      <c r="D3" s="343"/>
    </row>
    <row r="4" spans="1:5" ht="54" customHeight="1" x14ac:dyDescent="0.25">
      <c r="A4" s="932" t="str">
        <f>CONCATENATE(PROPER(ALAPADATOK!A3)," saját bevételeinek részletezése az adósságot keletkeztető ügyletből származó tárgyévi fizetési kötelezettség megállapításához")</f>
        <v>Fityeház Község Önkormányzata saját bevételeinek részletezése az adósságot keletkeztető ügyletből származó tárgyévi fizetési kötelezettség megállapításához</v>
      </c>
      <c r="B4" s="932"/>
      <c r="C4" s="932"/>
      <c r="D4" s="932"/>
    </row>
    <row r="5" spans="1:5" ht="15.95" customHeight="1" thickBot="1" x14ac:dyDescent="0.3">
      <c r="A5" s="344"/>
      <c r="B5" s="344"/>
      <c r="C5" s="344"/>
      <c r="D5" s="345" t="str">
        <f>KV_2.2.sz.mell.!G2</f>
        <v>Forintban</v>
      </c>
      <c r="E5" s="75"/>
    </row>
    <row r="6" spans="1:5" ht="38.25" customHeight="1" thickBot="1" x14ac:dyDescent="0.3">
      <c r="A6" s="346" t="s">
        <v>6</v>
      </c>
      <c r="B6" s="347" t="s">
        <v>131</v>
      </c>
      <c r="C6" s="436" t="s">
        <v>567</v>
      </c>
      <c r="D6" s="348" t="str">
        <f>+KV_1.1.sz.mell.!D8</f>
        <v>2021. évi módosított előirányzat (2021.06.29.)</v>
      </c>
    </row>
    <row r="7" spans="1:5" ht="15.75" thickBot="1" x14ac:dyDescent="0.3">
      <c r="A7" s="77"/>
      <c r="B7" s="263" t="s">
        <v>393</v>
      </c>
      <c r="C7" s="437" t="s">
        <v>394</v>
      </c>
      <c r="D7" s="264" t="s">
        <v>395</v>
      </c>
    </row>
    <row r="8" spans="1:5" x14ac:dyDescent="0.25">
      <c r="A8" s="78" t="s">
        <v>8</v>
      </c>
      <c r="B8" s="171" t="s">
        <v>398</v>
      </c>
      <c r="C8" s="440">
        <v>9000000</v>
      </c>
      <c r="D8" s="168">
        <v>9000000</v>
      </c>
    </row>
    <row r="9" spans="1:5" ht="24.75" x14ac:dyDescent="0.25">
      <c r="A9" s="79" t="s">
        <v>9</v>
      </c>
      <c r="B9" s="185" t="s">
        <v>158</v>
      </c>
      <c r="C9" s="441">
        <v>3212415</v>
      </c>
      <c r="D9" s="169">
        <v>3212415</v>
      </c>
    </row>
    <row r="10" spans="1:5" x14ac:dyDescent="0.25">
      <c r="A10" s="79" t="s">
        <v>10</v>
      </c>
      <c r="B10" s="186" t="s">
        <v>399</v>
      </c>
      <c r="C10" s="441"/>
      <c r="D10" s="169"/>
    </row>
    <row r="11" spans="1:5" ht="24.75" x14ac:dyDescent="0.25">
      <c r="A11" s="79" t="s">
        <v>11</v>
      </c>
      <c r="B11" s="186" t="s">
        <v>160</v>
      </c>
      <c r="C11" s="441"/>
      <c r="D11" s="169"/>
    </row>
    <row r="12" spans="1:5" x14ac:dyDescent="0.25">
      <c r="A12" s="80" t="s">
        <v>12</v>
      </c>
      <c r="B12" s="186" t="s">
        <v>159</v>
      </c>
      <c r="C12" s="442">
        <v>700000</v>
      </c>
      <c r="D12" s="170">
        <v>700000</v>
      </c>
    </row>
    <row r="13" spans="1:5" ht="15.75" thickBot="1" x14ac:dyDescent="0.3">
      <c r="A13" s="79" t="s">
        <v>13</v>
      </c>
      <c r="B13" s="187" t="s">
        <v>400</v>
      </c>
      <c r="C13" s="443"/>
      <c r="D13" s="169"/>
    </row>
    <row r="14" spans="1:5" ht="15.75" thickBot="1" x14ac:dyDescent="0.3">
      <c r="A14" s="933" t="s">
        <v>132</v>
      </c>
      <c r="B14" s="934"/>
      <c r="C14" s="444">
        <f>C8+C9+C12</f>
        <v>12912415</v>
      </c>
      <c r="D14" s="81">
        <f>SUM(D8:D13)</f>
        <v>12912415</v>
      </c>
    </row>
    <row r="15" spans="1:5" ht="23.25" customHeight="1" x14ac:dyDescent="0.25">
      <c r="A15" s="935" t="s">
        <v>137</v>
      </c>
      <c r="B15" s="935"/>
      <c r="C15" s="935"/>
      <c r="D15" s="935"/>
    </row>
  </sheetData>
  <mergeCells count="4">
    <mergeCell ref="A4:D4"/>
    <mergeCell ref="A14:B14"/>
    <mergeCell ref="A15:D15"/>
    <mergeCell ref="B2:D2"/>
  </mergeCells>
  <phoneticPr fontId="27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5"/>
  <sheetViews>
    <sheetView zoomScale="120" zoomScaleNormal="120" workbookViewId="0">
      <selection activeCell="C10" sqref="C10"/>
    </sheetView>
  </sheetViews>
  <sheetFormatPr defaultRowHeight="15" x14ac:dyDescent="0.25"/>
  <cols>
    <col min="1" max="1" width="5.6640625" style="600" customWidth="1"/>
    <col min="2" max="2" width="66.83203125" style="600" customWidth="1"/>
    <col min="3" max="3" width="27" style="600" customWidth="1"/>
    <col min="4" max="16384" width="9.33203125" style="600"/>
  </cols>
  <sheetData>
    <row r="1" spans="1:4" x14ac:dyDescent="0.25">
      <c r="A1" s="599"/>
      <c r="B1" s="599"/>
      <c r="C1" s="599"/>
    </row>
    <row r="2" spans="1:4" x14ac:dyDescent="0.25">
      <c r="A2" s="599"/>
      <c r="B2" s="922" t="s">
        <v>717</v>
      </c>
      <c r="C2" s="922"/>
    </row>
    <row r="3" spans="1:4" x14ac:dyDescent="0.25">
      <c r="A3" s="599"/>
      <c r="B3" s="599"/>
      <c r="C3" s="599"/>
    </row>
    <row r="4" spans="1:4" ht="33.200000000000003" customHeight="1" x14ac:dyDescent="0.25">
      <c r="A4" s="936" t="str">
        <f>CONCATENATE(PROPER([1]ALAPADATOK!A3)," ",[1]ALAPADATOK!D7,". évi adósságot keletkeztető fejlesztési céljai")</f>
        <v>Fityeház Község Önkormányzata 2021. évi adósságot keletkeztető fejlesztési céljai</v>
      </c>
      <c r="B4" s="936"/>
      <c r="C4" s="936"/>
    </row>
    <row r="5" spans="1:4" ht="15.95" customHeight="1" thickBot="1" x14ac:dyDescent="0.3">
      <c r="A5" s="602"/>
      <c r="B5" s="602"/>
      <c r="C5" s="603" t="s">
        <v>580</v>
      </c>
      <c r="D5" s="604"/>
    </row>
    <row r="6" spans="1:4" ht="26.45" customHeight="1" thickBot="1" x14ac:dyDescent="0.3">
      <c r="A6" s="625" t="s">
        <v>6</v>
      </c>
      <c r="B6" s="626" t="s">
        <v>630</v>
      </c>
      <c r="C6" s="627" t="s">
        <v>631</v>
      </c>
    </row>
    <row r="7" spans="1:4" ht="15.75" thickBot="1" x14ac:dyDescent="0.3">
      <c r="A7" s="628"/>
      <c r="B7" s="629" t="s">
        <v>393</v>
      </c>
      <c r="C7" s="630" t="s">
        <v>394</v>
      </c>
    </row>
    <row r="8" spans="1:4" x14ac:dyDescent="0.25">
      <c r="A8" s="631" t="s">
        <v>8</v>
      </c>
      <c r="B8" s="632"/>
      <c r="C8" s="633"/>
    </row>
    <row r="9" spans="1:4" x14ac:dyDescent="0.25">
      <c r="A9" s="634" t="s">
        <v>9</v>
      </c>
      <c r="B9" s="635"/>
      <c r="C9" s="636"/>
    </row>
    <row r="10" spans="1:4" ht="15.75" thickBot="1" x14ac:dyDescent="0.3">
      <c r="A10" s="637" t="s">
        <v>10</v>
      </c>
      <c r="B10" s="638"/>
      <c r="C10" s="639"/>
    </row>
    <row r="11" spans="1:4" s="624" customFormat="1" ht="17.25" customHeight="1" thickBot="1" x14ac:dyDescent="0.25">
      <c r="A11" s="640" t="s">
        <v>11</v>
      </c>
      <c r="B11" s="641" t="s">
        <v>632</v>
      </c>
      <c r="C11" s="642">
        <f>SUM(C8:C10)</f>
        <v>0</v>
      </c>
    </row>
    <row r="12" spans="1:4" ht="24.75" customHeight="1" x14ac:dyDescent="0.25">
      <c r="A12" s="937" t="s">
        <v>633</v>
      </c>
      <c r="B12" s="937"/>
      <c r="C12" s="937"/>
    </row>
    <row r="15" spans="1:4" ht="15.75" x14ac:dyDescent="0.25">
      <c r="B15" s="643"/>
    </row>
  </sheetData>
  <sheetProtection sheet="1"/>
  <mergeCells count="3">
    <mergeCell ref="B2:C2"/>
    <mergeCell ref="A4:C4"/>
    <mergeCell ref="A12:C12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4"/>
  <sheetViews>
    <sheetView zoomScale="120" zoomScaleNormal="120" workbookViewId="0">
      <selection activeCell="E13" sqref="E13"/>
    </sheetView>
  </sheetViews>
  <sheetFormatPr defaultRowHeight="12.75" x14ac:dyDescent="0.2"/>
  <cols>
    <col min="1" max="1" width="47.1640625" style="30" customWidth="1"/>
    <col min="2" max="2" width="15.6640625" style="29" customWidth="1"/>
    <col min="3" max="3" width="16.33203125" style="29" customWidth="1"/>
    <col min="4" max="4" width="18" style="29" customWidth="1"/>
    <col min="5" max="5" width="16.6640625" style="29" customWidth="1"/>
    <col min="6" max="6" width="18.83203125" style="35" customWidth="1"/>
    <col min="7" max="8" width="12.83203125" style="29" customWidth="1"/>
    <col min="9" max="9" width="13.83203125" style="29" customWidth="1"/>
    <col min="10" max="16384" width="9.33203125" style="29"/>
  </cols>
  <sheetData>
    <row r="1" spans="1:6" x14ac:dyDescent="0.2">
      <c r="A1" s="332"/>
      <c r="B1" s="322"/>
      <c r="C1" s="322"/>
      <c r="D1" s="322"/>
      <c r="E1" s="322"/>
      <c r="F1" s="322"/>
    </row>
    <row r="2" spans="1:6" ht="18" customHeight="1" x14ac:dyDescent="0.2">
      <c r="A2" s="332"/>
      <c r="B2" s="939" t="str">
        <f>CONCATENATE("6. melléklet ",ALAPADATOK!A7," ",ALAPADATOK!B7," ",ALAPADATOK!C7," ",ALAPADATOK!D7," ",ALAPADATOK!E7," ",ALAPADATOK!F7," ",ALAPADATOK!G7," ",ALAPADATOK!H7)</f>
        <v>6. melléklet az 5 / 2021 ( VI.30. ) önkormányzati rendelethez</v>
      </c>
      <c r="C2" s="940"/>
      <c r="D2" s="940"/>
      <c r="E2" s="940"/>
      <c r="F2" s="940"/>
    </row>
    <row r="3" spans="1:6" x14ac:dyDescent="0.2">
      <c r="A3" s="332"/>
      <c r="B3" s="322"/>
      <c r="C3" s="322"/>
      <c r="D3" s="322"/>
      <c r="E3" s="322"/>
      <c r="F3" s="322"/>
    </row>
    <row r="4" spans="1:6" ht="25.5" customHeight="1" x14ac:dyDescent="0.2">
      <c r="A4" s="938" t="s">
        <v>0</v>
      </c>
      <c r="B4" s="938"/>
      <c r="C4" s="938"/>
      <c r="D4" s="938"/>
      <c r="E4" s="938"/>
      <c r="F4" s="938"/>
    </row>
    <row r="5" spans="1:6" ht="16.5" customHeight="1" thickBot="1" x14ac:dyDescent="0.3">
      <c r="A5" s="332"/>
      <c r="B5" s="322"/>
      <c r="C5" s="322"/>
      <c r="D5" s="322"/>
      <c r="E5" s="322"/>
      <c r="F5" s="333" t="s">
        <v>580</v>
      </c>
    </row>
    <row r="6" spans="1:6" s="31" customFormat="1" ht="49.5" customHeight="1" thickBot="1" x14ac:dyDescent="0.25">
      <c r="A6" s="334" t="s">
        <v>51</v>
      </c>
      <c r="B6" s="335" t="s">
        <v>52</v>
      </c>
      <c r="C6" s="335" t="s">
        <v>53</v>
      </c>
      <c r="D6" s="335" t="str">
        <f>+CONCATENATE("Felhasználás   ",LEFT(KV_ÖSSZEFÜGGÉSEK!A5,4)-1,". XII. 31-ig")</f>
        <v>Felhasználás   2020. XII. 31-ig</v>
      </c>
      <c r="E6" s="335" t="str">
        <f>+KV_1.1.sz.mell.!D8</f>
        <v>2021. évi módosított előirányzat (2021.06.29.)</v>
      </c>
      <c r="F6" s="336" t="str">
        <f>+CONCATENATE(LEFT(KV_ÖSSZEFÜGGÉSEK!A5,4),". utáni szükséglet")</f>
        <v>2021. utáni szükséglet</v>
      </c>
    </row>
    <row r="7" spans="1:6" s="35" customFormat="1" ht="12" customHeight="1" thickBot="1" x14ac:dyDescent="0.25">
      <c r="A7" s="33" t="s">
        <v>393</v>
      </c>
      <c r="B7" s="34" t="s">
        <v>394</v>
      </c>
      <c r="C7" s="34" t="s">
        <v>395</v>
      </c>
      <c r="D7" s="34" t="s">
        <v>397</v>
      </c>
      <c r="E7" s="34" t="s">
        <v>396</v>
      </c>
      <c r="F7" s="265" t="s">
        <v>439</v>
      </c>
    </row>
    <row r="8" spans="1:6" ht="15.95" customHeight="1" x14ac:dyDescent="0.2">
      <c r="A8" s="250" t="s">
        <v>572</v>
      </c>
      <c r="B8" s="21">
        <v>15105000</v>
      </c>
      <c r="C8" s="252" t="s">
        <v>574</v>
      </c>
      <c r="D8" s="21"/>
      <c r="E8" s="21">
        <v>15105000</v>
      </c>
      <c r="F8" s="36">
        <f t="shared" ref="F8:F23" si="0">B8-D8-E8</f>
        <v>0</v>
      </c>
    </row>
    <row r="9" spans="1:6" ht="15.95" customHeight="1" x14ac:dyDescent="0.2">
      <c r="A9" s="250" t="s">
        <v>573</v>
      </c>
      <c r="B9" s="21">
        <v>254000</v>
      </c>
      <c r="C9" s="252" t="s">
        <v>574</v>
      </c>
      <c r="D9" s="21"/>
      <c r="E9" s="21">
        <v>254000</v>
      </c>
      <c r="F9" s="36">
        <f t="shared" si="0"/>
        <v>0</v>
      </c>
    </row>
    <row r="10" spans="1:6" ht="15.95" customHeight="1" x14ac:dyDescent="0.2">
      <c r="A10" s="250"/>
      <c r="B10" s="21"/>
      <c r="C10" s="252"/>
      <c r="D10" s="21"/>
      <c r="E10" s="21"/>
      <c r="F10" s="36">
        <f t="shared" si="0"/>
        <v>0</v>
      </c>
    </row>
    <row r="11" spans="1:6" ht="15.95" customHeight="1" x14ac:dyDescent="0.2">
      <c r="A11" s="251"/>
      <c r="B11" s="21"/>
      <c r="C11" s="252"/>
      <c r="D11" s="21"/>
      <c r="E11" s="21"/>
      <c r="F11" s="36">
        <f t="shared" si="0"/>
        <v>0</v>
      </c>
    </row>
    <row r="12" spans="1:6" ht="15.95" customHeight="1" x14ac:dyDescent="0.2">
      <c r="A12" s="250"/>
      <c r="B12" s="21"/>
      <c r="C12" s="252"/>
      <c r="D12" s="21"/>
      <c r="E12" s="21"/>
      <c r="F12" s="36">
        <f t="shared" si="0"/>
        <v>0</v>
      </c>
    </row>
    <row r="13" spans="1:6" ht="15.95" customHeight="1" x14ac:dyDescent="0.2">
      <c r="A13" s="251"/>
      <c r="B13" s="21"/>
      <c r="C13" s="252"/>
      <c r="D13" s="21"/>
      <c r="E13" s="21"/>
      <c r="F13" s="36">
        <f t="shared" si="0"/>
        <v>0</v>
      </c>
    </row>
    <row r="14" spans="1:6" ht="15.95" customHeight="1" x14ac:dyDescent="0.2">
      <c r="A14" s="250"/>
      <c r="B14" s="21"/>
      <c r="C14" s="252"/>
      <c r="D14" s="21"/>
      <c r="E14" s="21"/>
      <c r="F14" s="36">
        <f t="shared" si="0"/>
        <v>0</v>
      </c>
    </row>
    <row r="15" spans="1:6" ht="15.95" customHeight="1" x14ac:dyDescent="0.2">
      <c r="A15" s="250"/>
      <c r="B15" s="21"/>
      <c r="C15" s="252"/>
      <c r="D15" s="21"/>
      <c r="E15" s="21"/>
      <c r="F15" s="36">
        <f t="shared" si="0"/>
        <v>0</v>
      </c>
    </row>
    <row r="16" spans="1:6" ht="15.95" customHeight="1" x14ac:dyDescent="0.2">
      <c r="A16" s="250"/>
      <c r="B16" s="21"/>
      <c r="C16" s="252"/>
      <c r="D16" s="21"/>
      <c r="E16" s="21"/>
      <c r="F16" s="36">
        <f t="shared" si="0"/>
        <v>0</v>
      </c>
    </row>
    <row r="17" spans="1:6" ht="15.95" customHeight="1" x14ac:dyDescent="0.2">
      <c r="A17" s="250"/>
      <c r="B17" s="21"/>
      <c r="C17" s="252"/>
      <c r="D17" s="21"/>
      <c r="E17" s="21"/>
      <c r="F17" s="36">
        <f t="shared" si="0"/>
        <v>0</v>
      </c>
    </row>
    <row r="18" spans="1:6" ht="15.95" customHeight="1" x14ac:dyDescent="0.2">
      <c r="A18" s="250"/>
      <c r="B18" s="21"/>
      <c r="C18" s="252"/>
      <c r="D18" s="21"/>
      <c r="E18" s="21"/>
      <c r="F18" s="36">
        <f t="shared" si="0"/>
        <v>0</v>
      </c>
    </row>
    <row r="19" spans="1:6" ht="15.95" customHeight="1" x14ac:dyDescent="0.2">
      <c r="A19" s="250"/>
      <c r="B19" s="21"/>
      <c r="C19" s="252"/>
      <c r="D19" s="21"/>
      <c r="E19" s="21"/>
      <c r="F19" s="36">
        <f t="shared" si="0"/>
        <v>0</v>
      </c>
    </row>
    <row r="20" spans="1:6" ht="15.95" customHeight="1" x14ac:dyDescent="0.2">
      <c r="A20" s="250"/>
      <c r="B20" s="21"/>
      <c r="C20" s="252"/>
      <c r="D20" s="21"/>
      <c r="E20" s="21"/>
      <c r="F20" s="36">
        <f t="shared" si="0"/>
        <v>0</v>
      </c>
    </row>
    <row r="21" spans="1:6" ht="15.95" customHeight="1" x14ac:dyDescent="0.2">
      <c r="A21" s="250"/>
      <c r="B21" s="21"/>
      <c r="C21" s="252"/>
      <c r="D21" s="21"/>
      <c r="E21" s="21"/>
      <c r="F21" s="36">
        <f t="shared" si="0"/>
        <v>0</v>
      </c>
    </row>
    <row r="22" spans="1:6" ht="15.95" customHeight="1" x14ac:dyDescent="0.2">
      <c r="A22" s="250"/>
      <c r="B22" s="21"/>
      <c r="C22" s="252"/>
      <c r="D22" s="21"/>
      <c r="E22" s="21"/>
      <c r="F22" s="36">
        <f t="shared" si="0"/>
        <v>0</v>
      </c>
    </row>
    <row r="23" spans="1:6" ht="15.95" customHeight="1" thickBot="1" x14ac:dyDescent="0.25">
      <c r="A23" s="37"/>
      <c r="B23" s="22"/>
      <c r="C23" s="253"/>
      <c r="D23" s="22"/>
      <c r="E23" s="22"/>
      <c r="F23" s="38">
        <f t="shared" si="0"/>
        <v>0</v>
      </c>
    </row>
    <row r="24" spans="1:6" s="41" customFormat="1" ht="18" customHeight="1" thickBot="1" x14ac:dyDescent="0.25">
      <c r="A24" s="83" t="s">
        <v>50</v>
      </c>
      <c r="B24" s="39">
        <f>SUM(B8:B23)</f>
        <v>15359000</v>
      </c>
      <c r="C24" s="53"/>
      <c r="D24" s="39">
        <f>SUM(D8:D23)</f>
        <v>0</v>
      </c>
      <c r="E24" s="39">
        <f>SUM(E8:E23)</f>
        <v>15359000</v>
      </c>
      <c r="F24" s="40">
        <f>SUM(F8:F23)</f>
        <v>0</v>
      </c>
    </row>
  </sheetData>
  <mergeCells count="2">
    <mergeCell ref="A4:F4"/>
    <mergeCell ref="B2:F2"/>
  </mergeCells>
  <phoneticPr fontId="0" type="noConversion"/>
  <printOptions horizontalCentered="1"/>
  <pageMargins left="0.78740157480314965" right="0.78740157480314965" top="1.0236220472440944" bottom="0.98425196850393704" header="0.78740157480314965" footer="0.78740157480314965"/>
  <pageSetup paperSize="9" scale="10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5"/>
  <sheetViews>
    <sheetView view="pageLayout" zoomScaleNormal="120" workbookViewId="0">
      <selection activeCell="D5" sqref="D5"/>
    </sheetView>
  </sheetViews>
  <sheetFormatPr defaultRowHeight="12.75" x14ac:dyDescent="0.2"/>
  <cols>
    <col min="1" max="1" width="60.6640625" style="469" customWidth="1"/>
    <col min="2" max="2" width="15.6640625" style="447" customWidth="1"/>
    <col min="3" max="3" width="16.33203125" style="447" customWidth="1"/>
    <col min="4" max="4" width="18" style="447" customWidth="1"/>
    <col min="5" max="5" width="16.6640625" style="447" customWidth="1"/>
    <col min="6" max="6" width="18.83203125" style="447" customWidth="1"/>
    <col min="7" max="8" width="12.83203125" style="447" customWidth="1"/>
    <col min="9" max="9" width="13.83203125" style="447" customWidth="1"/>
    <col min="10" max="16384" width="9.33203125" style="447"/>
  </cols>
  <sheetData>
    <row r="1" spans="1:6" x14ac:dyDescent="0.2">
      <c r="A1" s="445"/>
      <c r="B1" s="446"/>
      <c r="C1" s="446"/>
      <c r="D1" s="446"/>
      <c r="E1" s="446"/>
      <c r="F1" s="446"/>
    </row>
    <row r="2" spans="1:6" ht="21.2" customHeight="1" x14ac:dyDescent="0.2">
      <c r="A2" s="445"/>
      <c r="B2" s="941" t="s">
        <v>718</v>
      </c>
      <c r="C2" s="941"/>
      <c r="D2" s="941"/>
      <c r="E2" s="941"/>
      <c r="F2" s="941"/>
    </row>
    <row r="3" spans="1:6" x14ac:dyDescent="0.2">
      <c r="A3" s="445"/>
      <c r="B3" s="446"/>
      <c r="C3" s="446"/>
      <c r="D3" s="446"/>
      <c r="E3" s="446"/>
      <c r="F3" s="446"/>
    </row>
    <row r="4" spans="1:6" ht="24.75" customHeight="1" x14ac:dyDescent="0.2">
      <c r="A4" s="942" t="s">
        <v>575</v>
      </c>
      <c r="B4" s="942"/>
      <c r="C4" s="942"/>
      <c r="D4" s="942"/>
      <c r="E4" s="942"/>
      <c r="F4" s="942"/>
    </row>
    <row r="5" spans="1:6" ht="23.25" customHeight="1" thickBot="1" x14ac:dyDescent="0.3">
      <c r="A5" s="445"/>
      <c r="B5" s="446"/>
      <c r="C5" s="446"/>
      <c r="D5" s="446"/>
      <c r="E5" s="446"/>
      <c r="F5" s="448" t="s">
        <v>580</v>
      </c>
    </row>
    <row r="6" spans="1:6" s="452" customFormat="1" ht="48.75" customHeight="1" thickBot="1" x14ac:dyDescent="0.25">
      <c r="A6" s="449" t="s">
        <v>576</v>
      </c>
      <c r="B6" s="450" t="s">
        <v>52</v>
      </c>
      <c r="C6" s="450" t="s">
        <v>53</v>
      </c>
      <c r="D6" s="450" t="str">
        <f>+[2]KV_6.sz.mell.!D6</f>
        <v>Felhasználás   2020. XII. 31-ig</v>
      </c>
      <c r="E6" s="450" t="s">
        <v>578</v>
      </c>
      <c r="F6" s="451" t="str">
        <f>+CONCATENATE(LEFT([2]KV_ÖSSZEFÜGGÉSEK!A5,4),". utáni szükséglet ",CHAR(10),"")</f>
        <v xml:space="preserve">2021. utáni szükséglet 
</v>
      </c>
    </row>
    <row r="7" spans="1:6" ht="15.2" customHeight="1" thickBot="1" x14ac:dyDescent="0.25">
      <c r="A7" s="453" t="s">
        <v>393</v>
      </c>
      <c r="B7" s="454" t="s">
        <v>394</v>
      </c>
      <c r="C7" s="454" t="s">
        <v>395</v>
      </c>
      <c r="D7" s="454" t="s">
        <v>397</v>
      </c>
      <c r="E7" s="454" t="s">
        <v>396</v>
      </c>
      <c r="F7" s="455" t="s">
        <v>439</v>
      </c>
    </row>
    <row r="8" spans="1:6" ht="15.95" customHeight="1" x14ac:dyDescent="0.2">
      <c r="A8" s="456" t="s">
        <v>577</v>
      </c>
      <c r="B8" s="457">
        <v>2286000</v>
      </c>
      <c r="C8" s="458" t="s">
        <v>574</v>
      </c>
      <c r="D8" s="457"/>
      <c r="E8" s="457">
        <v>2286000</v>
      </c>
      <c r="F8" s="459">
        <f t="shared" ref="F8:F24" si="0">B8-D8-E8</f>
        <v>0</v>
      </c>
    </row>
    <row r="9" spans="1:6" ht="15.95" customHeight="1" x14ac:dyDescent="0.2">
      <c r="A9" s="456"/>
      <c r="B9" s="457"/>
      <c r="C9" s="458"/>
      <c r="D9" s="457"/>
      <c r="E9" s="457"/>
      <c r="F9" s="459">
        <f t="shared" si="0"/>
        <v>0</v>
      </c>
    </row>
    <row r="10" spans="1:6" ht="15.95" customHeight="1" x14ac:dyDescent="0.2">
      <c r="A10" s="456"/>
      <c r="B10" s="457"/>
      <c r="C10" s="458"/>
      <c r="D10" s="457"/>
      <c r="E10" s="457"/>
      <c r="F10" s="459">
        <f t="shared" si="0"/>
        <v>0</v>
      </c>
    </row>
    <row r="11" spans="1:6" ht="15.95" customHeight="1" x14ac:dyDescent="0.2">
      <c r="A11" s="456"/>
      <c r="B11" s="457"/>
      <c r="C11" s="458"/>
      <c r="D11" s="457"/>
      <c r="E11" s="457"/>
      <c r="F11" s="459">
        <f t="shared" si="0"/>
        <v>0</v>
      </c>
    </row>
    <row r="12" spans="1:6" ht="15.95" customHeight="1" x14ac:dyDescent="0.2">
      <c r="A12" s="456"/>
      <c r="B12" s="457"/>
      <c r="C12" s="458"/>
      <c r="D12" s="457"/>
      <c r="E12" s="457"/>
      <c r="F12" s="459">
        <f t="shared" si="0"/>
        <v>0</v>
      </c>
    </row>
    <row r="13" spans="1:6" ht="15.95" customHeight="1" x14ac:dyDescent="0.2">
      <c r="A13" s="456"/>
      <c r="B13" s="457"/>
      <c r="C13" s="458"/>
      <c r="D13" s="457"/>
      <c r="E13" s="457"/>
      <c r="F13" s="459">
        <f t="shared" si="0"/>
        <v>0</v>
      </c>
    </row>
    <row r="14" spans="1:6" ht="15.95" customHeight="1" x14ac:dyDescent="0.2">
      <c r="A14" s="456"/>
      <c r="B14" s="457"/>
      <c r="C14" s="458"/>
      <c r="D14" s="457"/>
      <c r="E14" s="457"/>
      <c r="F14" s="459">
        <f t="shared" si="0"/>
        <v>0</v>
      </c>
    </row>
    <row r="15" spans="1:6" ht="15.95" customHeight="1" x14ac:dyDescent="0.2">
      <c r="A15" s="456"/>
      <c r="B15" s="457"/>
      <c r="C15" s="458"/>
      <c r="D15" s="457"/>
      <c r="E15" s="457"/>
      <c r="F15" s="459">
        <f t="shared" si="0"/>
        <v>0</v>
      </c>
    </row>
    <row r="16" spans="1:6" ht="15.95" customHeight="1" x14ac:dyDescent="0.2">
      <c r="A16" s="456"/>
      <c r="B16" s="457"/>
      <c r="C16" s="458"/>
      <c r="D16" s="457"/>
      <c r="E16" s="457"/>
      <c r="F16" s="459">
        <f t="shared" si="0"/>
        <v>0</v>
      </c>
    </row>
    <row r="17" spans="1:6" ht="15.95" customHeight="1" x14ac:dyDescent="0.2">
      <c r="A17" s="456"/>
      <c r="B17" s="457"/>
      <c r="C17" s="458"/>
      <c r="D17" s="457"/>
      <c r="E17" s="457"/>
      <c r="F17" s="459">
        <f t="shared" si="0"/>
        <v>0</v>
      </c>
    </row>
    <row r="18" spans="1:6" ht="15.95" customHeight="1" x14ac:dyDescent="0.2">
      <c r="A18" s="456"/>
      <c r="B18" s="457"/>
      <c r="C18" s="458"/>
      <c r="D18" s="457"/>
      <c r="E18" s="457"/>
      <c r="F18" s="459">
        <f t="shared" si="0"/>
        <v>0</v>
      </c>
    </row>
    <row r="19" spans="1:6" ht="15.95" customHeight="1" x14ac:dyDescent="0.2">
      <c r="A19" s="456"/>
      <c r="B19" s="457"/>
      <c r="C19" s="458"/>
      <c r="D19" s="457"/>
      <c r="E19" s="457"/>
      <c r="F19" s="459">
        <f t="shared" si="0"/>
        <v>0</v>
      </c>
    </row>
    <row r="20" spans="1:6" ht="15.95" customHeight="1" x14ac:dyDescent="0.2">
      <c r="A20" s="456"/>
      <c r="B20" s="457"/>
      <c r="C20" s="458"/>
      <c r="D20" s="457"/>
      <c r="E20" s="457"/>
      <c r="F20" s="459">
        <f t="shared" si="0"/>
        <v>0</v>
      </c>
    </row>
    <row r="21" spans="1:6" ht="15.95" customHeight="1" x14ac:dyDescent="0.2">
      <c r="A21" s="456"/>
      <c r="B21" s="457"/>
      <c r="C21" s="458"/>
      <c r="D21" s="457"/>
      <c r="E21" s="457"/>
      <c r="F21" s="459">
        <f t="shared" si="0"/>
        <v>0</v>
      </c>
    </row>
    <row r="22" spans="1:6" ht="15.95" customHeight="1" x14ac:dyDescent="0.2">
      <c r="A22" s="456"/>
      <c r="B22" s="457"/>
      <c r="C22" s="458"/>
      <c r="D22" s="457"/>
      <c r="E22" s="457"/>
      <c r="F22" s="459">
        <f t="shared" si="0"/>
        <v>0</v>
      </c>
    </row>
    <row r="23" spans="1:6" ht="15.95" customHeight="1" x14ac:dyDescent="0.2">
      <c r="A23" s="456"/>
      <c r="B23" s="457"/>
      <c r="C23" s="458"/>
      <c r="D23" s="457"/>
      <c r="E23" s="457"/>
      <c r="F23" s="459">
        <f t="shared" si="0"/>
        <v>0</v>
      </c>
    </row>
    <row r="24" spans="1:6" ht="15.95" customHeight="1" thickBot="1" x14ac:dyDescent="0.25">
      <c r="A24" s="460"/>
      <c r="B24" s="461"/>
      <c r="C24" s="462"/>
      <c r="D24" s="461"/>
      <c r="E24" s="461"/>
      <c r="F24" s="463">
        <f t="shared" si="0"/>
        <v>0</v>
      </c>
    </row>
    <row r="25" spans="1:6" s="468" customFormat="1" ht="18" customHeight="1" thickBot="1" x14ac:dyDescent="0.25">
      <c r="A25" s="464" t="s">
        <v>50</v>
      </c>
      <c r="B25" s="465">
        <f>SUM(B8:B24)</f>
        <v>2286000</v>
      </c>
      <c r="C25" s="466"/>
      <c r="D25" s="465">
        <f>SUM(D8:D24)</f>
        <v>0</v>
      </c>
      <c r="E25" s="465">
        <f>SUM(E8:E24)</f>
        <v>2286000</v>
      </c>
      <c r="F25" s="467">
        <f>SUM(F8:F24)</f>
        <v>0</v>
      </c>
    </row>
  </sheetData>
  <sheetProtection sheet="1"/>
  <mergeCells count="2">
    <mergeCell ref="B2:F2"/>
    <mergeCell ref="A4:F4"/>
  </mergeCells>
  <printOptions horizontalCentered="1"/>
  <pageMargins left="0.78740157480314965" right="0.78740157480314965" top="1.2204724409448819" bottom="0.98425196850393704" header="0.78740157480314965" footer="0.78740157480314965"/>
  <pageSetup paperSize="9" scale="9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</sheetPr>
  <dimension ref="A1:L180"/>
  <sheetViews>
    <sheetView zoomScale="120" zoomScaleNormal="120" zoomScaleSheetLayoutView="85" workbookViewId="0">
      <selection activeCell="C19" sqref="C18:C19"/>
    </sheetView>
  </sheetViews>
  <sheetFormatPr defaultRowHeight="12.75" x14ac:dyDescent="0.2"/>
  <cols>
    <col min="1" max="1" width="19.5" style="190" customWidth="1"/>
    <col min="2" max="2" width="72" style="191" customWidth="1"/>
    <col min="3" max="3" width="13.83203125" style="191" customWidth="1"/>
    <col min="4" max="4" width="13.6640625" style="192" customWidth="1"/>
    <col min="5" max="16384" width="9.33203125" style="2"/>
  </cols>
  <sheetData>
    <row r="1" spans="1:4" s="1" customFormat="1" ht="16.5" customHeight="1" thickBot="1" x14ac:dyDescent="0.25">
      <c r="A1" s="302"/>
      <c r="B1" s="303"/>
      <c r="C1" s="303"/>
      <c r="D1" s="299" t="str">
        <f>CONCATENATE("8.1. melléklet ",ALAPADATOK!A7," ",ALAPADATOK!B7," ",ALAPADATOK!C7," ",ALAPADATOK!D7," ",ALAPADATOK!E7," ",ALAPADATOK!F7," ",ALAPADATOK!G7," ",ALAPADATOK!H7)</f>
        <v>8.1. melléklet az 5 / 2021 ( VI.30. ) önkormányzati rendelethez</v>
      </c>
    </row>
    <row r="2" spans="1:4" s="48" customFormat="1" ht="21.2" customHeight="1" x14ac:dyDescent="0.2">
      <c r="A2" s="304" t="s">
        <v>48</v>
      </c>
      <c r="B2" s="943" t="str">
        <f>CONCATENATE(ALAPADATOK!A3)</f>
        <v>FITYEHÁZ KÖZSÉG ÖNKORMÁNYZATA</v>
      </c>
      <c r="C2" s="944"/>
      <c r="D2" s="305" t="s">
        <v>42</v>
      </c>
    </row>
    <row r="3" spans="1:4" s="48" customFormat="1" ht="16.5" thickBot="1" x14ac:dyDescent="0.25">
      <c r="A3" s="306" t="s">
        <v>133</v>
      </c>
      <c r="B3" s="945" t="s">
        <v>304</v>
      </c>
      <c r="C3" s="946"/>
      <c r="D3" s="374" t="s">
        <v>42</v>
      </c>
    </row>
    <row r="4" spans="1:4" s="49" customFormat="1" ht="22.5" customHeight="1" thickBot="1" x14ac:dyDescent="0.3">
      <c r="A4" s="307"/>
      <c r="B4" s="307"/>
      <c r="C4" s="307"/>
      <c r="D4" s="308" t="s">
        <v>580</v>
      </c>
    </row>
    <row r="5" spans="1:4" ht="48.75" thickBot="1" x14ac:dyDescent="0.25">
      <c r="A5" s="309" t="s">
        <v>135</v>
      </c>
      <c r="B5" s="310" t="s">
        <v>440</v>
      </c>
      <c r="C5" s="366" t="s">
        <v>567</v>
      </c>
      <c r="D5" s="375" t="s">
        <v>568</v>
      </c>
    </row>
    <row r="6" spans="1:4" s="42" customFormat="1" ht="12.95" customHeight="1" thickBot="1" x14ac:dyDescent="0.25">
      <c r="A6" s="312"/>
      <c r="B6" s="313" t="s">
        <v>393</v>
      </c>
      <c r="C6" s="367" t="s">
        <v>394</v>
      </c>
      <c r="D6" s="314" t="s">
        <v>395</v>
      </c>
    </row>
    <row r="7" spans="1:4" s="42" customFormat="1" ht="15.95" customHeight="1" thickBot="1" x14ac:dyDescent="0.25">
      <c r="A7" s="315"/>
      <c r="B7" s="316" t="s">
        <v>43</v>
      </c>
      <c r="C7" s="316"/>
      <c r="D7" s="317"/>
    </row>
    <row r="8" spans="1:4" s="42" customFormat="1" ht="12" customHeight="1" thickBot="1" x14ac:dyDescent="0.25">
      <c r="A8" s="28" t="s">
        <v>8</v>
      </c>
      <c r="B8" s="19" t="s">
        <v>161</v>
      </c>
      <c r="C8" s="376">
        <f>+C9+C10+C11+C13+C14+C15+C12</f>
        <v>41872220</v>
      </c>
      <c r="D8" s="118">
        <f>+D9+D10+D11+D13+D14+D15+D12</f>
        <v>43180527</v>
      </c>
    </row>
    <row r="9" spans="1:4" s="50" customFormat="1" ht="12" customHeight="1" x14ac:dyDescent="0.2">
      <c r="A9" s="223" t="s">
        <v>66</v>
      </c>
      <c r="B9" s="204" t="s">
        <v>162</v>
      </c>
      <c r="C9" s="377">
        <v>15040340</v>
      </c>
      <c r="D9" s="121">
        <v>15092767</v>
      </c>
    </row>
    <row r="10" spans="1:4" s="51" customFormat="1" ht="12" customHeight="1" x14ac:dyDescent="0.2">
      <c r="A10" s="224" t="s">
        <v>67</v>
      </c>
      <c r="B10" s="205" t="s">
        <v>163</v>
      </c>
      <c r="C10" s="378">
        <v>13177980</v>
      </c>
      <c r="D10" s="120">
        <v>13972980</v>
      </c>
    </row>
    <row r="11" spans="1:4" s="51" customFormat="1" ht="12" customHeight="1" x14ac:dyDescent="0.2">
      <c r="A11" s="224" t="s">
        <v>68</v>
      </c>
      <c r="B11" s="205" t="s">
        <v>569</v>
      </c>
      <c r="C11" s="378">
        <v>11310940</v>
      </c>
      <c r="D11" s="120">
        <v>11745170</v>
      </c>
    </row>
    <row r="12" spans="1:4" s="51" customFormat="1" ht="12" customHeight="1" x14ac:dyDescent="0.2">
      <c r="A12" s="224" t="s">
        <v>69</v>
      </c>
      <c r="B12" s="205" t="s">
        <v>570</v>
      </c>
      <c r="C12" s="378">
        <v>72960</v>
      </c>
      <c r="D12" s="120">
        <v>72960</v>
      </c>
    </row>
    <row r="13" spans="1:4" s="51" customFormat="1" ht="12" customHeight="1" x14ac:dyDescent="0.2">
      <c r="A13" s="224" t="s">
        <v>92</v>
      </c>
      <c r="B13" s="205" t="s">
        <v>164</v>
      </c>
      <c r="C13" s="378">
        <v>2270000</v>
      </c>
      <c r="D13" s="120">
        <v>2270000</v>
      </c>
    </row>
    <row r="14" spans="1:4" s="51" customFormat="1" ht="12" customHeight="1" x14ac:dyDescent="0.2">
      <c r="A14" s="224" t="s">
        <v>70</v>
      </c>
      <c r="B14" s="205" t="s">
        <v>401</v>
      </c>
      <c r="C14" s="378"/>
      <c r="D14" s="120"/>
    </row>
    <row r="15" spans="1:4" s="50" customFormat="1" ht="12" customHeight="1" thickBot="1" x14ac:dyDescent="0.25">
      <c r="A15" s="225" t="s">
        <v>71</v>
      </c>
      <c r="B15" s="268" t="s">
        <v>450</v>
      </c>
      <c r="C15" s="378"/>
      <c r="D15" s="120">
        <v>26650</v>
      </c>
    </row>
    <row r="16" spans="1:4" s="50" customFormat="1" ht="12" customHeight="1" thickBot="1" x14ac:dyDescent="0.25">
      <c r="A16" s="28" t="s">
        <v>9</v>
      </c>
      <c r="B16" s="113" t="s">
        <v>165</v>
      </c>
      <c r="C16" s="376">
        <f>+C17+C18+C19+C20+C21</f>
        <v>6179181</v>
      </c>
      <c r="D16" s="118">
        <f>+D17+D18+D19+D20+D21</f>
        <v>5643933</v>
      </c>
    </row>
    <row r="17" spans="1:4" s="50" customFormat="1" ht="12" customHeight="1" x14ac:dyDescent="0.2">
      <c r="A17" s="223" t="s">
        <v>72</v>
      </c>
      <c r="B17" s="204" t="s">
        <v>166</v>
      </c>
      <c r="C17" s="377"/>
      <c r="D17" s="121"/>
    </row>
    <row r="18" spans="1:4" s="50" customFormat="1" ht="12" customHeight="1" x14ac:dyDescent="0.2">
      <c r="A18" s="224" t="s">
        <v>73</v>
      </c>
      <c r="B18" s="205" t="s">
        <v>167</v>
      </c>
      <c r="C18" s="378"/>
      <c r="D18" s="120"/>
    </row>
    <row r="19" spans="1:4" s="50" customFormat="1" ht="12" customHeight="1" x14ac:dyDescent="0.2">
      <c r="A19" s="224" t="s">
        <v>74</v>
      </c>
      <c r="B19" s="205" t="s">
        <v>324</v>
      </c>
      <c r="C19" s="378"/>
      <c r="D19" s="120"/>
    </row>
    <row r="20" spans="1:4" s="50" customFormat="1" ht="12" customHeight="1" x14ac:dyDescent="0.2">
      <c r="A20" s="224" t="s">
        <v>75</v>
      </c>
      <c r="B20" s="205" t="s">
        <v>325</v>
      </c>
      <c r="C20" s="378"/>
      <c r="D20" s="120"/>
    </row>
    <row r="21" spans="1:4" s="50" customFormat="1" ht="12" customHeight="1" x14ac:dyDescent="0.2">
      <c r="A21" s="224" t="s">
        <v>76</v>
      </c>
      <c r="B21" s="205" t="s">
        <v>168</v>
      </c>
      <c r="C21" s="378">
        <v>6179181</v>
      </c>
      <c r="D21" s="120">
        <v>5643933</v>
      </c>
    </row>
    <row r="22" spans="1:4" s="51" customFormat="1" ht="12" customHeight="1" thickBot="1" x14ac:dyDescent="0.25">
      <c r="A22" s="225" t="s">
        <v>82</v>
      </c>
      <c r="B22" s="268" t="s">
        <v>451</v>
      </c>
      <c r="C22" s="379"/>
      <c r="D22" s="122"/>
    </row>
    <row r="23" spans="1:4" s="51" customFormat="1" ht="12" customHeight="1" thickBot="1" x14ac:dyDescent="0.25">
      <c r="A23" s="28" t="s">
        <v>10</v>
      </c>
      <c r="B23" s="19" t="s">
        <v>170</v>
      </c>
      <c r="C23" s="376">
        <f>+C24+C25+C26+C27+C28</f>
        <v>0</v>
      </c>
      <c r="D23" s="118">
        <f>+D24+D25+D26+D27+D28</f>
        <v>0</v>
      </c>
    </row>
    <row r="24" spans="1:4" s="51" customFormat="1" ht="12" customHeight="1" x14ac:dyDescent="0.2">
      <c r="A24" s="223" t="s">
        <v>55</v>
      </c>
      <c r="B24" s="204" t="s">
        <v>171</v>
      </c>
      <c r="C24" s="377"/>
      <c r="D24" s="121"/>
    </row>
    <row r="25" spans="1:4" s="50" customFormat="1" ht="12" customHeight="1" x14ac:dyDescent="0.2">
      <c r="A25" s="224" t="s">
        <v>56</v>
      </c>
      <c r="B25" s="205" t="s">
        <v>172</v>
      </c>
      <c r="C25" s="378"/>
      <c r="D25" s="120"/>
    </row>
    <row r="26" spans="1:4" s="51" customFormat="1" ht="12" customHeight="1" x14ac:dyDescent="0.2">
      <c r="A26" s="224" t="s">
        <v>57</v>
      </c>
      <c r="B26" s="205" t="s">
        <v>326</v>
      </c>
      <c r="C26" s="378"/>
      <c r="D26" s="120"/>
    </row>
    <row r="27" spans="1:4" s="51" customFormat="1" ht="12" customHeight="1" x14ac:dyDescent="0.2">
      <c r="A27" s="224" t="s">
        <v>58</v>
      </c>
      <c r="B27" s="205" t="s">
        <v>327</v>
      </c>
      <c r="C27" s="378"/>
      <c r="D27" s="120"/>
    </row>
    <row r="28" spans="1:4" s="51" customFormat="1" ht="12" customHeight="1" x14ac:dyDescent="0.2">
      <c r="A28" s="224" t="s">
        <v>106</v>
      </c>
      <c r="B28" s="205" t="s">
        <v>173</v>
      </c>
      <c r="C28" s="378"/>
      <c r="D28" s="120"/>
    </row>
    <row r="29" spans="1:4" s="51" customFormat="1" ht="12" customHeight="1" thickBot="1" x14ac:dyDescent="0.25">
      <c r="A29" s="225" t="s">
        <v>107</v>
      </c>
      <c r="B29" s="268" t="s">
        <v>443</v>
      </c>
      <c r="C29" s="380"/>
      <c r="D29" s="120"/>
    </row>
    <row r="30" spans="1:4" s="51" customFormat="1" ht="12" customHeight="1" thickBot="1" x14ac:dyDescent="0.25">
      <c r="A30" s="28" t="s">
        <v>108</v>
      </c>
      <c r="B30" s="19" t="s">
        <v>437</v>
      </c>
      <c r="C30" s="381">
        <f>C31+C32+C33+C34+C35+C36+C37</f>
        <v>9700000</v>
      </c>
      <c r="D30" s="124">
        <f>D31+D32+D33+D34+D35+D36+D37</f>
        <v>9700000</v>
      </c>
    </row>
    <row r="31" spans="1:4" s="51" customFormat="1" ht="12" customHeight="1" x14ac:dyDescent="0.2">
      <c r="A31" s="223" t="s">
        <v>176</v>
      </c>
      <c r="B31" s="204" t="s">
        <v>571</v>
      </c>
      <c r="C31" s="377">
        <v>2500000</v>
      </c>
      <c r="D31" s="121">
        <v>2500000</v>
      </c>
    </row>
    <row r="32" spans="1:4" s="51" customFormat="1" ht="12" customHeight="1" x14ac:dyDescent="0.2">
      <c r="A32" s="224" t="s">
        <v>177</v>
      </c>
      <c r="B32" s="204" t="str">
        <f>KV_1.1.sz.mell.!B34</f>
        <v>Idegenforgalmi adó</v>
      </c>
      <c r="C32" s="378"/>
      <c r="D32" s="120"/>
    </row>
    <row r="33" spans="1:4" s="51" customFormat="1" ht="12" customHeight="1" x14ac:dyDescent="0.2">
      <c r="A33" s="224" t="s">
        <v>178</v>
      </c>
      <c r="B33" s="204" t="str">
        <f>KV_1.1.sz.mell.!B35</f>
        <v>Iparűzési adó</v>
      </c>
      <c r="C33" s="378">
        <v>6500000</v>
      </c>
      <c r="D33" s="120">
        <v>6500000</v>
      </c>
    </row>
    <row r="34" spans="1:4" s="51" customFormat="1" ht="12" customHeight="1" x14ac:dyDescent="0.2">
      <c r="A34" s="224" t="s">
        <v>179</v>
      </c>
      <c r="B34" s="204" t="str">
        <f>KV_1.1.sz.mell.!B36</f>
        <v>Talajterhelési díj</v>
      </c>
      <c r="C34" s="378"/>
      <c r="D34" s="120"/>
    </row>
    <row r="35" spans="1:4" s="51" customFormat="1" ht="12" customHeight="1" x14ac:dyDescent="0.2">
      <c r="A35" s="224" t="s">
        <v>430</v>
      </c>
      <c r="B35" s="204" t="str">
        <f>KV_1.1.sz.mell.!B37</f>
        <v>Gépjárműadó</v>
      </c>
      <c r="C35" s="378"/>
      <c r="D35" s="120"/>
    </row>
    <row r="36" spans="1:4" s="51" customFormat="1" ht="12" customHeight="1" x14ac:dyDescent="0.2">
      <c r="A36" s="224" t="s">
        <v>431</v>
      </c>
      <c r="B36" s="204" t="str">
        <f>KV_1.1.sz.mell.!B38</f>
        <v>Telekadó</v>
      </c>
      <c r="C36" s="378"/>
      <c r="D36" s="120"/>
    </row>
    <row r="37" spans="1:4" s="51" customFormat="1" ht="12" customHeight="1" thickBot="1" x14ac:dyDescent="0.25">
      <c r="A37" s="225" t="s">
        <v>432</v>
      </c>
      <c r="B37" s="204" t="s">
        <v>552</v>
      </c>
      <c r="C37" s="379">
        <v>700000</v>
      </c>
      <c r="D37" s="122">
        <v>700000</v>
      </c>
    </row>
    <row r="38" spans="1:4" s="51" customFormat="1" ht="12" customHeight="1" thickBot="1" x14ac:dyDescent="0.25">
      <c r="A38" s="28" t="s">
        <v>12</v>
      </c>
      <c r="B38" s="19" t="s">
        <v>335</v>
      </c>
      <c r="C38" s="376">
        <f>SUM(C39:C49)</f>
        <v>20395294</v>
      </c>
      <c r="D38" s="118">
        <f>SUM(D39:D49)</f>
        <v>20444367</v>
      </c>
    </row>
    <row r="39" spans="1:4" s="51" customFormat="1" ht="12" customHeight="1" x14ac:dyDescent="0.2">
      <c r="A39" s="223" t="s">
        <v>59</v>
      </c>
      <c r="B39" s="204" t="s">
        <v>183</v>
      </c>
      <c r="C39" s="377"/>
      <c r="D39" s="121"/>
    </row>
    <row r="40" spans="1:4" s="51" customFormat="1" ht="12" customHeight="1" x14ac:dyDescent="0.2">
      <c r="A40" s="224" t="s">
        <v>60</v>
      </c>
      <c r="B40" s="205" t="s">
        <v>184</v>
      </c>
      <c r="C40" s="378">
        <v>327934</v>
      </c>
      <c r="D40" s="120">
        <v>327934</v>
      </c>
    </row>
    <row r="41" spans="1:4" s="51" customFormat="1" ht="12" customHeight="1" x14ac:dyDescent="0.2">
      <c r="A41" s="224" t="s">
        <v>61</v>
      </c>
      <c r="B41" s="205" t="s">
        <v>185</v>
      </c>
      <c r="C41" s="378">
        <v>90000</v>
      </c>
      <c r="D41" s="120">
        <v>128640</v>
      </c>
    </row>
    <row r="42" spans="1:4" s="51" customFormat="1" ht="12" customHeight="1" x14ac:dyDescent="0.2">
      <c r="A42" s="224" t="s">
        <v>110</v>
      </c>
      <c r="B42" s="205" t="s">
        <v>186</v>
      </c>
      <c r="C42" s="378">
        <v>11625954</v>
      </c>
      <c r="D42" s="120">
        <v>11625954</v>
      </c>
    </row>
    <row r="43" spans="1:4" s="51" customFormat="1" ht="12" customHeight="1" x14ac:dyDescent="0.2">
      <c r="A43" s="224" t="s">
        <v>111</v>
      </c>
      <c r="B43" s="205" t="s">
        <v>187</v>
      </c>
      <c r="C43" s="378">
        <v>4062472</v>
      </c>
      <c r="D43" s="120">
        <v>4062472</v>
      </c>
    </row>
    <row r="44" spans="1:4" s="51" customFormat="1" ht="12" customHeight="1" x14ac:dyDescent="0.2">
      <c r="A44" s="224" t="s">
        <v>112</v>
      </c>
      <c r="B44" s="205" t="s">
        <v>188</v>
      </c>
      <c r="C44" s="378">
        <v>4276120</v>
      </c>
      <c r="D44" s="120">
        <v>4286553</v>
      </c>
    </row>
    <row r="45" spans="1:4" s="51" customFormat="1" ht="12" customHeight="1" x14ac:dyDescent="0.2">
      <c r="A45" s="224" t="s">
        <v>113</v>
      </c>
      <c r="B45" s="205" t="s">
        <v>189</v>
      </c>
      <c r="C45" s="378"/>
      <c r="D45" s="120"/>
    </row>
    <row r="46" spans="1:4" s="51" customFormat="1" ht="12" customHeight="1" x14ac:dyDescent="0.2">
      <c r="A46" s="224" t="s">
        <v>114</v>
      </c>
      <c r="B46" s="205" t="s">
        <v>436</v>
      </c>
      <c r="C46" s="378"/>
      <c r="D46" s="120"/>
    </row>
    <row r="47" spans="1:4" s="51" customFormat="1" ht="12" customHeight="1" x14ac:dyDescent="0.2">
      <c r="A47" s="224" t="s">
        <v>181</v>
      </c>
      <c r="B47" s="205" t="s">
        <v>191</v>
      </c>
      <c r="C47" s="382"/>
      <c r="D47" s="123"/>
    </row>
    <row r="48" spans="1:4" s="51" customFormat="1" ht="12" customHeight="1" x14ac:dyDescent="0.2">
      <c r="A48" s="225" t="s">
        <v>182</v>
      </c>
      <c r="B48" s="206" t="s">
        <v>337</v>
      </c>
      <c r="C48" s="383"/>
      <c r="D48" s="196"/>
    </row>
    <row r="49" spans="1:4" s="51" customFormat="1" ht="12" customHeight="1" thickBot="1" x14ac:dyDescent="0.25">
      <c r="A49" s="225" t="s">
        <v>336</v>
      </c>
      <c r="B49" s="268" t="s">
        <v>452</v>
      </c>
      <c r="C49" s="384">
        <v>12814</v>
      </c>
      <c r="D49" s="271">
        <v>12814</v>
      </c>
    </row>
    <row r="50" spans="1:4" s="51" customFormat="1" ht="12" customHeight="1" thickBot="1" x14ac:dyDescent="0.25">
      <c r="A50" s="28" t="s">
        <v>13</v>
      </c>
      <c r="B50" s="19" t="s">
        <v>193</v>
      </c>
      <c r="C50" s="376">
        <f>SUM(C51:C55)</f>
        <v>0</v>
      </c>
      <c r="D50" s="118">
        <f>SUM(D51:D55)</f>
        <v>0</v>
      </c>
    </row>
    <row r="51" spans="1:4" s="51" customFormat="1" ht="12" customHeight="1" x14ac:dyDescent="0.2">
      <c r="A51" s="223" t="s">
        <v>62</v>
      </c>
      <c r="B51" s="204" t="s">
        <v>197</v>
      </c>
      <c r="C51" s="385"/>
      <c r="D51" s="246"/>
    </row>
    <row r="52" spans="1:4" s="51" customFormat="1" ht="12" customHeight="1" x14ac:dyDescent="0.2">
      <c r="A52" s="224" t="s">
        <v>63</v>
      </c>
      <c r="B52" s="205" t="s">
        <v>198</v>
      </c>
      <c r="C52" s="382"/>
      <c r="D52" s="123"/>
    </row>
    <row r="53" spans="1:4" s="51" customFormat="1" ht="12" customHeight="1" x14ac:dyDescent="0.2">
      <c r="A53" s="224" t="s">
        <v>194</v>
      </c>
      <c r="B53" s="205" t="s">
        <v>199</v>
      </c>
      <c r="C53" s="382"/>
      <c r="D53" s="123"/>
    </row>
    <row r="54" spans="1:4" s="51" customFormat="1" ht="12" customHeight="1" x14ac:dyDescent="0.2">
      <c r="A54" s="224" t="s">
        <v>195</v>
      </c>
      <c r="B54" s="205" t="s">
        <v>200</v>
      </c>
      <c r="C54" s="382"/>
      <c r="D54" s="123"/>
    </row>
    <row r="55" spans="1:4" s="51" customFormat="1" ht="12" customHeight="1" thickBot="1" x14ac:dyDescent="0.25">
      <c r="A55" s="225" t="s">
        <v>196</v>
      </c>
      <c r="B55" s="206" t="s">
        <v>201</v>
      </c>
      <c r="C55" s="383"/>
      <c r="D55" s="196"/>
    </row>
    <row r="56" spans="1:4" s="51" customFormat="1" ht="12" customHeight="1" thickBot="1" x14ac:dyDescent="0.25">
      <c r="A56" s="28" t="s">
        <v>115</v>
      </c>
      <c r="B56" s="19" t="s">
        <v>202</v>
      </c>
      <c r="C56" s="376">
        <f>SUM(C57:C59)</f>
        <v>0</v>
      </c>
      <c r="D56" s="118">
        <f>SUM(D57:D59)</f>
        <v>0</v>
      </c>
    </row>
    <row r="57" spans="1:4" s="51" customFormat="1" ht="12" customHeight="1" x14ac:dyDescent="0.2">
      <c r="A57" s="223" t="s">
        <v>64</v>
      </c>
      <c r="B57" s="204" t="s">
        <v>203</v>
      </c>
      <c r="C57" s="377"/>
      <c r="D57" s="121"/>
    </row>
    <row r="58" spans="1:4" s="51" customFormat="1" ht="12" customHeight="1" x14ac:dyDescent="0.2">
      <c r="A58" s="224" t="s">
        <v>65</v>
      </c>
      <c r="B58" s="205" t="s">
        <v>328</v>
      </c>
      <c r="C58" s="378"/>
      <c r="D58" s="120"/>
    </row>
    <row r="59" spans="1:4" s="51" customFormat="1" ht="12" customHeight="1" x14ac:dyDescent="0.2">
      <c r="A59" s="224" t="s">
        <v>206</v>
      </c>
      <c r="B59" s="205" t="s">
        <v>204</v>
      </c>
      <c r="C59" s="378"/>
      <c r="D59" s="120"/>
    </row>
    <row r="60" spans="1:4" s="51" customFormat="1" ht="12" customHeight="1" thickBot="1" x14ac:dyDescent="0.25">
      <c r="A60" s="225" t="s">
        <v>207</v>
      </c>
      <c r="B60" s="206" t="s">
        <v>205</v>
      </c>
      <c r="C60" s="379"/>
      <c r="D60" s="122"/>
    </row>
    <row r="61" spans="1:4" s="51" customFormat="1" ht="12" customHeight="1" thickBot="1" x14ac:dyDescent="0.25">
      <c r="A61" s="28" t="s">
        <v>15</v>
      </c>
      <c r="B61" s="113" t="s">
        <v>208</v>
      </c>
      <c r="C61" s="376">
        <f>SUM(C62:C64)</f>
        <v>73440</v>
      </c>
      <c r="D61" s="118">
        <f>SUM(D62:D64)</f>
        <v>73440</v>
      </c>
    </row>
    <row r="62" spans="1:4" s="51" customFormat="1" ht="12" customHeight="1" x14ac:dyDescent="0.2">
      <c r="A62" s="223" t="s">
        <v>116</v>
      </c>
      <c r="B62" s="204" t="s">
        <v>210</v>
      </c>
      <c r="C62" s="382"/>
      <c r="D62" s="123"/>
    </row>
    <row r="63" spans="1:4" s="51" customFormat="1" ht="12" customHeight="1" x14ac:dyDescent="0.2">
      <c r="A63" s="224" t="s">
        <v>117</v>
      </c>
      <c r="B63" s="205" t="s">
        <v>329</v>
      </c>
      <c r="C63" s="382"/>
      <c r="D63" s="123"/>
    </row>
    <row r="64" spans="1:4" s="51" customFormat="1" ht="12" customHeight="1" x14ac:dyDescent="0.2">
      <c r="A64" s="224" t="s">
        <v>141</v>
      </c>
      <c r="B64" s="205" t="s">
        <v>211</v>
      </c>
      <c r="C64" s="382">
        <v>73440</v>
      </c>
      <c r="D64" s="123">
        <v>73440</v>
      </c>
    </row>
    <row r="65" spans="1:4" s="51" customFormat="1" ht="12" customHeight="1" thickBot="1" x14ac:dyDescent="0.25">
      <c r="A65" s="225" t="s">
        <v>209</v>
      </c>
      <c r="B65" s="206" t="s">
        <v>212</v>
      </c>
      <c r="C65" s="382"/>
      <c r="D65" s="123"/>
    </row>
    <row r="66" spans="1:4" s="51" customFormat="1" ht="12" customHeight="1" thickBot="1" x14ac:dyDescent="0.25">
      <c r="A66" s="28" t="s">
        <v>16</v>
      </c>
      <c r="B66" s="19" t="s">
        <v>213</v>
      </c>
      <c r="C66" s="381">
        <f>+C8+C16+C23+C30+C38+C50+C56+C61</f>
        <v>78220135</v>
      </c>
      <c r="D66" s="124">
        <f>+D8+D16+D23+D30+D38+D50+D56+D61</f>
        <v>79042267</v>
      </c>
    </row>
    <row r="67" spans="1:4" s="51" customFormat="1" ht="12" customHeight="1" thickBot="1" x14ac:dyDescent="0.2">
      <c r="A67" s="226" t="s">
        <v>300</v>
      </c>
      <c r="B67" s="113" t="s">
        <v>215</v>
      </c>
      <c r="C67" s="376">
        <f>SUM(C68:C70)</f>
        <v>0</v>
      </c>
      <c r="D67" s="118">
        <f>SUM(D68:D70)</f>
        <v>0</v>
      </c>
    </row>
    <row r="68" spans="1:4" s="51" customFormat="1" ht="12" customHeight="1" x14ac:dyDescent="0.2">
      <c r="A68" s="223" t="s">
        <v>243</v>
      </c>
      <c r="B68" s="204" t="s">
        <v>216</v>
      </c>
      <c r="C68" s="382"/>
      <c r="D68" s="123"/>
    </row>
    <row r="69" spans="1:4" s="51" customFormat="1" ht="12" customHeight="1" x14ac:dyDescent="0.2">
      <c r="A69" s="224" t="s">
        <v>252</v>
      </c>
      <c r="B69" s="205" t="s">
        <v>217</v>
      </c>
      <c r="C69" s="382"/>
      <c r="D69" s="123"/>
    </row>
    <row r="70" spans="1:4" s="51" customFormat="1" ht="12" customHeight="1" thickBot="1" x14ac:dyDescent="0.25">
      <c r="A70" s="225" t="s">
        <v>253</v>
      </c>
      <c r="B70" s="207" t="s">
        <v>362</v>
      </c>
      <c r="C70" s="382"/>
      <c r="D70" s="123"/>
    </row>
    <row r="71" spans="1:4" s="51" customFormat="1" ht="12" customHeight="1" thickBot="1" x14ac:dyDescent="0.2">
      <c r="A71" s="226" t="s">
        <v>219</v>
      </c>
      <c r="B71" s="113" t="s">
        <v>220</v>
      </c>
      <c r="C71" s="376">
        <f>SUM(C72:C75)</f>
        <v>0</v>
      </c>
      <c r="D71" s="118">
        <f>SUM(D72:D75)</f>
        <v>0</v>
      </c>
    </row>
    <row r="72" spans="1:4" s="51" customFormat="1" ht="12" customHeight="1" x14ac:dyDescent="0.2">
      <c r="A72" s="223" t="s">
        <v>93</v>
      </c>
      <c r="B72" s="204" t="s">
        <v>221</v>
      </c>
      <c r="C72" s="382"/>
      <c r="D72" s="123"/>
    </row>
    <row r="73" spans="1:4" s="51" customFormat="1" ht="12" customHeight="1" x14ac:dyDescent="0.2">
      <c r="A73" s="224" t="s">
        <v>94</v>
      </c>
      <c r="B73" s="205" t="s">
        <v>445</v>
      </c>
      <c r="C73" s="382"/>
      <c r="D73" s="123"/>
    </row>
    <row r="74" spans="1:4" s="51" customFormat="1" ht="12" customHeight="1" x14ac:dyDescent="0.2">
      <c r="A74" s="224" t="s">
        <v>244</v>
      </c>
      <c r="B74" s="205" t="s">
        <v>222</v>
      </c>
      <c r="C74" s="382"/>
      <c r="D74" s="123"/>
    </row>
    <row r="75" spans="1:4" s="51" customFormat="1" ht="12" customHeight="1" x14ac:dyDescent="0.2">
      <c r="A75" s="224" t="s">
        <v>245</v>
      </c>
      <c r="B75" s="114" t="s">
        <v>446</v>
      </c>
      <c r="C75" s="382"/>
      <c r="D75" s="123"/>
    </row>
    <row r="76" spans="1:4" s="51" customFormat="1" ht="12" customHeight="1" thickBot="1" x14ac:dyDescent="0.2">
      <c r="A76" s="230" t="s">
        <v>223</v>
      </c>
      <c r="B76" s="287" t="s">
        <v>224</v>
      </c>
      <c r="C76" s="386">
        <f>SUM(C77:C78)</f>
        <v>30725505</v>
      </c>
      <c r="D76" s="257">
        <f>SUM(D77:D78)</f>
        <v>30725505</v>
      </c>
    </row>
    <row r="77" spans="1:4" s="51" customFormat="1" ht="12" customHeight="1" x14ac:dyDescent="0.2">
      <c r="A77" s="223" t="s">
        <v>246</v>
      </c>
      <c r="B77" s="204" t="s">
        <v>225</v>
      </c>
      <c r="C77" s="382">
        <v>30725505</v>
      </c>
      <c r="D77" s="123">
        <v>30725505</v>
      </c>
    </row>
    <row r="78" spans="1:4" s="51" customFormat="1" ht="12" customHeight="1" thickBot="1" x14ac:dyDescent="0.25">
      <c r="A78" s="225" t="s">
        <v>247</v>
      </c>
      <c r="B78" s="206" t="s">
        <v>226</v>
      </c>
      <c r="C78" s="382"/>
      <c r="D78" s="123"/>
    </row>
    <row r="79" spans="1:4" s="50" customFormat="1" ht="12" customHeight="1" thickBot="1" x14ac:dyDescent="0.2">
      <c r="A79" s="226" t="s">
        <v>227</v>
      </c>
      <c r="B79" s="113" t="s">
        <v>228</v>
      </c>
      <c r="C79" s="376">
        <f>SUM(C80:C82)</f>
        <v>0</v>
      </c>
      <c r="D79" s="118">
        <f>SUM(D80:D82)</f>
        <v>16005</v>
      </c>
    </row>
    <row r="80" spans="1:4" s="51" customFormat="1" ht="12" customHeight="1" x14ac:dyDescent="0.2">
      <c r="A80" s="223" t="s">
        <v>248</v>
      </c>
      <c r="B80" s="204" t="s">
        <v>229</v>
      </c>
      <c r="C80" s="382"/>
      <c r="D80" s="123">
        <v>16005</v>
      </c>
    </row>
    <row r="81" spans="1:4" s="51" customFormat="1" ht="12" customHeight="1" x14ac:dyDescent="0.2">
      <c r="A81" s="224" t="s">
        <v>249</v>
      </c>
      <c r="B81" s="205" t="s">
        <v>230</v>
      </c>
      <c r="C81" s="382"/>
      <c r="D81" s="123"/>
    </row>
    <row r="82" spans="1:4" s="51" customFormat="1" ht="12" customHeight="1" thickBot="1" x14ac:dyDescent="0.25">
      <c r="A82" s="225" t="s">
        <v>250</v>
      </c>
      <c r="B82" s="206" t="s">
        <v>447</v>
      </c>
      <c r="C82" s="382"/>
      <c r="D82" s="123"/>
    </row>
    <row r="83" spans="1:4" s="51" customFormat="1" ht="12" customHeight="1" thickBot="1" x14ac:dyDescent="0.2">
      <c r="A83" s="226" t="s">
        <v>231</v>
      </c>
      <c r="B83" s="113" t="s">
        <v>251</v>
      </c>
      <c r="C83" s="376">
        <f>SUM(C84:C87)</f>
        <v>0</v>
      </c>
      <c r="D83" s="118">
        <f>SUM(D84:D87)</f>
        <v>0</v>
      </c>
    </row>
    <row r="84" spans="1:4" s="51" customFormat="1" ht="12" customHeight="1" x14ac:dyDescent="0.2">
      <c r="A84" s="227" t="s">
        <v>232</v>
      </c>
      <c r="B84" s="204" t="s">
        <v>233</v>
      </c>
      <c r="C84" s="382"/>
      <c r="D84" s="123"/>
    </row>
    <row r="85" spans="1:4" s="51" customFormat="1" ht="12" customHeight="1" x14ac:dyDescent="0.2">
      <c r="A85" s="228" t="s">
        <v>234</v>
      </c>
      <c r="B85" s="205" t="s">
        <v>235</v>
      </c>
      <c r="C85" s="382"/>
      <c r="D85" s="123"/>
    </row>
    <row r="86" spans="1:4" s="51" customFormat="1" ht="12" customHeight="1" x14ac:dyDescent="0.2">
      <c r="A86" s="228" t="s">
        <v>236</v>
      </c>
      <c r="B86" s="205" t="s">
        <v>237</v>
      </c>
      <c r="C86" s="382"/>
      <c r="D86" s="123"/>
    </row>
    <row r="87" spans="1:4" s="50" customFormat="1" ht="12" customHeight="1" thickBot="1" x14ac:dyDescent="0.25">
      <c r="A87" s="229" t="s">
        <v>238</v>
      </c>
      <c r="B87" s="206" t="s">
        <v>239</v>
      </c>
      <c r="C87" s="382"/>
      <c r="D87" s="123"/>
    </row>
    <row r="88" spans="1:4" s="50" customFormat="1" ht="12" customHeight="1" thickBot="1" x14ac:dyDescent="0.2">
      <c r="A88" s="226" t="s">
        <v>240</v>
      </c>
      <c r="B88" s="113" t="s">
        <v>375</v>
      </c>
      <c r="C88" s="387"/>
      <c r="D88" s="247"/>
    </row>
    <row r="89" spans="1:4" s="50" customFormat="1" ht="12" customHeight="1" thickBot="1" x14ac:dyDescent="0.2">
      <c r="A89" s="226" t="s">
        <v>402</v>
      </c>
      <c r="B89" s="113" t="s">
        <v>241</v>
      </c>
      <c r="C89" s="387"/>
      <c r="D89" s="247"/>
    </row>
    <row r="90" spans="1:4" s="50" customFormat="1" ht="12" customHeight="1" thickBot="1" x14ac:dyDescent="0.2">
      <c r="A90" s="226" t="s">
        <v>403</v>
      </c>
      <c r="B90" s="211" t="s">
        <v>378</v>
      </c>
      <c r="C90" s="381">
        <f>+C67+C71+C76+C79+C83+C89+C88</f>
        <v>30725505</v>
      </c>
      <c r="D90" s="124">
        <f>+D67+D71+D76+D79+D83+D89+D88</f>
        <v>30741510</v>
      </c>
    </row>
    <row r="91" spans="1:4" s="50" customFormat="1" ht="12" customHeight="1" thickBot="1" x14ac:dyDescent="0.2">
      <c r="A91" s="230" t="s">
        <v>404</v>
      </c>
      <c r="B91" s="212" t="s">
        <v>405</v>
      </c>
      <c r="C91" s="381">
        <f>+C66+C90</f>
        <v>108945640</v>
      </c>
      <c r="D91" s="124">
        <f>+D66+D90</f>
        <v>109783777</v>
      </c>
    </row>
    <row r="92" spans="1:4" s="51" customFormat="1" ht="6.75" customHeight="1" thickBot="1" x14ac:dyDescent="0.25">
      <c r="A92" s="101"/>
      <c r="B92" s="102"/>
      <c r="C92" s="102"/>
      <c r="D92" s="175"/>
    </row>
    <row r="93" spans="1:4" s="42" customFormat="1" ht="16.5" customHeight="1" thickBot="1" x14ac:dyDescent="0.25">
      <c r="A93" s="105"/>
      <c r="B93" s="106" t="s">
        <v>44</v>
      </c>
      <c r="C93" s="106"/>
      <c r="D93" s="177"/>
    </row>
    <row r="94" spans="1:4" s="52" customFormat="1" ht="12" customHeight="1" thickBot="1" x14ac:dyDescent="0.25">
      <c r="A94" s="199" t="s">
        <v>8</v>
      </c>
      <c r="B94" s="24" t="s">
        <v>409</v>
      </c>
      <c r="C94" s="388">
        <f>+C95+C96+C97+C98+C99+C112</f>
        <v>71509516</v>
      </c>
      <c r="D94" s="117">
        <f>+D95+D96+D97+D98+D99+D112</f>
        <v>72226647</v>
      </c>
    </row>
    <row r="95" spans="1:4" ht="12" customHeight="1" x14ac:dyDescent="0.2">
      <c r="A95" s="231" t="s">
        <v>66</v>
      </c>
      <c r="B95" s="8" t="s">
        <v>39</v>
      </c>
      <c r="C95" s="389">
        <v>18039011</v>
      </c>
      <c r="D95" s="119">
        <v>18718511</v>
      </c>
    </row>
    <row r="96" spans="1:4" ht="12" customHeight="1" x14ac:dyDescent="0.2">
      <c r="A96" s="224" t="s">
        <v>67</v>
      </c>
      <c r="B96" s="6" t="s">
        <v>118</v>
      </c>
      <c r="C96" s="378">
        <v>2498645</v>
      </c>
      <c r="D96" s="120">
        <v>2600480</v>
      </c>
    </row>
    <row r="97" spans="1:4" ht="12" customHeight="1" x14ac:dyDescent="0.2">
      <c r="A97" s="224" t="s">
        <v>68</v>
      </c>
      <c r="B97" s="6" t="s">
        <v>91</v>
      </c>
      <c r="C97" s="379">
        <v>19287295</v>
      </c>
      <c r="D97" s="122">
        <v>19709204</v>
      </c>
    </row>
    <row r="98" spans="1:4" ht="12" customHeight="1" x14ac:dyDescent="0.2">
      <c r="A98" s="224" t="s">
        <v>69</v>
      </c>
      <c r="B98" s="9" t="s">
        <v>119</v>
      </c>
      <c r="C98" s="379">
        <v>750000</v>
      </c>
      <c r="D98" s="122">
        <v>750000</v>
      </c>
    </row>
    <row r="99" spans="1:4" ht="12" customHeight="1" x14ac:dyDescent="0.2">
      <c r="A99" s="224" t="s">
        <v>77</v>
      </c>
      <c r="B99" s="17" t="s">
        <v>120</v>
      </c>
      <c r="C99" s="379">
        <f>C106+C111</f>
        <v>3414821</v>
      </c>
      <c r="D99" s="122">
        <f>D106+D111+D102</f>
        <v>2928708</v>
      </c>
    </row>
    <row r="100" spans="1:4" ht="12" customHeight="1" x14ac:dyDescent="0.2">
      <c r="A100" s="224" t="s">
        <v>70</v>
      </c>
      <c r="B100" s="6" t="s">
        <v>406</v>
      </c>
      <c r="C100" s="379"/>
      <c r="D100" s="122"/>
    </row>
    <row r="101" spans="1:4" ht="12" customHeight="1" x14ac:dyDescent="0.2">
      <c r="A101" s="224" t="s">
        <v>71</v>
      </c>
      <c r="B101" s="68" t="s">
        <v>342</v>
      </c>
      <c r="C101" s="379"/>
      <c r="D101" s="122"/>
    </row>
    <row r="102" spans="1:4" ht="12" customHeight="1" x14ac:dyDescent="0.2">
      <c r="A102" s="224" t="s">
        <v>78</v>
      </c>
      <c r="B102" s="68" t="s">
        <v>341</v>
      </c>
      <c r="C102" s="379"/>
      <c r="D102" s="122">
        <v>56575</v>
      </c>
    </row>
    <row r="103" spans="1:4" ht="12" customHeight="1" x14ac:dyDescent="0.2">
      <c r="A103" s="224" t="s">
        <v>79</v>
      </c>
      <c r="B103" s="68" t="s">
        <v>257</v>
      </c>
      <c r="C103" s="379"/>
      <c r="D103" s="122"/>
    </row>
    <row r="104" spans="1:4" ht="12" customHeight="1" x14ac:dyDescent="0.2">
      <c r="A104" s="224" t="s">
        <v>80</v>
      </c>
      <c r="B104" s="69" t="s">
        <v>258</v>
      </c>
      <c r="C104" s="379"/>
      <c r="D104" s="122"/>
    </row>
    <row r="105" spans="1:4" ht="12" customHeight="1" x14ac:dyDescent="0.2">
      <c r="A105" s="224" t="s">
        <v>81</v>
      </c>
      <c r="B105" s="69" t="s">
        <v>259</v>
      </c>
      <c r="C105" s="379"/>
      <c r="D105" s="122"/>
    </row>
    <row r="106" spans="1:4" ht="12" customHeight="1" x14ac:dyDescent="0.2">
      <c r="A106" s="224" t="s">
        <v>83</v>
      </c>
      <c r="B106" s="68" t="s">
        <v>260</v>
      </c>
      <c r="C106" s="379">
        <v>2964821</v>
      </c>
      <c r="D106" s="122">
        <v>2422133</v>
      </c>
    </row>
    <row r="107" spans="1:4" ht="12" customHeight="1" x14ac:dyDescent="0.2">
      <c r="A107" s="224" t="s">
        <v>121</v>
      </c>
      <c r="B107" s="68" t="s">
        <v>261</v>
      </c>
      <c r="C107" s="379"/>
      <c r="D107" s="122"/>
    </row>
    <row r="108" spans="1:4" ht="12" customHeight="1" x14ac:dyDescent="0.2">
      <c r="A108" s="224" t="s">
        <v>255</v>
      </c>
      <c r="B108" s="69" t="s">
        <v>262</v>
      </c>
      <c r="C108" s="379"/>
      <c r="D108" s="122"/>
    </row>
    <row r="109" spans="1:4" ht="12" customHeight="1" x14ac:dyDescent="0.2">
      <c r="A109" s="232" t="s">
        <v>256</v>
      </c>
      <c r="B109" s="70" t="s">
        <v>263</v>
      </c>
      <c r="C109" s="379"/>
      <c r="D109" s="122"/>
    </row>
    <row r="110" spans="1:4" ht="12" customHeight="1" x14ac:dyDescent="0.2">
      <c r="A110" s="224" t="s">
        <v>339</v>
      </c>
      <c r="B110" s="70" t="s">
        <v>264</v>
      </c>
      <c r="C110" s="379"/>
      <c r="D110" s="122"/>
    </row>
    <row r="111" spans="1:4" ht="12" customHeight="1" x14ac:dyDescent="0.2">
      <c r="A111" s="224" t="s">
        <v>340</v>
      </c>
      <c r="B111" s="69" t="s">
        <v>265</v>
      </c>
      <c r="C111" s="378">
        <v>450000</v>
      </c>
      <c r="D111" s="120">
        <v>450000</v>
      </c>
    </row>
    <row r="112" spans="1:4" ht="12" customHeight="1" x14ac:dyDescent="0.2">
      <c r="A112" s="224" t="s">
        <v>344</v>
      </c>
      <c r="B112" s="9" t="s">
        <v>40</v>
      </c>
      <c r="C112" s="378">
        <f>C113+C114</f>
        <v>27519744</v>
      </c>
      <c r="D112" s="120">
        <f>D113+D114</f>
        <v>27519744</v>
      </c>
    </row>
    <row r="113" spans="1:4" ht="12" customHeight="1" x14ac:dyDescent="0.2">
      <c r="A113" s="225" t="s">
        <v>345</v>
      </c>
      <c r="B113" s="6" t="s">
        <v>407</v>
      </c>
      <c r="C113" s="379"/>
      <c r="D113" s="122"/>
    </row>
    <row r="114" spans="1:4" ht="12" customHeight="1" thickBot="1" x14ac:dyDescent="0.25">
      <c r="A114" s="233" t="s">
        <v>346</v>
      </c>
      <c r="B114" s="71" t="s">
        <v>408</v>
      </c>
      <c r="C114" s="390">
        <v>27519744</v>
      </c>
      <c r="D114" s="126">
        <v>27519744</v>
      </c>
    </row>
    <row r="115" spans="1:4" ht="12" customHeight="1" thickBot="1" x14ac:dyDescent="0.25">
      <c r="A115" s="28" t="s">
        <v>9</v>
      </c>
      <c r="B115" s="23" t="s">
        <v>266</v>
      </c>
      <c r="C115" s="376">
        <f>+C116+C118+C120</f>
        <v>17735999</v>
      </c>
      <c r="D115" s="118">
        <f>+D116+D118+D120</f>
        <v>17841000</v>
      </c>
    </row>
    <row r="116" spans="1:4" ht="12" customHeight="1" x14ac:dyDescent="0.2">
      <c r="A116" s="223" t="s">
        <v>72</v>
      </c>
      <c r="B116" s="6" t="s">
        <v>140</v>
      </c>
      <c r="C116" s="377">
        <v>14999999</v>
      </c>
      <c r="D116" s="121">
        <v>15105000</v>
      </c>
    </row>
    <row r="117" spans="1:4" ht="12" customHeight="1" x14ac:dyDescent="0.2">
      <c r="A117" s="223" t="s">
        <v>73</v>
      </c>
      <c r="B117" s="10" t="s">
        <v>270</v>
      </c>
      <c r="C117" s="377"/>
      <c r="D117" s="121"/>
    </row>
    <row r="118" spans="1:4" ht="12" customHeight="1" x14ac:dyDescent="0.2">
      <c r="A118" s="223" t="s">
        <v>74</v>
      </c>
      <c r="B118" s="10" t="s">
        <v>122</v>
      </c>
      <c r="C118" s="378">
        <v>2286000</v>
      </c>
      <c r="D118" s="120">
        <v>2286000</v>
      </c>
    </row>
    <row r="119" spans="1:4" ht="12" customHeight="1" x14ac:dyDescent="0.2">
      <c r="A119" s="223" t="s">
        <v>75</v>
      </c>
      <c r="B119" s="10" t="s">
        <v>271</v>
      </c>
      <c r="C119" s="391"/>
      <c r="D119" s="120"/>
    </row>
    <row r="120" spans="1:4" ht="12" customHeight="1" x14ac:dyDescent="0.2">
      <c r="A120" s="223" t="s">
        <v>76</v>
      </c>
      <c r="B120" s="115" t="s">
        <v>142</v>
      </c>
      <c r="C120" s="391">
        <f>C123+C124</f>
        <v>450000</v>
      </c>
      <c r="D120" s="120">
        <f>D123+D124</f>
        <v>450000</v>
      </c>
    </row>
    <row r="121" spans="1:4" ht="12" customHeight="1" x14ac:dyDescent="0.2">
      <c r="A121" s="223" t="s">
        <v>82</v>
      </c>
      <c r="B121" s="114" t="s">
        <v>330</v>
      </c>
      <c r="C121" s="391"/>
      <c r="D121" s="120"/>
    </row>
    <row r="122" spans="1:4" ht="12" customHeight="1" x14ac:dyDescent="0.2">
      <c r="A122" s="223" t="s">
        <v>84</v>
      </c>
      <c r="B122" s="200" t="s">
        <v>276</v>
      </c>
      <c r="C122" s="391"/>
      <c r="D122" s="120"/>
    </row>
    <row r="123" spans="1:4" ht="12" customHeight="1" x14ac:dyDescent="0.2">
      <c r="A123" s="223" t="s">
        <v>123</v>
      </c>
      <c r="B123" s="69" t="s">
        <v>259</v>
      </c>
      <c r="C123" s="391">
        <v>400000</v>
      </c>
      <c r="D123" s="120">
        <v>400000</v>
      </c>
    </row>
    <row r="124" spans="1:4" ht="12" customHeight="1" x14ac:dyDescent="0.2">
      <c r="A124" s="223" t="s">
        <v>124</v>
      </c>
      <c r="B124" s="69" t="s">
        <v>275</v>
      </c>
      <c r="C124" s="391">
        <v>50000</v>
      </c>
      <c r="D124" s="120">
        <v>50000</v>
      </c>
    </row>
    <row r="125" spans="1:4" ht="12" customHeight="1" x14ac:dyDescent="0.2">
      <c r="A125" s="223" t="s">
        <v>125</v>
      </c>
      <c r="B125" s="69" t="s">
        <v>274</v>
      </c>
      <c r="C125" s="391"/>
      <c r="D125" s="120"/>
    </row>
    <row r="126" spans="1:4" ht="12" customHeight="1" x14ac:dyDescent="0.2">
      <c r="A126" s="223" t="s">
        <v>267</v>
      </c>
      <c r="B126" s="69" t="s">
        <v>262</v>
      </c>
      <c r="C126" s="391"/>
      <c r="D126" s="120"/>
    </row>
    <row r="127" spans="1:4" ht="12" customHeight="1" x14ac:dyDescent="0.2">
      <c r="A127" s="223" t="s">
        <v>268</v>
      </c>
      <c r="B127" s="69" t="s">
        <v>273</v>
      </c>
      <c r="C127" s="391"/>
      <c r="D127" s="120"/>
    </row>
    <row r="128" spans="1:4" ht="12" customHeight="1" thickBot="1" x14ac:dyDescent="0.25">
      <c r="A128" s="232" t="s">
        <v>269</v>
      </c>
      <c r="B128" s="69" t="s">
        <v>272</v>
      </c>
      <c r="C128" s="392"/>
      <c r="D128" s="122"/>
    </row>
    <row r="129" spans="1:12" ht="12" customHeight="1" thickBot="1" x14ac:dyDescent="0.25">
      <c r="A129" s="28" t="s">
        <v>10</v>
      </c>
      <c r="B129" s="56" t="s">
        <v>349</v>
      </c>
      <c r="C129" s="376">
        <f>+C94+C115</f>
        <v>89245515</v>
      </c>
      <c r="D129" s="118">
        <f>+D94+D115</f>
        <v>90067647</v>
      </c>
    </row>
    <row r="130" spans="1:12" ht="12" customHeight="1" thickBot="1" x14ac:dyDescent="0.25">
      <c r="A130" s="28" t="s">
        <v>11</v>
      </c>
      <c r="B130" s="56" t="s">
        <v>350</v>
      </c>
      <c r="C130" s="376">
        <f>+C131+C132+C133</f>
        <v>0</v>
      </c>
      <c r="D130" s="118">
        <f>+D131+D132+D133</f>
        <v>0</v>
      </c>
    </row>
    <row r="131" spans="1:12" s="52" customFormat="1" ht="12" customHeight="1" x14ac:dyDescent="0.2">
      <c r="A131" s="223" t="s">
        <v>176</v>
      </c>
      <c r="B131" s="7" t="s">
        <v>412</v>
      </c>
      <c r="C131" s="391"/>
      <c r="D131" s="120"/>
    </row>
    <row r="132" spans="1:12" ht="12" customHeight="1" x14ac:dyDescent="0.2">
      <c r="A132" s="223" t="s">
        <v>177</v>
      </c>
      <c r="B132" s="7" t="s">
        <v>358</v>
      </c>
      <c r="C132" s="391"/>
      <c r="D132" s="120"/>
    </row>
    <row r="133" spans="1:12" ht="12" customHeight="1" thickBot="1" x14ac:dyDescent="0.25">
      <c r="A133" s="232" t="s">
        <v>178</v>
      </c>
      <c r="B133" s="5" t="s">
        <v>411</v>
      </c>
      <c r="C133" s="391"/>
      <c r="D133" s="120"/>
    </row>
    <row r="134" spans="1:12" ht="12" customHeight="1" thickBot="1" x14ac:dyDescent="0.25">
      <c r="A134" s="28" t="s">
        <v>12</v>
      </c>
      <c r="B134" s="56" t="s">
        <v>351</v>
      </c>
      <c r="C134" s="376">
        <f>+C135+C136+C137+C138+C139+C140</f>
        <v>0</v>
      </c>
      <c r="D134" s="118">
        <f>+D135+D136+D137+D138+D139+D140</f>
        <v>0</v>
      </c>
    </row>
    <row r="135" spans="1:12" ht="12" customHeight="1" x14ac:dyDescent="0.2">
      <c r="A135" s="223" t="s">
        <v>59</v>
      </c>
      <c r="B135" s="7" t="s">
        <v>360</v>
      </c>
      <c r="C135" s="391"/>
      <c r="D135" s="120"/>
    </row>
    <row r="136" spans="1:12" ht="12" customHeight="1" x14ac:dyDescent="0.2">
      <c r="A136" s="223" t="s">
        <v>60</v>
      </c>
      <c r="B136" s="7" t="s">
        <v>352</v>
      </c>
      <c r="C136" s="391"/>
      <c r="D136" s="120"/>
    </row>
    <row r="137" spans="1:12" ht="12" customHeight="1" x14ac:dyDescent="0.2">
      <c r="A137" s="223" t="s">
        <v>61</v>
      </c>
      <c r="B137" s="7" t="s">
        <v>353</v>
      </c>
      <c r="C137" s="391"/>
      <c r="D137" s="120"/>
    </row>
    <row r="138" spans="1:12" ht="12" customHeight="1" x14ac:dyDescent="0.2">
      <c r="A138" s="223" t="s">
        <v>110</v>
      </c>
      <c r="B138" s="7" t="s">
        <v>410</v>
      </c>
      <c r="C138" s="391"/>
      <c r="D138" s="120"/>
    </row>
    <row r="139" spans="1:12" ht="12" customHeight="1" x14ac:dyDescent="0.2">
      <c r="A139" s="223" t="s">
        <v>111</v>
      </c>
      <c r="B139" s="7" t="s">
        <v>355</v>
      </c>
      <c r="C139" s="391"/>
      <c r="D139" s="120"/>
    </row>
    <row r="140" spans="1:12" s="52" customFormat="1" ht="12" customHeight="1" thickBot="1" x14ac:dyDescent="0.25">
      <c r="A140" s="232" t="s">
        <v>112</v>
      </c>
      <c r="B140" s="5" t="s">
        <v>356</v>
      </c>
      <c r="C140" s="391"/>
      <c r="D140" s="120"/>
    </row>
    <row r="141" spans="1:12" ht="12" customHeight="1" thickBot="1" x14ac:dyDescent="0.25">
      <c r="A141" s="28" t="s">
        <v>13</v>
      </c>
      <c r="B141" s="56" t="s">
        <v>422</v>
      </c>
      <c r="C141" s="381">
        <f>+C142+C143+C145+C146+C144</f>
        <v>19700125</v>
      </c>
      <c r="D141" s="124">
        <f>+D142+D143+D145+D146+D144</f>
        <v>19716130</v>
      </c>
      <c r="L141" s="112"/>
    </row>
    <row r="142" spans="1:12" x14ac:dyDescent="0.2">
      <c r="A142" s="223" t="s">
        <v>62</v>
      </c>
      <c r="B142" s="7" t="s">
        <v>277</v>
      </c>
      <c r="C142" s="391"/>
      <c r="D142" s="120"/>
    </row>
    <row r="143" spans="1:12" ht="12" customHeight="1" x14ac:dyDescent="0.2">
      <c r="A143" s="223" t="s">
        <v>63</v>
      </c>
      <c r="B143" s="7" t="s">
        <v>278</v>
      </c>
      <c r="C143" s="391">
        <v>1674889</v>
      </c>
      <c r="D143" s="120">
        <v>1690894</v>
      </c>
    </row>
    <row r="144" spans="1:12" ht="12" customHeight="1" x14ac:dyDescent="0.2">
      <c r="A144" s="223" t="s">
        <v>194</v>
      </c>
      <c r="B144" s="7" t="s">
        <v>421</v>
      </c>
      <c r="C144" s="391">
        <v>18025236</v>
      </c>
      <c r="D144" s="120">
        <v>18025236</v>
      </c>
    </row>
    <row r="145" spans="1:4" s="52" customFormat="1" ht="12" customHeight="1" x14ac:dyDescent="0.2">
      <c r="A145" s="223" t="s">
        <v>195</v>
      </c>
      <c r="B145" s="7" t="s">
        <v>365</v>
      </c>
      <c r="C145" s="391"/>
      <c r="D145" s="120"/>
    </row>
    <row r="146" spans="1:4" s="52" customFormat="1" ht="12" customHeight="1" thickBot="1" x14ac:dyDescent="0.25">
      <c r="A146" s="232" t="s">
        <v>196</v>
      </c>
      <c r="B146" s="5" t="s">
        <v>296</v>
      </c>
      <c r="C146" s="391"/>
      <c r="D146" s="120"/>
    </row>
    <row r="147" spans="1:4" s="52" customFormat="1" ht="12" customHeight="1" thickBot="1" x14ac:dyDescent="0.25">
      <c r="A147" s="28" t="s">
        <v>14</v>
      </c>
      <c r="B147" s="56" t="s">
        <v>366</v>
      </c>
      <c r="C147" s="393">
        <f>+C148+C149+C150+C151+C152</f>
        <v>0</v>
      </c>
      <c r="D147" s="127">
        <f>+D148+D149+D150+D151+D152</f>
        <v>0</v>
      </c>
    </row>
    <row r="148" spans="1:4" s="52" customFormat="1" ht="12" customHeight="1" x14ac:dyDescent="0.2">
      <c r="A148" s="223" t="s">
        <v>64</v>
      </c>
      <c r="B148" s="7" t="s">
        <v>361</v>
      </c>
      <c r="C148" s="391"/>
      <c r="D148" s="120"/>
    </row>
    <row r="149" spans="1:4" s="52" customFormat="1" ht="12" customHeight="1" x14ac:dyDescent="0.2">
      <c r="A149" s="223" t="s">
        <v>65</v>
      </c>
      <c r="B149" s="7" t="s">
        <v>368</v>
      </c>
      <c r="C149" s="391"/>
      <c r="D149" s="120"/>
    </row>
    <row r="150" spans="1:4" s="52" customFormat="1" ht="12" customHeight="1" x14ac:dyDescent="0.2">
      <c r="A150" s="223" t="s">
        <v>206</v>
      </c>
      <c r="B150" s="7" t="s">
        <v>363</v>
      </c>
      <c r="C150" s="391"/>
      <c r="D150" s="120"/>
    </row>
    <row r="151" spans="1:4" s="52" customFormat="1" ht="12" customHeight="1" x14ac:dyDescent="0.2">
      <c r="A151" s="223" t="s">
        <v>207</v>
      </c>
      <c r="B151" s="7" t="s">
        <v>413</v>
      </c>
      <c r="C151" s="391"/>
      <c r="D151" s="120"/>
    </row>
    <row r="152" spans="1:4" ht="12.75" customHeight="1" thickBot="1" x14ac:dyDescent="0.25">
      <c r="A152" s="232" t="s">
        <v>367</v>
      </c>
      <c r="B152" s="5" t="s">
        <v>369</v>
      </c>
      <c r="C152" s="392"/>
      <c r="D152" s="122"/>
    </row>
    <row r="153" spans="1:4" ht="12.75" customHeight="1" thickBot="1" x14ac:dyDescent="0.25">
      <c r="A153" s="262" t="s">
        <v>15</v>
      </c>
      <c r="B153" s="56" t="s">
        <v>370</v>
      </c>
      <c r="C153" s="393"/>
      <c r="D153" s="127"/>
    </row>
    <row r="154" spans="1:4" ht="12.75" customHeight="1" thickBot="1" x14ac:dyDescent="0.25">
      <c r="A154" s="262" t="s">
        <v>16</v>
      </c>
      <c r="B154" s="56" t="s">
        <v>371</v>
      </c>
      <c r="C154" s="393"/>
      <c r="D154" s="127"/>
    </row>
    <row r="155" spans="1:4" ht="12" customHeight="1" thickBot="1" x14ac:dyDescent="0.25">
      <c r="A155" s="28" t="s">
        <v>17</v>
      </c>
      <c r="B155" s="56" t="s">
        <v>373</v>
      </c>
      <c r="C155" s="394">
        <f>+C130+C134+C141+C147+C153+C154</f>
        <v>19700125</v>
      </c>
      <c r="D155" s="214">
        <f>+D130+D134+D141+D147+D153+D154</f>
        <v>19716130</v>
      </c>
    </row>
    <row r="156" spans="1:4" ht="15.2" customHeight="1" thickBot="1" x14ac:dyDescent="0.25">
      <c r="A156" s="234" t="s">
        <v>18</v>
      </c>
      <c r="B156" s="182" t="s">
        <v>372</v>
      </c>
      <c r="C156" s="394">
        <f>+C129+C155</f>
        <v>108945640</v>
      </c>
      <c r="D156" s="214">
        <f>+D129+D155</f>
        <v>109783777</v>
      </c>
    </row>
    <row r="157" spans="1:4" ht="11.25" customHeight="1" thickBot="1" x14ac:dyDescent="0.25">
      <c r="A157" s="188"/>
      <c r="B157" s="189"/>
      <c r="C157" s="189"/>
      <c r="D157" s="321">
        <f>D91-D156</f>
        <v>0</v>
      </c>
    </row>
    <row r="158" spans="1:4" ht="12" customHeight="1" thickBot="1" x14ac:dyDescent="0.25">
      <c r="A158" s="110" t="s">
        <v>414</v>
      </c>
      <c r="B158" s="111"/>
      <c r="C158" s="373">
        <v>4</v>
      </c>
      <c r="D158" s="54">
        <v>5</v>
      </c>
    </row>
    <row r="159" spans="1:4" ht="12" customHeight="1" thickBot="1" x14ac:dyDescent="0.25">
      <c r="A159" s="110" t="s">
        <v>136</v>
      </c>
      <c r="B159" s="111"/>
      <c r="C159" s="373">
        <v>3</v>
      </c>
      <c r="D159" s="54">
        <v>3</v>
      </c>
    </row>
    <row r="160" spans="1:4" x14ac:dyDescent="0.2">
      <c r="A160" s="318"/>
      <c r="B160" s="319"/>
      <c r="C160" s="319"/>
      <c r="D160" s="349"/>
    </row>
    <row r="161" spans="1:4" x14ac:dyDescent="0.2">
      <c r="A161" s="318"/>
      <c r="B161" s="319"/>
      <c r="C161" s="319"/>
    </row>
    <row r="162" spans="1:4" x14ac:dyDescent="0.2">
      <c r="A162" s="318"/>
      <c r="B162" s="319"/>
      <c r="C162" s="319"/>
      <c r="D162" s="320"/>
    </row>
    <row r="163" spans="1:4" x14ac:dyDescent="0.2">
      <c r="A163" s="318"/>
      <c r="B163" s="319"/>
      <c r="C163" s="319"/>
      <c r="D163" s="320"/>
    </row>
    <row r="164" spans="1:4" x14ac:dyDescent="0.2">
      <c r="A164" s="318"/>
      <c r="B164" s="319"/>
      <c r="C164" s="319"/>
      <c r="D164" s="320"/>
    </row>
    <row r="165" spans="1:4" x14ac:dyDescent="0.2">
      <c r="A165" s="318"/>
      <c r="B165" s="319"/>
      <c r="C165" s="319"/>
      <c r="D165" s="320"/>
    </row>
    <row r="166" spans="1:4" x14ac:dyDescent="0.2">
      <c r="A166" s="318"/>
      <c r="B166" s="319"/>
      <c r="C166" s="319"/>
      <c r="D166" s="320"/>
    </row>
    <row r="167" spans="1:4" x14ac:dyDescent="0.2">
      <c r="A167" s="318"/>
      <c r="B167" s="319"/>
      <c r="C167" s="319"/>
      <c r="D167" s="320"/>
    </row>
    <row r="168" spans="1:4" x14ac:dyDescent="0.2">
      <c r="A168" s="318"/>
      <c r="B168" s="319"/>
      <c r="C168" s="319"/>
      <c r="D168" s="320"/>
    </row>
    <row r="169" spans="1:4" x14ac:dyDescent="0.2">
      <c r="A169" s="318"/>
      <c r="B169" s="319"/>
      <c r="C169" s="319"/>
      <c r="D169" s="320"/>
    </row>
    <row r="170" spans="1:4" x14ac:dyDescent="0.2">
      <c r="A170" s="318"/>
      <c r="B170" s="319"/>
      <c r="C170" s="319"/>
      <c r="D170" s="320"/>
    </row>
    <row r="171" spans="1:4" x14ac:dyDescent="0.2">
      <c r="A171" s="318"/>
      <c r="B171" s="319"/>
      <c r="C171" s="319"/>
      <c r="D171" s="320"/>
    </row>
    <row r="172" spans="1:4" x14ac:dyDescent="0.2">
      <c r="A172" s="318"/>
      <c r="B172" s="319"/>
      <c r="C172" s="319"/>
      <c r="D172" s="320"/>
    </row>
    <row r="173" spans="1:4" x14ac:dyDescent="0.2">
      <c r="A173" s="318"/>
      <c r="B173" s="319"/>
      <c r="C173" s="319"/>
      <c r="D173" s="320"/>
    </row>
    <row r="174" spans="1:4" x14ac:dyDescent="0.2">
      <c r="A174" s="318"/>
      <c r="B174" s="319"/>
      <c r="C174" s="319"/>
      <c r="D174" s="320"/>
    </row>
    <row r="175" spans="1:4" x14ac:dyDescent="0.2">
      <c r="A175" s="318"/>
      <c r="B175" s="319"/>
      <c r="C175" s="319"/>
      <c r="D175" s="320"/>
    </row>
    <row r="176" spans="1:4" x14ac:dyDescent="0.2">
      <c r="A176" s="318"/>
      <c r="B176" s="319"/>
      <c r="C176" s="319"/>
      <c r="D176" s="320"/>
    </row>
    <row r="177" spans="1:4" x14ac:dyDescent="0.2">
      <c r="A177" s="318"/>
      <c r="B177" s="319"/>
      <c r="C177" s="319"/>
      <c r="D177" s="320"/>
    </row>
    <row r="178" spans="1:4" x14ac:dyDescent="0.2">
      <c r="A178" s="318"/>
      <c r="B178" s="319"/>
      <c r="C178" s="319"/>
      <c r="D178" s="320"/>
    </row>
    <row r="179" spans="1:4" x14ac:dyDescent="0.2">
      <c r="A179" s="318"/>
      <c r="B179" s="319"/>
      <c r="C179" s="319"/>
      <c r="D179" s="320"/>
    </row>
    <row r="180" spans="1:4" x14ac:dyDescent="0.2">
      <c r="A180" s="318"/>
      <c r="B180" s="319"/>
      <c r="C180" s="319"/>
      <c r="D180" s="320"/>
    </row>
  </sheetData>
  <sheetProtection formatCells="0"/>
  <mergeCells count="2">
    <mergeCell ref="B2:C2"/>
    <mergeCell ref="B3:C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r:id="rId1"/>
  <headerFooter alignWithMargins="0"/>
  <rowBreaks count="1" manualBreakCount="1">
    <brk id="91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79"/>
  <sheetViews>
    <sheetView zoomScale="120" zoomScaleNormal="120" zoomScaleSheetLayoutView="85" workbookViewId="0">
      <selection activeCell="H18" sqref="H18"/>
    </sheetView>
  </sheetViews>
  <sheetFormatPr defaultRowHeight="12.75" x14ac:dyDescent="0.2"/>
  <cols>
    <col min="1" max="1" width="19.5" style="190" customWidth="1"/>
    <col min="2" max="2" width="72" style="191" customWidth="1"/>
    <col min="3" max="3" width="13.6640625" style="191" customWidth="1"/>
    <col min="4" max="4" width="14" style="192" customWidth="1"/>
    <col min="5" max="16384" width="9.33203125" style="2"/>
  </cols>
  <sheetData>
    <row r="1" spans="1:4" s="1" customFormat="1" ht="16.5" customHeight="1" thickBot="1" x14ac:dyDescent="0.25">
      <c r="A1" s="302"/>
      <c r="B1" s="303"/>
      <c r="C1" s="303"/>
      <c r="D1" s="299" t="str">
        <f>CONCATENATE("8.1.1. melléklet ",ALAPADATOK!A7," ",ALAPADATOK!B7," ",ALAPADATOK!C7," ",ALAPADATOK!D7," ",ALAPADATOK!E7," ",ALAPADATOK!F7," ",ALAPADATOK!G7," ",ALAPADATOK!H7)</f>
        <v>8.1.1. melléklet az 5 / 2021 ( VI.30. ) önkormányzati rendelethez</v>
      </c>
    </row>
    <row r="2" spans="1:4" s="48" customFormat="1" ht="21.2" customHeight="1" x14ac:dyDescent="0.2">
      <c r="A2" s="304" t="s">
        <v>48</v>
      </c>
      <c r="B2" s="943" t="str">
        <f>CONCATENATE(ALAPADATOK!A3)</f>
        <v>FITYEHÁZ KÖZSÉG ÖNKORMÁNYZATA</v>
      </c>
      <c r="C2" s="944"/>
      <c r="D2" s="305" t="s">
        <v>42</v>
      </c>
    </row>
    <row r="3" spans="1:4" s="48" customFormat="1" ht="16.5" thickBot="1" x14ac:dyDescent="0.25">
      <c r="A3" s="306" t="s">
        <v>133</v>
      </c>
      <c r="B3" s="945" t="s">
        <v>331</v>
      </c>
      <c r="C3" s="946"/>
      <c r="D3" s="374" t="s">
        <v>46</v>
      </c>
    </row>
    <row r="4" spans="1:4" s="49" customFormat="1" ht="22.5" customHeight="1" thickBot="1" x14ac:dyDescent="0.3">
      <c r="A4" s="307"/>
      <c r="B4" s="307"/>
      <c r="C4" s="307"/>
      <c r="D4" s="308" t="str">
        <f>KV_8.1.sz.mell!D4</f>
        <v>Forintban</v>
      </c>
    </row>
    <row r="5" spans="1:4" ht="48.75" thickBot="1" x14ac:dyDescent="0.25">
      <c r="A5" s="309" t="s">
        <v>135</v>
      </c>
      <c r="B5" s="310" t="s">
        <v>440</v>
      </c>
      <c r="C5" s="366" t="s">
        <v>567</v>
      </c>
      <c r="D5" s="375" t="s">
        <v>568</v>
      </c>
    </row>
    <row r="6" spans="1:4" s="42" customFormat="1" ht="12.95" customHeight="1" thickBot="1" x14ac:dyDescent="0.25">
      <c r="A6" s="312"/>
      <c r="B6" s="313" t="s">
        <v>393</v>
      </c>
      <c r="C6" s="367" t="s">
        <v>394</v>
      </c>
      <c r="D6" s="314" t="s">
        <v>395</v>
      </c>
    </row>
    <row r="7" spans="1:4" s="42" customFormat="1" ht="15.95" customHeight="1" thickBot="1" x14ac:dyDescent="0.25">
      <c r="A7" s="95"/>
      <c r="B7" s="96" t="s">
        <v>43</v>
      </c>
      <c r="C7" s="96"/>
      <c r="D7" s="172"/>
    </row>
    <row r="8" spans="1:4" s="42" customFormat="1" ht="12" customHeight="1" thickBot="1" x14ac:dyDescent="0.25">
      <c r="A8" s="28" t="s">
        <v>8</v>
      </c>
      <c r="B8" s="19" t="s">
        <v>161</v>
      </c>
      <c r="C8" s="376">
        <f>+C9+C10+C11+C13+C14+C15+C12</f>
        <v>41872220</v>
      </c>
      <c r="D8" s="118">
        <f>+D9+D10+D11+D13+D14+D15+D12</f>
        <v>43180527</v>
      </c>
    </row>
    <row r="9" spans="1:4" s="50" customFormat="1" ht="12" customHeight="1" x14ac:dyDescent="0.2">
      <c r="A9" s="223" t="s">
        <v>66</v>
      </c>
      <c r="B9" s="204" t="s">
        <v>162</v>
      </c>
      <c r="C9" s="377">
        <v>15040340</v>
      </c>
      <c r="D9" s="121">
        <v>15092767</v>
      </c>
    </row>
    <row r="10" spans="1:4" s="51" customFormat="1" ht="12" customHeight="1" x14ac:dyDescent="0.2">
      <c r="A10" s="224" t="s">
        <v>67</v>
      </c>
      <c r="B10" s="205" t="s">
        <v>163</v>
      </c>
      <c r="C10" s="378">
        <v>13177980</v>
      </c>
      <c r="D10" s="120">
        <v>13972980</v>
      </c>
    </row>
    <row r="11" spans="1:4" s="51" customFormat="1" ht="12" customHeight="1" x14ac:dyDescent="0.2">
      <c r="A11" s="224" t="s">
        <v>68</v>
      </c>
      <c r="B11" s="205" t="s">
        <v>569</v>
      </c>
      <c r="C11" s="378">
        <v>11310940</v>
      </c>
      <c r="D11" s="120">
        <v>11745170</v>
      </c>
    </row>
    <row r="12" spans="1:4" s="51" customFormat="1" ht="12" customHeight="1" x14ac:dyDescent="0.2">
      <c r="A12" s="224" t="s">
        <v>69</v>
      </c>
      <c r="B12" s="205" t="s">
        <v>570</v>
      </c>
      <c r="C12" s="378">
        <v>72960</v>
      </c>
      <c r="D12" s="120">
        <v>72960</v>
      </c>
    </row>
    <row r="13" spans="1:4" s="51" customFormat="1" ht="12" customHeight="1" x14ac:dyDescent="0.2">
      <c r="A13" s="224" t="s">
        <v>92</v>
      </c>
      <c r="B13" s="205" t="s">
        <v>164</v>
      </c>
      <c r="C13" s="378">
        <v>2270000</v>
      </c>
      <c r="D13" s="120">
        <v>2270000</v>
      </c>
    </row>
    <row r="14" spans="1:4" s="51" customFormat="1" ht="12" customHeight="1" x14ac:dyDescent="0.2">
      <c r="A14" s="224" t="s">
        <v>70</v>
      </c>
      <c r="B14" s="205" t="s">
        <v>401</v>
      </c>
      <c r="C14" s="378"/>
      <c r="D14" s="120"/>
    </row>
    <row r="15" spans="1:4" s="50" customFormat="1" ht="12" customHeight="1" thickBot="1" x14ac:dyDescent="0.25">
      <c r="A15" s="225" t="s">
        <v>71</v>
      </c>
      <c r="B15" s="206" t="s">
        <v>334</v>
      </c>
      <c r="C15" s="378"/>
      <c r="D15" s="120">
        <v>26650</v>
      </c>
    </row>
    <row r="16" spans="1:4" s="50" customFormat="1" ht="12" customHeight="1" thickBot="1" x14ac:dyDescent="0.25">
      <c r="A16" s="28" t="s">
        <v>9</v>
      </c>
      <c r="B16" s="113" t="s">
        <v>165</v>
      </c>
      <c r="C16" s="376">
        <f>+C17+C18+C19+C20+C21</f>
        <v>6179181</v>
      </c>
      <c r="D16" s="118">
        <f>+D17+D18+D19+D20+D21</f>
        <v>5643933</v>
      </c>
    </row>
    <row r="17" spans="1:4" s="50" customFormat="1" ht="12" customHeight="1" x14ac:dyDescent="0.2">
      <c r="A17" s="223" t="s">
        <v>72</v>
      </c>
      <c r="B17" s="204" t="s">
        <v>166</v>
      </c>
      <c r="C17" s="377"/>
      <c r="D17" s="121"/>
    </row>
    <row r="18" spans="1:4" s="50" customFormat="1" ht="12" customHeight="1" x14ac:dyDescent="0.2">
      <c r="A18" s="224" t="s">
        <v>73</v>
      </c>
      <c r="B18" s="205" t="s">
        <v>167</v>
      </c>
      <c r="C18" s="378"/>
      <c r="D18" s="120"/>
    </row>
    <row r="19" spans="1:4" s="50" customFormat="1" ht="12" customHeight="1" x14ac:dyDescent="0.2">
      <c r="A19" s="224" t="s">
        <v>74</v>
      </c>
      <c r="B19" s="205" t="s">
        <v>324</v>
      </c>
      <c r="C19" s="378"/>
      <c r="D19" s="120"/>
    </row>
    <row r="20" spans="1:4" s="50" customFormat="1" ht="12" customHeight="1" x14ac:dyDescent="0.2">
      <c r="A20" s="224" t="s">
        <v>75</v>
      </c>
      <c r="B20" s="205" t="s">
        <v>325</v>
      </c>
      <c r="C20" s="378"/>
      <c r="D20" s="120"/>
    </row>
    <row r="21" spans="1:4" s="50" customFormat="1" ht="12" customHeight="1" x14ac:dyDescent="0.2">
      <c r="A21" s="224" t="s">
        <v>76</v>
      </c>
      <c r="B21" s="205" t="s">
        <v>168</v>
      </c>
      <c r="C21" s="378">
        <v>6179181</v>
      </c>
      <c r="D21" s="120">
        <v>5643933</v>
      </c>
    </row>
    <row r="22" spans="1:4" s="51" customFormat="1" ht="12" customHeight="1" thickBot="1" x14ac:dyDescent="0.25">
      <c r="A22" s="225" t="s">
        <v>82</v>
      </c>
      <c r="B22" s="206" t="s">
        <v>169</v>
      </c>
      <c r="C22" s="379"/>
      <c r="D22" s="122"/>
    </row>
    <row r="23" spans="1:4" s="51" customFormat="1" ht="12" customHeight="1" thickBot="1" x14ac:dyDescent="0.25">
      <c r="A23" s="28" t="s">
        <v>10</v>
      </c>
      <c r="B23" s="19" t="s">
        <v>170</v>
      </c>
      <c r="C23" s="376">
        <f>+C24+C25+C26+C27+C28</f>
        <v>0</v>
      </c>
      <c r="D23" s="118">
        <f>+D24+D25+D26+D27+D28</f>
        <v>0</v>
      </c>
    </row>
    <row r="24" spans="1:4" s="51" customFormat="1" ht="12" customHeight="1" x14ac:dyDescent="0.2">
      <c r="A24" s="223" t="s">
        <v>55</v>
      </c>
      <c r="B24" s="204" t="s">
        <v>171</v>
      </c>
      <c r="C24" s="377"/>
      <c r="D24" s="121"/>
    </row>
    <row r="25" spans="1:4" s="50" customFormat="1" ht="12" customHeight="1" x14ac:dyDescent="0.2">
      <c r="A25" s="224" t="s">
        <v>56</v>
      </c>
      <c r="B25" s="205" t="s">
        <v>172</v>
      </c>
      <c r="C25" s="378"/>
      <c r="D25" s="120"/>
    </row>
    <row r="26" spans="1:4" s="51" customFormat="1" ht="12" customHeight="1" x14ac:dyDescent="0.2">
      <c r="A26" s="224" t="s">
        <v>57</v>
      </c>
      <c r="B26" s="205" t="s">
        <v>326</v>
      </c>
      <c r="C26" s="378"/>
      <c r="D26" s="120"/>
    </row>
    <row r="27" spans="1:4" s="51" customFormat="1" ht="12" customHeight="1" x14ac:dyDescent="0.2">
      <c r="A27" s="224" t="s">
        <v>58</v>
      </c>
      <c r="B27" s="205" t="s">
        <v>327</v>
      </c>
      <c r="C27" s="378"/>
      <c r="D27" s="120"/>
    </row>
    <row r="28" spans="1:4" s="51" customFormat="1" ht="12" customHeight="1" x14ac:dyDescent="0.2">
      <c r="A28" s="224" t="s">
        <v>106</v>
      </c>
      <c r="B28" s="205" t="s">
        <v>173</v>
      </c>
      <c r="C28" s="378"/>
      <c r="D28" s="120"/>
    </row>
    <row r="29" spans="1:4" s="51" customFormat="1" ht="12" customHeight="1" thickBot="1" x14ac:dyDescent="0.25">
      <c r="A29" s="225" t="s">
        <v>107</v>
      </c>
      <c r="B29" s="206" t="s">
        <v>174</v>
      </c>
      <c r="C29" s="379"/>
      <c r="D29" s="122"/>
    </row>
    <row r="30" spans="1:4" s="51" customFormat="1" ht="12" customHeight="1" thickBot="1" x14ac:dyDescent="0.25">
      <c r="A30" s="28" t="s">
        <v>108</v>
      </c>
      <c r="B30" s="19" t="s">
        <v>437</v>
      </c>
      <c r="C30" s="381">
        <f>SUM(C31:C37)</f>
        <v>8500487</v>
      </c>
      <c r="D30" s="124">
        <f>SUM(D31:D37)</f>
        <v>8200625</v>
      </c>
    </row>
    <row r="31" spans="1:4" s="51" customFormat="1" ht="12" customHeight="1" x14ac:dyDescent="0.2">
      <c r="A31" s="223" t="s">
        <v>176</v>
      </c>
      <c r="B31" s="204" t="s">
        <v>571</v>
      </c>
      <c r="C31" s="377">
        <v>1300487</v>
      </c>
      <c r="D31" s="121">
        <v>1000625</v>
      </c>
    </row>
    <row r="32" spans="1:4" s="51" customFormat="1" ht="12" customHeight="1" x14ac:dyDescent="0.2">
      <c r="A32" s="224" t="s">
        <v>177</v>
      </c>
      <c r="B32" s="204" t="str">
        <f>KV_1.1.sz.mell.!B34</f>
        <v>Idegenforgalmi adó</v>
      </c>
      <c r="C32" s="378"/>
      <c r="D32" s="120"/>
    </row>
    <row r="33" spans="1:4" s="51" customFormat="1" ht="12" customHeight="1" x14ac:dyDescent="0.2">
      <c r="A33" s="224" t="s">
        <v>178</v>
      </c>
      <c r="B33" s="204" t="str">
        <f>KV_1.1.sz.mell.!B35</f>
        <v>Iparűzési adó</v>
      </c>
      <c r="C33" s="378">
        <v>6500000</v>
      </c>
      <c r="D33" s="120">
        <v>6500000</v>
      </c>
    </row>
    <row r="34" spans="1:4" s="51" customFormat="1" ht="12" customHeight="1" x14ac:dyDescent="0.2">
      <c r="A34" s="224" t="s">
        <v>179</v>
      </c>
      <c r="B34" s="204" t="str">
        <f>KV_1.1.sz.mell.!B36</f>
        <v>Talajterhelési díj</v>
      </c>
      <c r="C34" s="378"/>
      <c r="D34" s="120"/>
    </row>
    <row r="35" spans="1:4" s="51" customFormat="1" ht="12" customHeight="1" x14ac:dyDescent="0.2">
      <c r="A35" s="224" t="s">
        <v>430</v>
      </c>
      <c r="B35" s="204" t="str">
        <f>KV_1.1.sz.mell.!B37</f>
        <v>Gépjárműadó</v>
      </c>
      <c r="C35" s="378"/>
      <c r="D35" s="120"/>
    </row>
    <row r="36" spans="1:4" s="51" customFormat="1" ht="12" customHeight="1" x14ac:dyDescent="0.2">
      <c r="A36" s="224" t="s">
        <v>431</v>
      </c>
      <c r="B36" s="204" t="str">
        <f>KV_1.1.sz.mell.!B38</f>
        <v>Telekadó</v>
      </c>
      <c r="C36" s="378"/>
      <c r="D36" s="120"/>
    </row>
    <row r="37" spans="1:4" s="51" customFormat="1" ht="12" customHeight="1" thickBot="1" x14ac:dyDescent="0.25">
      <c r="A37" s="225" t="s">
        <v>432</v>
      </c>
      <c r="B37" s="204" t="str">
        <f>KV_1.1.sz.mell.!B39</f>
        <v>Egyéb közhatalmi bevételek</v>
      </c>
      <c r="C37" s="379">
        <v>700000</v>
      </c>
      <c r="D37" s="122">
        <v>700000</v>
      </c>
    </row>
    <row r="38" spans="1:4" s="51" customFormat="1" ht="12" customHeight="1" thickBot="1" x14ac:dyDescent="0.25">
      <c r="A38" s="28" t="s">
        <v>12</v>
      </c>
      <c r="B38" s="19" t="s">
        <v>335</v>
      </c>
      <c r="C38" s="376">
        <f>SUM(C39:C49)</f>
        <v>20395294</v>
      </c>
      <c r="D38" s="118">
        <f>SUM(D39:D49)</f>
        <v>20444367</v>
      </c>
    </row>
    <row r="39" spans="1:4" s="51" customFormat="1" ht="12" customHeight="1" x14ac:dyDescent="0.2">
      <c r="A39" s="223" t="s">
        <v>59</v>
      </c>
      <c r="B39" s="204" t="s">
        <v>183</v>
      </c>
      <c r="C39" s="377"/>
      <c r="D39" s="121"/>
    </row>
    <row r="40" spans="1:4" s="51" customFormat="1" ht="12" customHeight="1" x14ac:dyDescent="0.2">
      <c r="A40" s="224" t="s">
        <v>60</v>
      </c>
      <c r="B40" s="205" t="s">
        <v>184</v>
      </c>
      <c r="C40" s="378">
        <v>327934</v>
      </c>
      <c r="D40" s="120">
        <v>327934</v>
      </c>
    </row>
    <row r="41" spans="1:4" s="51" customFormat="1" ht="12" customHeight="1" x14ac:dyDescent="0.2">
      <c r="A41" s="224" t="s">
        <v>61</v>
      </c>
      <c r="B41" s="205" t="s">
        <v>185</v>
      </c>
      <c r="C41" s="378">
        <v>90000</v>
      </c>
      <c r="D41" s="120">
        <v>128640</v>
      </c>
    </row>
    <row r="42" spans="1:4" s="51" customFormat="1" ht="12" customHeight="1" x14ac:dyDescent="0.2">
      <c r="A42" s="224" t="s">
        <v>110</v>
      </c>
      <c r="B42" s="205" t="s">
        <v>186</v>
      </c>
      <c r="C42" s="378">
        <v>11625954</v>
      </c>
      <c r="D42" s="120">
        <v>11625954</v>
      </c>
    </row>
    <row r="43" spans="1:4" s="51" customFormat="1" ht="12" customHeight="1" x14ac:dyDescent="0.2">
      <c r="A43" s="224" t="s">
        <v>111</v>
      </c>
      <c r="B43" s="205" t="s">
        <v>187</v>
      </c>
      <c r="C43" s="378">
        <v>4062472</v>
      </c>
      <c r="D43" s="120">
        <v>4062472</v>
      </c>
    </row>
    <row r="44" spans="1:4" s="51" customFormat="1" ht="12" customHeight="1" x14ac:dyDescent="0.2">
      <c r="A44" s="224" t="s">
        <v>112</v>
      </c>
      <c r="B44" s="205" t="s">
        <v>188</v>
      </c>
      <c r="C44" s="378">
        <v>4276120</v>
      </c>
      <c r="D44" s="120">
        <v>4286553</v>
      </c>
    </row>
    <row r="45" spans="1:4" s="51" customFormat="1" ht="12" customHeight="1" x14ac:dyDescent="0.2">
      <c r="A45" s="224" t="s">
        <v>113</v>
      </c>
      <c r="B45" s="205" t="s">
        <v>189</v>
      </c>
      <c r="C45" s="378"/>
      <c r="D45" s="120"/>
    </row>
    <row r="46" spans="1:4" s="51" customFormat="1" ht="12" customHeight="1" x14ac:dyDescent="0.2">
      <c r="A46" s="224" t="s">
        <v>114</v>
      </c>
      <c r="B46" s="205" t="s">
        <v>436</v>
      </c>
      <c r="C46" s="378"/>
      <c r="D46" s="120"/>
    </row>
    <row r="47" spans="1:4" s="51" customFormat="1" ht="12" customHeight="1" x14ac:dyDescent="0.2">
      <c r="A47" s="224" t="s">
        <v>181</v>
      </c>
      <c r="B47" s="205" t="s">
        <v>191</v>
      </c>
      <c r="C47" s="382"/>
      <c r="D47" s="123"/>
    </row>
    <row r="48" spans="1:4" s="51" customFormat="1" ht="12" customHeight="1" x14ac:dyDescent="0.2">
      <c r="A48" s="225" t="s">
        <v>182</v>
      </c>
      <c r="B48" s="206" t="s">
        <v>337</v>
      </c>
      <c r="C48" s="383"/>
      <c r="D48" s="196"/>
    </row>
    <row r="49" spans="1:4" s="51" customFormat="1" ht="12" customHeight="1" thickBot="1" x14ac:dyDescent="0.25">
      <c r="A49" s="225" t="s">
        <v>336</v>
      </c>
      <c r="B49" s="206" t="s">
        <v>192</v>
      </c>
      <c r="C49" s="383">
        <v>12814</v>
      </c>
      <c r="D49" s="196">
        <v>12814</v>
      </c>
    </row>
    <row r="50" spans="1:4" s="51" customFormat="1" ht="12" customHeight="1" thickBot="1" x14ac:dyDescent="0.25">
      <c r="A50" s="28" t="s">
        <v>13</v>
      </c>
      <c r="B50" s="19" t="s">
        <v>193</v>
      </c>
      <c r="C50" s="376">
        <f>SUM(C51:C55)</f>
        <v>0</v>
      </c>
      <c r="D50" s="118">
        <f>SUM(D51:D55)</f>
        <v>0</v>
      </c>
    </row>
    <row r="51" spans="1:4" s="51" customFormat="1" ht="12" customHeight="1" x14ac:dyDescent="0.2">
      <c r="A51" s="223" t="s">
        <v>62</v>
      </c>
      <c r="B51" s="204" t="s">
        <v>197</v>
      </c>
      <c r="C51" s="385"/>
      <c r="D51" s="246"/>
    </row>
    <row r="52" spans="1:4" s="51" customFormat="1" ht="12" customHeight="1" x14ac:dyDescent="0.2">
      <c r="A52" s="224" t="s">
        <v>63</v>
      </c>
      <c r="B52" s="205" t="s">
        <v>198</v>
      </c>
      <c r="C52" s="382"/>
      <c r="D52" s="123"/>
    </row>
    <row r="53" spans="1:4" s="51" customFormat="1" ht="12" customHeight="1" x14ac:dyDescent="0.2">
      <c r="A53" s="224" t="s">
        <v>194</v>
      </c>
      <c r="B53" s="205" t="s">
        <v>199</v>
      </c>
      <c r="C53" s="382"/>
      <c r="D53" s="123"/>
    </row>
    <row r="54" spans="1:4" s="51" customFormat="1" ht="12" customHeight="1" x14ac:dyDescent="0.2">
      <c r="A54" s="224" t="s">
        <v>195</v>
      </c>
      <c r="B54" s="205" t="s">
        <v>200</v>
      </c>
      <c r="C54" s="382"/>
      <c r="D54" s="123"/>
    </row>
    <row r="55" spans="1:4" s="51" customFormat="1" ht="12" customHeight="1" thickBot="1" x14ac:dyDescent="0.25">
      <c r="A55" s="225" t="s">
        <v>196</v>
      </c>
      <c r="B55" s="206" t="s">
        <v>201</v>
      </c>
      <c r="C55" s="383"/>
      <c r="D55" s="196"/>
    </row>
    <row r="56" spans="1:4" s="51" customFormat="1" ht="12" customHeight="1" thickBot="1" x14ac:dyDescent="0.25">
      <c r="A56" s="28" t="s">
        <v>115</v>
      </c>
      <c r="B56" s="19" t="s">
        <v>202</v>
      </c>
      <c r="C56" s="376">
        <f>SUM(C57:C59)</f>
        <v>0</v>
      </c>
      <c r="D56" s="118">
        <f>SUM(D57:D59)</f>
        <v>0</v>
      </c>
    </row>
    <row r="57" spans="1:4" s="51" customFormat="1" ht="12" customHeight="1" x14ac:dyDescent="0.2">
      <c r="A57" s="223" t="s">
        <v>64</v>
      </c>
      <c r="B57" s="204" t="s">
        <v>203</v>
      </c>
      <c r="C57" s="377"/>
      <c r="D57" s="121"/>
    </row>
    <row r="58" spans="1:4" s="51" customFormat="1" ht="12" customHeight="1" x14ac:dyDescent="0.2">
      <c r="A58" s="224" t="s">
        <v>65</v>
      </c>
      <c r="B58" s="205" t="s">
        <v>328</v>
      </c>
      <c r="C58" s="378"/>
      <c r="D58" s="120"/>
    </row>
    <row r="59" spans="1:4" s="51" customFormat="1" ht="12" customHeight="1" x14ac:dyDescent="0.2">
      <c r="A59" s="224" t="s">
        <v>206</v>
      </c>
      <c r="B59" s="205" t="s">
        <v>204</v>
      </c>
      <c r="C59" s="378"/>
      <c r="D59" s="120"/>
    </row>
    <row r="60" spans="1:4" s="51" customFormat="1" ht="12" customHeight="1" thickBot="1" x14ac:dyDescent="0.25">
      <c r="A60" s="225" t="s">
        <v>207</v>
      </c>
      <c r="B60" s="206" t="s">
        <v>205</v>
      </c>
      <c r="C60" s="379"/>
      <c r="D60" s="122"/>
    </row>
    <row r="61" spans="1:4" s="51" customFormat="1" ht="12" customHeight="1" thickBot="1" x14ac:dyDescent="0.25">
      <c r="A61" s="28" t="s">
        <v>15</v>
      </c>
      <c r="B61" s="113" t="s">
        <v>208</v>
      </c>
      <c r="C61" s="376">
        <f>SUM(C62:C64)</f>
        <v>73440</v>
      </c>
      <c r="D61" s="118">
        <f>SUM(D62:D64)</f>
        <v>73440</v>
      </c>
    </row>
    <row r="62" spans="1:4" s="51" customFormat="1" ht="12" customHeight="1" x14ac:dyDescent="0.2">
      <c r="A62" s="223" t="s">
        <v>116</v>
      </c>
      <c r="B62" s="204" t="s">
        <v>210</v>
      </c>
      <c r="C62" s="382"/>
      <c r="D62" s="123"/>
    </row>
    <row r="63" spans="1:4" s="51" customFormat="1" ht="12" customHeight="1" x14ac:dyDescent="0.2">
      <c r="A63" s="224" t="s">
        <v>117</v>
      </c>
      <c r="B63" s="205" t="s">
        <v>329</v>
      </c>
      <c r="C63" s="382"/>
      <c r="D63" s="123"/>
    </row>
    <row r="64" spans="1:4" s="51" customFormat="1" ht="12" customHeight="1" x14ac:dyDescent="0.2">
      <c r="A64" s="224" t="s">
        <v>141</v>
      </c>
      <c r="B64" s="205" t="s">
        <v>211</v>
      </c>
      <c r="C64" s="382">
        <v>73440</v>
      </c>
      <c r="D64" s="123">
        <v>73440</v>
      </c>
    </row>
    <row r="65" spans="1:4" s="51" customFormat="1" ht="12" customHeight="1" thickBot="1" x14ac:dyDescent="0.25">
      <c r="A65" s="225" t="s">
        <v>209</v>
      </c>
      <c r="B65" s="206" t="s">
        <v>212</v>
      </c>
      <c r="C65" s="382"/>
      <c r="D65" s="123"/>
    </row>
    <row r="66" spans="1:4" s="51" customFormat="1" ht="12" customHeight="1" thickBot="1" x14ac:dyDescent="0.25">
      <c r="A66" s="28" t="s">
        <v>16</v>
      </c>
      <c r="B66" s="19" t="s">
        <v>213</v>
      </c>
      <c r="C66" s="381">
        <f>+C8+C16+C23+C30+C38+C50+C56+C61</f>
        <v>77020622</v>
      </c>
      <c r="D66" s="124">
        <f>+D8+D16+D23+D30+D38+D50+D56+D61</f>
        <v>77542892</v>
      </c>
    </row>
    <row r="67" spans="1:4" s="51" customFormat="1" ht="12" customHeight="1" thickBot="1" x14ac:dyDescent="0.2">
      <c r="A67" s="226" t="s">
        <v>300</v>
      </c>
      <c r="B67" s="113" t="s">
        <v>215</v>
      </c>
      <c r="C67" s="376">
        <f>SUM(C68:C70)</f>
        <v>0</v>
      </c>
      <c r="D67" s="118">
        <f>SUM(D68:D70)</f>
        <v>0</v>
      </c>
    </row>
    <row r="68" spans="1:4" s="51" customFormat="1" ht="12" customHeight="1" x14ac:dyDescent="0.2">
      <c r="A68" s="223" t="s">
        <v>243</v>
      </c>
      <c r="B68" s="204" t="s">
        <v>216</v>
      </c>
      <c r="C68" s="382"/>
      <c r="D68" s="123"/>
    </row>
    <row r="69" spans="1:4" s="51" customFormat="1" ht="12" customHeight="1" x14ac:dyDescent="0.2">
      <c r="A69" s="224" t="s">
        <v>252</v>
      </c>
      <c r="B69" s="205" t="s">
        <v>217</v>
      </c>
      <c r="C69" s="382"/>
      <c r="D69" s="123"/>
    </row>
    <row r="70" spans="1:4" s="51" customFormat="1" ht="12" customHeight="1" thickBot="1" x14ac:dyDescent="0.25">
      <c r="A70" s="225" t="s">
        <v>253</v>
      </c>
      <c r="B70" s="207" t="s">
        <v>218</v>
      </c>
      <c r="C70" s="382"/>
      <c r="D70" s="123"/>
    </row>
    <row r="71" spans="1:4" s="51" customFormat="1" ht="12" customHeight="1" thickBot="1" x14ac:dyDescent="0.2">
      <c r="A71" s="226" t="s">
        <v>219</v>
      </c>
      <c r="B71" s="113" t="s">
        <v>220</v>
      </c>
      <c r="C71" s="376">
        <f>SUM(C72:C75)</f>
        <v>0</v>
      </c>
      <c r="D71" s="118">
        <f>SUM(D72:D75)</f>
        <v>0</v>
      </c>
    </row>
    <row r="72" spans="1:4" s="51" customFormat="1" ht="12" customHeight="1" x14ac:dyDescent="0.2">
      <c r="A72" s="223" t="s">
        <v>93</v>
      </c>
      <c r="B72" s="204" t="s">
        <v>221</v>
      </c>
      <c r="C72" s="382"/>
      <c r="D72" s="123"/>
    </row>
    <row r="73" spans="1:4" s="51" customFormat="1" ht="12" customHeight="1" x14ac:dyDescent="0.2">
      <c r="A73" s="224" t="s">
        <v>94</v>
      </c>
      <c r="B73" s="205" t="s">
        <v>445</v>
      </c>
      <c r="C73" s="382"/>
      <c r="D73" s="123"/>
    </row>
    <row r="74" spans="1:4" s="51" customFormat="1" ht="12" customHeight="1" x14ac:dyDescent="0.2">
      <c r="A74" s="224" t="s">
        <v>244</v>
      </c>
      <c r="B74" s="205" t="s">
        <v>222</v>
      </c>
      <c r="C74" s="382"/>
      <c r="D74" s="123"/>
    </row>
    <row r="75" spans="1:4" s="51" customFormat="1" ht="12" customHeight="1" x14ac:dyDescent="0.2">
      <c r="A75" s="224" t="s">
        <v>245</v>
      </c>
      <c r="B75" s="114" t="s">
        <v>446</v>
      </c>
      <c r="C75" s="382"/>
      <c r="D75" s="123"/>
    </row>
    <row r="76" spans="1:4" s="51" customFormat="1" ht="12" customHeight="1" thickBot="1" x14ac:dyDescent="0.2">
      <c r="A76" s="230" t="s">
        <v>223</v>
      </c>
      <c r="B76" s="287" t="s">
        <v>224</v>
      </c>
      <c r="C76" s="386">
        <f>SUM(C77:C78)</f>
        <v>30725505</v>
      </c>
      <c r="D76" s="257">
        <f>SUM(D77:D78)</f>
        <v>30725505</v>
      </c>
    </row>
    <row r="77" spans="1:4" s="51" customFormat="1" ht="12" customHeight="1" x14ac:dyDescent="0.2">
      <c r="A77" s="223" t="s">
        <v>246</v>
      </c>
      <c r="B77" s="204" t="s">
        <v>225</v>
      </c>
      <c r="C77" s="382">
        <v>30725505</v>
      </c>
      <c r="D77" s="123">
        <v>30725505</v>
      </c>
    </row>
    <row r="78" spans="1:4" s="51" customFormat="1" ht="12" customHeight="1" thickBot="1" x14ac:dyDescent="0.25">
      <c r="A78" s="225" t="s">
        <v>247</v>
      </c>
      <c r="B78" s="206" t="s">
        <v>226</v>
      </c>
      <c r="C78" s="382"/>
      <c r="D78" s="123"/>
    </row>
    <row r="79" spans="1:4" s="50" customFormat="1" ht="12" customHeight="1" thickBot="1" x14ac:dyDescent="0.2">
      <c r="A79" s="226" t="s">
        <v>227</v>
      </c>
      <c r="B79" s="113" t="s">
        <v>228</v>
      </c>
      <c r="C79" s="376">
        <f>SUM(C80:C82)</f>
        <v>0</v>
      </c>
      <c r="D79" s="118">
        <f>SUM(D80:D82)</f>
        <v>16005</v>
      </c>
    </row>
    <row r="80" spans="1:4" s="51" customFormat="1" ht="12" customHeight="1" x14ac:dyDescent="0.2">
      <c r="A80" s="223" t="s">
        <v>248</v>
      </c>
      <c r="B80" s="204" t="s">
        <v>229</v>
      </c>
      <c r="C80" s="382"/>
      <c r="D80" s="123">
        <v>16005</v>
      </c>
    </row>
    <row r="81" spans="1:4" s="51" customFormat="1" ht="12" customHeight="1" x14ac:dyDescent="0.2">
      <c r="A81" s="224" t="s">
        <v>249</v>
      </c>
      <c r="B81" s="205" t="s">
        <v>230</v>
      </c>
      <c r="C81" s="382"/>
      <c r="D81" s="123"/>
    </row>
    <row r="82" spans="1:4" s="51" customFormat="1" ht="12" customHeight="1" thickBot="1" x14ac:dyDescent="0.25">
      <c r="A82" s="225" t="s">
        <v>250</v>
      </c>
      <c r="B82" s="206" t="s">
        <v>447</v>
      </c>
      <c r="C82" s="382"/>
      <c r="D82" s="123"/>
    </row>
    <row r="83" spans="1:4" s="51" customFormat="1" ht="12" customHeight="1" thickBot="1" x14ac:dyDescent="0.2">
      <c r="A83" s="226" t="s">
        <v>231</v>
      </c>
      <c r="B83" s="113" t="s">
        <v>251</v>
      </c>
      <c r="C83" s="376">
        <f>SUM(C84:C87)</f>
        <v>0</v>
      </c>
      <c r="D83" s="118">
        <f>SUM(D84:D87)</f>
        <v>0</v>
      </c>
    </row>
    <row r="84" spans="1:4" s="51" customFormat="1" ht="12" customHeight="1" x14ac:dyDescent="0.2">
      <c r="A84" s="227" t="s">
        <v>232</v>
      </c>
      <c r="B84" s="204" t="s">
        <v>233</v>
      </c>
      <c r="C84" s="382"/>
      <c r="D84" s="123"/>
    </row>
    <row r="85" spans="1:4" s="51" customFormat="1" ht="12" customHeight="1" x14ac:dyDescent="0.2">
      <c r="A85" s="228" t="s">
        <v>234</v>
      </c>
      <c r="B85" s="205" t="s">
        <v>235</v>
      </c>
      <c r="C85" s="382"/>
      <c r="D85" s="123"/>
    </row>
    <row r="86" spans="1:4" s="51" customFormat="1" ht="12" customHeight="1" x14ac:dyDescent="0.2">
      <c r="A86" s="228" t="s">
        <v>236</v>
      </c>
      <c r="B86" s="205" t="s">
        <v>237</v>
      </c>
      <c r="C86" s="382"/>
      <c r="D86" s="123"/>
    </row>
    <row r="87" spans="1:4" s="50" customFormat="1" ht="12" customHeight="1" thickBot="1" x14ac:dyDescent="0.25">
      <c r="A87" s="229" t="s">
        <v>238</v>
      </c>
      <c r="B87" s="206" t="s">
        <v>239</v>
      </c>
      <c r="C87" s="382"/>
      <c r="D87" s="123"/>
    </row>
    <row r="88" spans="1:4" s="50" customFormat="1" ht="12" customHeight="1" thickBot="1" x14ac:dyDescent="0.2">
      <c r="A88" s="226" t="s">
        <v>240</v>
      </c>
      <c r="B88" s="113" t="s">
        <v>375</v>
      </c>
      <c r="C88" s="387"/>
      <c r="D88" s="247"/>
    </row>
    <row r="89" spans="1:4" s="50" customFormat="1" ht="12" customHeight="1" thickBot="1" x14ac:dyDescent="0.2">
      <c r="A89" s="226" t="s">
        <v>402</v>
      </c>
      <c r="B89" s="113" t="s">
        <v>241</v>
      </c>
      <c r="C89" s="387"/>
      <c r="D89" s="247"/>
    </row>
    <row r="90" spans="1:4" s="50" customFormat="1" ht="12" customHeight="1" thickBot="1" x14ac:dyDescent="0.2">
      <c r="A90" s="226" t="s">
        <v>403</v>
      </c>
      <c r="B90" s="211" t="s">
        <v>378</v>
      </c>
      <c r="C90" s="381">
        <f>+C67+C71+C76+C79+C83+C89+C88</f>
        <v>30725505</v>
      </c>
      <c r="D90" s="124">
        <f>+D67+D71+D76+D79+D83+D89+D88</f>
        <v>30741510</v>
      </c>
    </row>
    <row r="91" spans="1:4" s="50" customFormat="1" ht="12" customHeight="1" thickBot="1" x14ac:dyDescent="0.2">
      <c r="A91" s="230" t="s">
        <v>404</v>
      </c>
      <c r="B91" s="212" t="s">
        <v>405</v>
      </c>
      <c r="C91" s="381">
        <f>+C66+C90</f>
        <v>107746127</v>
      </c>
      <c r="D91" s="124">
        <f>+D66+D90</f>
        <v>108284402</v>
      </c>
    </row>
    <row r="92" spans="1:4" s="51" customFormat="1" ht="6.75" customHeight="1" thickBot="1" x14ac:dyDescent="0.25">
      <c r="A92" s="101"/>
      <c r="B92" s="102"/>
      <c r="C92" s="102"/>
      <c r="D92" s="175"/>
    </row>
    <row r="93" spans="1:4" s="42" customFormat="1" ht="16.5" customHeight="1" thickBot="1" x14ac:dyDescent="0.25">
      <c r="A93" s="105"/>
      <c r="B93" s="106" t="s">
        <v>44</v>
      </c>
      <c r="C93" s="106"/>
      <c r="D93" s="177"/>
    </row>
    <row r="94" spans="1:4" s="52" customFormat="1" ht="12" customHeight="1" thickBot="1" x14ac:dyDescent="0.25">
      <c r="A94" s="199" t="s">
        <v>8</v>
      </c>
      <c r="B94" s="24" t="s">
        <v>409</v>
      </c>
      <c r="C94" s="388">
        <f>+C95+C96+C97+C98+C99+C112</f>
        <v>70310003</v>
      </c>
      <c r="D94" s="117">
        <f>+D95+D96+D97+D98+D99+D112</f>
        <v>70727272</v>
      </c>
    </row>
    <row r="95" spans="1:4" ht="12" customHeight="1" x14ac:dyDescent="0.2">
      <c r="A95" s="231" t="s">
        <v>66</v>
      </c>
      <c r="B95" s="8" t="s">
        <v>39</v>
      </c>
      <c r="C95" s="389">
        <v>18039011</v>
      </c>
      <c r="D95" s="119">
        <v>18718511</v>
      </c>
    </row>
    <row r="96" spans="1:4" ht="12" customHeight="1" x14ac:dyDescent="0.2">
      <c r="A96" s="224" t="s">
        <v>67</v>
      </c>
      <c r="B96" s="6" t="s">
        <v>118</v>
      </c>
      <c r="C96" s="378">
        <v>2498645</v>
      </c>
      <c r="D96" s="120">
        <v>2600480</v>
      </c>
    </row>
    <row r="97" spans="1:4" ht="12" customHeight="1" x14ac:dyDescent="0.2">
      <c r="A97" s="224" t="s">
        <v>68</v>
      </c>
      <c r="B97" s="6" t="s">
        <v>91</v>
      </c>
      <c r="C97" s="379">
        <v>19287295</v>
      </c>
      <c r="D97" s="122">
        <v>19709204</v>
      </c>
    </row>
    <row r="98" spans="1:4" ht="12" customHeight="1" x14ac:dyDescent="0.2">
      <c r="A98" s="224" t="s">
        <v>69</v>
      </c>
      <c r="B98" s="9" t="s">
        <v>119</v>
      </c>
      <c r="C98" s="379">
        <v>750000</v>
      </c>
      <c r="D98" s="122">
        <v>750000</v>
      </c>
    </row>
    <row r="99" spans="1:4" ht="12" customHeight="1" x14ac:dyDescent="0.2">
      <c r="A99" s="224" t="s">
        <v>77</v>
      </c>
      <c r="B99" s="17" t="s">
        <v>120</v>
      </c>
      <c r="C99" s="379">
        <f>C106</f>
        <v>2215308</v>
      </c>
      <c r="D99" s="122">
        <f>D106+D102</f>
        <v>1429333</v>
      </c>
    </row>
    <row r="100" spans="1:4" ht="12" customHeight="1" x14ac:dyDescent="0.2">
      <c r="A100" s="224" t="s">
        <v>70</v>
      </c>
      <c r="B100" s="6" t="s">
        <v>406</v>
      </c>
      <c r="C100" s="379"/>
      <c r="D100" s="122"/>
    </row>
    <row r="101" spans="1:4" ht="12" customHeight="1" x14ac:dyDescent="0.2">
      <c r="A101" s="224" t="s">
        <v>71</v>
      </c>
      <c r="B101" s="68" t="s">
        <v>342</v>
      </c>
      <c r="C101" s="379"/>
      <c r="D101" s="122"/>
    </row>
    <row r="102" spans="1:4" ht="12" customHeight="1" x14ac:dyDescent="0.2">
      <c r="A102" s="224" t="s">
        <v>78</v>
      </c>
      <c r="B102" s="68" t="s">
        <v>341</v>
      </c>
      <c r="C102" s="379"/>
      <c r="D102" s="122">
        <v>56575</v>
      </c>
    </row>
    <row r="103" spans="1:4" ht="12" customHeight="1" x14ac:dyDescent="0.2">
      <c r="A103" s="224" t="s">
        <v>79</v>
      </c>
      <c r="B103" s="68" t="s">
        <v>257</v>
      </c>
      <c r="C103" s="379"/>
      <c r="D103" s="122"/>
    </row>
    <row r="104" spans="1:4" ht="12" customHeight="1" x14ac:dyDescent="0.2">
      <c r="A104" s="224" t="s">
        <v>80</v>
      </c>
      <c r="B104" s="69" t="s">
        <v>258</v>
      </c>
      <c r="C104" s="379"/>
      <c r="D104" s="122"/>
    </row>
    <row r="105" spans="1:4" ht="12" customHeight="1" x14ac:dyDescent="0.2">
      <c r="A105" s="224" t="s">
        <v>81</v>
      </c>
      <c r="B105" s="69" t="s">
        <v>259</v>
      </c>
      <c r="C105" s="379"/>
      <c r="D105" s="122"/>
    </row>
    <row r="106" spans="1:4" ht="12" customHeight="1" x14ac:dyDescent="0.2">
      <c r="A106" s="224" t="s">
        <v>83</v>
      </c>
      <c r="B106" s="68" t="s">
        <v>260</v>
      </c>
      <c r="C106" s="379">
        <v>2215308</v>
      </c>
      <c r="D106" s="122">
        <v>1372758</v>
      </c>
    </row>
    <row r="107" spans="1:4" ht="12" customHeight="1" x14ac:dyDescent="0.2">
      <c r="A107" s="224" t="s">
        <v>121</v>
      </c>
      <c r="B107" s="68" t="s">
        <v>261</v>
      </c>
      <c r="C107" s="379"/>
      <c r="D107" s="122"/>
    </row>
    <row r="108" spans="1:4" ht="12" customHeight="1" x14ac:dyDescent="0.2">
      <c r="A108" s="224" t="s">
        <v>255</v>
      </c>
      <c r="B108" s="69" t="s">
        <v>262</v>
      </c>
      <c r="C108" s="379"/>
      <c r="D108" s="122"/>
    </row>
    <row r="109" spans="1:4" ht="12" customHeight="1" x14ac:dyDescent="0.2">
      <c r="A109" s="232" t="s">
        <v>256</v>
      </c>
      <c r="B109" s="70" t="s">
        <v>263</v>
      </c>
      <c r="C109" s="379"/>
      <c r="D109" s="122"/>
    </row>
    <row r="110" spans="1:4" ht="12" customHeight="1" x14ac:dyDescent="0.2">
      <c r="A110" s="224" t="s">
        <v>339</v>
      </c>
      <c r="B110" s="70" t="s">
        <v>264</v>
      </c>
      <c r="C110" s="379"/>
      <c r="D110" s="122"/>
    </row>
    <row r="111" spans="1:4" ht="12" customHeight="1" x14ac:dyDescent="0.2">
      <c r="A111" s="224" t="s">
        <v>340</v>
      </c>
      <c r="B111" s="69" t="s">
        <v>265</v>
      </c>
      <c r="C111" s="378"/>
      <c r="D111" s="120"/>
    </row>
    <row r="112" spans="1:4" ht="12" customHeight="1" x14ac:dyDescent="0.2">
      <c r="A112" s="224" t="s">
        <v>344</v>
      </c>
      <c r="B112" s="9" t="s">
        <v>40</v>
      </c>
      <c r="C112" s="378">
        <f>C113+C114</f>
        <v>27519744</v>
      </c>
      <c r="D112" s="120">
        <f>D113+D114</f>
        <v>27519744</v>
      </c>
    </row>
    <row r="113" spans="1:4" ht="12" customHeight="1" x14ac:dyDescent="0.2">
      <c r="A113" s="225" t="s">
        <v>345</v>
      </c>
      <c r="B113" s="6" t="s">
        <v>407</v>
      </c>
      <c r="C113" s="379"/>
      <c r="D113" s="122"/>
    </row>
    <row r="114" spans="1:4" ht="12" customHeight="1" thickBot="1" x14ac:dyDescent="0.25">
      <c r="A114" s="233" t="s">
        <v>346</v>
      </c>
      <c r="B114" s="71" t="s">
        <v>408</v>
      </c>
      <c r="C114" s="390">
        <v>27519744</v>
      </c>
      <c r="D114" s="126">
        <v>27519744</v>
      </c>
    </row>
    <row r="115" spans="1:4" ht="12" customHeight="1" thickBot="1" x14ac:dyDescent="0.25">
      <c r="A115" s="28" t="s">
        <v>9</v>
      </c>
      <c r="B115" s="23" t="s">
        <v>266</v>
      </c>
      <c r="C115" s="376">
        <f>+C116+C118+C120</f>
        <v>17735999</v>
      </c>
      <c r="D115" s="118">
        <f>+D116+D118+D120</f>
        <v>17841000</v>
      </c>
    </row>
    <row r="116" spans="1:4" ht="12" customHeight="1" x14ac:dyDescent="0.2">
      <c r="A116" s="223" t="s">
        <v>72</v>
      </c>
      <c r="B116" s="6" t="s">
        <v>140</v>
      </c>
      <c r="C116" s="377">
        <v>14999999</v>
      </c>
      <c r="D116" s="121">
        <v>15105000</v>
      </c>
    </row>
    <row r="117" spans="1:4" ht="12" customHeight="1" x14ac:dyDescent="0.2">
      <c r="A117" s="223" t="s">
        <v>73</v>
      </c>
      <c r="B117" s="10" t="s">
        <v>270</v>
      </c>
      <c r="C117" s="377"/>
      <c r="D117" s="121"/>
    </row>
    <row r="118" spans="1:4" ht="12" customHeight="1" x14ac:dyDescent="0.2">
      <c r="A118" s="223" t="s">
        <v>74</v>
      </c>
      <c r="B118" s="10" t="s">
        <v>122</v>
      </c>
      <c r="C118" s="378">
        <v>2286000</v>
      </c>
      <c r="D118" s="120">
        <v>2286000</v>
      </c>
    </row>
    <row r="119" spans="1:4" ht="12" customHeight="1" x14ac:dyDescent="0.2">
      <c r="A119" s="223" t="s">
        <v>75</v>
      </c>
      <c r="B119" s="10" t="s">
        <v>271</v>
      </c>
      <c r="C119" s="391"/>
      <c r="D119" s="120"/>
    </row>
    <row r="120" spans="1:4" ht="12" customHeight="1" x14ac:dyDescent="0.2">
      <c r="A120" s="223" t="s">
        <v>76</v>
      </c>
      <c r="B120" s="115" t="s">
        <v>142</v>
      </c>
      <c r="C120" s="391">
        <f>C123+C124</f>
        <v>450000</v>
      </c>
      <c r="D120" s="120">
        <f>D123+D124</f>
        <v>450000</v>
      </c>
    </row>
    <row r="121" spans="1:4" ht="12" customHeight="1" x14ac:dyDescent="0.2">
      <c r="A121" s="223" t="s">
        <v>82</v>
      </c>
      <c r="B121" s="114" t="s">
        <v>330</v>
      </c>
      <c r="C121" s="391"/>
      <c r="D121" s="120"/>
    </row>
    <row r="122" spans="1:4" ht="12" customHeight="1" x14ac:dyDescent="0.2">
      <c r="A122" s="223" t="s">
        <v>84</v>
      </c>
      <c r="B122" s="200" t="s">
        <v>276</v>
      </c>
      <c r="C122" s="391"/>
      <c r="D122" s="120"/>
    </row>
    <row r="123" spans="1:4" ht="12" customHeight="1" x14ac:dyDescent="0.2">
      <c r="A123" s="223" t="s">
        <v>123</v>
      </c>
      <c r="B123" s="69" t="s">
        <v>259</v>
      </c>
      <c r="C123" s="391">
        <v>400000</v>
      </c>
      <c r="D123" s="120">
        <v>400000</v>
      </c>
    </row>
    <row r="124" spans="1:4" ht="12" customHeight="1" x14ac:dyDescent="0.2">
      <c r="A124" s="223" t="s">
        <v>124</v>
      </c>
      <c r="B124" s="69" t="s">
        <v>275</v>
      </c>
      <c r="C124" s="391">
        <v>50000</v>
      </c>
      <c r="D124" s="120">
        <v>50000</v>
      </c>
    </row>
    <row r="125" spans="1:4" ht="12" customHeight="1" x14ac:dyDescent="0.2">
      <c r="A125" s="223" t="s">
        <v>125</v>
      </c>
      <c r="B125" s="69" t="s">
        <v>274</v>
      </c>
      <c r="C125" s="391"/>
      <c r="D125" s="120"/>
    </row>
    <row r="126" spans="1:4" ht="12" customHeight="1" x14ac:dyDescent="0.2">
      <c r="A126" s="223" t="s">
        <v>267</v>
      </c>
      <c r="B126" s="69" t="s">
        <v>262</v>
      </c>
      <c r="C126" s="391"/>
      <c r="D126" s="120"/>
    </row>
    <row r="127" spans="1:4" ht="12" customHeight="1" x14ac:dyDescent="0.2">
      <c r="A127" s="223" t="s">
        <v>268</v>
      </c>
      <c r="B127" s="69" t="s">
        <v>273</v>
      </c>
      <c r="C127" s="391"/>
      <c r="D127" s="120"/>
    </row>
    <row r="128" spans="1:4" ht="12" customHeight="1" thickBot="1" x14ac:dyDescent="0.25">
      <c r="A128" s="232" t="s">
        <v>269</v>
      </c>
      <c r="B128" s="69" t="s">
        <v>272</v>
      </c>
      <c r="C128" s="392"/>
      <c r="D128" s="122"/>
    </row>
    <row r="129" spans="1:12" ht="12" customHeight="1" thickBot="1" x14ac:dyDescent="0.25">
      <c r="A129" s="28" t="s">
        <v>10</v>
      </c>
      <c r="B129" s="56" t="s">
        <v>349</v>
      </c>
      <c r="C129" s="376">
        <f>+C94+C115</f>
        <v>88046002</v>
      </c>
      <c r="D129" s="118">
        <f>+D94+D115</f>
        <v>88568272</v>
      </c>
    </row>
    <row r="130" spans="1:12" ht="12" customHeight="1" thickBot="1" x14ac:dyDescent="0.25">
      <c r="A130" s="28" t="s">
        <v>11</v>
      </c>
      <c r="B130" s="56" t="s">
        <v>350</v>
      </c>
      <c r="C130" s="376">
        <f>+C131+C132+C133</f>
        <v>0</v>
      </c>
      <c r="D130" s="118">
        <f>+D131+D132+D133</f>
        <v>0</v>
      </c>
    </row>
    <row r="131" spans="1:12" s="52" customFormat="1" ht="12" customHeight="1" x14ac:dyDescent="0.2">
      <c r="A131" s="223" t="s">
        <v>176</v>
      </c>
      <c r="B131" s="7" t="s">
        <v>412</v>
      </c>
      <c r="C131" s="391"/>
      <c r="D131" s="120"/>
    </row>
    <row r="132" spans="1:12" ht="12" customHeight="1" x14ac:dyDescent="0.2">
      <c r="A132" s="223" t="s">
        <v>177</v>
      </c>
      <c r="B132" s="7" t="s">
        <v>358</v>
      </c>
      <c r="C132" s="391"/>
      <c r="D132" s="120"/>
    </row>
    <row r="133" spans="1:12" ht="12" customHeight="1" thickBot="1" x14ac:dyDescent="0.25">
      <c r="A133" s="232" t="s">
        <v>178</v>
      </c>
      <c r="B133" s="5" t="s">
        <v>411</v>
      </c>
      <c r="C133" s="391"/>
      <c r="D133" s="120"/>
    </row>
    <row r="134" spans="1:12" ht="12" customHeight="1" thickBot="1" x14ac:dyDescent="0.25">
      <c r="A134" s="28" t="s">
        <v>12</v>
      </c>
      <c r="B134" s="56" t="s">
        <v>351</v>
      </c>
      <c r="C134" s="376">
        <f>+C135+C136+C137+C138+C139+C140</f>
        <v>0</v>
      </c>
      <c r="D134" s="118">
        <f>+D135+D136+D137+D138+D139+D140</f>
        <v>0</v>
      </c>
    </row>
    <row r="135" spans="1:12" ht="12" customHeight="1" x14ac:dyDescent="0.2">
      <c r="A135" s="223" t="s">
        <v>59</v>
      </c>
      <c r="B135" s="7" t="s">
        <v>360</v>
      </c>
      <c r="C135" s="391"/>
      <c r="D135" s="120"/>
    </row>
    <row r="136" spans="1:12" ht="12" customHeight="1" x14ac:dyDescent="0.2">
      <c r="A136" s="223" t="s">
        <v>60</v>
      </c>
      <c r="B136" s="7" t="s">
        <v>352</v>
      </c>
      <c r="C136" s="391"/>
      <c r="D136" s="120"/>
    </row>
    <row r="137" spans="1:12" ht="12" customHeight="1" x14ac:dyDescent="0.2">
      <c r="A137" s="223" t="s">
        <v>61</v>
      </c>
      <c r="B137" s="7" t="s">
        <v>353</v>
      </c>
      <c r="C137" s="391"/>
      <c r="D137" s="120"/>
    </row>
    <row r="138" spans="1:12" ht="12" customHeight="1" x14ac:dyDescent="0.2">
      <c r="A138" s="223" t="s">
        <v>110</v>
      </c>
      <c r="B138" s="7" t="s">
        <v>410</v>
      </c>
      <c r="C138" s="391"/>
      <c r="D138" s="120"/>
    </row>
    <row r="139" spans="1:12" ht="12" customHeight="1" x14ac:dyDescent="0.2">
      <c r="A139" s="223" t="s">
        <v>111</v>
      </c>
      <c r="B139" s="7" t="s">
        <v>355</v>
      </c>
      <c r="C139" s="391"/>
      <c r="D139" s="120"/>
    </row>
    <row r="140" spans="1:12" s="52" customFormat="1" ht="12" customHeight="1" thickBot="1" x14ac:dyDescent="0.25">
      <c r="A140" s="232" t="s">
        <v>112</v>
      </c>
      <c r="B140" s="5" t="s">
        <v>356</v>
      </c>
      <c r="C140" s="391"/>
      <c r="D140" s="120"/>
    </row>
    <row r="141" spans="1:12" ht="12" customHeight="1" thickBot="1" x14ac:dyDescent="0.25">
      <c r="A141" s="28" t="s">
        <v>13</v>
      </c>
      <c r="B141" s="56" t="s">
        <v>422</v>
      </c>
      <c r="C141" s="381">
        <f>+C142+C143+C145+C146+C144</f>
        <v>19700125</v>
      </c>
      <c r="D141" s="124">
        <f>+D142+D143+D145+D146+D144</f>
        <v>19716130</v>
      </c>
      <c r="L141" s="112"/>
    </row>
    <row r="142" spans="1:12" x14ac:dyDescent="0.2">
      <c r="A142" s="223" t="s">
        <v>62</v>
      </c>
      <c r="B142" s="7" t="s">
        <v>277</v>
      </c>
      <c r="C142" s="391"/>
      <c r="D142" s="120"/>
    </row>
    <row r="143" spans="1:12" ht="12" customHeight="1" x14ac:dyDescent="0.2">
      <c r="A143" s="223" t="s">
        <v>63</v>
      </c>
      <c r="B143" s="7" t="s">
        <v>278</v>
      </c>
      <c r="C143" s="391">
        <v>1674889</v>
      </c>
      <c r="D143" s="120">
        <v>1690894</v>
      </c>
    </row>
    <row r="144" spans="1:12" s="52" customFormat="1" ht="12" customHeight="1" x14ac:dyDescent="0.2">
      <c r="A144" s="223" t="s">
        <v>194</v>
      </c>
      <c r="B144" s="7" t="s">
        <v>421</v>
      </c>
      <c r="C144" s="391">
        <v>18025236</v>
      </c>
      <c r="D144" s="120">
        <v>18025236</v>
      </c>
    </row>
    <row r="145" spans="1:4" s="52" customFormat="1" ht="12" customHeight="1" x14ac:dyDescent="0.2">
      <c r="A145" s="223" t="s">
        <v>195</v>
      </c>
      <c r="B145" s="7" t="s">
        <v>365</v>
      </c>
      <c r="C145" s="391"/>
      <c r="D145" s="120"/>
    </row>
    <row r="146" spans="1:4" s="52" customFormat="1" ht="12" customHeight="1" thickBot="1" x14ac:dyDescent="0.25">
      <c r="A146" s="232" t="s">
        <v>196</v>
      </c>
      <c r="B146" s="5" t="s">
        <v>296</v>
      </c>
      <c r="C146" s="391"/>
      <c r="D146" s="120"/>
    </row>
    <row r="147" spans="1:4" s="52" customFormat="1" ht="12" customHeight="1" thickBot="1" x14ac:dyDescent="0.25">
      <c r="A147" s="28" t="s">
        <v>14</v>
      </c>
      <c r="B147" s="56" t="s">
        <v>366</v>
      </c>
      <c r="C147" s="393">
        <f>+C148+C149+C150+C151+C152</f>
        <v>0</v>
      </c>
      <c r="D147" s="127">
        <f>+D148+D149+D150+D151+D152</f>
        <v>0</v>
      </c>
    </row>
    <row r="148" spans="1:4" s="52" customFormat="1" ht="12" customHeight="1" x14ac:dyDescent="0.2">
      <c r="A148" s="223" t="s">
        <v>64</v>
      </c>
      <c r="B148" s="7" t="s">
        <v>361</v>
      </c>
      <c r="C148" s="391"/>
      <c r="D148" s="120"/>
    </row>
    <row r="149" spans="1:4" s="52" customFormat="1" ht="12" customHeight="1" x14ac:dyDescent="0.2">
      <c r="A149" s="223" t="s">
        <v>65</v>
      </c>
      <c r="B149" s="7" t="s">
        <v>368</v>
      </c>
      <c r="C149" s="391"/>
      <c r="D149" s="120"/>
    </row>
    <row r="150" spans="1:4" s="52" customFormat="1" ht="12" customHeight="1" x14ac:dyDescent="0.2">
      <c r="A150" s="223" t="s">
        <v>206</v>
      </c>
      <c r="B150" s="7" t="s">
        <v>363</v>
      </c>
      <c r="C150" s="391"/>
      <c r="D150" s="120"/>
    </row>
    <row r="151" spans="1:4" ht="12.75" customHeight="1" x14ac:dyDescent="0.2">
      <c r="A151" s="223" t="s">
        <v>207</v>
      </c>
      <c r="B151" s="7" t="s">
        <v>413</v>
      </c>
      <c r="C151" s="391"/>
      <c r="D151" s="120"/>
    </row>
    <row r="152" spans="1:4" ht="12.75" customHeight="1" thickBot="1" x14ac:dyDescent="0.25">
      <c r="A152" s="232" t="s">
        <v>367</v>
      </c>
      <c r="B152" s="5" t="s">
        <v>369</v>
      </c>
      <c r="C152" s="392"/>
      <c r="D152" s="122"/>
    </row>
    <row r="153" spans="1:4" ht="12.75" customHeight="1" thickBot="1" x14ac:dyDescent="0.25">
      <c r="A153" s="262" t="s">
        <v>15</v>
      </c>
      <c r="B153" s="56" t="s">
        <v>370</v>
      </c>
      <c r="C153" s="393"/>
      <c r="D153" s="127"/>
    </row>
    <row r="154" spans="1:4" ht="12" customHeight="1" thickBot="1" x14ac:dyDescent="0.25">
      <c r="A154" s="262" t="s">
        <v>16</v>
      </c>
      <c r="B154" s="56" t="s">
        <v>371</v>
      </c>
      <c r="C154" s="393"/>
      <c r="D154" s="127"/>
    </row>
    <row r="155" spans="1:4" ht="15.2" customHeight="1" thickBot="1" x14ac:dyDescent="0.25">
      <c r="A155" s="28" t="s">
        <v>17</v>
      </c>
      <c r="B155" s="56" t="s">
        <v>373</v>
      </c>
      <c r="C155" s="394">
        <f>+C130+C134+C141+C147+C153+C154</f>
        <v>19700125</v>
      </c>
      <c r="D155" s="214">
        <f>+D130+D134+D141+D147+D153+D154</f>
        <v>19716130</v>
      </c>
    </row>
    <row r="156" spans="1:4" ht="13.5" thickBot="1" x14ac:dyDescent="0.25">
      <c r="A156" s="234" t="s">
        <v>18</v>
      </c>
      <c r="B156" s="182" t="s">
        <v>372</v>
      </c>
      <c r="C156" s="394">
        <f>+C129+C155</f>
        <v>107746127</v>
      </c>
      <c r="D156" s="214">
        <f>+D129+D155</f>
        <v>108284402</v>
      </c>
    </row>
    <row r="157" spans="1:4" ht="9" customHeight="1" thickBot="1" x14ac:dyDescent="0.25">
      <c r="A157" s="188"/>
      <c r="B157" s="189"/>
      <c r="C157" s="189"/>
      <c r="D157" s="321">
        <f>D91-D156</f>
        <v>0</v>
      </c>
    </row>
    <row r="158" spans="1:4" ht="14.45" customHeight="1" thickBot="1" x14ac:dyDescent="0.25">
      <c r="A158" s="110" t="s">
        <v>414</v>
      </c>
      <c r="B158" s="111"/>
      <c r="C158" s="373">
        <v>4</v>
      </c>
      <c r="D158" s="54">
        <v>5</v>
      </c>
    </row>
    <row r="159" spans="1:4" ht="13.5" thickBot="1" x14ac:dyDescent="0.25">
      <c r="A159" s="110" t="s">
        <v>136</v>
      </c>
      <c r="B159" s="111"/>
      <c r="C159" s="373">
        <v>3</v>
      </c>
      <c r="D159" s="54">
        <v>3</v>
      </c>
    </row>
    <row r="160" spans="1:4" x14ac:dyDescent="0.2">
      <c r="A160" s="318"/>
      <c r="B160" s="319"/>
      <c r="C160" s="319"/>
      <c r="D160" s="320"/>
    </row>
    <row r="161" spans="1:4" x14ac:dyDescent="0.2">
      <c r="A161" s="318"/>
      <c r="B161" s="319"/>
      <c r="C161" s="319"/>
    </row>
    <row r="162" spans="1:4" x14ac:dyDescent="0.2">
      <c r="A162" s="318"/>
      <c r="B162" s="319"/>
      <c r="C162" s="319"/>
      <c r="D162" s="320"/>
    </row>
    <row r="163" spans="1:4" x14ac:dyDescent="0.2">
      <c r="A163" s="318"/>
      <c r="B163" s="319"/>
      <c r="C163" s="319"/>
      <c r="D163" s="320"/>
    </row>
    <row r="164" spans="1:4" x14ac:dyDescent="0.2">
      <c r="A164" s="318"/>
      <c r="B164" s="319"/>
      <c r="C164" s="319"/>
      <c r="D164" s="320"/>
    </row>
    <row r="165" spans="1:4" x14ac:dyDescent="0.2">
      <c r="A165" s="318"/>
      <c r="B165" s="319"/>
      <c r="C165" s="319"/>
      <c r="D165" s="320"/>
    </row>
    <row r="166" spans="1:4" x14ac:dyDescent="0.2">
      <c r="A166" s="318"/>
      <c r="B166" s="319"/>
      <c r="C166" s="319"/>
      <c r="D166" s="320"/>
    </row>
    <row r="167" spans="1:4" x14ac:dyDescent="0.2">
      <c r="A167" s="318"/>
      <c r="B167" s="319"/>
      <c r="C167" s="319"/>
      <c r="D167" s="320"/>
    </row>
    <row r="168" spans="1:4" x14ac:dyDescent="0.2">
      <c r="A168" s="318"/>
      <c r="B168" s="319"/>
      <c r="C168" s="319"/>
      <c r="D168" s="320"/>
    </row>
    <row r="169" spans="1:4" x14ac:dyDescent="0.2">
      <c r="A169" s="318"/>
      <c r="B169" s="319"/>
      <c r="C169" s="319"/>
      <c r="D169" s="320"/>
    </row>
    <row r="170" spans="1:4" x14ac:dyDescent="0.2">
      <c r="A170" s="318"/>
      <c r="B170" s="319"/>
      <c r="C170" s="319"/>
      <c r="D170" s="320"/>
    </row>
    <row r="171" spans="1:4" x14ac:dyDescent="0.2">
      <c r="A171" s="318"/>
      <c r="B171" s="319"/>
      <c r="C171" s="319"/>
      <c r="D171" s="320"/>
    </row>
    <row r="172" spans="1:4" x14ac:dyDescent="0.2">
      <c r="A172" s="318"/>
      <c r="B172" s="319"/>
      <c r="C172" s="319"/>
      <c r="D172" s="320"/>
    </row>
    <row r="173" spans="1:4" x14ac:dyDescent="0.2">
      <c r="A173" s="318"/>
      <c r="B173" s="319"/>
      <c r="C173" s="319"/>
      <c r="D173" s="320"/>
    </row>
    <row r="174" spans="1:4" x14ac:dyDescent="0.2">
      <c r="A174" s="318"/>
      <c r="B174" s="319"/>
      <c r="C174" s="319"/>
      <c r="D174" s="320"/>
    </row>
    <row r="175" spans="1:4" x14ac:dyDescent="0.2">
      <c r="A175" s="318"/>
      <c r="B175" s="319"/>
      <c r="C175" s="319"/>
      <c r="D175" s="320"/>
    </row>
    <row r="176" spans="1:4" x14ac:dyDescent="0.2">
      <c r="A176" s="318"/>
      <c r="B176" s="319"/>
      <c r="C176" s="319"/>
      <c r="D176" s="320"/>
    </row>
    <row r="177" spans="1:4" x14ac:dyDescent="0.2">
      <c r="A177" s="318"/>
      <c r="B177" s="319"/>
      <c r="C177" s="319"/>
      <c r="D177" s="320"/>
    </row>
    <row r="178" spans="1:4" x14ac:dyDescent="0.2">
      <c r="A178" s="318"/>
      <c r="B178" s="319"/>
      <c r="C178" s="319"/>
      <c r="D178" s="320"/>
    </row>
    <row r="179" spans="1:4" x14ac:dyDescent="0.2">
      <c r="A179" s="318"/>
      <c r="B179" s="319"/>
      <c r="C179" s="319"/>
      <c r="D179" s="320"/>
    </row>
  </sheetData>
  <sheetProtection formatCells="0"/>
  <mergeCells count="2">
    <mergeCell ref="B2:C2"/>
    <mergeCell ref="B3:C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r:id="rId1"/>
  <headerFooter alignWithMargins="0"/>
  <rowBreaks count="1" manualBreakCount="1">
    <brk id="91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79"/>
  <sheetViews>
    <sheetView zoomScale="120" zoomScaleNormal="120" zoomScaleSheetLayoutView="85" workbookViewId="0">
      <selection activeCell="C11" sqref="C11"/>
    </sheetView>
  </sheetViews>
  <sheetFormatPr defaultRowHeight="12.75" x14ac:dyDescent="0.2"/>
  <cols>
    <col min="1" max="1" width="19.5" style="190" customWidth="1"/>
    <col min="2" max="2" width="72" style="191" customWidth="1"/>
    <col min="3" max="3" width="13.83203125" style="191" customWidth="1"/>
    <col min="4" max="4" width="13.83203125" style="192" customWidth="1"/>
    <col min="5" max="16384" width="9.33203125" style="2"/>
  </cols>
  <sheetData>
    <row r="1" spans="1:4" s="1" customFormat="1" ht="16.5" customHeight="1" thickBot="1" x14ac:dyDescent="0.25">
      <c r="A1" s="302"/>
      <c r="B1" s="303"/>
      <c r="C1" s="303"/>
      <c r="D1" s="299" t="str">
        <f>CONCATENATE("8.1.2. melléklet ",ALAPADATOK!A7," ",ALAPADATOK!B7," ",ALAPADATOK!C7," ",ALAPADATOK!D7," ",ALAPADATOK!E7," ",ALAPADATOK!F7," ",ALAPADATOK!G7," ",ALAPADATOK!H7)</f>
        <v>8.1.2. melléklet az 5 / 2021 ( VI.30. ) önkormányzati rendelethez</v>
      </c>
    </row>
    <row r="2" spans="1:4" s="48" customFormat="1" ht="21.2" customHeight="1" x14ac:dyDescent="0.2">
      <c r="A2" s="304" t="s">
        <v>48</v>
      </c>
      <c r="B2" s="943" t="str">
        <f>CONCATENATE(ALAPADATOK!A3)</f>
        <v>FITYEHÁZ KÖZSÉG ÖNKORMÁNYZATA</v>
      </c>
      <c r="C2" s="944"/>
      <c r="D2" s="305" t="s">
        <v>42</v>
      </c>
    </row>
    <row r="3" spans="1:4" s="48" customFormat="1" ht="16.5" thickBot="1" x14ac:dyDescent="0.25">
      <c r="A3" s="306" t="s">
        <v>133</v>
      </c>
      <c r="B3" s="945" t="s">
        <v>332</v>
      </c>
      <c r="C3" s="946"/>
      <c r="D3" s="374" t="s">
        <v>47</v>
      </c>
    </row>
    <row r="4" spans="1:4" s="49" customFormat="1" ht="22.5" customHeight="1" thickBot="1" x14ac:dyDescent="0.3">
      <c r="A4" s="307"/>
      <c r="B4" s="307"/>
      <c r="C4" s="307"/>
      <c r="D4" s="308" t="str">
        <f>KV_8.1.1.sz.mell!D4</f>
        <v>Forintban</v>
      </c>
    </row>
    <row r="5" spans="1:4" ht="48.75" thickBot="1" x14ac:dyDescent="0.25">
      <c r="A5" s="309" t="s">
        <v>135</v>
      </c>
      <c r="B5" s="310" t="s">
        <v>440</v>
      </c>
      <c r="C5" s="366" t="s">
        <v>567</v>
      </c>
      <c r="D5" s="311" t="s">
        <v>568</v>
      </c>
    </row>
    <row r="6" spans="1:4" s="42" customFormat="1" ht="12.95" customHeight="1" thickBot="1" x14ac:dyDescent="0.25">
      <c r="A6" s="312"/>
      <c r="B6" s="313" t="s">
        <v>393</v>
      </c>
      <c r="C6" s="367" t="s">
        <v>394</v>
      </c>
      <c r="D6" s="314" t="s">
        <v>395</v>
      </c>
    </row>
    <row r="7" spans="1:4" s="42" customFormat="1" ht="15.95" customHeight="1" thickBot="1" x14ac:dyDescent="0.25">
      <c r="A7" s="95"/>
      <c r="B7" s="96" t="s">
        <v>43</v>
      </c>
      <c r="C7" s="96"/>
      <c r="D7" s="172"/>
    </row>
    <row r="8" spans="1:4" s="42" customFormat="1" ht="12" customHeight="1" thickBot="1" x14ac:dyDescent="0.25">
      <c r="A8" s="28" t="s">
        <v>8</v>
      </c>
      <c r="B8" s="19" t="s">
        <v>161</v>
      </c>
      <c r="C8" s="368"/>
      <c r="D8" s="118">
        <f>+D9+D10+D11+D13+D14+D15</f>
        <v>0</v>
      </c>
    </row>
    <row r="9" spans="1:4" s="50" customFormat="1" ht="12" customHeight="1" x14ac:dyDescent="0.2">
      <c r="A9" s="223" t="s">
        <v>66</v>
      </c>
      <c r="B9" s="204" t="s">
        <v>162</v>
      </c>
      <c r="C9" s="369"/>
      <c r="D9" s="121"/>
    </row>
    <row r="10" spans="1:4" s="51" customFormat="1" ht="12" customHeight="1" x14ac:dyDescent="0.2">
      <c r="A10" s="224" t="s">
        <v>67</v>
      </c>
      <c r="B10" s="205" t="s">
        <v>163</v>
      </c>
      <c r="C10" s="370"/>
      <c r="D10" s="120"/>
    </row>
    <row r="11" spans="1:4" s="51" customFormat="1" ht="12" customHeight="1" x14ac:dyDescent="0.2">
      <c r="A11" s="224" t="s">
        <v>68</v>
      </c>
      <c r="B11" s="205" t="s">
        <v>569</v>
      </c>
      <c r="C11" s="370"/>
      <c r="D11" s="120"/>
    </row>
    <row r="12" spans="1:4" s="51" customFormat="1" ht="12" customHeight="1" x14ac:dyDescent="0.2">
      <c r="A12" s="224" t="s">
        <v>69</v>
      </c>
      <c r="B12" s="205" t="s">
        <v>570</v>
      </c>
      <c r="C12" s="370"/>
      <c r="D12" s="120"/>
    </row>
    <row r="13" spans="1:4" s="51" customFormat="1" ht="12" customHeight="1" x14ac:dyDescent="0.2">
      <c r="A13" s="224" t="s">
        <v>92</v>
      </c>
      <c r="B13" s="205" t="s">
        <v>164</v>
      </c>
      <c r="C13" s="370"/>
      <c r="D13" s="120"/>
    </row>
    <row r="14" spans="1:4" s="51" customFormat="1" ht="12" customHeight="1" x14ac:dyDescent="0.2">
      <c r="A14" s="224" t="s">
        <v>70</v>
      </c>
      <c r="B14" s="205" t="s">
        <v>401</v>
      </c>
      <c r="C14" s="370"/>
      <c r="D14" s="120"/>
    </row>
    <row r="15" spans="1:4" s="50" customFormat="1" ht="12" customHeight="1" thickBot="1" x14ac:dyDescent="0.25">
      <c r="A15" s="225" t="s">
        <v>71</v>
      </c>
      <c r="B15" s="206" t="s">
        <v>334</v>
      </c>
      <c r="C15" s="372"/>
      <c r="D15" s="120"/>
    </row>
    <row r="16" spans="1:4" s="50" customFormat="1" ht="12" customHeight="1" thickBot="1" x14ac:dyDescent="0.25">
      <c r="A16" s="28" t="s">
        <v>9</v>
      </c>
      <c r="B16" s="113" t="s">
        <v>165</v>
      </c>
      <c r="C16" s="371"/>
      <c r="D16" s="118">
        <f>+D17+D18+D19+D20+D21</f>
        <v>0</v>
      </c>
    </row>
    <row r="17" spans="1:4" s="50" customFormat="1" ht="12" customHeight="1" x14ac:dyDescent="0.2">
      <c r="A17" s="223" t="s">
        <v>72</v>
      </c>
      <c r="B17" s="204" t="s">
        <v>166</v>
      </c>
      <c r="C17" s="369"/>
      <c r="D17" s="121"/>
    </row>
    <row r="18" spans="1:4" s="50" customFormat="1" ht="12" customHeight="1" x14ac:dyDescent="0.2">
      <c r="A18" s="224" t="s">
        <v>73</v>
      </c>
      <c r="B18" s="205" t="s">
        <v>167</v>
      </c>
      <c r="C18" s="370"/>
      <c r="D18" s="120"/>
    </row>
    <row r="19" spans="1:4" s="50" customFormat="1" ht="12" customHeight="1" x14ac:dyDescent="0.2">
      <c r="A19" s="224" t="s">
        <v>74</v>
      </c>
      <c r="B19" s="205" t="s">
        <v>324</v>
      </c>
      <c r="C19" s="370"/>
      <c r="D19" s="120"/>
    </row>
    <row r="20" spans="1:4" s="50" customFormat="1" ht="12" customHeight="1" x14ac:dyDescent="0.2">
      <c r="A20" s="224" t="s">
        <v>75</v>
      </c>
      <c r="B20" s="205" t="s">
        <v>325</v>
      </c>
      <c r="C20" s="370"/>
      <c r="D20" s="120"/>
    </row>
    <row r="21" spans="1:4" s="50" customFormat="1" ht="12" customHeight="1" x14ac:dyDescent="0.2">
      <c r="A21" s="224" t="s">
        <v>76</v>
      </c>
      <c r="B21" s="205" t="s">
        <v>168</v>
      </c>
      <c r="C21" s="370"/>
      <c r="D21" s="120"/>
    </row>
    <row r="22" spans="1:4" s="51" customFormat="1" ht="12" customHeight="1" thickBot="1" x14ac:dyDescent="0.25">
      <c r="A22" s="225" t="s">
        <v>82</v>
      </c>
      <c r="B22" s="206" t="s">
        <v>169</v>
      </c>
      <c r="C22" s="372"/>
      <c r="D22" s="122"/>
    </row>
    <row r="23" spans="1:4" s="51" customFormat="1" ht="12" customHeight="1" thickBot="1" x14ac:dyDescent="0.25">
      <c r="A23" s="28" t="s">
        <v>10</v>
      </c>
      <c r="B23" s="19" t="s">
        <v>170</v>
      </c>
      <c r="C23" s="368"/>
      <c r="D23" s="118">
        <f>+D24+D25+D26+D27+D28</f>
        <v>0</v>
      </c>
    </row>
    <row r="24" spans="1:4" s="51" customFormat="1" ht="12" customHeight="1" x14ac:dyDescent="0.2">
      <c r="A24" s="223" t="s">
        <v>55</v>
      </c>
      <c r="B24" s="204" t="s">
        <v>171</v>
      </c>
      <c r="C24" s="369"/>
      <c r="D24" s="121"/>
    </row>
    <row r="25" spans="1:4" s="50" customFormat="1" ht="12" customHeight="1" x14ac:dyDescent="0.2">
      <c r="A25" s="224" t="s">
        <v>56</v>
      </c>
      <c r="B25" s="205" t="s">
        <v>172</v>
      </c>
      <c r="C25" s="370"/>
      <c r="D25" s="120"/>
    </row>
    <row r="26" spans="1:4" s="51" customFormat="1" ht="12" customHeight="1" x14ac:dyDescent="0.2">
      <c r="A26" s="224" t="s">
        <v>57</v>
      </c>
      <c r="B26" s="205" t="s">
        <v>326</v>
      </c>
      <c r="C26" s="370"/>
      <c r="D26" s="120"/>
    </row>
    <row r="27" spans="1:4" s="51" customFormat="1" ht="12" customHeight="1" x14ac:dyDescent="0.2">
      <c r="A27" s="224" t="s">
        <v>58</v>
      </c>
      <c r="B27" s="205" t="s">
        <v>327</v>
      </c>
      <c r="C27" s="370"/>
      <c r="D27" s="120"/>
    </row>
    <row r="28" spans="1:4" s="51" customFormat="1" ht="12" customHeight="1" x14ac:dyDescent="0.2">
      <c r="A28" s="224" t="s">
        <v>106</v>
      </c>
      <c r="B28" s="205" t="s">
        <v>173</v>
      </c>
      <c r="C28" s="370"/>
      <c r="D28" s="120"/>
    </row>
    <row r="29" spans="1:4" s="51" customFormat="1" ht="12" customHeight="1" thickBot="1" x14ac:dyDescent="0.25">
      <c r="A29" s="225" t="s">
        <v>107</v>
      </c>
      <c r="B29" s="206" t="s">
        <v>174</v>
      </c>
      <c r="C29" s="372"/>
      <c r="D29" s="122"/>
    </row>
    <row r="30" spans="1:4" s="51" customFormat="1" ht="12" customHeight="1" thickBot="1" x14ac:dyDescent="0.25">
      <c r="A30" s="28" t="s">
        <v>108</v>
      </c>
      <c r="B30" s="19" t="s">
        <v>175</v>
      </c>
      <c r="C30" s="381">
        <f>SUM(C31:C37)</f>
        <v>1199513</v>
      </c>
      <c r="D30" s="124">
        <f>SUM(D31:D37)</f>
        <v>1499375</v>
      </c>
    </row>
    <row r="31" spans="1:4" s="51" customFormat="1" ht="12" customHeight="1" x14ac:dyDescent="0.2">
      <c r="A31" s="223" t="s">
        <v>176</v>
      </c>
      <c r="B31" s="204" t="s">
        <v>571</v>
      </c>
      <c r="C31" s="377">
        <v>1199513</v>
      </c>
      <c r="D31" s="121">
        <v>1499375</v>
      </c>
    </row>
    <row r="32" spans="1:4" s="51" customFormat="1" ht="12" customHeight="1" x14ac:dyDescent="0.2">
      <c r="A32" s="224" t="s">
        <v>177</v>
      </c>
      <c r="B32" s="204" t="str">
        <f>KV_1.1.sz.mell.!B34</f>
        <v>Idegenforgalmi adó</v>
      </c>
      <c r="C32" s="378"/>
      <c r="D32" s="120"/>
    </row>
    <row r="33" spans="1:4" s="51" customFormat="1" ht="12" customHeight="1" x14ac:dyDescent="0.2">
      <c r="A33" s="224" t="s">
        <v>178</v>
      </c>
      <c r="B33" s="204" t="str">
        <f>KV_1.1.sz.mell.!B35</f>
        <v>Iparűzési adó</v>
      </c>
      <c r="C33" s="378"/>
      <c r="D33" s="120"/>
    </row>
    <row r="34" spans="1:4" s="51" customFormat="1" ht="12" customHeight="1" x14ac:dyDescent="0.2">
      <c r="A34" s="224" t="s">
        <v>179</v>
      </c>
      <c r="B34" s="204" t="str">
        <f>KV_1.1.sz.mell.!B36</f>
        <v>Talajterhelési díj</v>
      </c>
      <c r="C34" s="378"/>
      <c r="D34" s="120"/>
    </row>
    <row r="35" spans="1:4" s="51" customFormat="1" ht="12" customHeight="1" x14ac:dyDescent="0.2">
      <c r="A35" s="224" t="s">
        <v>430</v>
      </c>
      <c r="B35" s="204" t="str">
        <f>KV_1.1.sz.mell.!B37</f>
        <v>Gépjárműadó</v>
      </c>
      <c r="C35" s="378"/>
      <c r="D35" s="120"/>
    </row>
    <row r="36" spans="1:4" s="51" customFormat="1" ht="12" customHeight="1" x14ac:dyDescent="0.2">
      <c r="A36" s="224" t="s">
        <v>431</v>
      </c>
      <c r="B36" s="204" t="str">
        <f>KV_1.1.sz.mell.!B38</f>
        <v>Telekadó</v>
      </c>
      <c r="C36" s="378"/>
      <c r="D36" s="120"/>
    </row>
    <row r="37" spans="1:4" s="51" customFormat="1" ht="12" customHeight="1" thickBot="1" x14ac:dyDescent="0.25">
      <c r="A37" s="225" t="s">
        <v>432</v>
      </c>
      <c r="B37" s="204" t="str">
        <f>KV_1.1.sz.mell.!B39</f>
        <v>Egyéb közhatalmi bevételek</v>
      </c>
      <c r="C37" s="379"/>
      <c r="D37" s="122"/>
    </row>
    <row r="38" spans="1:4" s="51" customFormat="1" ht="12" customHeight="1" thickBot="1" x14ac:dyDescent="0.25">
      <c r="A38" s="28" t="s">
        <v>12</v>
      </c>
      <c r="B38" s="19" t="s">
        <v>335</v>
      </c>
      <c r="C38" s="376">
        <f>SUM(C39:C49)</f>
        <v>0</v>
      </c>
      <c r="D38" s="118">
        <f>SUM(D39:D49)</f>
        <v>0</v>
      </c>
    </row>
    <row r="39" spans="1:4" s="51" customFormat="1" ht="12" customHeight="1" x14ac:dyDescent="0.2">
      <c r="A39" s="223" t="s">
        <v>59</v>
      </c>
      <c r="B39" s="204" t="s">
        <v>183</v>
      </c>
      <c r="C39" s="377"/>
      <c r="D39" s="121"/>
    </row>
    <row r="40" spans="1:4" s="51" customFormat="1" ht="12" customHeight="1" x14ac:dyDescent="0.2">
      <c r="A40" s="224" t="s">
        <v>60</v>
      </c>
      <c r="B40" s="205" t="s">
        <v>184</v>
      </c>
      <c r="C40" s="378"/>
      <c r="D40" s="120"/>
    </row>
    <row r="41" spans="1:4" s="51" customFormat="1" ht="12" customHeight="1" x14ac:dyDescent="0.2">
      <c r="A41" s="224" t="s">
        <v>61</v>
      </c>
      <c r="B41" s="205" t="s">
        <v>185</v>
      </c>
      <c r="C41" s="378"/>
      <c r="D41" s="120"/>
    </row>
    <row r="42" spans="1:4" s="51" customFormat="1" ht="12" customHeight="1" x14ac:dyDescent="0.2">
      <c r="A42" s="224" t="s">
        <v>110</v>
      </c>
      <c r="B42" s="205" t="s">
        <v>186</v>
      </c>
      <c r="C42" s="378"/>
      <c r="D42" s="120"/>
    </row>
    <row r="43" spans="1:4" s="51" customFormat="1" ht="12" customHeight="1" x14ac:dyDescent="0.2">
      <c r="A43" s="224" t="s">
        <v>111</v>
      </c>
      <c r="B43" s="205" t="s">
        <v>187</v>
      </c>
      <c r="C43" s="378"/>
      <c r="D43" s="120"/>
    </row>
    <row r="44" spans="1:4" s="51" customFormat="1" ht="12" customHeight="1" x14ac:dyDescent="0.2">
      <c r="A44" s="224" t="s">
        <v>112</v>
      </c>
      <c r="B44" s="205" t="s">
        <v>188</v>
      </c>
      <c r="C44" s="378"/>
      <c r="D44" s="120"/>
    </row>
    <row r="45" spans="1:4" s="51" customFormat="1" ht="12" customHeight="1" x14ac:dyDescent="0.2">
      <c r="A45" s="224" t="s">
        <v>113</v>
      </c>
      <c r="B45" s="205" t="s">
        <v>189</v>
      </c>
      <c r="C45" s="378"/>
      <c r="D45" s="120"/>
    </row>
    <row r="46" spans="1:4" s="51" customFormat="1" ht="12" customHeight="1" x14ac:dyDescent="0.2">
      <c r="A46" s="224" t="s">
        <v>114</v>
      </c>
      <c r="B46" s="205" t="s">
        <v>438</v>
      </c>
      <c r="C46" s="378"/>
      <c r="D46" s="120"/>
    </row>
    <row r="47" spans="1:4" s="51" customFormat="1" ht="12" customHeight="1" x14ac:dyDescent="0.2">
      <c r="A47" s="224" t="s">
        <v>181</v>
      </c>
      <c r="B47" s="205" t="s">
        <v>191</v>
      </c>
      <c r="C47" s="382"/>
      <c r="D47" s="123"/>
    </row>
    <row r="48" spans="1:4" s="51" customFormat="1" ht="12" customHeight="1" x14ac:dyDescent="0.2">
      <c r="A48" s="225" t="s">
        <v>182</v>
      </c>
      <c r="B48" s="206" t="s">
        <v>337</v>
      </c>
      <c r="C48" s="383"/>
      <c r="D48" s="196"/>
    </row>
    <row r="49" spans="1:4" s="51" customFormat="1" ht="12" customHeight="1" thickBot="1" x14ac:dyDescent="0.25">
      <c r="A49" s="225" t="s">
        <v>336</v>
      </c>
      <c r="B49" s="206" t="s">
        <v>192</v>
      </c>
      <c r="C49" s="383"/>
      <c r="D49" s="196"/>
    </row>
    <row r="50" spans="1:4" s="51" customFormat="1" ht="12" customHeight="1" thickBot="1" x14ac:dyDescent="0.25">
      <c r="A50" s="28" t="s">
        <v>13</v>
      </c>
      <c r="B50" s="19" t="s">
        <v>193</v>
      </c>
      <c r="C50" s="376">
        <f>SUM(C51:C55)</f>
        <v>0</v>
      </c>
      <c r="D50" s="118">
        <f>SUM(D51:D55)</f>
        <v>0</v>
      </c>
    </row>
    <row r="51" spans="1:4" s="51" customFormat="1" ht="12" customHeight="1" x14ac:dyDescent="0.2">
      <c r="A51" s="223" t="s">
        <v>62</v>
      </c>
      <c r="B51" s="204" t="s">
        <v>197</v>
      </c>
      <c r="C51" s="385"/>
      <c r="D51" s="246"/>
    </row>
    <row r="52" spans="1:4" s="51" customFormat="1" ht="12" customHeight="1" x14ac:dyDescent="0.2">
      <c r="A52" s="224" t="s">
        <v>63</v>
      </c>
      <c r="B52" s="205" t="s">
        <v>198</v>
      </c>
      <c r="C52" s="382"/>
      <c r="D52" s="123"/>
    </row>
    <row r="53" spans="1:4" s="51" customFormat="1" ht="12" customHeight="1" x14ac:dyDescent="0.2">
      <c r="A53" s="224" t="s">
        <v>194</v>
      </c>
      <c r="B53" s="205" t="s">
        <v>199</v>
      </c>
      <c r="C53" s="382"/>
      <c r="D53" s="123"/>
    </row>
    <row r="54" spans="1:4" s="51" customFormat="1" ht="12" customHeight="1" x14ac:dyDescent="0.2">
      <c r="A54" s="224" t="s">
        <v>195</v>
      </c>
      <c r="B54" s="205" t="s">
        <v>200</v>
      </c>
      <c r="C54" s="382"/>
      <c r="D54" s="123"/>
    </row>
    <row r="55" spans="1:4" s="51" customFormat="1" ht="12" customHeight="1" thickBot="1" x14ac:dyDescent="0.25">
      <c r="A55" s="225" t="s">
        <v>196</v>
      </c>
      <c r="B55" s="206" t="s">
        <v>201</v>
      </c>
      <c r="C55" s="383"/>
      <c r="D55" s="196"/>
    </row>
    <row r="56" spans="1:4" s="51" customFormat="1" ht="12" customHeight="1" thickBot="1" x14ac:dyDescent="0.25">
      <c r="A56" s="28" t="s">
        <v>115</v>
      </c>
      <c r="B56" s="19" t="s">
        <v>202</v>
      </c>
      <c r="C56" s="376">
        <f>SUM(C57:C59)</f>
        <v>0</v>
      </c>
      <c r="D56" s="118">
        <f>SUM(D57:D59)</f>
        <v>0</v>
      </c>
    </row>
    <row r="57" spans="1:4" s="51" customFormat="1" ht="12" customHeight="1" x14ac:dyDescent="0.2">
      <c r="A57" s="223" t="s">
        <v>64</v>
      </c>
      <c r="B57" s="204" t="s">
        <v>203</v>
      </c>
      <c r="C57" s="377"/>
      <c r="D57" s="121"/>
    </row>
    <row r="58" spans="1:4" s="51" customFormat="1" ht="12" customHeight="1" x14ac:dyDescent="0.2">
      <c r="A58" s="224" t="s">
        <v>65</v>
      </c>
      <c r="B58" s="205" t="s">
        <v>328</v>
      </c>
      <c r="C58" s="378"/>
      <c r="D58" s="120"/>
    </row>
    <row r="59" spans="1:4" s="51" customFormat="1" ht="12" customHeight="1" x14ac:dyDescent="0.2">
      <c r="A59" s="224" t="s">
        <v>206</v>
      </c>
      <c r="B59" s="205" t="s">
        <v>204</v>
      </c>
      <c r="C59" s="378"/>
      <c r="D59" s="120"/>
    </row>
    <row r="60" spans="1:4" s="51" customFormat="1" ht="12" customHeight="1" thickBot="1" x14ac:dyDescent="0.25">
      <c r="A60" s="225" t="s">
        <v>207</v>
      </c>
      <c r="B60" s="206" t="s">
        <v>205</v>
      </c>
      <c r="C60" s="379"/>
      <c r="D60" s="122"/>
    </row>
    <row r="61" spans="1:4" s="51" customFormat="1" ht="12" customHeight="1" thickBot="1" x14ac:dyDescent="0.25">
      <c r="A61" s="28" t="s">
        <v>15</v>
      </c>
      <c r="B61" s="113" t="s">
        <v>208</v>
      </c>
      <c r="C61" s="376">
        <f>SUM(C62:C64)</f>
        <v>0</v>
      </c>
      <c r="D61" s="118">
        <f>SUM(D62:D64)</f>
        <v>0</v>
      </c>
    </row>
    <row r="62" spans="1:4" s="51" customFormat="1" ht="12" customHeight="1" x14ac:dyDescent="0.2">
      <c r="A62" s="223" t="s">
        <v>116</v>
      </c>
      <c r="B62" s="204" t="s">
        <v>210</v>
      </c>
      <c r="C62" s="382"/>
      <c r="D62" s="123"/>
    </row>
    <row r="63" spans="1:4" s="51" customFormat="1" ht="12" customHeight="1" x14ac:dyDescent="0.2">
      <c r="A63" s="224" t="s">
        <v>117</v>
      </c>
      <c r="B63" s="205" t="s">
        <v>329</v>
      </c>
      <c r="C63" s="382"/>
      <c r="D63" s="123"/>
    </row>
    <row r="64" spans="1:4" s="51" customFormat="1" ht="12" customHeight="1" x14ac:dyDescent="0.2">
      <c r="A64" s="224" t="s">
        <v>141</v>
      </c>
      <c r="B64" s="205" t="s">
        <v>211</v>
      </c>
      <c r="C64" s="382"/>
      <c r="D64" s="123"/>
    </row>
    <row r="65" spans="1:4" s="51" customFormat="1" ht="12" customHeight="1" thickBot="1" x14ac:dyDescent="0.25">
      <c r="A65" s="225" t="s">
        <v>209</v>
      </c>
      <c r="B65" s="206" t="s">
        <v>212</v>
      </c>
      <c r="C65" s="382"/>
      <c r="D65" s="123"/>
    </row>
    <row r="66" spans="1:4" s="51" customFormat="1" ht="12" customHeight="1" thickBot="1" x14ac:dyDescent="0.25">
      <c r="A66" s="28" t="s">
        <v>16</v>
      </c>
      <c r="B66" s="19" t="s">
        <v>213</v>
      </c>
      <c r="C66" s="381">
        <f>+C8+C16+C23+C30+C38+C50+C56+C61</f>
        <v>1199513</v>
      </c>
      <c r="D66" s="124">
        <f>+D8+D16+D23+D30+D38+D50+D56+D61</f>
        <v>1499375</v>
      </c>
    </row>
    <row r="67" spans="1:4" s="51" customFormat="1" ht="12" customHeight="1" thickBot="1" x14ac:dyDescent="0.2">
      <c r="A67" s="226" t="s">
        <v>300</v>
      </c>
      <c r="B67" s="113" t="s">
        <v>215</v>
      </c>
      <c r="C67" s="376">
        <f>SUM(C68:C70)</f>
        <v>0</v>
      </c>
      <c r="D67" s="118">
        <f>SUM(D68:D70)</f>
        <v>0</v>
      </c>
    </row>
    <row r="68" spans="1:4" s="51" customFormat="1" ht="12" customHeight="1" x14ac:dyDescent="0.2">
      <c r="A68" s="223" t="s">
        <v>243</v>
      </c>
      <c r="B68" s="204" t="s">
        <v>216</v>
      </c>
      <c r="C68" s="382"/>
      <c r="D68" s="123"/>
    </row>
    <row r="69" spans="1:4" s="51" customFormat="1" ht="12" customHeight="1" x14ac:dyDescent="0.2">
      <c r="A69" s="224" t="s">
        <v>252</v>
      </c>
      <c r="B69" s="205" t="s">
        <v>217</v>
      </c>
      <c r="C69" s="382"/>
      <c r="D69" s="123"/>
    </row>
    <row r="70" spans="1:4" s="51" customFormat="1" ht="12" customHeight="1" thickBot="1" x14ac:dyDescent="0.25">
      <c r="A70" s="225" t="s">
        <v>253</v>
      </c>
      <c r="B70" s="207" t="s">
        <v>218</v>
      </c>
      <c r="C70" s="382"/>
      <c r="D70" s="123"/>
    </row>
    <row r="71" spans="1:4" s="51" customFormat="1" ht="12" customHeight="1" thickBot="1" x14ac:dyDescent="0.2">
      <c r="A71" s="226" t="s">
        <v>219</v>
      </c>
      <c r="B71" s="113" t="s">
        <v>220</v>
      </c>
      <c r="C71" s="376">
        <f>SUM(C72:C75)</f>
        <v>0</v>
      </c>
      <c r="D71" s="118">
        <f>SUM(D72:D75)</f>
        <v>0</v>
      </c>
    </row>
    <row r="72" spans="1:4" s="51" customFormat="1" ht="12" customHeight="1" x14ac:dyDescent="0.2">
      <c r="A72" s="223" t="s">
        <v>93</v>
      </c>
      <c r="B72" s="204" t="s">
        <v>221</v>
      </c>
      <c r="C72" s="382"/>
      <c r="D72" s="123"/>
    </row>
    <row r="73" spans="1:4" s="51" customFormat="1" ht="12" customHeight="1" x14ac:dyDescent="0.2">
      <c r="A73" s="224" t="s">
        <v>94</v>
      </c>
      <c r="B73" s="205" t="s">
        <v>445</v>
      </c>
      <c r="C73" s="382"/>
      <c r="D73" s="123"/>
    </row>
    <row r="74" spans="1:4" s="51" customFormat="1" ht="12" customHeight="1" x14ac:dyDescent="0.2">
      <c r="A74" s="224" t="s">
        <v>244</v>
      </c>
      <c r="B74" s="205" t="s">
        <v>222</v>
      </c>
      <c r="C74" s="382"/>
      <c r="D74" s="123"/>
    </row>
    <row r="75" spans="1:4" s="51" customFormat="1" ht="12" customHeight="1" x14ac:dyDescent="0.2">
      <c r="A75" s="224" t="s">
        <v>245</v>
      </c>
      <c r="B75" s="114" t="s">
        <v>446</v>
      </c>
      <c r="C75" s="382"/>
      <c r="D75" s="123"/>
    </row>
    <row r="76" spans="1:4" s="51" customFormat="1" ht="12" customHeight="1" thickBot="1" x14ac:dyDescent="0.2">
      <c r="A76" s="230" t="s">
        <v>223</v>
      </c>
      <c r="B76" s="287" t="s">
        <v>224</v>
      </c>
      <c r="C76" s="386">
        <f>SUM(C77:C78)</f>
        <v>0</v>
      </c>
      <c r="D76" s="257">
        <f>SUM(D77:D78)</f>
        <v>0</v>
      </c>
    </row>
    <row r="77" spans="1:4" s="51" customFormat="1" ht="12" customHeight="1" x14ac:dyDescent="0.2">
      <c r="A77" s="223" t="s">
        <v>246</v>
      </c>
      <c r="B77" s="204" t="s">
        <v>225</v>
      </c>
      <c r="C77" s="382"/>
      <c r="D77" s="123"/>
    </row>
    <row r="78" spans="1:4" s="51" customFormat="1" ht="12" customHeight="1" thickBot="1" x14ac:dyDescent="0.25">
      <c r="A78" s="225" t="s">
        <v>247</v>
      </c>
      <c r="B78" s="206" t="s">
        <v>226</v>
      </c>
      <c r="C78" s="382"/>
      <c r="D78" s="123"/>
    </row>
    <row r="79" spans="1:4" s="50" customFormat="1" ht="12" customHeight="1" thickBot="1" x14ac:dyDescent="0.2">
      <c r="A79" s="226" t="s">
        <v>227</v>
      </c>
      <c r="B79" s="113" t="s">
        <v>228</v>
      </c>
      <c r="C79" s="376">
        <f>SUM(C80:C82)</f>
        <v>0</v>
      </c>
      <c r="D79" s="118">
        <f>SUM(D80:D82)</f>
        <v>0</v>
      </c>
    </row>
    <row r="80" spans="1:4" s="51" customFormat="1" ht="12" customHeight="1" x14ac:dyDescent="0.2">
      <c r="A80" s="223" t="s">
        <v>248</v>
      </c>
      <c r="B80" s="204" t="s">
        <v>229</v>
      </c>
      <c r="C80" s="382"/>
      <c r="D80" s="123"/>
    </row>
    <row r="81" spans="1:4" s="51" customFormat="1" ht="12" customHeight="1" x14ac:dyDescent="0.2">
      <c r="A81" s="224" t="s">
        <v>249</v>
      </c>
      <c r="B81" s="205" t="s">
        <v>230</v>
      </c>
      <c r="C81" s="382"/>
      <c r="D81" s="123"/>
    </row>
    <row r="82" spans="1:4" s="51" customFormat="1" ht="12" customHeight="1" thickBot="1" x14ac:dyDescent="0.25">
      <c r="A82" s="225" t="s">
        <v>250</v>
      </c>
      <c r="B82" s="206" t="s">
        <v>447</v>
      </c>
      <c r="C82" s="382"/>
      <c r="D82" s="123"/>
    </row>
    <row r="83" spans="1:4" s="51" customFormat="1" ht="12" customHeight="1" thickBot="1" x14ac:dyDescent="0.2">
      <c r="A83" s="226" t="s">
        <v>231</v>
      </c>
      <c r="B83" s="113" t="s">
        <v>251</v>
      </c>
      <c r="C83" s="376">
        <f>SUM(C84:C87)</f>
        <v>0</v>
      </c>
      <c r="D83" s="118">
        <f>SUM(D84:D87)</f>
        <v>0</v>
      </c>
    </row>
    <row r="84" spans="1:4" s="51" customFormat="1" ht="12" customHeight="1" x14ac:dyDescent="0.2">
      <c r="A84" s="227" t="s">
        <v>232</v>
      </c>
      <c r="B84" s="204" t="s">
        <v>233</v>
      </c>
      <c r="C84" s="382"/>
      <c r="D84" s="123"/>
    </row>
    <row r="85" spans="1:4" s="51" customFormat="1" ht="12" customHeight="1" x14ac:dyDescent="0.2">
      <c r="A85" s="228" t="s">
        <v>234</v>
      </c>
      <c r="B85" s="205" t="s">
        <v>235</v>
      </c>
      <c r="C85" s="382"/>
      <c r="D85" s="123"/>
    </row>
    <row r="86" spans="1:4" s="51" customFormat="1" ht="12" customHeight="1" x14ac:dyDescent="0.2">
      <c r="A86" s="228" t="s">
        <v>236</v>
      </c>
      <c r="B86" s="205" t="s">
        <v>237</v>
      </c>
      <c r="C86" s="382"/>
      <c r="D86" s="123"/>
    </row>
    <row r="87" spans="1:4" s="50" customFormat="1" ht="12" customHeight="1" thickBot="1" x14ac:dyDescent="0.25">
      <c r="A87" s="229" t="s">
        <v>238</v>
      </c>
      <c r="B87" s="206" t="s">
        <v>239</v>
      </c>
      <c r="C87" s="382"/>
      <c r="D87" s="123"/>
    </row>
    <row r="88" spans="1:4" s="50" customFormat="1" ht="12" customHeight="1" thickBot="1" x14ac:dyDescent="0.2">
      <c r="A88" s="226" t="s">
        <v>240</v>
      </c>
      <c r="B88" s="113" t="s">
        <v>375</v>
      </c>
      <c r="C88" s="387"/>
      <c r="D88" s="247"/>
    </row>
    <row r="89" spans="1:4" s="50" customFormat="1" ht="12" customHeight="1" thickBot="1" x14ac:dyDescent="0.2">
      <c r="A89" s="226" t="s">
        <v>402</v>
      </c>
      <c r="B89" s="113" t="s">
        <v>241</v>
      </c>
      <c r="C89" s="387"/>
      <c r="D89" s="247"/>
    </row>
    <row r="90" spans="1:4" s="50" customFormat="1" ht="12" customHeight="1" thickBot="1" x14ac:dyDescent="0.2">
      <c r="A90" s="226" t="s">
        <v>403</v>
      </c>
      <c r="B90" s="211" t="s">
        <v>378</v>
      </c>
      <c r="C90" s="381">
        <f>+C67+C71+C76+C79+C83+C89+C88</f>
        <v>0</v>
      </c>
      <c r="D90" s="124">
        <f>+D67+D71+D76+D79+D83+D89+D88</f>
        <v>0</v>
      </c>
    </row>
    <row r="91" spans="1:4" s="50" customFormat="1" ht="12" customHeight="1" thickBot="1" x14ac:dyDescent="0.2">
      <c r="A91" s="230" t="s">
        <v>404</v>
      </c>
      <c r="B91" s="212" t="s">
        <v>405</v>
      </c>
      <c r="C91" s="381">
        <f>+C66+C90</f>
        <v>1199513</v>
      </c>
      <c r="D91" s="124">
        <f>+D66+D90</f>
        <v>1499375</v>
      </c>
    </row>
    <row r="92" spans="1:4" s="51" customFormat="1" ht="6.75" customHeight="1" thickBot="1" x14ac:dyDescent="0.25">
      <c r="A92" s="101"/>
      <c r="B92" s="102"/>
      <c r="C92" s="102"/>
      <c r="D92" s="175"/>
    </row>
    <row r="93" spans="1:4" s="42" customFormat="1" ht="16.5" customHeight="1" thickBot="1" x14ac:dyDescent="0.25">
      <c r="A93" s="105"/>
      <c r="B93" s="106" t="s">
        <v>44</v>
      </c>
      <c r="C93" s="106"/>
      <c r="D93" s="177"/>
    </row>
    <row r="94" spans="1:4" s="52" customFormat="1" ht="12" customHeight="1" thickBot="1" x14ac:dyDescent="0.25">
      <c r="A94" s="199" t="s">
        <v>8</v>
      </c>
      <c r="B94" s="24" t="s">
        <v>409</v>
      </c>
      <c r="C94" s="388">
        <f>+C95+C96+C97+C98+C99+C112</f>
        <v>1199513</v>
      </c>
      <c r="D94" s="117">
        <f>+D95+D96+D97+D98+D99+D112</f>
        <v>1499375</v>
      </c>
    </row>
    <row r="95" spans="1:4" ht="12" customHeight="1" x14ac:dyDescent="0.2">
      <c r="A95" s="231" t="s">
        <v>66</v>
      </c>
      <c r="B95" s="8" t="s">
        <v>39</v>
      </c>
      <c r="C95" s="389"/>
      <c r="D95" s="119"/>
    </row>
    <row r="96" spans="1:4" ht="12" customHeight="1" x14ac:dyDescent="0.2">
      <c r="A96" s="224" t="s">
        <v>67</v>
      </c>
      <c r="B96" s="6" t="s">
        <v>118</v>
      </c>
      <c r="C96" s="378"/>
      <c r="D96" s="120"/>
    </row>
    <row r="97" spans="1:4" ht="12" customHeight="1" x14ac:dyDescent="0.2">
      <c r="A97" s="224" t="s">
        <v>68</v>
      </c>
      <c r="B97" s="6" t="s">
        <v>91</v>
      </c>
      <c r="C97" s="379"/>
      <c r="D97" s="122"/>
    </row>
    <row r="98" spans="1:4" ht="12" customHeight="1" x14ac:dyDescent="0.2">
      <c r="A98" s="224" t="s">
        <v>69</v>
      </c>
      <c r="B98" s="9" t="s">
        <v>119</v>
      </c>
      <c r="C98" s="379"/>
      <c r="D98" s="122"/>
    </row>
    <row r="99" spans="1:4" ht="12" customHeight="1" x14ac:dyDescent="0.2">
      <c r="A99" s="224" t="s">
        <v>77</v>
      </c>
      <c r="B99" s="17" t="s">
        <v>120</v>
      </c>
      <c r="C99" s="379">
        <f>C106+C111</f>
        <v>1199513</v>
      </c>
      <c r="D99" s="122">
        <f>D106+D111</f>
        <v>1499375</v>
      </c>
    </row>
    <row r="100" spans="1:4" ht="12" customHeight="1" x14ac:dyDescent="0.2">
      <c r="A100" s="224" t="s">
        <v>70</v>
      </c>
      <c r="B100" s="6" t="s">
        <v>406</v>
      </c>
      <c r="C100" s="379"/>
      <c r="D100" s="122"/>
    </row>
    <row r="101" spans="1:4" ht="12" customHeight="1" x14ac:dyDescent="0.2">
      <c r="A101" s="224" t="s">
        <v>71</v>
      </c>
      <c r="B101" s="68" t="s">
        <v>342</v>
      </c>
      <c r="C101" s="379"/>
      <c r="D101" s="122"/>
    </row>
    <row r="102" spans="1:4" ht="12" customHeight="1" x14ac:dyDescent="0.2">
      <c r="A102" s="224" t="s">
        <v>78</v>
      </c>
      <c r="B102" s="68" t="s">
        <v>341</v>
      </c>
      <c r="C102" s="379"/>
      <c r="D102" s="122"/>
    </row>
    <row r="103" spans="1:4" ht="12" customHeight="1" x14ac:dyDescent="0.2">
      <c r="A103" s="224" t="s">
        <v>79</v>
      </c>
      <c r="B103" s="68" t="s">
        <v>257</v>
      </c>
      <c r="C103" s="379"/>
      <c r="D103" s="122"/>
    </row>
    <row r="104" spans="1:4" ht="12" customHeight="1" x14ac:dyDescent="0.2">
      <c r="A104" s="224" t="s">
        <v>80</v>
      </c>
      <c r="B104" s="69" t="s">
        <v>258</v>
      </c>
      <c r="C104" s="379"/>
      <c r="D104" s="122"/>
    </row>
    <row r="105" spans="1:4" ht="12" customHeight="1" x14ac:dyDescent="0.2">
      <c r="A105" s="224" t="s">
        <v>81</v>
      </c>
      <c r="B105" s="69" t="s">
        <v>259</v>
      </c>
      <c r="C105" s="379"/>
      <c r="D105" s="122"/>
    </row>
    <row r="106" spans="1:4" ht="12" customHeight="1" x14ac:dyDescent="0.2">
      <c r="A106" s="224" t="s">
        <v>83</v>
      </c>
      <c r="B106" s="68" t="s">
        <v>260</v>
      </c>
      <c r="C106" s="379">
        <v>749513</v>
      </c>
      <c r="D106" s="122">
        <v>1049375</v>
      </c>
    </row>
    <row r="107" spans="1:4" ht="12" customHeight="1" x14ac:dyDescent="0.2">
      <c r="A107" s="224" t="s">
        <v>121</v>
      </c>
      <c r="B107" s="68" t="s">
        <v>261</v>
      </c>
      <c r="C107" s="379"/>
      <c r="D107" s="122"/>
    </row>
    <row r="108" spans="1:4" ht="12" customHeight="1" x14ac:dyDescent="0.2">
      <c r="A108" s="224" t="s">
        <v>255</v>
      </c>
      <c r="B108" s="69" t="s">
        <v>262</v>
      </c>
      <c r="C108" s="379"/>
      <c r="D108" s="122"/>
    </row>
    <row r="109" spans="1:4" ht="12" customHeight="1" x14ac:dyDescent="0.2">
      <c r="A109" s="232" t="s">
        <v>256</v>
      </c>
      <c r="B109" s="70" t="s">
        <v>263</v>
      </c>
      <c r="C109" s="379"/>
      <c r="D109" s="122"/>
    </row>
    <row r="110" spans="1:4" ht="12" customHeight="1" x14ac:dyDescent="0.2">
      <c r="A110" s="224" t="s">
        <v>339</v>
      </c>
      <c r="B110" s="70" t="s">
        <v>264</v>
      </c>
      <c r="C110" s="379"/>
      <c r="D110" s="122"/>
    </row>
    <row r="111" spans="1:4" ht="12" customHeight="1" x14ac:dyDescent="0.2">
      <c r="A111" s="224" t="s">
        <v>340</v>
      </c>
      <c r="B111" s="69" t="s">
        <v>265</v>
      </c>
      <c r="C111" s="378">
        <v>450000</v>
      </c>
      <c r="D111" s="120">
        <v>450000</v>
      </c>
    </row>
    <row r="112" spans="1:4" ht="12" customHeight="1" x14ac:dyDescent="0.2">
      <c r="A112" s="224" t="s">
        <v>344</v>
      </c>
      <c r="B112" s="9" t="s">
        <v>40</v>
      </c>
      <c r="C112" s="378"/>
      <c r="D112" s="120"/>
    </row>
    <row r="113" spans="1:4" ht="12" customHeight="1" x14ac:dyDescent="0.2">
      <c r="A113" s="225" t="s">
        <v>345</v>
      </c>
      <c r="B113" s="6" t="s">
        <v>407</v>
      </c>
      <c r="C113" s="379"/>
      <c r="D113" s="122"/>
    </row>
    <row r="114" spans="1:4" ht="12" customHeight="1" thickBot="1" x14ac:dyDescent="0.25">
      <c r="A114" s="233" t="s">
        <v>346</v>
      </c>
      <c r="B114" s="71" t="s">
        <v>408</v>
      </c>
      <c r="C114" s="390"/>
      <c r="D114" s="126"/>
    </row>
    <row r="115" spans="1:4" ht="12" customHeight="1" thickBot="1" x14ac:dyDescent="0.25">
      <c r="A115" s="28" t="s">
        <v>9</v>
      </c>
      <c r="B115" s="23" t="s">
        <v>266</v>
      </c>
      <c r="C115" s="376">
        <f>+C116+C118+C120</f>
        <v>0</v>
      </c>
      <c r="D115" s="118">
        <f>+D116+D118+D120</f>
        <v>0</v>
      </c>
    </row>
    <row r="116" spans="1:4" ht="12" customHeight="1" x14ac:dyDescent="0.2">
      <c r="A116" s="223" t="s">
        <v>72</v>
      </c>
      <c r="B116" s="6" t="s">
        <v>140</v>
      </c>
      <c r="C116" s="377"/>
      <c r="D116" s="121"/>
    </row>
    <row r="117" spans="1:4" ht="12" customHeight="1" x14ac:dyDescent="0.2">
      <c r="A117" s="223" t="s">
        <v>73</v>
      </c>
      <c r="B117" s="10" t="s">
        <v>270</v>
      </c>
      <c r="C117" s="377"/>
      <c r="D117" s="121"/>
    </row>
    <row r="118" spans="1:4" ht="12" customHeight="1" x14ac:dyDescent="0.2">
      <c r="A118" s="223" t="s">
        <v>74</v>
      </c>
      <c r="B118" s="10" t="s">
        <v>122</v>
      </c>
      <c r="C118" s="378"/>
      <c r="D118" s="120"/>
    </row>
    <row r="119" spans="1:4" ht="12" customHeight="1" x14ac:dyDescent="0.2">
      <c r="A119" s="223" t="s">
        <v>75</v>
      </c>
      <c r="B119" s="10" t="s">
        <v>271</v>
      </c>
      <c r="C119" s="391"/>
      <c r="D119" s="120"/>
    </row>
    <row r="120" spans="1:4" ht="12" customHeight="1" x14ac:dyDescent="0.2">
      <c r="A120" s="223" t="s">
        <v>76</v>
      </c>
      <c r="B120" s="115" t="s">
        <v>142</v>
      </c>
      <c r="C120" s="391"/>
      <c r="D120" s="120"/>
    </row>
    <row r="121" spans="1:4" ht="12" customHeight="1" x14ac:dyDescent="0.2">
      <c r="A121" s="223" t="s">
        <v>82</v>
      </c>
      <c r="B121" s="114" t="s">
        <v>330</v>
      </c>
      <c r="C121" s="391"/>
      <c r="D121" s="120"/>
    </row>
    <row r="122" spans="1:4" ht="12" customHeight="1" x14ac:dyDescent="0.2">
      <c r="A122" s="223" t="s">
        <v>84</v>
      </c>
      <c r="B122" s="200" t="s">
        <v>276</v>
      </c>
      <c r="C122" s="391"/>
      <c r="D122" s="120"/>
    </row>
    <row r="123" spans="1:4" ht="12" customHeight="1" x14ac:dyDescent="0.2">
      <c r="A123" s="223" t="s">
        <v>123</v>
      </c>
      <c r="B123" s="69" t="s">
        <v>259</v>
      </c>
      <c r="C123" s="391"/>
      <c r="D123" s="120"/>
    </row>
    <row r="124" spans="1:4" ht="12" customHeight="1" x14ac:dyDescent="0.2">
      <c r="A124" s="223" t="s">
        <v>124</v>
      </c>
      <c r="B124" s="69" t="s">
        <v>275</v>
      </c>
      <c r="C124" s="391"/>
      <c r="D124" s="120"/>
    </row>
    <row r="125" spans="1:4" ht="12" customHeight="1" x14ac:dyDescent="0.2">
      <c r="A125" s="223" t="s">
        <v>125</v>
      </c>
      <c r="B125" s="69" t="s">
        <v>274</v>
      </c>
      <c r="C125" s="391"/>
      <c r="D125" s="120"/>
    </row>
    <row r="126" spans="1:4" ht="12" customHeight="1" x14ac:dyDescent="0.2">
      <c r="A126" s="223" t="s">
        <v>267</v>
      </c>
      <c r="B126" s="69" t="s">
        <v>262</v>
      </c>
      <c r="C126" s="391"/>
      <c r="D126" s="120"/>
    </row>
    <row r="127" spans="1:4" ht="12" customHeight="1" x14ac:dyDescent="0.2">
      <c r="A127" s="223" t="s">
        <v>268</v>
      </c>
      <c r="B127" s="69" t="s">
        <v>273</v>
      </c>
      <c r="C127" s="391"/>
      <c r="D127" s="120"/>
    </row>
    <row r="128" spans="1:4" ht="12" customHeight="1" thickBot="1" x14ac:dyDescent="0.25">
      <c r="A128" s="232" t="s">
        <v>269</v>
      </c>
      <c r="B128" s="69" t="s">
        <v>272</v>
      </c>
      <c r="C128" s="392"/>
      <c r="D128" s="122"/>
    </row>
    <row r="129" spans="1:12" ht="12" customHeight="1" thickBot="1" x14ac:dyDescent="0.25">
      <c r="A129" s="28" t="s">
        <v>10</v>
      </c>
      <c r="B129" s="56" t="s">
        <v>349</v>
      </c>
      <c r="C129" s="376">
        <f>+C94+C115</f>
        <v>1199513</v>
      </c>
      <c r="D129" s="118">
        <f>+D94+D115</f>
        <v>1499375</v>
      </c>
    </row>
    <row r="130" spans="1:12" ht="12" customHeight="1" thickBot="1" x14ac:dyDescent="0.25">
      <c r="A130" s="28" t="s">
        <v>11</v>
      </c>
      <c r="B130" s="56" t="s">
        <v>350</v>
      </c>
      <c r="C130" s="376">
        <f>+C131+C132+C133</f>
        <v>0</v>
      </c>
      <c r="D130" s="118">
        <f>+D131+D132+D133</f>
        <v>0</v>
      </c>
    </row>
    <row r="131" spans="1:12" s="52" customFormat="1" ht="12" customHeight="1" x14ac:dyDescent="0.2">
      <c r="A131" s="223" t="s">
        <v>176</v>
      </c>
      <c r="B131" s="7" t="s">
        <v>412</v>
      </c>
      <c r="C131" s="391"/>
      <c r="D131" s="120"/>
    </row>
    <row r="132" spans="1:12" ht="12" customHeight="1" x14ac:dyDescent="0.2">
      <c r="A132" s="223" t="s">
        <v>177</v>
      </c>
      <c r="B132" s="7" t="s">
        <v>358</v>
      </c>
      <c r="C132" s="391"/>
      <c r="D132" s="120"/>
    </row>
    <row r="133" spans="1:12" ht="12" customHeight="1" thickBot="1" x14ac:dyDescent="0.25">
      <c r="A133" s="232" t="s">
        <v>178</v>
      </c>
      <c r="B133" s="5" t="s">
        <v>411</v>
      </c>
      <c r="C133" s="391"/>
      <c r="D133" s="120"/>
    </row>
    <row r="134" spans="1:12" ht="12" customHeight="1" thickBot="1" x14ac:dyDescent="0.25">
      <c r="A134" s="28" t="s">
        <v>12</v>
      </c>
      <c r="B134" s="56" t="s">
        <v>351</v>
      </c>
      <c r="C134" s="376">
        <f>+C135+C136+C137+C138+C139+C140</f>
        <v>0</v>
      </c>
      <c r="D134" s="118">
        <f>+D135+D136+D137+D138+D139+D140</f>
        <v>0</v>
      </c>
    </row>
    <row r="135" spans="1:12" ht="12" customHeight="1" x14ac:dyDescent="0.2">
      <c r="A135" s="223" t="s">
        <v>59</v>
      </c>
      <c r="B135" s="7" t="s">
        <v>360</v>
      </c>
      <c r="C135" s="391"/>
      <c r="D135" s="120"/>
    </row>
    <row r="136" spans="1:12" ht="12" customHeight="1" x14ac:dyDescent="0.2">
      <c r="A136" s="223" t="s">
        <v>60</v>
      </c>
      <c r="B136" s="7" t="s">
        <v>352</v>
      </c>
      <c r="C136" s="391"/>
      <c r="D136" s="120"/>
    </row>
    <row r="137" spans="1:12" ht="12" customHeight="1" x14ac:dyDescent="0.2">
      <c r="A137" s="223" t="s">
        <v>61</v>
      </c>
      <c r="B137" s="7" t="s">
        <v>353</v>
      </c>
      <c r="C137" s="391"/>
      <c r="D137" s="120"/>
    </row>
    <row r="138" spans="1:12" ht="12" customHeight="1" x14ac:dyDescent="0.2">
      <c r="A138" s="223" t="s">
        <v>110</v>
      </c>
      <c r="B138" s="7" t="s">
        <v>410</v>
      </c>
      <c r="C138" s="391"/>
      <c r="D138" s="120"/>
    </row>
    <row r="139" spans="1:12" ht="12" customHeight="1" x14ac:dyDescent="0.2">
      <c r="A139" s="223" t="s">
        <v>111</v>
      </c>
      <c r="B139" s="7" t="s">
        <v>355</v>
      </c>
      <c r="C139" s="391"/>
      <c r="D139" s="120"/>
    </row>
    <row r="140" spans="1:12" s="52" customFormat="1" ht="12" customHeight="1" thickBot="1" x14ac:dyDescent="0.25">
      <c r="A140" s="232" t="s">
        <v>112</v>
      </c>
      <c r="B140" s="5" t="s">
        <v>356</v>
      </c>
      <c r="C140" s="391"/>
      <c r="D140" s="120"/>
    </row>
    <row r="141" spans="1:12" ht="12" customHeight="1" thickBot="1" x14ac:dyDescent="0.25">
      <c r="A141" s="28" t="s">
        <v>13</v>
      </c>
      <c r="B141" s="56" t="s">
        <v>422</v>
      </c>
      <c r="C141" s="381">
        <f>+C142+C143+C145+C146+C144</f>
        <v>0</v>
      </c>
      <c r="D141" s="124">
        <f>+D142+D143+D145+D146+D144</f>
        <v>0</v>
      </c>
      <c r="L141" s="112"/>
    </row>
    <row r="142" spans="1:12" x14ac:dyDescent="0.2">
      <c r="A142" s="223" t="s">
        <v>62</v>
      </c>
      <c r="B142" s="7" t="s">
        <v>277</v>
      </c>
      <c r="C142" s="391"/>
      <c r="D142" s="120"/>
    </row>
    <row r="143" spans="1:12" ht="12" customHeight="1" x14ac:dyDescent="0.2">
      <c r="A143" s="223" t="s">
        <v>63</v>
      </c>
      <c r="B143" s="7" t="s">
        <v>278</v>
      </c>
      <c r="C143" s="391"/>
      <c r="D143" s="120"/>
    </row>
    <row r="144" spans="1:12" s="52" customFormat="1" ht="12" customHeight="1" x14ac:dyDescent="0.2">
      <c r="A144" s="223" t="s">
        <v>194</v>
      </c>
      <c r="B144" s="7" t="s">
        <v>421</v>
      </c>
      <c r="C144" s="391"/>
      <c r="D144" s="120"/>
    </row>
    <row r="145" spans="1:4" s="52" customFormat="1" ht="12" customHeight="1" x14ac:dyDescent="0.2">
      <c r="A145" s="223" t="s">
        <v>195</v>
      </c>
      <c r="B145" s="7" t="s">
        <v>365</v>
      </c>
      <c r="C145" s="391"/>
      <c r="D145" s="120"/>
    </row>
    <row r="146" spans="1:4" s="52" customFormat="1" ht="12" customHeight="1" thickBot="1" x14ac:dyDescent="0.25">
      <c r="A146" s="232" t="s">
        <v>196</v>
      </c>
      <c r="B146" s="5" t="s">
        <v>296</v>
      </c>
      <c r="C146" s="391"/>
      <c r="D146" s="120"/>
    </row>
    <row r="147" spans="1:4" s="52" customFormat="1" ht="12" customHeight="1" thickBot="1" x14ac:dyDescent="0.25">
      <c r="A147" s="28" t="s">
        <v>14</v>
      </c>
      <c r="B147" s="56" t="s">
        <v>366</v>
      </c>
      <c r="C147" s="393">
        <f>+C148+C149+C150+C151+C152</f>
        <v>0</v>
      </c>
      <c r="D147" s="127">
        <f>+D148+D149+D150+D151+D152</f>
        <v>0</v>
      </c>
    </row>
    <row r="148" spans="1:4" s="52" customFormat="1" ht="12" customHeight="1" x14ac:dyDescent="0.2">
      <c r="A148" s="223" t="s">
        <v>64</v>
      </c>
      <c r="B148" s="7" t="s">
        <v>361</v>
      </c>
      <c r="C148" s="391"/>
      <c r="D148" s="120"/>
    </row>
    <row r="149" spans="1:4" s="52" customFormat="1" ht="12" customHeight="1" x14ac:dyDescent="0.2">
      <c r="A149" s="223" t="s">
        <v>65</v>
      </c>
      <c r="B149" s="7" t="s">
        <v>368</v>
      </c>
      <c r="C149" s="391"/>
      <c r="D149" s="120"/>
    </row>
    <row r="150" spans="1:4" s="52" customFormat="1" ht="12" customHeight="1" x14ac:dyDescent="0.2">
      <c r="A150" s="223" t="s">
        <v>206</v>
      </c>
      <c r="B150" s="7" t="s">
        <v>363</v>
      </c>
      <c r="C150" s="391"/>
      <c r="D150" s="120"/>
    </row>
    <row r="151" spans="1:4" ht="12.75" customHeight="1" x14ac:dyDescent="0.2">
      <c r="A151" s="223" t="s">
        <v>207</v>
      </c>
      <c r="B151" s="7" t="s">
        <v>413</v>
      </c>
      <c r="C151" s="391"/>
      <c r="D151" s="120"/>
    </row>
    <row r="152" spans="1:4" ht="12.75" customHeight="1" thickBot="1" x14ac:dyDescent="0.25">
      <c r="A152" s="232" t="s">
        <v>367</v>
      </c>
      <c r="B152" s="5" t="s">
        <v>369</v>
      </c>
      <c r="C152" s="392"/>
      <c r="D152" s="122"/>
    </row>
    <row r="153" spans="1:4" ht="12.75" customHeight="1" thickBot="1" x14ac:dyDescent="0.25">
      <c r="A153" s="262" t="s">
        <v>15</v>
      </c>
      <c r="B153" s="56" t="s">
        <v>370</v>
      </c>
      <c r="C153" s="393"/>
      <c r="D153" s="127"/>
    </row>
    <row r="154" spans="1:4" ht="12" customHeight="1" thickBot="1" x14ac:dyDescent="0.25">
      <c r="A154" s="262" t="s">
        <v>16</v>
      </c>
      <c r="B154" s="56" t="s">
        <v>371</v>
      </c>
      <c r="C154" s="393"/>
      <c r="D154" s="127"/>
    </row>
    <row r="155" spans="1:4" ht="15.2" customHeight="1" thickBot="1" x14ac:dyDescent="0.25">
      <c r="A155" s="28" t="s">
        <v>17</v>
      </c>
      <c r="B155" s="56" t="s">
        <v>373</v>
      </c>
      <c r="C155" s="394">
        <f>+C130+C134+C141+C147+C153+C154</f>
        <v>0</v>
      </c>
      <c r="D155" s="214">
        <f>+D130+D134+D141+D147+D153+D154</f>
        <v>0</v>
      </c>
    </row>
    <row r="156" spans="1:4" ht="13.5" thickBot="1" x14ac:dyDescent="0.25">
      <c r="A156" s="234" t="s">
        <v>18</v>
      </c>
      <c r="B156" s="182" t="s">
        <v>372</v>
      </c>
      <c r="C156" s="394">
        <f>+C129+C155</f>
        <v>1199513</v>
      </c>
      <c r="D156" s="214">
        <f>+D129+D155</f>
        <v>1499375</v>
      </c>
    </row>
    <row r="157" spans="1:4" ht="7.5" customHeight="1" thickBot="1" x14ac:dyDescent="0.25">
      <c r="A157" s="188"/>
      <c r="B157" s="189"/>
      <c r="C157" s="189"/>
      <c r="D157" s="321">
        <f>D91-D156</f>
        <v>0</v>
      </c>
    </row>
    <row r="158" spans="1:4" ht="14.45" customHeight="1" thickBot="1" x14ac:dyDescent="0.25">
      <c r="A158" s="110" t="s">
        <v>414</v>
      </c>
      <c r="B158" s="111"/>
      <c r="C158" s="373"/>
      <c r="D158" s="54"/>
    </row>
    <row r="159" spans="1:4" ht="13.5" thickBot="1" x14ac:dyDescent="0.25">
      <c r="A159" s="110" t="s">
        <v>136</v>
      </c>
      <c r="B159" s="111"/>
      <c r="C159" s="373"/>
      <c r="D159" s="54"/>
    </row>
    <row r="160" spans="1:4" x14ac:dyDescent="0.2">
      <c r="A160" s="318"/>
      <c r="B160" s="319"/>
      <c r="C160" s="319"/>
      <c r="D160" s="320"/>
    </row>
    <row r="161" spans="1:4" x14ac:dyDescent="0.2">
      <c r="A161" s="318"/>
      <c r="B161" s="319"/>
      <c r="C161" s="319"/>
    </row>
    <row r="162" spans="1:4" x14ac:dyDescent="0.2">
      <c r="A162" s="318"/>
      <c r="B162" s="319"/>
      <c r="C162" s="319"/>
      <c r="D162" s="320"/>
    </row>
    <row r="163" spans="1:4" x14ac:dyDescent="0.2">
      <c r="A163" s="318"/>
      <c r="B163" s="319"/>
      <c r="C163" s="319"/>
      <c r="D163" s="320"/>
    </row>
    <row r="164" spans="1:4" x14ac:dyDescent="0.2">
      <c r="A164" s="318"/>
      <c r="B164" s="319"/>
      <c r="C164" s="319"/>
      <c r="D164" s="320"/>
    </row>
    <row r="165" spans="1:4" x14ac:dyDescent="0.2">
      <c r="A165" s="318"/>
      <c r="B165" s="319"/>
      <c r="C165" s="319"/>
      <c r="D165" s="320"/>
    </row>
    <row r="166" spans="1:4" x14ac:dyDescent="0.2">
      <c r="A166" s="318"/>
      <c r="B166" s="319"/>
      <c r="C166" s="319"/>
      <c r="D166" s="320"/>
    </row>
    <row r="167" spans="1:4" x14ac:dyDescent="0.2">
      <c r="A167" s="318"/>
      <c r="B167" s="319"/>
      <c r="C167" s="319"/>
      <c r="D167" s="320"/>
    </row>
    <row r="168" spans="1:4" x14ac:dyDescent="0.2">
      <c r="A168" s="318"/>
      <c r="B168" s="319"/>
      <c r="C168" s="319"/>
      <c r="D168" s="320"/>
    </row>
    <row r="169" spans="1:4" x14ac:dyDescent="0.2">
      <c r="A169" s="318"/>
      <c r="B169" s="319"/>
      <c r="C169" s="319"/>
      <c r="D169" s="320"/>
    </row>
    <row r="170" spans="1:4" x14ac:dyDescent="0.2">
      <c r="A170" s="318"/>
      <c r="B170" s="319"/>
      <c r="C170" s="319"/>
      <c r="D170" s="320"/>
    </row>
    <row r="171" spans="1:4" x14ac:dyDescent="0.2">
      <c r="A171" s="318"/>
      <c r="B171" s="319"/>
      <c r="C171" s="319"/>
      <c r="D171" s="320"/>
    </row>
    <row r="172" spans="1:4" x14ac:dyDescent="0.2">
      <c r="A172" s="318"/>
      <c r="B172" s="319"/>
      <c r="C172" s="319"/>
      <c r="D172" s="320"/>
    </row>
    <row r="173" spans="1:4" x14ac:dyDescent="0.2">
      <c r="A173" s="318"/>
      <c r="B173" s="319"/>
      <c r="C173" s="319"/>
      <c r="D173" s="320"/>
    </row>
    <row r="174" spans="1:4" x14ac:dyDescent="0.2">
      <c r="A174" s="318"/>
      <c r="B174" s="319"/>
      <c r="C174" s="319"/>
      <c r="D174" s="320"/>
    </row>
    <row r="175" spans="1:4" x14ac:dyDescent="0.2">
      <c r="A175" s="318"/>
      <c r="B175" s="319"/>
      <c r="C175" s="319"/>
      <c r="D175" s="320"/>
    </row>
    <row r="176" spans="1:4" x14ac:dyDescent="0.2">
      <c r="A176" s="318"/>
      <c r="B176" s="319"/>
      <c r="C176" s="319"/>
      <c r="D176" s="320"/>
    </row>
    <row r="177" spans="1:4" x14ac:dyDescent="0.2">
      <c r="A177" s="318"/>
      <c r="B177" s="319"/>
      <c r="C177" s="319"/>
      <c r="D177" s="320"/>
    </row>
    <row r="178" spans="1:4" x14ac:dyDescent="0.2">
      <c r="A178" s="318"/>
      <c r="B178" s="319"/>
      <c r="C178" s="319"/>
      <c r="D178" s="320"/>
    </row>
    <row r="179" spans="1:4" x14ac:dyDescent="0.2">
      <c r="A179" s="318"/>
      <c r="B179" s="319"/>
      <c r="C179" s="319"/>
      <c r="D179" s="320"/>
    </row>
  </sheetData>
  <sheetProtection formatCells="0"/>
  <mergeCells count="2">
    <mergeCell ref="B2:C2"/>
    <mergeCell ref="B3:C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r:id="rId1"/>
  <headerFooter alignWithMargins="0"/>
  <rowBreaks count="1" manualBreakCount="1">
    <brk id="91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60"/>
  <sheetViews>
    <sheetView zoomScale="120" zoomScaleNormal="120" workbookViewId="0">
      <selection activeCell="B15" sqref="B15"/>
    </sheetView>
  </sheetViews>
  <sheetFormatPr defaultRowHeight="12.75" x14ac:dyDescent="0.2"/>
  <cols>
    <col min="1" max="1" width="13.83203125" style="108" customWidth="1"/>
    <col min="2" max="2" width="79.1640625" style="109" customWidth="1"/>
    <col min="3" max="3" width="13.83203125" style="109" customWidth="1"/>
    <col min="4" max="4" width="14" style="109" customWidth="1"/>
    <col min="5" max="16384" width="9.33203125" style="109"/>
  </cols>
  <sheetData>
    <row r="1" spans="1:4" s="89" customFormat="1" ht="21.2" customHeight="1" thickBot="1" x14ac:dyDescent="0.25">
      <c r="A1" s="88"/>
      <c r="B1" s="90"/>
      <c r="C1" s="90"/>
      <c r="D1" s="299" t="s">
        <v>714</v>
      </c>
    </row>
    <row r="2" spans="1:4" s="241" customFormat="1" ht="36" x14ac:dyDescent="0.2">
      <c r="A2" s="197" t="s">
        <v>134</v>
      </c>
      <c r="B2" s="947" t="s">
        <v>549</v>
      </c>
      <c r="C2" s="948"/>
      <c r="D2" s="179" t="s">
        <v>46</v>
      </c>
    </row>
    <row r="3" spans="1:4" s="241" customFormat="1" ht="24.75" thickBot="1" x14ac:dyDescent="0.25">
      <c r="A3" s="235" t="s">
        <v>133</v>
      </c>
      <c r="B3" s="949" t="s">
        <v>304</v>
      </c>
      <c r="C3" s="946"/>
      <c r="D3" s="397" t="s">
        <v>42</v>
      </c>
    </row>
    <row r="4" spans="1:4" s="242" customFormat="1" ht="15.95" customHeight="1" thickBot="1" x14ac:dyDescent="0.3">
      <c r="A4" s="91"/>
      <c r="B4" s="91"/>
      <c r="C4" s="91"/>
      <c r="D4" s="92" t="s">
        <v>580</v>
      </c>
    </row>
    <row r="5" spans="1:4" ht="48.75" thickBot="1" x14ac:dyDescent="0.25">
      <c r="A5" s="198" t="s">
        <v>135</v>
      </c>
      <c r="B5" s="93" t="s">
        <v>440</v>
      </c>
      <c r="C5" s="395" t="s">
        <v>567</v>
      </c>
      <c r="D5" s="94" t="s">
        <v>568</v>
      </c>
    </row>
    <row r="6" spans="1:4" s="243" customFormat="1" ht="12.95" customHeight="1" thickBot="1" x14ac:dyDescent="0.25">
      <c r="A6" s="84"/>
      <c r="B6" s="85" t="s">
        <v>393</v>
      </c>
      <c r="C6" s="396" t="s">
        <v>394</v>
      </c>
      <c r="D6" s="86" t="s">
        <v>395</v>
      </c>
    </row>
    <row r="7" spans="1:4" s="243" customFormat="1" ht="15.95" customHeight="1" thickBot="1" x14ac:dyDescent="0.25">
      <c r="A7" s="95"/>
      <c r="B7" s="96" t="s">
        <v>43</v>
      </c>
      <c r="C7" s="96"/>
      <c r="D7" s="97"/>
    </row>
    <row r="8" spans="1:4" s="180" customFormat="1" ht="12" customHeight="1" thickBot="1" x14ac:dyDescent="0.25">
      <c r="A8" s="84" t="s">
        <v>8</v>
      </c>
      <c r="B8" s="98" t="s">
        <v>415</v>
      </c>
      <c r="C8" s="398">
        <f>SUM(C9:C19)</f>
        <v>100</v>
      </c>
      <c r="D8" s="136">
        <f>SUM(D9:D19)</f>
        <v>100</v>
      </c>
    </row>
    <row r="9" spans="1:4" s="180" customFormat="1" ht="12" customHeight="1" x14ac:dyDescent="0.2">
      <c r="A9" s="236" t="s">
        <v>66</v>
      </c>
      <c r="B9" s="8" t="s">
        <v>183</v>
      </c>
      <c r="C9" s="399"/>
      <c r="D9" s="173"/>
    </row>
    <row r="10" spans="1:4" s="180" customFormat="1" ht="12" customHeight="1" x14ac:dyDescent="0.2">
      <c r="A10" s="237" t="s">
        <v>67</v>
      </c>
      <c r="B10" s="6" t="s">
        <v>184</v>
      </c>
      <c r="C10" s="130"/>
      <c r="D10" s="134"/>
    </row>
    <row r="11" spans="1:4" s="180" customFormat="1" ht="12" customHeight="1" x14ac:dyDescent="0.2">
      <c r="A11" s="237" t="s">
        <v>68</v>
      </c>
      <c r="B11" s="6" t="s">
        <v>185</v>
      </c>
      <c r="C11" s="130"/>
      <c r="D11" s="134"/>
    </row>
    <row r="12" spans="1:4" s="180" customFormat="1" ht="12" customHeight="1" x14ac:dyDescent="0.2">
      <c r="A12" s="237" t="s">
        <v>69</v>
      </c>
      <c r="B12" s="6" t="s">
        <v>186</v>
      </c>
      <c r="C12" s="130"/>
      <c r="D12" s="134"/>
    </row>
    <row r="13" spans="1:4" s="180" customFormat="1" ht="12" customHeight="1" x14ac:dyDescent="0.2">
      <c r="A13" s="237" t="s">
        <v>92</v>
      </c>
      <c r="B13" s="6" t="s">
        <v>187</v>
      </c>
      <c r="C13" s="130"/>
      <c r="D13" s="134"/>
    </row>
    <row r="14" spans="1:4" s="180" customFormat="1" ht="12" customHeight="1" x14ac:dyDescent="0.2">
      <c r="A14" s="237" t="s">
        <v>70</v>
      </c>
      <c r="B14" s="6" t="s">
        <v>305</v>
      </c>
      <c r="C14" s="130"/>
      <c r="D14" s="134"/>
    </row>
    <row r="15" spans="1:4" s="180" customFormat="1" ht="12" customHeight="1" x14ac:dyDescent="0.2">
      <c r="A15" s="237" t="s">
        <v>71</v>
      </c>
      <c r="B15" s="5" t="s">
        <v>306</v>
      </c>
      <c r="C15" s="130"/>
      <c r="D15" s="134"/>
    </row>
    <row r="16" spans="1:4" s="180" customFormat="1" ht="12" customHeight="1" x14ac:dyDescent="0.2">
      <c r="A16" s="237" t="s">
        <v>78</v>
      </c>
      <c r="B16" s="6" t="s">
        <v>190</v>
      </c>
      <c r="C16" s="195"/>
      <c r="D16" s="174"/>
    </row>
    <row r="17" spans="1:4" s="244" customFormat="1" ht="12" customHeight="1" x14ac:dyDescent="0.2">
      <c r="A17" s="237" t="s">
        <v>79</v>
      </c>
      <c r="B17" s="6" t="s">
        <v>191</v>
      </c>
      <c r="C17" s="130"/>
      <c r="D17" s="134"/>
    </row>
    <row r="18" spans="1:4" s="244" customFormat="1" ht="12" customHeight="1" x14ac:dyDescent="0.2">
      <c r="A18" s="237" t="s">
        <v>80</v>
      </c>
      <c r="B18" s="6" t="s">
        <v>337</v>
      </c>
      <c r="C18" s="400"/>
      <c r="D18" s="135"/>
    </row>
    <row r="19" spans="1:4" s="244" customFormat="1" ht="12" customHeight="1" thickBot="1" x14ac:dyDescent="0.25">
      <c r="A19" s="237" t="s">
        <v>81</v>
      </c>
      <c r="B19" s="5" t="s">
        <v>192</v>
      </c>
      <c r="C19" s="400">
        <v>100</v>
      </c>
      <c r="D19" s="135">
        <v>100</v>
      </c>
    </row>
    <row r="20" spans="1:4" s="180" customFormat="1" ht="12" customHeight="1" thickBot="1" x14ac:dyDescent="0.25">
      <c r="A20" s="84" t="s">
        <v>9</v>
      </c>
      <c r="B20" s="98" t="s">
        <v>307</v>
      </c>
      <c r="C20" s="398">
        <f>SUM(C21:C23)</f>
        <v>0</v>
      </c>
      <c r="D20" s="136">
        <f>SUM(D21:D23)</f>
        <v>0</v>
      </c>
    </row>
    <row r="21" spans="1:4" s="244" customFormat="1" ht="12" customHeight="1" x14ac:dyDescent="0.2">
      <c r="A21" s="237" t="s">
        <v>72</v>
      </c>
      <c r="B21" s="7" t="s">
        <v>166</v>
      </c>
      <c r="C21" s="130"/>
      <c r="D21" s="134"/>
    </row>
    <row r="22" spans="1:4" s="244" customFormat="1" ht="12" customHeight="1" x14ac:dyDescent="0.2">
      <c r="A22" s="237" t="s">
        <v>73</v>
      </c>
      <c r="B22" s="6" t="s">
        <v>308</v>
      </c>
      <c r="C22" s="130"/>
      <c r="D22" s="134"/>
    </row>
    <row r="23" spans="1:4" s="244" customFormat="1" ht="12" customHeight="1" x14ac:dyDescent="0.2">
      <c r="A23" s="237" t="s">
        <v>74</v>
      </c>
      <c r="B23" s="6" t="s">
        <v>309</v>
      </c>
      <c r="C23" s="130"/>
      <c r="D23" s="134"/>
    </row>
    <row r="24" spans="1:4" s="244" customFormat="1" ht="12" customHeight="1" thickBot="1" x14ac:dyDescent="0.25">
      <c r="A24" s="237" t="s">
        <v>75</v>
      </c>
      <c r="B24" s="6" t="s">
        <v>417</v>
      </c>
      <c r="C24" s="130"/>
      <c r="D24" s="134"/>
    </row>
    <row r="25" spans="1:4" s="244" customFormat="1" ht="12" customHeight="1" thickBot="1" x14ac:dyDescent="0.25">
      <c r="A25" s="87" t="s">
        <v>10</v>
      </c>
      <c r="B25" s="56" t="s">
        <v>109</v>
      </c>
      <c r="C25" s="401"/>
      <c r="D25" s="158"/>
    </row>
    <row r="26" spans="1:4" s="244" customFormat="1" ht="12" customHeight="1" thickBot="1" x14ac:dyDescent="0.25">
      <c r="A26" s="87" t="s">
        <v>11</v>
      </c>
      <c r="B26" s="56" t="s">
        <v>310</v>
      </c>
      <c r="C26" s="398">
        <f>+C27+C28</f>
        <v>0</v>
      </c>
      <c r="D26" s="136">
        <f>+D27+D28</f>
        <v>0</v>
      </c>
    </row>
    <row r="27" spans="1:4" s="244" customFormat="1" ht="12" customHeight="1" x14ac:dyDescent="0.2">
      <c r="A27" s="238" t="s">
        <v>176</v>
      </c>
      <c r="B27" s="239" t="s">
        <v>308</v>
      </c>
      <c r="C27" s="402"/>
      <c r="D27" s="43"/>
    </row>
    <row r="28" spans="1:4" s="244" customFormat="1" ht="12" customHeight="1" x14ac:dyDescent="0.2">
      <c r="A28" s="238" t="s">
        <v>177</v>
      </c>
      <c r="B28" s="240" t="s">
        <v>311</v>
      </c>
      <c r="C28" s="403"/>
      <c r="D28" s="137"/>
    </row>
    <row r="29" spans="1:4" s="244" customFormat="1" ht="12" customHeight="1" thickBot="1" x14ac:dyDescent="0.25">
      <c r="A29" s="237" t="s">
        <v>178</v>
      </c>
      <c r="B29" s="67" t="s">
        <v>418</v>
      </c>
      <c r="C29" s="404"/>
      <c r="D29" s="46"/>
    </row>
    <row r="30" spans="1:4" s="244" customFormat="1" ht="12" customHeight="1" thickBot="1" x14ac:dyDescent="0.25">
      <c r="A30" s="87" t="s">
        <v>12</v>
      </c>
      <c r="B30" s="56" t="s">
        <v>312</v>
      </c>
      <c r="C30" s="398">
        <f>+C31+C32+C33</f>
        <v>0</v>
      </c>
      <c r="D30" s="136">
        <f>+D31+D32+D33</f>
        <v>0</v>
      </c>
    </row>
    <row r="31" spans="1:4" s="244" customFormat="1" ht="12" customHeight="1" x14ac:dyDescent="0.2">
      <c r="A31" s="238" t="s">
        <v>59</v>
      </c>
      <c r="B31" s="239" t="s">
        <v>197</v>
      </c>
      <c r="C31" s="402"/>
      <c r="D31" s="43"/>
    </row>
    <row r="32" spans="1:4" s="244" customFormat="1" ht="12" customHeight="1" x14ac:dyDescent="0.2">
      <c r="A32" s="238" t="s">
        <v>60</v>
      </c>
      <c r="B32" s="240" t="s">
        <v>198</v>
      </c>
      <c r="C32" s="403"/>
      <c r="D32" s="137"/>
    </row>
    <row r="33" spans="1:4" s="244" customFormat="1" ht="12" customHeight="1" thickBot="1" x14ac:dyDescent="0.25">
      <c r="A33" s="237" t="s">
        <v>61</v>
      </c>
      <c r="B33" s="67" t="s">
        <v>199</v>
      </c>
      <c r="C33" s="404"/>
      <c r="D33" s="46"/>
    </row>
    <row r="34" spans="1:4" s="180" customFormat="1" ht="12" customHeight="1" thickBot="1" x14ac:dyDescent="0.25">
      <c r="A34" s="87" t="s">
        <v>13</v>
      </c>
      <c r="B34" s="56" t="s">
        <v>282</v>
      </c>
      <c r="C34" s="401"/>
      <c r="D34" s="158"/>
    </row>
    <row r="35" spans="1:4" s="180" customFormat="1" ht="12" customHeight="1" thickBot="1" x14ac:dyDescent="0.25">
      <c r="A35" s="87" t="s">
        <v>14</v>
      </c>
      <c r="B35" s="56" t="s">
        <v>313</v>
      </c>
      <c r="C35" s="405"/>
      <c r="D35" s="158"/>
    </row>
    <row r="36" spans="1:4" s="180" customFormat="1" ht="12" customHeight="1" thickBot="1" x14ac:dyDescent="0.25">
      <c r="A36" s="84" t="s">
        <v>15</v>
      </c>
      <c r="B36" s="56" t="s">
        <v>419</v>
      </c>
      <c r="C36" s="406">
        <f>+C8+C20+C25+C26+C30+C34+C35</f>
        <v>100</v>
      </c>
      <c r="D36" s="136">
        <f>+D8+D20+D25+D26+D30+D34+D35</f>
        <v>100</v>
      </c>
    </row>
    <row r="37" spans="1:4" s="180" customFormat="1" ht="12" customHeight="1" thickBot="1" x14ac:dyDescent="0.25">
      <c r="A37" s="99" t="s">
        <v>16</v>
      </c>
      <c r="B37" s="56" t="s">
        <v>314</v>
      </c>
      <c r="C37" s="406">
        <f>+C38+C39+C40</f>
        <v>18370434</v>
      </c>
      <c r="D37" s="136">
        <f>+D38+D39+D40</f>
        <v>18370434</v>
      </c>
    </row>
    <row r="38" spans="1:4" s="180" customFormat="1" ht="12" customHeight="1" x14ac:dyDescent="0.2">
      <c r="A38" s="238" t="s">
        <v>315</v>
      </c>
      <c r="B38" s="239" t="s">
        <v>146</v>
      </c>
      <c r="C38" s="402">
        <v>345198</v>
      </c>
      <c r="D38" s="43">
        <v>345198</v>
      </c>
    </row>
    <row r="39" spans="1:4" s="180" customFormat="1" ht="12" customHeight="1" x14ac:dyDescent="0.2">
      <c r="A39" s="238" t="s">
        <v>316</v>
      </c>
      <c r="B39" s="240" t="s">
        <v>1</v>
      </c>
      <c r="C39" s="403"/>
      <c r="D39" s="137"/>
    </row>
    <row r="40" spans="1:4" s="244" customFormat="1" ht="12" customHeight="1" thickBot="1" x14ac:dyDescent="0.25">
      <c r="A40" s="237" t="s">
        <v>317</v>
      </c>
      <c r="B40" s="67" t="s">
        <v>318</v>
      </c>
      <c r="C40" s="404">
        <v>18025236</v>
      </c>
      <c r="D40" s="46">
        <v>18025236</v>
      </c>
    </row>
    <row r="41" spans="1:4" s="244" customFormat="1" ht="15.2" customHeight="1" thickBot="1" x14ac:dyDescent="0.25">
      <c r="A41" s="99" t="s">
        <v>17</v>
      </c>
      <c r="B41" s="100" t="s">
        <v>319</v>
      </c>
      <c r="C41" s="407">
        <f>+C36+C37</f>
        <v>18370534</v>
      </c>
      <c r="D41" s="178">
        <f>+D36+D37</f>
        <v>18370534</v>
      </c>
    </row>
    <row r="42" spans="1:4" s="244" customFormat="1" ht="15.2" customHeight="1" x14ac:dyDescent="0.2">
      <c r="A42" s="101"/>
      <c r="B42" s="102"/>
      <c r="C42" s="102"/>
      <c r="D42" s="175"/>
    </row>
    <row r="43" spans="1:4" ht="13.5" thickBot="1" x14ac:dyDescent="0.25">
      <c r="A43" s="103"/>
      <c r="B43" s="104"/>
      <c r="C43" s="104"/>
      <c r="D43" s="176"/>
    </row>
    <row r="44" spans="1:4" s="243" customFormat="1" ht="16.5" customHeight="1" thickBot="1" x14ac:dyDescent="0.25">
      <c r="A44" s="105"/>
      <c r="B44" s="106" t="s">
        <v>44</v>
      </c>
      <c r="C44" s="106"/>
      <c r="D44" s="177"/>
    </row>
    <row r="45" spans="1:4" s="245" customFormat="1" ht="12" customHeight="1" thickBot="1" x14ac:dyDescent="0.25">
      <c r="A45" s="87" t="s">
        <v>8</v>
      </c>
      <c r="B45" s="56" t="s">
        <v>320</v>
      </c>
      <c r="C45" s="398">
        <f>SUM(C46:C50)</f>
        <v>18116534</v>
      </c>
      <c r="D45" s="136">
        <f>SUM(D46:D50)</f>
        <v>18116534</v>
      </c>
    </row>
    <row r="46" spans="1:4" ht="12" customHeight="1" x14ac:dyDescent="0.2">
      <c r="A46" s="237" t="s">
        <v>66</v>
      </c>
      <c r="B46" s="7" t="s">
        <v>39</v>
      </c>
      <c r="C46" s="402">
        <v>14033855</v>
      </c>
      <c r="D46" s="43">
        <v>14033855</v>
      </c>
    </row>
    <row r="47" spans="1:4" ht="12" customHeight="1" x14ac:dyDescent="0.2">
      <c r="A47" s="237" t="s">
        <v>67</v>
      </c>
      <c r="B47" s="6" t="s">
        <v>118</v>
      </c>
      <c r="C47" s="408">
        <v>2158681</v>
      </c>
      <c r="D47" s="45">
        <v>2158681</v>
      </c>
    </row>
    <row r="48" spans="1:4" ht="12" customHeight="1" x14ac:dyDescent="0.2">
      <c r="A48" s="237" t="s">
        <v>68</v>
      </c>
      <c r="B48" s="6" t="s">
        <v>91</v>
      </c>
      <c r="C48" s="408">
        <v>1923998</v>
      </c>
      <c r="D48" s="45">
        <v>1923998</v>
      </c>
    </row>
    <row r="49" spans="1:4" ht="12" customHeight="1" x14ac:dyDescent="0.2">
      <c r="A49" s="237" t="s">
        <v>69</v>
      </c>
      <c r="B49" s="6" t="s">
        <v>119</v>
      </c>
      <c r="C49" s="408"/>
      <c r="D49" s="45"/>
    </row>
    <row r="50" spans="1:4" ht="12" customHeight="1" thickBot="1" x14ac:dyDescent="0.25">
      <c r="A50" s="237" t="s">
        <v>92</v>
      </c>
      <c r="B50" s="6" t="s">
        <v>120</v>
      </c>
      <c r="C50" s="408"/>
      <c r="D50" s="45"/>
    </row>
    <row r="51" spans="1:4" ht="12" customHeight="1" thickBot="1" x14ac:dyDescent="0.25">
      <c r="A51" s="87" t="s">
        <v>9</v>
      </c>
      <c r="B51" s="56" t="s">
        <v>321</v>
      </c>
      <c r="C51" s="398">
        <f>SUM(C52:C54)</f>
        <v>254000</v>
      </c>
      <c r="D51" s="136">
        <f>SUM(D52:D54)</f>
        <v>254000</v>
      </c>
    </row>
    <row r="52" spans="1:4" s="245" customFormat="1" ht="12" customHeight="1" x14ac:dyDescent="0.2">
      <c r="A52" s="237" t="s">
        <v>72</v>
      </c>
      <c r="B52" s="7" t="s">
        <v>140</v>
      </c>
      <c r="C52" s="402">
        <v>254000</v>
      </c>
      <c r="D52" s="43">
        <v>254000</v>
      </c>
    </row>
    <row r="53" spans="1:4" ht="12" customHeight="1" x14ac:dyDescent="0.2">
      <c r="A53" s="237" t="s">
        <v>73</v>
      </c>
      <c r="B53" s="6" t="s">
        <v>122</v>
      </c>
      <c r="C53" s="408"/>
      <c r="D53" s="45"/>
    </row>
    <row r="54" spans="1:4" ht="12" customHeight="1" x14ac:dyDescent="0.2">
      <c r="A54" s="237" t="s">
        <v>74</v>
      </c>
      <c r="B54" s="6" t="s">
        <v>45</v>
      </c>
      <c r="C54" s="408"/>
      <c r="D54" s="45"/>
    </row>
    <row r="55" spans="1:4" ht="12" customHeight="1" thickBot="1" x14ac:dyDescent="0.25">
      <c r="A55" s="237" t="s">
        <v>75</v>
      </c>
      <c r="B55" s="6" t="s">
        <v>416</v>
      </c>
      <c r="C55" s="408"/>
      <c r="D55" s="45"/>
    </row>
    <row r="56" spans="1:4" ht="15.2" customHeight="1" thickBot="1" x14ac:dyDescent="0.25">
      <c r="A56" s="87" t="s">
        <v>10</v>
      </c>
      <c r="B56" s="56" t="s">
        <v>4</v>
      </c>
      <c r="C56" s="401"/>
      <c r="D56" s="158"/>
    </row>
    <row r="57" spans="1:4" ht="13.5" thickBot="1" x14ac:dyDescent="0.25">
      <c r="A57" s="87" t="s">
        <v>11</v>
      </c>
      <c r="B57" s="107" t="s">
        <v>420</v>
      </c>
      <c r="C57" s="409">
        <f>+C45+C51+C56</f>
        <v>18370534</v>
      </c>
      <c r="D57" s="178">
        <f>+D45+D51+D56</f>
        <v>18370534</v>
      </c>
    </row>
    <row r="58" spans="1:4" ht="15.2" customHeight="1" thickBot="1" x14ac:dyDescent="0.25">
      <c r="D58" s="323">
        <f>D41-D57</f>
        <v>0</v>
      </c>
    </row>
    <row r="59" spans="1:4" ht="14.45" customHeight="1" thickBot="1" x14ac:dyDescent="0.25">
      <c r="A59" s="110" t="s">
        <v>414</v>
      </c>
      <c r="B59" s="111"/>
      <c r="C59" s="373">
        <v>3</v>
      </c>
      <c r="D59" s="54">
        <v>3</v>
      </c>
    </row>
    <row r="60" spans="1:4" ht="13.5" thickBot="1" x14ac:dyDescent="0.25">
      <c r="A60" s="110" t="s">
        <v>136</v>
      </c>
      <c r="B60" s="111"/>
      <c r="C60" s="373"/>
      <c r="D60" s="54"/>
    </row>
  </sheetData>
  <sheetProtection formatCells="0"/>
  <mergeCells count="2">
    <mergeCell ref="B2:C2"/>
    <mergeCell ref="B3:C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60"/>
  <sheetViews>
    <sheetView zoomScale="120" zoomScaleNormal="120" workbookViewId="0">
      <selection activeCell="B12" sqref="B12"/>
    </sheetView>
  </sheetViews>
  <sheetFormatPr defaultRowHeight="12.75" x14ac:dyDescent="0.2"/>
  <cols>
    <col min="1" max="1" width="13.83203125" style="108" customWidth="1"/>
    <col min="2" max="2" width="79.1640625" style="109" customWidth="1"/>
    <col min="3" max="4" width="13.83203125" style="109" customWidth="1"/>
    <col min="5" max="16384" width="9.33203125" style="109"/>
  </cols>
  <sheetData>
    <row r="1" spans="1:4" s="89" customFormat="1" ht="21.2" customHeight="1" thickBot="1" x14ac:dyDescent="0.25">
      <c r="A1" s="88"/>
      <c r="B1" s="90"/>
      <c r="C1" s="90"/>
      <c r="D1" s="299" t="s">
        <v>713</v>
      </c>
    </row>
    <row r="2" spans="1:4" s="241" customFormat="1" ht="36" x14ac:dyDescent="0.2">
      <c r="A2" s="197" t="s">
        <v>134</v>
      </c>
      <c r="B2" s="950" t="str">
        <f>CONCATENATE(KV_8.2.sz.mell!B2)</f>
        <v>Fityeházi Óvoda</v>
      </c>
      <c r="C2" s="944"/>
      <c r="D2" s="179" t="s">
        <v>46</v>
      </c>
    </row>
    <row r="3" spans="1:4" s="241" customFormat="1" ht="24.75" thickBot="1" x14ac:dyDescent="0.25">
      <c r="A3" s="235" t="s">
        <v>133</v>
      </c>
      <c r="B3" s="949" t="s">
        <v>322</v>
      </c>
      <c r="C3" s="946"/>
      <c r="D3" s="397" t="s">
        <v>46</v>
      </c>
    </row>
    <row r="4" spans="1:4" s="242" customFormat="1" ht="15.95" customHeight="1" thickBot="1" x14ac:dyDescent="0.3">
      <c r="A4" s="91"/>
      <c r="B4" s="91"/>
      <c r="C4" s="91"/>
      <c r="D4" s="92" t="str">
        <f>KV_8.2.sz.mell!D4</f>
        <v>Forintban</v>
      </c>
    </row>
    <row r="5" spans="1:4" ht="48.75" thickBot="1" x14ac:dyDescent="0.25">
      <c r="A5" s="198" t="s">
        <v>135</v>
      </c>
      <c r="B5" s="93" t="s">
        <v>440</v>
      </c>
      <c r="C5" s="395" t="s">
        <v>567</v>
      </c>
      <c r="D5" s="94" t="s">
        <v>568</v>
      </c>
    </row>
    <row r="6" spans="1:4" s="243" customFormat="1" ht="12.95" customHeight="1" thickBot="1" x14ac:dyDescent="0.25">
      <c r="A6" s="84"/>
      <c r="B6" s="85" t="s">
        <v>393</v>
      </c>
      <c r="C6" s="396" t="s">
        <v>394</v>
      </c>
      <c r="D6" s="86" t="s">
        <v>395</v>
      </c>
    </row>
    <row r="7" spans="1:4" s="243" customFormat="1" ht="15.95" customHeight="1" thickBot="1" x14ac:dyDescent="0.25">
      <c r="A7" s="95"/>
      <c r="B7" s="96" t="s">
        <v>43</v>
      </c>
      <c r="C7" s="96"/>
      <c r="D7" s="97"/>
    </row>
    <row r="8" spans="1:4" s="180" customFormat="1" ht="12" customHeight="1" thickBot="1" x14ac:dyDescent="0.25">
      <c r="A8" s="84" t="s">
        <v>8</v>
      </c>
      <c r="B8" s="98" t="s">
        <v>415</v>
      </c>
      <c r="C8" s="398">
        <f>SUM(C9:C19)</f>
        <v>100</v>
      </c>
      <c r="D8" s="136">
        <f>SUM(D9:D19)</f>
        <v>100</v>
      </c>
    </row>
    <row r="9" spans="1:4" s="180" customFormat="1" ht="12" customHeight="1" x14ac:dyDescent="0.2">
      <c r="A9" s="236" t="s">
        <v>66</v>
      </c>
      <c r="B9" s="8" t="s">
        <v>183</v>
      </c>
      <c r="C9" s="399"/>
      <c r="D9" s="173"/>
    </row>
    <row r="10" spans="1:4" s="180" customFormat="1" ht="12" customHeight="1" x14ac:dyDescent="0.2">
      <c r="A10" s="237" t="s">
        <v>67</v>
      </c>
      <c r="B10" s="6" t="s">
        <v>184</v>
      </c>
      <c r="C10" s="130"/>
      <c r="D10" s="134"/>
    </row>
    <row r="11" spans="1:4" s="180" customFormat="1" ht="12" customHeight="1" x14ac:dyDescent="0.2">
      <c r="A11" s="237" t="s">
        <v>68</v>
      </c>
      <c r="B11" s="6" t="s">
        <v>185</v>
      </c>
      <c r="C11" s="130"/>
      <c r="D11" s="134"/>
    </row>
    <row r="12" spans="1:4" s="180" customFormat="1" ht="12" customHeight="1" x14ac:dyDescent="0.2">
      <c r="A12" s="237" t="s">
        <v>69</v>
      </c>
      <c r="B12" s="6" t="s">
        <v>186</v>
      </c>
      <c r="C12" s="130"/>
      <c r="D12" s="134"/>
    </row>
    <row r="13" spans="1:4" s="180" customFormat="1" ht="12" customHeight="1" x14ac:dyDescent="0.2">
      <c r="A13" s="237" t="s">
        <v>92</v>
      </c>
      <c r="B13" s="6" t="s">
        <v>187</v>
      </c>
      <c r="C13" s="130"/>
      <c r="D13" s="134"/>
    </row>
    <row r="14" spans="1:4" s="180" customFormat="1" ht="12" customHeight="1" x14ac:dyDescent="0.2">
      <c r="A14" s="237" t="s">
        <v>70</v>
      </c>
      <c r="B14" s="6" t="s">
        <v>305</v>
      </c>
      <c r="C14" s="130"/>
      <c r="D14" s="134"/>
    </row>
    <row r="15" spans="1:4" s="180" customFormat="1" ht="12" customHeight="1" x14ac:dyDescent="0.2">
      <c r="A15" s="237" t="s">
        <v>71</v>
      </c>
      <c r="B15" s="5" t="s">
        <v>306</v>
      </c>
      <c r="C15" s="130"/>
      <c r="D15" s="134"/>
    </row>
    <row r="16" spans="1:4" s="180" customFormat="1" ht="12" customHeight="1" x14ac:dyDescent="0.2">
      <c r="A16" s="237" t="s">
        <v>78</v>
      </c>
      <c r="B16" s="6" t="s">
        <v>190</v>
      </c>
      <c r="C16" s="195"/>
      <c r="D16" s="174"/>
    </row>
    <row r="17" spans="1:4" s="244" customFormat="1" ht="12" customHeight="1" x14ac:dyDescent="0.2">
      <c r="A17" s="237" t="s">
        <v>79</v>
      </c>
      <c r="B17" s="6" t="s">
        <v>191</v>
      </c>
      <c r="C17" s="130"/>
      <c r="D17" s="134"/>
    </row>
    <row r="18" spans="1:4" s="244" customFormat="1" ht="12" customHeight="1" x14ac:dyDescent="0.2">
      <c r="A18" s="237" t="s">
        <v>80</v>
      </c>
      <c r="B18" s="6" t="s">
        <v>337</v>
      </c>
      <c r="C18" s="400"/>
      <c r="D18" s="135"/>
    </row>
    <row r="19" spans="1:4" s="244" customFormat="1" ht="12" customHeight="1" thickBot="1" x14ac:dyDescent="0.25">
      <c r="A19" s="237" t="s">
        <v>81</v>
      </c>
      <c r="B19" s="5" t="s">
        <v>192</v>
      </c>
      <c r="C19" s="400">
        <v>100</v>
      </c>
      <c r="D19" s="135">
        <v>100</v>
      </c>
    </row>
    <row r="20" spans="1:4" s="180" customFormat="1" ht="12" customHeight="1" thickBot="1" x14ac:dyDescent="0.25">
      <c r="A20" s="84" t="s">
        <v>9</v>
      </c>
      <c r="B20" s="98" t="s">
        <v>307</v>
      </c>
      <c r="C20" s="398">
        <f>SUM(C21:C23)</f>
        <v>0</v>
      </c>
      <c r="D20" s="136">
        <f>SUM(D21:D23)</f>
        <v>0</v>
      </c>
    </row>
    <row r="21" spans="1:4" s="244" customFormat="1" ht="12" customHeight="1" x14ac:dyDescent="0.2">
      <c r="A21" s="237" t="s">
        <v>72</v>
      </c>
      <c r="B21" s="7" t="s">
        <v>166</v>
      </c>
      <c r="C21" s="130"/>
      <c r="D21" s="134"/>
    </row>
    <row r="22" spans="1:4" s="244" customFormat="1" ht="12" customHeight="1" x14ac:dyDescent="0.2">
      <c r="A22" s="237" t="s">
        <v>73</v>
      </c>
      <c r="B22" s="6" t="s">
        <v>308</v>
      </c>
      <c r="C22" s="130"/>
      <c r="D22" s="134"/>
    </row>
    <row r="23" spans="1:4" s="244" customFormat="1" ht="12" customHeight="1" x14ac:dyDescent="0.2">
      <c r="A23" s="237" t="s">
        <v>74</v>
      </c>
      <c r="B23" s="6" t="s">
        <v>309</v>
      </c>
      <c r="C23" s="130"/>
      <c r="D23" s="134"/>
    </row>
    <row r="24" spans="1:4" s="244" customFormat="1" ht="12" customHeight="1" thickBot="1" x14ac:dyDescent="0.25">
      <c r="A24" s="237" t="s">
        <v>75</v>
      </c>
      <c r="B24" s="6" t="s">
        <v>417</v>
      </c>
      <c r="C24" s="130"/>
      <c r="D24" s="134"/>
    </row>
    <row r="25" spans="1:4" s="244" customFormat="1" ht="12" customHeight="1" thickBot="1" x14ac:dyDescent="0.25">
      <c r="A25" s="87" t="s">
        <v>10</v>
      </c>
      <c r="B25" s="56" t="s">
        <v>109</v>
      </c>
      <c r="C25" s="401"/>
      <c r="D25" s="158"/>
    </row>
    <row r="26" spans="1:4" s="244" customFormat="1" ht="12" customHeight="1" thickBot="1" x14ac:dyDescent="0.25">
      <c r="A26" s="87" t="s">
        <v>11</v>
      </c>
      <c r="B26" s="56" t="s">
        <v>310</v>
      </c>
      <c r="C26" s="398">
        <f>+C27+C28</f>
        <v>0</v>
      </c>
      <c r="D26" s="136">
        <f>+D27+D28</f>
        <v>0</v>
      </c>
    </row>
    <row r="27" spans="1:4" s="244" customFormat="1" ht="12" customHeight="1" x14ac:dyDescent="0.2">
      <c r="A27" s="238" t="s">
        <v>176</v>
      </c>
      <c r="B27" s="239" t="s">
        <v>308</v>
      </c>
      <c r="C27" s="402"/>
      <c r="D27" s="43"/>
    </row>
    <row r="28" spans="1:4" s="244" customFormat="1" ht="12" customHeight="1" x14ac:dyDescent="0.2">
      <c r="A28" s="238" t="s">
        <v>177</v>
      </c>
      <c r="B28" s="240" t="s">
        <v>311</v>
      </c>
      <c r="C28" s="403"/>
      <c r="D28" s="137"/>
    </row>
    <row r="29" spans="1:4" s="244" customFormat="1" ht="12" customHeight="1" thickBot="1" x14ac:dyDescent="0.25">
      <c r="A29" s="237" t="s">
        <v>178</v>
      </c>
      <c r="B29" s="67" t="s">
        <v>418</v>
      </c>
      <c r="C29" s="404"/>
      <c r="D29" s="46"/>
    </row>
    <row r="30" spans="1:4" s="244" customFormat="1" ht="12" customHeight="1" thickBot="1" x14ac:dyDescent="0.25">
      <c r="A30" s="87" t="s">
        <v>12</v>
      </c>
      <c r="B30" s="56" t="s">
        <v>312</v>
      </c>
      <c r="C30" s="398">
        <f>+C31+C32+C33</f>
        <v>0</v>
      </c>
      <c r="D30" s="136">
        <f>+D31+D32+D33</f>
        <v>0</v>
      </c>
    </row>
    <row r="31" spans="1:4" s="244" customFormat="1" ht="12" customHeight="1" x14ac:dyDescent="0.2">
      <c r="A31" s="238" t="s">
        <v>59</v>
      </c>
      <c r="B31" s="239" t="s">
        <v>197</v>
      </c>
      <c r="C31" s="402"/>
      <c r="D31" s="43"/>
    </row>
    <row r="32" spans="1:4" s="244" customFormat="1" ht="12" customHeight="1" x14ac:dyDescent="0.2">
      <c r="A32" s="238" t="s">
        <v>60</v>
      </c>
      <c r="B32" s="240" t="s">
        <v>198</v>
      </c>
      <c r="C32" s="403"/>
      <c r="D32" s="137"/>
    </row>
    <row r="33" spans="1:4" s="244" customFormat="1" ht="12" customHeight="1" thickBot="1" x14ac:dyDescent="0.25">
      <c r="A33" s="237" t="s">
        <v>61</v>
      </c>
      <c r="B33" s="67" t="s">
        <v>199</v>
      </c>
      <c r="C33" s="404"/>
      <c r="D33" s="46"/>
    </row>
    <row r="34" spans="1:4" s="180" customFormat="1" ht="12" customHeight="1" thickBot="1" x14ac:dyDescent="0.25">
      <c r="A34" s="87" t="s">
        <v>13</v>
      </c>
      <c r="B34" s="56" t="s">
        <v>282</v>
      </c>
      <c r="C34" s="401"/>
      <c r="D34" s="158"/>
    </row>
    <row r="35" spans="1:4" s="180" customFormat="1" ht="12" customHeight="1" thickBot="1" x14ac:dyDescent="0.25">
      <c r="A35" s="87" t="s">
        <v>14</v>
      </c>
      <c r="B35" s="56" t="s">
        <v>313</v>
      </c>
      <c r="C35" s="405"/>
      <c r="D35" s="158"/>
    </row>
    <row r="36" spans="1:4" s="180" customFormat="1" ht="12" customHeight="1" thickBot="1" x14ac:dyDescent="0.25">
      <c r="A36" s="84" t="s">
        <v>15</v>
      </c>
      <c r="B36" s="56" t="s">
        <v>419</v>
      </c>
      <c r="C36" s="406">
        <f>+C8+C20+C25+C26+C30+C34+C35</f>
        <v>100</v>
      </c>
      <c r="D36" s="136">
        <f>+D8+D20+D25+D26+D30+D34+D35</f>
        <v>100</v>
      </c>
    </row>
    <row r="37" spans="1:4" s="180" customFormat="1" ht="12" customHeight="1" thickBot="1" x14ac:dyDescent="0.25">
      <c r="A37" s="99" t="s">
        <v>16</v>
      </c>
      <c r="B37" s="56" t="s">
        <v>314</v>
      </c>
      <c r="C37" s="406">
        <f>+C38+C39+C40</f>
        <v>18370434</v>
      </c>
      <c r="D37" s="136">
        <f>+D38+D39+D40</f>
        <v>18370434</v>
      </c>
    </row>
    <row r="38" spans="1:4" s="180" customFormat="1" ht="12" customHeight="1" x14ac:dyDescent="0.2">
      <c r="A38" s="238" t="s">
        <v>315</v>
      </c>
      <c r="B38" s="239" t="s">
        <v>146</v>
      </c>
      <c r="C38" s="402">
        <v>345198</v>
      </c>
      <c r="D38" s="43">
        <v>345198</v>
      </c>
    </row>
    <row r="39" spans="1:4" s="180" customFormat="1" ht="12" customHeight="1" x14ac:dyDescent="0.2">
      <c r="A39" s="238" t="s">
        <v>316</v>
      </c>
      <c r="B39" s="240" t="s">
        <v>1</v>
      </c>
      <c r="C39" s="403"/>
      <c r="D39" s="137"/>
    </row>
    <row r="40" spans="1:4" s="244" customFormat="1" ht="12" customHeight="1" thickBot="1" x14ac:dyDescent="0.25">
      <c r="A40" s="237" t="s">
        <v>317</v>
      </c>
      <c r="B40" s="67" t="s">
        <v>318</v>
      </c>
      <c r="C40" s="404">
        <v>18025236</v>
      </c>
      <c r="D40" s="46">
        <v>18025236</v>
      </c>
    </row>
    <row r="41" spans="1:4" s="244" customFormat="1" ht="15.2" customHeight="1" thickBot="1" x14ac:dyDescent="0.25">
      <c r="A41" s="99" t="s">
        <v>17</v>
      </c>
      <c r="B41" s="100" t="s">
        <v>319</v>
      </c>
      <c r="C41" s="407">
        <f>+C36+C37</f>
        <v>18370534</v>
      </c>
      <c r="D41" s="178">
        <f>+D36+D37</f>
        <v>18370534</v>
      </c>
    </row>
    <row r="42" spans="1:4" s="244" customFormat="1" ht="15.2" customHeight="1" x14ac:dyDescent="0.2">
      <c r="A42" s="101"/>
      <c r="B42" s="102"/>
      <c r="C42" s="102"/>
      <c r="D42" s="175"/>
    </row>
    <row r="43" spans="1:4" ht="13.5" thickBot="1" x14ac:dyDescent="0.25">
      <c r="A43" s="103"/>
      <c r="B43" s="104"/>
      <c r="C43" s="104"/>
      <c r="D43" s="176"/>
    </row>
    <row r="44" spans="1:4" s="243" customFormat="1" ht="16.5" customHeight="1" thickBot="1" x14ac:dyDescent="0.25">
      <c r="A44" s="105"/>
      <c r="B44" s="106" t="s">
        <v>44</v>
      </c>
      <c r="C44" s="106"/>
      <c r="D44" s="177"/>
    </row>
    <row r="45" spans="1:4" s="245" customFormat="1" ht="12" customHeight="1" thickBot="1" x14ac:dyDescent="0.25">
      <c r="A45" s="87" t="s">
        <v>8</v>
      </c>
      <c r="B45" s="56" t="s">
        <v>320</v>
      </c>
      <c r="C45" s="398">
        <f>SUM(C46:C50)</f>
        <v>18116534</v>
      </c>
      <c r="D45" s="136">
        <f>SUM(D46:D50)</f>
        <v>18116534</v>
      </c>
    </row>
    <row r="46" spans="1:4" ht="12" customHeight="1" x14ac:dyDescent="0.2">
      <c r="A46" s="237" t="s">
        <v>66</v>
      </c>
      <c r="B46" s="7" t="s">
        <v>39</v>
      </c>
      <c r="C46" s="402">
        <v>14033855</v>
      </c>
      <c r="D46" s="43">
        <v>14033855</v>
      </c>
    </row>
    <row r="47" spans="1:4" ht="12" customHeight="1" x14ac:dyDescent="0.2">
      <c r="A47" s="237" t="s">
        <v>67</v>
      </c>
      <c r="B47" s="6" t="s">
        <v>118</v>
      </c>
      <c r="C47" s="408">
        <v>2158681</v>
      </c>
      <c r="D47" s="45">
        <v>2158681</v>
      </c>
    </row>
    <row r="48" spans="1:4" ht="12" customHeight="1" x14ac:dyDescent="0.2">
      <c r="A48" s="237" t="s">
        <v>68</v>
      </c>
      <c r="B48" s="6" t="s">
        <v>91</v>
      </c>
      <c r="C48" s="408">
        <v>1923998</v>
      </c>
      <c r="D48" s="45">
        <v>1923998</v>
      </c>
    </row>
    <row r="49" spans="1:4" ht="12" customHeight="1" x14ac:dyDescent="0.2">
      <c r="A49" s="237" t="s">
        <v>69</v>
      </c>
      <c r="B49" s="6" t="s">
        <v>119</v>
      </c>
      <c r="C49" s="408"/>
      <c r="D49" s="45"/>
    </row>
    <row r="50" spans="1:4" ht="12" customHeight="1" thickBot="1" x14ac:dyDescent="0.25">
      <c r="A50" s="237" t="s">
        <v>92</v>
      </c>
      <c r="B50" s="6" t="s">
        <v>120</v>
      </c>
      <c r="C50" s="408"/>
      <c r="D50" s="45"/>
    </row>
    <row r="51" spans="1:4" ht="12" customHeight="1" thickBot="1" x14ac:dyDescent="0.25">
      <c r="A51" s="87" t="s">
        <v>9</v>
      </c>
      <c r="B51" s="56" t="s">
        <v>321</v>
      </c>
      <c r="C51" s="398">
        <f>SUM(C52:C54)</f>
        <v>254000</v>
      </c>
      <c r="D51" s="136">
        <f>SUM(D52:D54)</f>
        <v>254000</v>
      </c>
    </row>
    <row r="52" spans="1:4" s="245" customFormat="1" ht="12" customHeight="1" x14ac:dyDescent="0.2">
      <c r="A52" s="237" t="s">
        <v>72</v>
      </c>
      <c r="B52" s="7" t="s">
        <v>140</v>
      </c>
      <c r="C52" s="402">
        <v>254000</v>
      </c>
      <c r="D52" s="43">
        <v>254000</v>
      </c>
    </row>
    <row r="53" spans="1:4" ht="12" customHeight="1" x14ac:dyDescent="0.2">
      <c r="A53" s="237" t="s">
        <v>73</v>
      </c>
      <c r="B53" s="6" t="s">
        <v>122</v>
      </c>
      <c r="C53" s="408"/>
      <c r="D53" s="45"/>
    </row>
    <row r="54" spans="1:4" ht="12" customHeight="1" x14ac:dyDescent="0.2">
      <c r="A54" s="237" t="s">
        <v>74</v>
      </c>
      <c r="B54" s="6" t="s">
        <v>45</v>
      </c>
      <c r="C54" s="408"/>
      <c r="D54" s="45"/>
    </row>
    <row r="55" spans="1:4" ht="12" customHeight="1" thickBot="1" x14ac:dyDescent="0.25">
      <c r="A55" s="237" t="s">
        <v>75</v>
      </c>
      <c r="B55" s="6" t="s">
        <v>416</v>
      </c>
      <c r="C55" s="408"/>
      <c r="D55" s="45"/>
    </row>
    <row r="56" spans="1:4" ht="15.2" customHeight="1" thickBot="1" x14ac:dyDescent="0.25">
      <c r="A56" s="87" t="s">
        <v>10</v>
      </c>
      <c r="B56" s="56" t="s">
        <v>4</v>
      </c>
      <c r="C56" s="401"/>
      <c r="D56" s="158"/>
    </row>
    <row r="57" spans="1:4" ht="13.5" thickBot="1" x14ac:dyDescent="0.25">
      <c r="A57" s="87" t="s">
        <v>11</v>
      </c>
      <c r="B57" s="107" t="s">
        <v>420</v>
      </c>
      <c r="C57" s="409">
        <f>+C45+C51+C56</f>
        <v>18370534</v>
      </c>
      <c r="D57" s="178">
        <f>+D45+D51+D56</f>
        <v>18370534</v>
      </c>
    </row>
    <row r="58" spans="1:4" ht="15.2" customHeight="1" thickBot="1" x14ac:dyDescent="0.25">
      <c r="D58" s="323">
        <f>D41-D57</f>
        <v>0</v>
      </c>
    </row>
    <row r="59" spans="1:4" ht="14.45" customHeight="1" thickBot="1" x14ac:dyDescent="0.25">
      <c r="A59" s="110" t="s">
        <v>414</v>
      </c>
      <c r="B59" s="111"/>
      <c r="C59" s="373">
        <v>3</v>
      </c>
      <c r="D59" s="54">
        <v>3</v>
      </c>
    </row>
    <row r="60" spans="1:4" ht="13.5" thickBot="1" x14ac:dyDescent="0.25">
      <c r="A60" s="110" t="s">
        <v>136</v>
      </c>
      <c r="B60" s="111"/>
      <c r="C60" s="373"/>
      <c r="D60" s="54"/>
    </row>
  </sheetData>
  <sheetProtection formatCells="0"/>
  <mergeCells count="2">
    <mergeCell ref="B2:C2"/>
    <mergeCell ref="B3:C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zoomScale="120" zoomScaleNormal="120" workbookViewId="0">
      <selection activeCell="B10" sqref="B10"/>
    </sheetView>
  </sheetViews>
  <sheetFormatPr defaultRowHeight="12.75" x14ac:dyDescent="0.2"/>
  <cols>
    <col min="1" max="1" width="33.5" customWidth="1"/>
    <col min="2" max="2" width="18.83203125" customWidth="1"/>
    <col min="3" max="3" width="1.83203125" bestFit="1" customWidth="1"/>
    <col min="4" max="4" width="6" bestFit="1" customWidth="1"/>
    <col min="5" max="5" width="1.83203125" bestFit="1" customWidth="1"/>
    <col min="6" max="6" width="11" customWidth="1"/>
    <col min="11" max="11" width="12.33203125" customWidth="1"/>
    <col min="13" max="16" width="0" hidden="1" customWidth="1"/>
  </cols>
  <sheetData>
    <row r="1" spans="1:16" ht="18.75" x14ac:dyDescent="0.3">
      <c r="A1" s="899" t="s">
        <v>458</v>
      </c>
      <c r="B1" s="899"/>
      <c r="C1" s="899"/>
      <c r="D1" s="899"/>
      <c r="E1" s="899"/>
      <c r="F1" s="899"/>
      <c r="G1" s="899"/>
      <c r="H1" s="899"/>
      <c r="I1" s="899"/>
      <c r="J1" s="899"/>
      <c r="K1" s="340"/>
      <c r="L1" s="340"/>
    </row>
    <row r="2" spans="1:16" x14ac:dyDescent="0.2">
      <c r="A2" s="340"/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40"/>
    </row>
    <row r="3" spans="1:16" ht="15.75" x14ac:dyDescent="0.25">
      <c r="A3" s="898" t="s">
        <v>551</v>
      </c>
      <c r="B3" s="898"/>
      <c r="C3" s="898"/>
      <c r="D3" s="898"/>
      <c r="E3" s="898"/>
      <c r="F3" s="898"/>
      <c r="G3" s="898"/>
      <c r="H3" s="898"/>
      <c r="I3" s="898"/>
      <c r="J3" s="898"/>
      <c r="K3" s="340"/>
      <c r="L3" s="340"/>
    </row>
    <row r="4" spans="1:16" x14ac:dyDescent="0.2">
      <c r="A4" s="340"/>
      <c r="B4" s="340"/>
      <c r="C4" s="340"/>
      <c r="D4" s="340"/>
      <c r="E4" s="340"/>
      <c r="F4" s="340"/>
      <c r="G4" s="340"/>
      <c r="H4" s="340"/>
      <c r="I4" s="340"/>
      <c r="J4" s="340"/>
      <c r="K4" s="340"/>
      <c r="L4" s="340"/>
    </row>
    <row r="5" spans="1:16" x14ac:dyDescent="0.2">
      <c r="A5" s="340"/>
      <c r="B5" s="340"/>
      <c r="C5" s="340"/>
      <c r="D5" s="340"/>
      <c r="E5" s="340"/>
      <c r="F5" s="340"/>
      <c r="G5" s="340"/>
      <c r="H5" s="340"/>
      <c r="I5" s="340"/>
      <c r="J5" s="340"/>
      <c r="K5" s="340"/>
      <c r="L5" s="340"/>
    </row>
    <row r="6" spans="1:16" ht="15" x14ac:dyDescent="0.25">
      <c r="A6" s="358" t="s">
        <v>541</v>
      </c>
      <c r="B6" s="340"/>
      <c r="C6" s="340"/>
      <c r="D6" s="340"/>
      <c r="E6" s="340"/>
      <c r="F6" s="340"/>
      <c r="G6" s="340"/>
      <c r="H6" s="340"/>
      <c r="I6" s="340"/>
      <c r="J6" s="340"/>
      <c r="K6" s="340"/>
      <c r="L6" s="340"/>
    </row>
    <row r="7" spans="1:16" x14ac:dyDescent="0.2">
      <c r="A7" s="353" t="s">
        <v>715</v>
      </c>
      <c r="B7" s="356">
        <v>5</v>
      </c>
      <c r="C7" s="76" t="s">
        <v>519</v>
      </c>
      <c r="D7" s="76">
        <f>TARTALOMJEGYZÉK!A1</f>
        <v>2021</v>
      </c>
      <c r="E7" s="76" t="s">
        <v>520</v>
      </c>
      <c r="F7" s="356" t="s">
        <v>566</v>
      </c>
      <c r="G7" s="76" t="s">
        <v>521</v>
      </c>
      <c r="H7" s="76" t="s">
        <v>522</v>
      </c>
      <c r="I7" s="76"/>
      <c r="J7" s="76"/>
      <c r="K7" s="76"/>
      <c r="L7" s="340"/>
    </row>
    <row r="8" spans="1:16" x14ac:dyDescent="0.2">
      <c r="A8" s="359"/>
      <c r="B8" s="357"/>
      <c r="C8" s="340"/>
      <c r="D8" s="340"/>
      <c r="E8" s="340"/>
      <c r="F8" s="357"/>
      <c r="G8" s="340"/>
      <c r="H8" s="340"/>
      <c r="I8" s="340"/>
      <c r="J8" s="340"/>
      <c r="K8" s="340"/>
      <c r="L8" s="340"/>
    </row>
    <row r="9" spans="1:16" x14ac:dyDescent="0.2">
      <c r="A9" s="359"/>
      <c r="B9" s="357"/>
      <c r="C9" s="340"/>
      <c r="D9" s="340"/>
      <c r="E9" s="340"/>
      <c r="F9" s="357"/>
      <c r="G9" s="340"/>
      <c r="H9" s="340"/>
      <c r="I9" s="340"/>
      <c r="J9" s="340"/>
      <c r="K9" s="340"/>
      <c r="L9" s="340"/>
    </row>
    <row r="10" spans="1:16" ht="13.5" thickBot="1" x14ac:dyDescent="0.25">
      <c r="A10" s="340"/>
      <c r="B10" s="340"/>
      <c r="C10" s="340"/>
      <c r="D10" s="340"/>
      <c r="E10" s="340"/>
      <c r="F10" s="340"/>
      <c r="G10" s="340"/>
      <c r="H10" s="340"/>
      <c r="I10" s="340"/>
      <c r="J10" s="340"/>
      <c r="K10" s="351" t="s">
        <v>545</v>
      </c>
      <c r="L10" s="340"/>
    </row>
    <row r="11" spans="1:16" ht="17.25" thickTop="1" thickBot="1" x14ac:dyDescent="0.3">
      <c r="A11" s="898" t="s">
        <v>543</v>
      </c>
      <c r="B11" s="902"/>
      <c r="C11" s="902"/>
      <c r="D11" s="902"/>
      <c r="E11" s="902"/>
      <c r="F11" s="902"/>
      <c r="G11" s="902"/>
      <c r="H11" s="903"/>
      <c r="I11" s="903"/>
      <c r="J11" s="903"/>
      <c r="K11" s="360" t="s">
        <v>550</v>
      </c>
      <c r="L11" s="340"/>
      <c r="M11" s="352" t="s">
        <v>16</v>
      </c>
      <c r="N11" t="str">
        <f>IF($K$11="Nem","",2)</f>
        <v/>
      </c>
      <c r="O11" t="s">
        <v>546</v>
      </c>
      <c r="P11" t="str">
        <f>CONCATENATE(M11,N11,O11)</f>
        <v>9..</v>
      </c>
    </row>
    <row r="12" spans="1:16" ht="13.5" thickTop="1" x14ac:dyDescent="0.2">
      <c r="A12" s="340"/>
      <c r="B12" s="340"/>
      <c r="C12" s="340"/>
      <c r="D12" s="340"/>
      <c r="E12" s="340"/>
      <c r="F12" s="340"/>
      <c r="G12" s="340"/>
      <c r="H12" s="340"/>
      <c r="I12" s="340"/>
      <c r="J12" s="340"/>
      <c r="K12" s="340"/>
      <c r="L12" s="340"/>
    </row>
    <row r="13" spans="1:16" ht="14.25" x14ac:dyDescent="0.2">
      <c r="A13" s="361" t="s">
        <v>460</v>
      </c>
      <c r="B13" s="900" t="s">
        <v>549</v>
      </c>
      <c r="C13" s="901"/>
      <c r="D13" s="901"/>
      <c r="E13" s="901"/>
      <c r="F13" s="901"/>
      <c r="G13" s="901"/>
      <c r="H13" s="901"/>
      <c r="I13" s="901"/>
      <c r="J13" s="901"/>
      <c r="K13" s="340"/>
      <c r="L13" s="340"/>
      <c r="M13" s="352" t="s">
        <v>16</v>
      </c>
      <c r="N13">
        <f>IF(K11="Nem",2,3)</f>
        <v>2</v>
      </c>
      <c r="O13" t="s">
        <v>546</v>
      </c>
      <c r="P13" t="str">
        <f>CONCATENATE(M13,N13,O13)</f>
        <v>9.2.</v>
      </c>
    </row>
    <row r="14" spans="1:16" ht="14.25" x14ac:dyDescent="0.2">
      <c r="A14" s="340"/>
      <c r="B14" s="341"/>
      <c r="C14" s="340"/>
      <c r="D14" s="340"/>
      <c r="E14" s="340"/>
      <c r="F14" s="340"/>
      <c r="G14" s="340"/>
      <c r="H14" s="340"/>
      <c r="I14" s="340"/>
      <c r="J14" s="340"/>
      <c r="K14" s="340"/>
      <c r="L14" s="340"/>
    </row>
    <row r="15" spans="1:16" ht="14.25" x14ac:dyDescent="0.2">
      <c r="A15" s="361" t="s">
        <v>461</v>
      </c>
      <c r="B15" s="900" t="s">
        <v>469</v>
      </c>
      <c r="C15" s="901"/>
      <c r="D15" s="901"/>
      <c r="E15" s="901"/>
      <c r="F15" s="901"/>
      <c r="G15" s="901"/>
      <c r="H15" s="901"/>
      <c r="I15" s="901"/>
      <c r="J15" s="901"/>
      <c r="K15" s="340"/>
      <c r="L15" s="340"/>
      <c r="M15" s="352" t="s">
        <v>16</v>
      </c>
      <c r="N15">
        <f>N13+1</f>
        <v>3</v>
      </c>
      <c r="O15" t="s">
        <v>546</v>
      </c>
      <c r="P15" t="str">
        <f>CONCATENATE(M15,N15,O15)</f>
        <v>9.3.</v>
      </c>
    </row>
    <row r="16" spans="1:16" ht="14.25" x14ac:dyDescent="0.2">
      <c r="A16" s="340"/>
      <c r="B16" s="341"/>
      <c r="C16" s="340"/>
      <c r="D16" s="340"/>
      <c r="E16" s="340"/>
      <c r="F16" s="340"/>
      <c r="G16" s="340"/>
      <c r="H16" s="340"/>
      <c r="I16" s="340"/>
      <c r="J16" s="340"/>
      <c r="K16" s="340"/>
      <c r="L16" s="340"/>
    </row>
    <row r="17" spans="1:16" ht="14.25" x14ac:dyDescent="0.2">
      <c r="A17" s="361" t="s">
        <v>462</v>
      </c>
      <c r="B17" s="900" t="s">
        <v>542</v>
      </c>
      <c r="C17" s="901"/>
      <c r="D17" s="901"/>
      <c r="E17" s="901"/>
      <c r="F17" s="901"/>
      <c r="G17" s="901"/>
      <c r="H17" s="901"/>
      <c r="I17" s="901"/>
      <c r="J17" s="901"/>
      <c r="K17" s="340"/>
      <c r="L17" s="340"/>
      <c r="M17" s="352" t="s">
        <v>16</v>
      </c>
      <c r="N17">
        <f>N15+1</f>
        <v>4</v>
      </c>
      <c r="O17" t="s">
        <v>546</v>
      </c>
      <c r="P17" t="str">
        <f>CONCATENATE(M17,N17,O17)</f>
        <v>9.4.</v>
      </c>
    </row>
    <row r="18" spans="1:16" ht="14.25" x14ac:dyDescent="0.2">
      <c r="A18" s="340"/>
      <c r="B18" s="341"/>
      <c r="C18" s="340"/>
      <c r="D18" s="340"/>
      <c r="E18" s="340"/>
      <c r="F18" s="340"/>
      <c r="G18" s="340"/>
      <c r="H18" s="340"/>
      <c r="I18" s="340"/>
      <c r="J18" s="340"/>
      <c r="K18" s="340"/>
      <c r="L18" s="340"/>
    </row>
    <row r="19" spans="1:16" ht="14.25" x14ac:dyDescent="0.2">
      <c r="A19" s="361" t="s">
        <v>463</v>
      </c>
      <c r="B19" s="900" t="s">
        <v>470</v>
      </c>
      <c r="C19" s="901"/>
      <c r="D19" s="901"/>
      <c r="E19" s="901"/>
      <c r="F19" s="901"/>
      <c r="G19" s="901"/>
      <c r="H19" s="901"/>
      <c r="I19" s="901"/>
      <c r="J19" s="901"/>
      <c r="K19" s="340"/>
      <c r="L19" s="340"/>
      <c r="M19" s="352" t="s">
        <v>16</v>
      </c>
      <c r="N19">
        <f>N17+1</f>
        <v>5</v>
      </c>
      <c r="O19" t="s">
        <v>546</v>
      </c>
      <c r="P19" t="str">
        <f>CONCATENATE(M19,N19,O19)</f>
        <v>9.5.</v>
      </c>
    </row>
    <row r="20" spans="1:16" ht="14.25" x14ac:dyDescent="0.2">
      <c r="A20" s="340"/>
      <c r="B20" s="341"/>
      <c r="C20" s="340"/>
      <c r="D20" s="340"/>
      <c r="E20" s="340"/>
      <c r="F20" s="340"/>
      <c r="G20" s="340"/>
      <c r="H20" s="340"/>
      <c r="I20" s="340"/>
      <c r="J20" s="340"/>
      <c r="K20" s="340"/>
      <c r="L20" s="340"/>
    </row>
    <row r="21" spans="1:16" ht="14.25" x14ac:dyDescent="0.2">
      <c r="A21" s="361" t="s">
        <v>464</v>
      </c>
      <c r="B21" s="900" t="s">
        <v>471</v>
      </c>
      <c r="C21" s="901"/>
      <c r="D21" s="901"/>
      <c r="E21" s="901"/>
      <c r="F21" s="901"/>
      <c r="G21" s="901"/>
      <c r="H21" s="901"/>
      <c r="I21" s="901"/>
      <c r="J21" s="901"/>
      <c r="K21" s="340"/>
      <c r="L21" s="340"/>
      <c r="M21" s="352" t="s">
        <v>16</v>
      </c>
      <c r="N21">
        <f>N19+1</f>
        <v>6</v>
      </c>
      <c r="O21" t="s">
        <v>546</v>
      </c>
      <c r="P21" t="str">
        <f>CONCATENATE(M21,N21,O21)</f>
        <v>9.6.</v>
      </c>
    </row>
    <row r="22" spans="1:16" ht="14.25" x14ac:dyDescent="0.2">
      <c r="A22" s="340"/>
      <c r="B22" s="341"/>
      <c r="C22" s="340"/>
      <c r="D22" s="340"/>
      <c r="E22" s="340"/>
      <c r="F22" s="340"/>
      <c r="G22" s="340"/>
      <c r="H22" s="340"/>
      <c r="I22" s="340"/>
      <c r="J22" s="340"/>
      <c r="K22" s="340"/>
      <c r="L22" s="340"/>
    </row>
    <row r="23" spans="1:16" ht="14.25" x14ac:dyDescent="0.2">
      <c r="A23" s="361" t="s">
        <v>465</v>
      </c>
      <c r="B23" s="900" t="s">
        <v>472</v>
      </c>
      <c r="C23" s="901"/>
      <c r="D23" s="901"/>
      <c r="E23" s="901"/>
      <c r="F23" s="901"/>
      <c r="G23" s="901"/>
      <c r="H23" s="901"/>
      <c r="I23" s="901"/>
      <c r="J23" s="901"/>
      <c r="K23" s="340"/>
      <c r="L23" s="340"/>
      <c r="M23" s="352" t="s">
        <v>16</v>
      </c>
      <c r="N23">
        <f>N21+1</f>
        <v>7</v>
      </c>
      <c r="O23" t="s">
        <v>546</v>
      </c>
      <c r="P23" t="str">
        <f>CONCATENATE(M23,N23,O23)</f>
        <v>9.7.</v>
      </c>
    </row>
    <row r="24" spans="1:16" ht="14.25" x14ac:dyDescent="0.2">
      <c r="A24" s="340"/>
      <c r="B24" s="341"/>
      <c r="C24" s="340"/>
      <c r="D24" s="340"/>
      <c r="E24" s="340"/>
      <c r="F24" s="340"/>
      <c r="G24" s="340"/>
      <c r="H24" s="340"/>
      <c r="I24" s="340"/>
      <c r="J24" s="340"/>
      <c r="K24" s="340"/>
      <c r="L24" s="340"/>
    </row>
    <row r="25" spans="1:16" ht="14.25" x14ac:dyDescent="0.2">
      <c r="A25" s="361" t="s">
        <v>466</v>
      </c>
      <c r="B25" s="900" t="s">
        <v>473</v>
      </c>
      <c r="C25" s="901"/>
      <c r="D25" s="901"/>
      <c r="E25" s="901"/>
      <c r="F25" s="901"/>
      <c r="G25" s="901"/>
      <c r="H25" s="901"/>
      <c r="I25" s="901"/>
      <c r="J25" s="901"/>
      <c r="K25" s="340"/>
      <c r="L25" s="340"/>
      <c r="M25" s="352" t="s">
        <v>16</v>
      </c>
      <c r="N25">
        <f>N23+1</f>
        <v>8</v>
      </c>
      <c r="O25" t="s">
        <v>546</v>
      </c>
      <c r="P25" t="str">
        <f>CONCATENATE(M25,N25,O25)</f>
        <v>9.8.</v>
      </c>
    </row>
    <row r="26" spans="1:16" ht="14.25" x14ac:dyDescent="0.2">
      <c r="A26" s="340"/>
      <c r="B26" s="341"/>
      <c r="C26" s="340"/>
      <c r="D26" s="340"/>
      <c r="E26" s="340"/>
      <c r="F26" s="340"/>
      <c r="G26" s="340"/>
      <c r="H26" s="340"/>
      <c r="I26" s="340"/>
      <c r="J26" s="340"/>
      <c r="K26" s="340"/>
      <c r="L26" s="340"/>
    </row>
    <row r="27" spans="1:16" ht="14.25" x14ac:dyDescent="0.2">
      <c r="A27" s="361" t="s">
        <v>467</v>
      </c>
      <c r="B27" s="900" t="s">
        <v>474</v>
      </c>
      <c r="C27" s="901"/>
      <c r="D27" s="901"/>
      <c r="E27" s="901"/>
      <c r="F27" s="901"/>
      <c r="G27" s="901"/>
      <c r="H27" s="901"/>
      <c r="I27" s="901"/>
      <c r="J27" s="901"/>
      <c r="K27" s="340"/>
      <c r="L27" s="340"/>
      <c r="M27" s="352" t="s">
        <v>16</v>
      </c>
      <c r="N27">
        <f>N25+1</f>
        <v>9</v>
      </c>
      <c r="O27" t="s">
        <v>546</v>
      </c>
      <c r="P27" t="str">
        <f>CONCATENATE(M27,N27,O27)</f>
        <v>9.9.</v>
      </c>
    </row>
    <row r="28" spans="1:16" ht="14.25" x14ac:dyDescent="0.2">
      <c r="A28" s="340"/>
      <c r="B28" s="341"/>
      <c r="C28" s="340"/>
      <c r="D28" s="340"/>
      <c r="E28" s="340"/>
      <c r="F28" s="340"/>
      <c r="G28" s="340"/>
      <c r="H28" s="340"/>
      <c r="I28" s="340"/>
      <c r="J28" s="340"/>
      <c r="K28" s="340"/>
      <c r="L28" s="340"/>
    </row>
    <row r="29" spans="1:16" ht="14.25" x14ac:dyDescent="0.2">
      <c r="A29" s="361" t="s">
        <v>467</v>
      </c>
      <c r="B29" s="900" t="s">
        <v>475</v>
      </c>
      <c r="C29" s="901"/>
      <c r="D29" s="901"/>
      <c r="E29" s="901"/>
      <c r="F29" s="901"/>
      <c r="G29" s="901"/>
      <c r="H29" s="901"/>
      <c r="I29" s="901"/>
      <c r="J29" s="901"/>
      <c r="K29" s="340"/>
      <c r="L29" s="340"/>
      <c r="M29" s="352" t="s">
        <v>16</v>
      </c>
      <c r="N29">
        <f>N27+1</f>
        <v>10</v>
      </c>
      <c r="O29" t="s">
        <v>546</v>
      </c>
      <c r="P29" t="str">
        <f>CONCATENATE(M29,N29,O29)</f>
        <v>9.10.</v>
      </c>
    </row>
    <row r="30" spans="1:16" ht="14.25" x14ac:dyDescent="0.2">
      <c r="A30" s="340"/>
      <c r="B30" s="341"/>
      <c r="C30" s="340"/>
      <c r="D30" s="340"/>
      <c r="E30" s="340"/>
      <c r="F30" s="340"/>
      <c r="G30" s="340"/>
      <c r="H30" s="340"/>
      <c r="I30" s="340"/>
      <c r="J30" s="340"/>
      <c r="K30" s="340"/>
      <c r="L30" s="340"/>
    </row>
    <row r="31" spans="1:16" ht="14.25" x14ac:dyDescent="0.2">
      <c r="A31" s="361" t="s">
        <v>468</v>
      </c>
      <c r="B31" s="900" t="s">
        <v>476</v>
      </c>
      <c r="C31" s="901"/>
      <c r="D31" s="901"/>
      <c r="E31" s="901"/>
      <c r="F31" s="901"/>
      <c r="G31" s="901"/>
      <c r="H31" s="901"/>
      <c r="I31" s="901"/>
      <c r="J31" s="901"/>
      <c r="K31" s="340"/>
      <c r="L31" s="340"/>
      <c r="M31" s="352" t="s">
        <v>16</v>
      </c>
      <c r="N31">
        <f>N29+1</f>
        <v>11</v>
      </c>
      <c r="O31" t="s">
        <v>546</v>
      </c>
      <c r="P31" t="str">
        <f>CONCATENATE(M31,N31,O31)</f>
        <v>9.11.</v>
      </c>
    </row>
    <row r="32" spans="1:16" x14ac:dyDescent="0.2">
      <c r="A32" s="340"/>
      <c r="B32" s="340"/>
      <c r="C32" s="340"/>
      <c r="D32" s="340"/>
      <c r="E32" s="340"/>
      <c r="F32" s="340"/>
      <c r="G32" s="340"/>
      <c r="H32" s="340"/>
      <c r="I32" s="340"/>
      <c r="J32" s="340"/>
      <c r="K32" s="340"/>
      <c r="L32" s="340"/>
    </row>
    <row r="33" spans="1:12" ht="14.25" x14ac:dyDescent="0.2">
      <c r="A33" s="361"/>
      <c r="B33" s="340"/>
      <c r="C33" s="340"/>
      <c r="D33" s="340"/>
      <c r="E33" s="340"/>
      <c r="F33" s="340"/>
      <c r="G33" s="340"/>
      <c r="H33" s="340"/>
      <c r="I33" s="340"/>
      <c r="J33" s="340"/>
      <c r="K33" s="340"/>
      <c r="L33" s="340"/>
    </row>
    <row r="34" spans="1:12" x14ac:dyDescent="0.2">
      <c r="A34" s="340"/>
      <c r="B34" s="340"/>
      <c r="C34" s="340"/>
      <c r="D34" s="340"/>
      <c r="E34" s="340"/>
      <c r="F34" s="340"/>
      <c r="G34" s="340"/>
      <c r="H34" s="340"/>
      <c r="I34" s="340"/>
      <c r="J34" s="340"/>
      <c r="K34" s="340"/>
      <c r="L34" s="340"/>
    </row>
  </sheetData>
  <mergeCells count="13">
    <mergeCell ref="B27:J27"/>
    <mergeCell ref="B31:J31"/>
    <mergeCell ref="B13:J13"/>
    <mergeCell ref="B15:J15"/>
    <mergeCell ref="B17:J17"/>
    <mergeCell ref="B19:J19"/>
    <mergeCell ref="B29:J29"/>
    <mergeCell ref="A3:J3"/>
    <mergeCell ref="A1:J1"/>
    <mergeCell ref="B21:J21"/>
    <mergeCell ref="B23:J23"/>
    <mergeCell ref="B25:J25"/>
    <mergeCell ref="A11:J11"/>
  </mergeCells>
  <phoneticPr fontId="27" type="noConversion"/>
  <conditionalFormatting sqref="A11:J11">
    <cfRule type="expression" dxfId="4" priority="1" stopIfTrue="1">
      <formula>$K$11="Nem"</formula>
    </cfRule>
  </conditionalFormatting>
  <dataValidations count="2">
    <dataValidation type="list" allowBlank="1" showInputMessage="1" showErrorMessage="1" sqref="A6">
      <formula1>",Előterjesztéskor,Jóváhagyás után"</formula1>
    </dataValidation>
    <dataValidation type="list" allowBlank="1" showInputMessage="1" showErrorMessage="1" sqref="K11">
      <formula1>"Igen,Nem"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60"/>
  <sheetViews>
    <sheetView zoomScale="120" zoomScaleNormal="120" workbookViewId="0">
      <selection activeCell="C16" sqref="C16"/>
    </sheetView>
  </sheetViews>
  <sheetFormatPr defaultRowHeight="12.75" x14ac:dyDescent="0.2"/>
  <cols>
    <col min="1" max="1" width="13.83203125" style="526" customWidth="1"/>
    <col min="2" max="2" width="79.1640625" style="483" customWidth="1"/>
    <col min="3" max="3" width="13.83203125" style="483" customWidth="1"/>
    <col min="4" max="4" width="13.6640625" style="483" customWidth="1"/>
    <col min="5" max="16384" width="9.33203125" style="483"/>
  </cols>
  <sheetData>
    <row r="1" spans="1:4" s="472" customFormat="1" ht="21.2" customHeight="1" thickBot="1" x14ac:dyDescent="0.25">
      <c r="A1" s="470"/>
      <c r="B1" s="471"/>
      <c r="C1" s="471"/>
      <c r="D1" s="299" t="s">
        <v>712</v>
      </c>
    </row>
    <row r="2" spans="1:4" s="475" customFormat="1" ht="36" x14ac:dyDescent="0.2">
      <c r="A2" s="473" t="s">
        <v>134</v>
      </c>
      <c r="B2" s="951" t="s">
        <v>549</v>
      </c>
      <c r="C2" s="944"/>
      <c r="D2" s="474" t="s">
        <v>46</v>
      </c>
    </row>
    <row r="3" spans="1:4" s="475" customFormat="1" ht="24.75" thickBot="1" x14ac:dyDescent="0.25">
      <c r="A3" s="476" t="s">
        <v>133</v>
      </c>
      <c r="B3" s="952" t="s">
        <v>579</v>
      </c>
      <c r="C3" s="953"/>
      <c r="D3" s="477" t="s">
        <v>47</v>
      </c>
    </row>
    <row r="4" spans="1:4" s="480" customFormat="1" ht="15.95" customHeight="1" thickBot="1" x14ac:dyDescent="0.3">
      <c r="A4" s="478"/>
      <c r="B4" s="478"/>
      <c r="C4" s="478"/>
      <c r="D4" s="479" t="s">
        <v>580</v>
      </c>
    </row>
    <row r="5" spans="1:4" ht="48.75" customHeight="1" thickBot="1" x14ac:dyDescent="0.25">
      <c r="A5" s="481" t="s">
        <v>135</v>
      </c>
      <c r="B5" s="482" t="s">
        <v>440</v>
      </c>
      <c r="C5" s="395" t="s">
        <v>567</v>
      </c>
      <c r="D5" s="94" t="s">
        <v>568</v>
      </c>
    </row>
    <row r="6" spans="1:4" s="487" customFormat="1" ht="12.95" customHeight="1" thickBot="1" x14ac:dyDescent="0.25">
      <c r="A6" s="484"/>
      <c r="B6" s="485" t="s">
        <v>393</v>
      </c>
      <c r="C6" s="531" t="s">
        <v>394</v>
      </c>
      <c r="D6" s="486" t="s">
        <v>395</v>
      </c>
    </row>
    <row r="7" spans="1:4" s="487" customFormat="1" ht="15.95" customHeight="1" thickBot="1" x14ac:dyDescent="0.25">
      <c r="A7" s="488"/>
      <c r="B7" s="489" t="s">
        <v>43</v>
      </c>
      <c r="C7" s="489"/>
      <c r="D7" s="490"/>
    </row>
    <row r="8" spans="1:4" s="493" customFormat="1" ht="12" customHeight="1" thickBot="1" x14ac:dyDescent="0.25">
      <c r="A8" s="484" t="s">
        <v>8</v>
      </c>
      <c r="B8" s="491" t="s">
        <v>415</v>
      </c>
      <c r="C8" s="544"/>
      <c r="D8" s="510">
        <f>SUM(D9:D19)</f>
        <v>0</v>
      </c>
    </row>
    <row r="9" spans="1:4" s="493" customFormat="1" ht="12" customHeight="1" x14ac:dyDescent="0.2">
      <c r="A9" s="494" t="s">
        <v>66</v>
      </c>
      <c r="B9" s="495" t="s">
        <v>183</v>
      </c>
      <c r="C9" s="495"/>
      <c r="D9" s="537"/>
    </row>
    <row r="10" spans="1:4" s="493" customFormat="1" ht="12" customHeight="1" x14ac:dyDescent="0.2">
      <c r="A10" s="496" t="s">
        <v>67</v>
      </c>
      <c r="B10" s="497" t="s">
        <v>184</v>
      </c>
      <c r="C10" s="497"/>
      <c r="D10" s="538"/>
    </row>
    <row r="11" spans="1:4" s="493" customFormat="1" ht="12" customHeight="1" x14ac:dyDescent="0.2">
      <c r="A11" s="496" t="s">
        <v>68</v>
      </c>
      <c r="B11" s="497" t="s">
        <v>185</v>
      </c>
      <c r="C11" s="497"/>
      <c r="D11" s="538"/>
    </row>
    <row r="12" spans="1:4" s="493" customFormat="1" ht="12" customHeight="1" x14ac:dyDescent="0.2">
      <c r="A12" s="496" t="s">
        <v>69</v>
      </c>
      <c r="B12" s="497" t="s">
        <v>186</v>
      </c>
      <c r="C12" s="497"/>
      <c r="D12" s="538"/>
    </row>
    <row r="13" spans="1:4" s="493" customFormat="1" ht="12" customHeight="1" x14ac:dyDescent="0.2">
      <c r="A13" s="496" t="s">
        <v>92</v>
      </c>
      <c r="B13" s="497" t="s">
        <v>187</v>
      </c>
      <c r="C13" s="497"/>
      <c r="D13" s="538"/>
    </row>
    <row r="14" spans="1:4" s="493" customFormat="1" ht="12" customHeight="1" x14ac:dyDescent="0.2">
      <c r="A14" s="496" t="s">
        <v>70</v>
      </c>
      <c r="B14" s="497" t="s">
        <v>305</v>
      </c>
      <c r="C14" s="497"/>
      <c r="D14" s="538"/>
    </row>
    <row r="15" spans="1:4" s="493" customFormat="1" ht="12" customHeight="1" x14ac:dyDescent="0.2">
      <c r="A15" s="496" t="s">
        <v>71</v>
      </c>
      <c r="B15" s="498" t="s">
        <v>306</v>
      </c>
      <c r="C15" s="497"/>
      <c r="D15" s="538"/>
    </row>
    <row r="16" spans="1:4" s="493" customFormat="1" ht="12" customHeight="1" x14ac:dyDescent="0.2">
      <c r="A16" s="496" t="s">
        <v>78</v>
      </c>
      <c r="B16" s="497" t="s">
        <v>190</v>
      </c>
      <c r="C16" s="497"/>
      <c r="D16" s="539"/>
    </row>
    <row r="17" spans="1:4" s="499" customFormat="1" ht="12" customHeight="1" x14ac:dyDescent="0.2">
      <c r="A17" s="496" t="s">
        <v>79</v>
      </c>
      <c r="B17" s="497" t="s">
        <v>191</v>
      </c>
      <c r="C17" s="497"/>
      <c r="D17" s="538"/>
    </row>
    <row r="18" spans="1:4" s="499" customFormat="1" ht="12" customHeight="1" x14ac:dyDescent="0.2">
      <c r="A18" s="496" t="s">
        <v>80</v>
      </c>
      <c r="B18" s="497" t="s">
        <v>337</v>
      </c>
      <c r="C18" s="497"/>
      <c r="D18" s="540"/>
    </row>
    <row r="19" spans="1:4" s="499" customFormat="1" ht="12" customHeight="1" thickBot="1" x14ac:dyDescent="0.25">
      <c r="A19" s="496" t="s">
        <v>81</v>
      </c>
      <c r="B19" s="498" t="s">
        <v>192</v>
      </c>
      <c r="C19" s="545"/>
      <c r="D19" s="540"/>
    </row>
    <row r="20" spans="1:4" s="493" customFormat="1" ht="12" customHeight="1" thickBot="1" x14ac:dyDescent="0.25">
      <c r="A20" s="484" t="s">
        <v>9</v>
      </c>
      <c r="B20" s="491" t="s">
        <v>307</v>
      </c>
      <c r="C20" s="546"/>
      <c r="D20" s="510">
        <f>SUM(D21:D23)</f>
        <v>0</v>
      </c>
    </row>
    <row r="21" spans="1:4" s="499" customFormat="1" ht="12" customHeight="1" x14ac:dyDescent="0.2">
      <c r="A21" s="496" t="s">
        <v>72</v>
      </c>
      <c r="B21" s="500" t="s">
        <v>166</v>
      </c>
      <c r="C21" s="495"/>
      <c r="D21" s="538"/>
    </row>
    <row r="22" spans="1:4" s="499" customFormat="1" ht="12" customHeight="1" x14ac:dyDescent="0.2">
      <c r="A22" s="496" t="s">
        <v>73</v>
      </c>
      <c r="B22" s="497" t="s">
        <v>308</v>
      </c>
      <c r="C22" s="497"/>
      <c r="D22" s="538"/>
    </row>
    <row r="23" spans="1:4" s="499" customFormat="1" ht="12" customHeight="1" x14ac:dyDescent="0.2">
      <c r="A23" s="496" t="s">
        <v>74</v>
      </c>
      <c r="B23" s="497" t="s">
        <v>309</v>
      </c>
      <c r="C23" s="497"/>
      <c r="D23" s="538"/>
    </row>
    <row r="24" spans="1:4" s="499" customFormat="1" ht="12" customHeight="1" thickBot="1" x14ac:dyDescent="0.25">
      <c r="A24" s="496" t="s">
        <v>75</v>
      </c>
      <c r="B24" s="497" t="s">
        <v>417</v>
      </c>
      <c r="C24" s="545"/>
      <c r="D24" s="538"/>
    </row>
    <row r="25" spans="1:4" s="499" customFormat="1" ht="12" customHeight="1" thickBot="1" x14ac:dyDescent="0.25">
      <c r="A25" s="501" t="s">
        <v>10</v>
      </c>
      <c r="B25" s="502" t="s">
        <v>109</v>
      </c>
      <c r="C25" s="547"/>
      <c r="D25" s="509"/>
    </row>
    <row r="26" spans="1:4" s="499" customFormat="1" ht="12" customHeight="1" thickBot="1" x14ac:dyDescent="0.25">
      <c r="A26" s="501" t="s">
        <v>11</v>
      </c>
      <c r="B26" s="502" t="s">
        <v>310</v>
      </c>
      <c r="C26" s="502"/>
      <c r="D26" s="510">
        <f>+D27+D28</f>
        <v>0</v>
      </c>
    </row>
    <row r="27" spans="1:4" s="499" customFormat="1" ht="12" customHeight="1" x14ac:dyDescent="0.2">
      <c r="A27" s="504" t="s">
        <v>176</v>
      </c>
      <c r="B27" s="505" t="s">
        <v>308</v>
      </c>
      <c r="C27" s="505"/>
      <c r="D27" s="541"/>
    </row>
    <row r="28" spans="1:4" s="499" customFormat="1" ht="12" customHeight="1" x14ac:dyDescent="0.2">
      <c r="A28" s="504" t="s">
        <v>177</v>
      </c>
      <c r="B28" s="507" t="s">
        <v>311</v>
      </c>
      <c r="C28" s="507"/>
      <c r="D28" s="542"/>
    </row>
    <row r="29" spans="1:4" s="499" customFormat="1" ht="12" customHeight="1" thickBot="1" x14ac:dyDescent="0.25">
      <c r="A29" s="496" t="s">
        <v>178</v>
      </c>
      <c r="B29" s="508" t="s">
        <v>418</v>
      </c>
      <c r="C29" s="548"/>
      <c r="D29" s="543"/>
    </row>
    <row r="30" spans="1:4" s="499" customFormat="1" ht="12" customHeight="1" thickBot="1" x14ac:dyDescent="0.25">
      <c r="A30" s="501" t="s">
        <v>12</v>
      </c>
      <c r="B30" s="502" t="s">
        <v>312</v>
      </c>
      <c r="C30" s="502"/>
      <c r="D30" s="510">
        <f>+D31+D32+D33</f>
        <v>0</v>
      </c>
    </row>
    <row r="31" spans="1:4" s="499" customFormat="1" ht="12" customHeight="1" x14ac:dyDescent="0.2">
      <c r="A31" s="504" t="s">
        <v>59</v>
      </c>
      <c r="B31" s="505" t="s">
        <v>197</v>
      </c>
      <c r="C31" s="505"/>
      <c r="D31" s="541"/>
    </row>
    <row r="32" spans="1:4" s="499" customFormat="1" ht="12" customHeight="1" x14ac:dyDescent="0.2">
      <c r="A32" s="504" t="s">
        <v>60</v>
      </c>
      <c r="B32" s="507" t="s">
        <v>198</v>
      </c>
      <c r="C32" s="507"/>
      <c r="D32" s="542"/>
    </row>
    <row r="33" spans="1:4" s="499" customFormat="1" ht="12" customHeight="1" thickBot="1" x14ac:dyDescent="0.25">
      <c r="A33" s="496" t="s">
        <v>61</v>
      </c>
      <c r="B33" s="508" t="s">
        <v>199</v>
      </c>
      <c r="C33" s="548"/>
      <c r="D33" s="543"/>
    </row>
    <row r="34" spans="1:4" s="493" customFormat="1" ht="12" customHeight="1" thickBot="1" x14ac:dyDescent="0.25">
      <c r="A34" s="501" t="s">
        <v>13</v>
      </c>
      <c r="B34" s="502" t="s">
        <v>282</v>
      </c>
      <c r="C34" s="502"/>
      <c r="D34" s="509"/>
    </row>
    <row r="35" spans="1:4" s="493" customFormat="1" ht="12" customHeight="1" thickBot="1" x14ac:dyDescent="0.25">
      <c r="A35" s="501" t="s">
        <v>14</v>
      </c>
      <c r="B35" s="502" t="s">
        <v>313</v>
      </c>
      <c r="C35" s="502"/>
      <c r="D35" s="509"/>
    </row>
    <row r="36" spans="1:4" s="493" customFormat="1" ht="12" customHeight="1" thickBot="1" x14ac:dyDescent="0.25">
      <c r="A36" s="484" t="s">
        <v>15</v>
      </c>
      <c r="B36" s="502" t="s">
        <v>419</v>
      </c>
      <c r="C36" s="502"/>
      <c r="D36" s="510">
        <f>+D8+D20+D25+D26+D30+D34+D35</f>
        <v>0</v>
      </c>
    </row>
    <row r="37" spans="1:4" s="493" customFormat="1" ht="12" customHeight="1" thickBot="1" x14ac:dyDescent="0.25">
      <c r="A37" s="511" t="s">
        <v>16</v>
      </c>
      <c r="B37" s="502" t="s">
        <v>314</v>
      </c>
      <c r="C37" s="502"/>
      <c r="D37" s="510">
        <f>+D38+D39+D40</f>
        <v>0</v>
      </c>
    </row>
    <row r="38" spans="1:4" s="493" customFormat="1" ht="12" customHeight="1" x14ac:dyDescent="0.2">
      <c r="A38" s="504" t="s">
        <v>315</v>
      </c>
      <c r="B38" s="505" t="s">
        <v>146</v>
      </c>
      <c r="C38" s="505"/>
      <c r="D38" s="541"/>
    </row>
    <row r="39" spans="1:4" s="493" customFormat="1" ht="12" customHeight="1" x14ac:dyDescent="0.2">
      <c r="A39" s="504" t="s">
        <v>316</v>
      </c>
      <c r="B39" s="507" t="s">
        <v>1</v>
      </c>
      <c r="C39" s="507"/>
      <c r="D39" s="542"/>
    </row>
    <row r="40" spans="1:4" s="499" customFormat="1" ht="12" customHeight="1" thickBot="1" x14ac:dyDescent="0.25">
      <c r="A40" s="496" t="s">
        <v>317</v>
      </c>
      <c r="B40" s="508" t="s">
        <v>318</v>
      </c>
      <c r="C40" s="548"/>
      <c r="D40" s="543"/>
    </row>
    <row r="41" spans="1:4" s="499" customFormat="1" ht="15.2" customHeight="1" thickBot="1" x14ac:dyDescent="0.25">
      <c r="A41" s="511" t="s">
        <v>17</v>
      </c>
      <c r="B41" s="512" t="s">
        <v>319</v>
      </c>
      <c r="C41" s="549"/>
      <c r="D41" s="513">
        <f>+D36+D37</f>
        <v>0</v>
      </c>
    </row>
    <row r="42" spans="1:4" s="499" customFormat="1" ht="15.2" customHeight="1" x14ac:dyDescent="0.2">
      <c r="A42" s="514"/>
      <c r="B42" s="515"/>
      <c r="C42" s="515"/>
      <c r="D42" s="516"/>
    </row>
    <row r="43" spans="1:4" ht="13.5" thickBot="1" x14ac:dyDescent="0.25">
      <c r="A43" s="517"/>
      <c r="B43" s="518"/>
      <c r="C43" s="518"/>
      <c r="D43" s="519"/>
    </row>
    <row r="44" spans="1:4" s="487" customFormat="1" ht="16.5" customHeight="1" thickBot="1" x14ac:dyDescent="0.25">
      <c r="A44" s="520"/>
      <c r="B44" s="521" t="s">
        <v>44</v>
      </c>
      <c r="C44" s="521"/>
      <c r="D44" s="513"/>
    </row>
    <row r="45" spans="1:4" s="522" customFormat="1" ht="12" customHeight="1" thickBot="1" x14ac:dyDescent="0.25">
      <c r="A45" s="501" t="s">
        <v>8</v>
      </c>
      <c r="B45" s="502" t="s">
        <v>320</v>
      </c>
      <c r="C45" s="534"/>
      <c r="D45" s="492">
        <f>SUM(D46:D50)</f>
        <v>0</v>
      </c>
    </row>
    <row r="46" spans="1:4" ht="12" customHeight="1" x14ac:dyDescent="0.2">
      <c r="A46" s="496" t="s">
        <v>66</v>
      </c>
      <c r="B46" s="500" t="s">
        <v>39</v>
      </c>
      <c r="C46" s="533"/>
      <c r="D46" s="506"/>
    </row>
    <row r="47" spans="1:4" ht="12" customHeight="1" x14ac:dyDescent="0.2">
      <c r="A47" s="496" t="s">
        <v>67</v>
      </c>
      <c r="B47" s="497" t="s">
        <v>118</v>
      </c>
      <c r="C47" s="532"/>
      <c r="D47" s="523"/>
    </row>
    <row r="48" spans="1:4" ht="12" customHeight="1" x14ac:dyDescent="0.2">
      <c r="A48" s="496" t="s">
        <v>68</v>
      </c>
      <c r="B48" s="497" t="s">
        <v>91</v>
      </c>
      <c r="C48" s="532"/>
      <c r="D48" s="523"/>
    </row>
    <row r="49" spans="1:4" ht="12" customHeight="1" x14ac:dyDescent="0.2">
      <c r="A49" s="496" t="s">
        <v>69</v>
      </c>
      <c r="B49" s="497" t="s">
        <v>119</v>
      </c>
      <c r="C49" s="532"/>
      <c r="D49" s="523"/>
    </row>
    <row r="50" spans="1:4" ht="12" customHeight="1" thickBot="1" x14ac:dyDescent="0.25">
      <c r="A50" s="496" t="s">
        <v>92</v>
      </c>
      <c r="B50" s="497" t="s">
        <v>120</v>
      </c>
      <c r="C50" s="532"/>
      <c r="D50" s="523"/>
    </row>
    <row r="51" spans="1:4" ht="12" customHeight="1" thickBot="1" x14ac:dyDescent="0.25">
      <c r="A51" s="501" t="s">
        <v>9</v>
      </c>
      <c r="B51" s="502" t="s">
        <v>321</v>
      </c>
      <c r="C51" s="534"/>
      <c r="D51" s="492">
        <f>SUM(D52:D54)</f>
        <v>0</v>
      </c>
    </row>
    <row r="52" spans="1:4" s="522" customFormat="1" ht="12" customHeight="1" x14ac:dyDescent="0.2">
      <c r="A52" s="496" t="s">
        <v>72</v>
      </c>
      <c r="B52" s="500" t="s">
        <v>140</v>
      </c>
      <c r="C52" s="533"/>
      <c r="D52" s="506"/>
    </row>
    <row r="53" spans="1:4" ht="12" customHeight="1" x14ac:dyDescent="0.2">
      <c r="A53" s="496" t="s">
        <v>73</v>
      </c>
      <c r="B53" s="497" t="s">
        <v>122</v>
      </c>
      <c r="C53" s="532"/>
      <c r="D53" s="523"/>
    </row>
    <row r="54" spans="1:4" ht="12" customHeight="1" x14ac:dyDescent="0.2">
      <c r="A54" s="496" t="s">
        <v>74</v>
      </c>
      <c r="B54" s="497" t="s">
        <v>45</v>
      </c>
      <c r="C54" s="532"/>
      <c r="D54" s="523"/>
    </row>
    <row r="55" spans="1:4" ht="12" customHeight="1" thickBot="1" x14ac:dyDescent="0.25">
      <c r="A55" s="496" t="s">
        <v>75</v>
      </c>
      <c r="B55" s="497" t="s">
        <v>416</v>
      </c>
      <c r="C55" s="532"/>
      <c r="D55" s="523"/>
    </row>
    <row r="56" spans="1:4" ht="15.2" customHeight="1" thickBot="1" x14ac:dyDescent="0.25">
      <c r="A56" s="501" t="s">
        <v>10</v>
      </c>
      <c r="B56" s="502" t="s">
        <v>4</v>
      </c>
      <c r="C56" s="534"/>
      <c r="D56" s="503"/>
    </row>
    <row r="57" spans="1:4" ht="13.5" thickBot="1" x14ac:dyDescent="0.25">
      <c r="A57" s="501" t="s">
        <v>11</v>
      </c>
      <c r="B57" s="524" t="s">
        <v>420</v>
      </c>
      <c r="C57" s="535"/>
      <c r="D57" s="525">
        <f>+D45+D51+D56</f>
        <v>0</v>
      </c>
    </row>
    <row r="58" spans="1:4" ht="15.2" customHeight="1" thickBot="1" x14ac:dyDescent="0.25">
      <c r="D58" s="527">
        <f>D41-D57</f>
        <v>0</v>
      </c>
    </row>
    <row r="59" spans="1:4" ht="14.45" customHeight="1" thickBot="1" x14ac:dyDescent="0.25">
      <c r="A59" s="528" t="s">
        <v>414</v>
      </c>
      <c r="B59" s="529"/>
      <c r="C59" s="536"/>
      <c r="D59" s="530"/>
    </row>
    <row r="60" spans="1:4" ht="13.5" thickBot="1" x14ac:dyDescent="0.25">
      <c r="A60" s="528" t="s">
        <v>136</v>
      </c>
      <c r="B60" s="529"/>
      <c r="C60" s="536"/>
      <c r="D60" s="530"/>
    </row>
  </sheetData>
  <sheetProtection formatCells="0"/>
  <mergeCells count="2">
    <mergeCell ref="B2:C2"/>
    <mergeCell ref="B3:C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G29"/>
  <sheetViews>
    <sheetView zoomScale="120" zoomScaleNormal="120" workbookViewId="0">
      <selection activeCell="G8" sqref="G8"/>
    </sheetView>
  </sheetViews>
  <sheetFormatPr defaultRowHeight="12.75" x14ac:dyDescent="0.2"/>
  <cols>
    <col min="1" max="1" width="5.5" customWidth="1"/>
    <col min="2" max="2" width="33.1640625" customWidth="1"/>
    <col min="3" max="3" width="12.33203125" customWidth="1"/>
    <col min="4" max="4" width="11.5" customWidth="1"/>
    <col min="5" max="5" width="11.33203125" customWidth="1"/>
    <col min="6" max="6" width="11" customWidth="1"/>
    <col min="7" max="7" width="14.33203125" customWidth="1"/>
  </cols>
  <sheetData>
    <row r="2" spans="1:7" ht="15" x14ac:dyDescent="0.25">
      <c r="B2" s="954" t="s">
        <v>711</v>
      </c>
      <c r="C2" s="954"/>
      <c r="D2" s="954"/>
      <c r="E2" s="954"/>
      <c r="F2" s="954"/>
      <c r="G2" s="954"/>
    </row>
    <row r="4" spans="1:7" ht="43.5" customHeight="1" x14ac:dyDescent="0.25">
      <c r="A4" s="955" t="s">
        <v>634</v>
      </c>
      <c r="B4" s="955"/>
      <c r="C4" s="955"/>
      <c r="D4" s="955"/>
      <c r="E4" s="955"/>
      <c r="F4" s="955"/>
      <c r="G4" s="955"/>
    </row>
    <row r="6" spans="1:7" s="645" customFormat="1" ht="27.2" customHeight="1" x14ac:dyDescent="0.25">
      <c r="A6" s="644" t="s">
        <v>635</v>
      </c>
      <c r="C6" s="956" t="s">
        <v>636</v>
      </c>
      <c r="D6" s="956"/>
      <c r="E6" s="956"/>
      <c r="F6" s="956"/>
      <c r="G6" s="956"/>
    </row>
    <row r="7" spans="1:7" s="645" customFormat="1" ht="15.75" x14ac:dyDescent="0.25"/>
    <row r="8" spans="1:7" s="645" customFormat="1" ht="24.75" customHeight="1" x14ac:dyDescent="0.25">
      <c r="A8" s="644" t="s">
        <v>637</v>
      </c>
      <c r="C8" s="956" t="s">
        <v>636</v>
      </c>
      <c r="D8" s="956"/>
      <c r="E8" s="956"/>
      <c r="F8" s="956"/>
    </row>
    <row r="9" spans="1:7" s="340" customFormat="1" x14ac:dyDescent="0.2"/>
    <row r="10" spans="1:7" s="647" customFormat="1" ht="15.2" customHeight="1" x14ac:dyDescent="0.25">
      <c r="A10" s="361" t="s">
        <v>638</v>
      </c>
      <c r="B10" s="646"/>
      <c r="C10" s="646"/>
      <c r="D10" s="646"/>
      <c r="E10" s="646"/>
      <c r="F10" s="646"/>
      <c r="G10" s="646"/>
    </row>
    <row r="11" spans="1:7" s="647" customFormat="1" ht="15.2" customHeight="1" thickBot="1" x14ac:dyDescent="0.3">
      <c r="A11" s="361" t="s">
        <v>639</v>
      </c>
      <c r="B11" s="646"/>
      <c r="C11" s="646"/>
      <c r="D11" s="646"/>
      <c r="E11" s="646"/>
      <c r="F11" s="646"/>
      <c r="G11" s="648" t="s">
        <v>580</v>
      </c>
    </row>
    <row r="12" spans="1:7" s="652" customFormat="1" ht="42" customHeight="1" thickBot="1" x14ac:dyDescent="0.25">
      <c r="A12" s="649" t="s">
        <v>6</v>
      </c>
      <c r="B12" s="650" t="s">
        <v>640</v>
      </c>
      <c r="C12" s="650" t="s">
        <v>641</v>
      </c>
      <c r="D12" s="650" t="s">
        <v>642</v>
      </c>
      <c r="E12" s="650" t="s">
        <v>643</v>
      </c>
      <c r="F12" s="650" t="s">
        <v>644</v>
      </c>
      <c r="G12" s="651" t="s">
        <v>41</v>
      </c>
    </row>
    <row r="13" spans="1:7" ht="24" customHeight="1" x14ac:dyDescent="0.2">
      <c r="A13" s="653" t="s">
        <v>8</v>
      </c>
      <c r="B13" s="654" t="s">
        <v>645</v>
      </c>
      <c r="C13" s="655"/>
      <c r="D13" s="655"/>
      <c r="E13" s="655"/>
      <c r="F13" s="655"/>
      <c r="G13" s="656">
        <f>SUM(C13:F13)</f>
        <v>0</v>
      </c>
    </row>
    <row r="14" spans="1:7" ht="24" customHeight="1" x14ac:dyDescent="0.2">
      <c r="A14" s="657" t="s">
        <v>9</v>
      </c>
      <c r="B14" s="658" t="s">
        <v>646</v>
      </c>
      <c r="C14" s="659"/>
      <c r="D14" s="659"/>
      <c r="E14" s="659"/>
      <c r="F14" s="659"/>
      <c r="G14" s="660">
        <f t="shared" ref="G14:G19" si="0">SUM(C14:F14)</f>
        <v>0</v>
      </c>
    </row>
    <row r="15" spans="1:7" ht="24" customHeight="1" x14ac:dyDescent="0.2">
      <c r="A15" s="657" t="s">
        <v>10</v>
      </c>
      <c r="B15" s="658" t="s">
        <v>647</v>
      </c>
      <c r="C15" s="659"/>
      <c r="D15" s="659"/>
      <c r="E15" s="659"/>
      <c r="F15" s="659"/>
      <c r="G15" s="660">
        <f t="shared" si="0"/>
        <v>0</v>
      </c>
    </row>
    <row r="16" spans="1:7" ht="24" customHeight="1" x14ac:dyDescent="0.2">
      <c r="A16" s="657" t="s">
        <v>11</v>
      </c>
      <c r="B16" s="658" t="s">
        <v>648</v>
      </c>
      <c r="C16" s="659"/>
      <c r="D16" s="659"/>
      <c r="E16" s="659"/>
      <c r="F16" s="659"/>
      <c r="G16" s="660">
        <f t="shared" si="0"/>
        <v>0</v>
      </c>
    </row>
    <row r="17" spans="1:7" ht="24" customHeight="1" x14ac:dyDescent="0.2">
      <c r="A17" s="657" t="s">
        <v>12</v>
      </c>
      <c r="B17" s="658" t="s">
        <v>649</v>
      </c>
      <c r="C17" s="659"/>
      <c r="D17" s="659"/>
      <c r="E17" s="659"/>
      <c r="F17" s="659"/>
      <c r="G17" s="660">
        <f t="shared" si="0"/>
        <v>0</v>
      </c>
    </row>
    <row r="18" spans="1:7" ht="24" customHeight="1" thickBot="1" x14ac:dyDescent="0.25">
      <c r="A18" s="661" t="s">
        <v>13</v>
      </c>
      <c r="B18" s="662" t="s">
        <v>650</v>
      </c>
      <c r="C18" s="663"/>
      <c r="D18" s="663"/>
      <c r="E18" s="663"/>
      <c r="F18" s="663"/>
      <c r="G18" s="664">
        <f t="shared" si="0"/>
        <v>0</v>
      </c>
    </row>
    <row r="19" spans="1:7" s="669" customFormat="1" ht="24" customHeight="1" thickBot="1" x14ac:dyDescent="0.25">
      <c r="A19" s="665" t="s">
        <v>14</v>
      </c>
      <c r="B19" s="666" t="s">
        <v>41</v>
      </c>
      <c r="C19" s="667">
        <f>SUM(C13:C18)</f>
        <v>0</v>
      </c>
      <c r="D19" s="667">
        <f>SUM(D13:D18)</f>
        <v>0</v>
      </c>
      <c r="E19" s="667">
        <f>SUM(E13:E18)</f>
        <v>0</v>
      </c>
      <c r="F19" s="667">
        <f>SUM(F13:F18)</f>
        <v>0</v>
      </c>
      <c r="G19" s="668">
        <f t="shared" si="0"/>
        <v>0</v>
      </c>
    </row>
    <row r="20" spans="1:7" s="340" customFormat="1" x14ac:dyDescent="0.2">
      <c r="A20"/>
      <c r="B20"/>
      <c r="C20"/>
      <c r="D20"/>
      <c r="E20"/>
      <c r="F20"/>
      <c r="G20"/>
    </row>
    <row r="21" spans="1:7" s="340" customFormat="1" x14ac:dyDescent="0.2">
      <c r="A21"/>
      <c r="B21"/>
      <c r="C21"/>
      <c r="D21"/>
      <c r="E21"/>
      <c r="F21"/>
      <c r="G21"/>
    </row>
    <row r="22" spans="1:7" s="340" customFormat="1" x14ac:dyDescent="0.2">
      <c r="A22"/>
      <c r="B22"/>
      <c r="C22"/>
      <c r="D22"/>
      <c r="E22"/>
      <c r="F22"/>
      <c r="G22"/>
    </row>
    <row r="23" spans="1:7" s="340" customFormat="1" ht="15.75" x14ac:dyDescent="0.25">
      <c r="A23" s="645" t="str">
        <f>+CONCATENATE("......................, ",LEFT([1]KV_ÖSSZEFÜGGÉSEK!A5,4),". .......................... hó ..... nap")</f>
        <v>......................, 2021. .......................... hó ..... nap</v>
      </c>
      <c r="F23"/>
      <c r="G23"/>
    </row>
    <row r="24" spans="1:7" s="340" customFormat="1" x14ac:dyDescent="0.2">
      <c r="F24"/>
      <c r="G24"/>
    </row>
    <row r="26" spans="1:7" x14ac:dyDescent="0.2">
      <c r="C26" s="340"/>
      <c r="D26" s="340"/>
      <c r="E26" s="340"/>
      <c r="F26" s="340"/>
    </row>
    <row r="27" spans="1:7" ht="13.5" x14ac:dyDescent="0.25">
      <c r="C27" s="670"/>
      <c r="D27" s="671" t="s">
        <v>651</v>
      </c>
      <c r="E27" s="671"/>
      <c r="F27" s="670"/>
    </row>
    <row r="28" spans="1:7" ht="13.5" x14ac:dyDescent="0.25">
      <c r="D28" s="672"/>
      <c r="E28" s="672"/>
    </row>
    <row r="29" spans="1:7" ht="13.5" x14ac:dyDescent="0.25">
      <c r="D29" s="672"/>
      <c r="E29" s="672"/>
    </row>
  </sheetData>
  <mergeCells count="4">
    <mergeCell ref="B2:G2"/>
    <mergeCell ref="A4:G4"/>
    <mergeCell ref="C6:G6"/>
    <mergeCell ref="C8:F8"/>
  </mergeCells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A4"/>
  <sheetViews>
    <sheetView workbookViewId="0"/>
  </sheetViews>
  <sheetFormatPr defaultRowHeight="12.75" x14ac:dyDescent="0.2"/>
  <sheetData>
    <row r="2" ht="14.25" customHeight="1" x14ac:dyDescent="0.2"/>
    <row r="4" ht="12.75" customHeight="1" x14ac:dyDescent="0.2"/>
  </sheetData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71"/>
  <sheetViews>
    <sheetView zoomScale="120" zoomScaleNormal="120" zoomScaleSheetLayoutView="100" workbookViewId="0">
      <selection activeCell="B13" sqref="B13"/>
    </sheetView>
  </sheetViews>
  <sheetFormatPr defaultRowHeight="15.75" x14ac:dyDescent="0.25"/>
  <cols>
    <col min="1" max="1" width="9" style="675" customWidth="1"/>
    <col min="2" max="2" width="75.83203125" style="675" customWidth="1"/>
    <col min="3" max="3" width="15.5" style="736" customWidth="1"/>
    <col min="4" max="5" width="15.5" style="675" customWidth="1"/>
    <col min="6" max="6" width="9" style="675" customWidth="1"/>
    <col min="7" max="16384" width="9.33203125" style="675"/>
  </cols>
  <sheetData>
    <row r="1" spans="1:5" ht="14.45" customHeight="1" x14ac:dyDescent="0.25">
      <c r="A1" s="673"/>
      <c r="B1" s="673"/>
      <c r="C1" s="674"/>
      <c r="D1" s="673"/>
      <c r="E1" s="601" t="s">
        <v>704</v>
      </c>
    </row>
    <row r="2" spans="1:5" x14ac:dyDescent="0.25">
      <c r="A2" s="957" t="str">
        <f>CONCATENATE([1]ALAPADATOK!A3)</f>
        <v>FITYEHÁZ KÖZSÉG ÖNKORMÁNYZATA</v>
      </c>
      <c r="B2" s="957"/>
      <c r="C2" s="958"/>
      <c r="D2" s="957"/>
      <c r="E2" s="957"/>
    </row>
    <row r="3" spans="1:5" x14ac:dyDescent="0.25">
      <c r="A3" s="957" t="str">
        <f>CONCATENATE("Tájékoztató a ",[1]ALAPADATOK!D7-2,". évi tény, ",[1]ALAPADATOK!D7-1,". évi várható és ",[1]ALAPADATOK!D7,". évi terv adatokról")</f>
        <v>Tájékoztató a 2019. évi tény, 2020. évi várható és 2021. évi terv adatokról</v>
      </c>
      <c r="B3" s="957"/>
      <c r="C3" s="958"/>
      <c r="D3" s="957"/>
      <c r="E3" s="957"/>
    </row>
    <row r="4" spans="1:5" ht="15.95" customHeight="1" x14ac:dyDescent="0.25">
      <c r="A4" s="959" t="s">
        <v>5</v>
      </c>
      <c r="B4" s="959"/>
      <c r="C4" s="959"/>
      <c r="D4" s="959"/>
      <c r="E4" s="959"/>
    </row>
    <row r="5" spans="1:5" ht="15.95" customHeight="1" thickBot="1" x14ac:dyDescent="0.3">
      <c r="A5" s="960" t="s">
        <v>96</v>
      </c>
      <c r="B5" s="960"/>
      <c r="C5" s="674"/>
      <c r="D5" s="676"/>
      <c r="E5" s="677" t="s">
        <v>580</v>
      </c>
    </row>
    <row r="6" spans="1:5" ht="30.75" customHeight="1" thickBot="1" x14ac:dyDescent="0.3">
      <c r="A6" s="678" t="s">
        <v>54</v>
      </c>
      <c r="B6" s="679" t="s">
        <v>7</v>
      </c>
      <c r="C6" s="679" t="str">
        <f>+CONCATENATE(LEFT([1]KV_ÖSSZEFÜGGÉSEK!A5,4)-2,". évi tény")</f>
        <v>2019. évi tény</v>
      </c>
      <c r="D6" s="680" t="str">
        <f>+CONCATENATE(LEFT([1]KV_ÖSSZEFÜGGÉSEK!A5,4)-1,". évi várható")</f>
        <v>2020. évi várható</v>
      </c>
      <c r="E6" s="681" t="str">
        <f>+[1]KV_1.1.sz.mell.!C8</f>
        <v>2021. évi előirányzat</v>
      </c>
    </row>
    <row r="7" spans="1:5" s="685" customFormat="1" ht="12" customHeight="1" thickBot="1" x14ac:dyDescent="0.25">
      <c r="A7" s="682" t="s">
        <v>393</v>
      </c>
      <c r="B7" s="683" t="s">
        <v>394</v>
      </c>
      <c r="C7" s="683" t="s">
        <v>395</v>
      </c>
      <c r="D7" s="683" t="s">
        <v>397</v>
      </c>
      <c r="E7" s="684" t="s">
        <v>396</v>
      </c>
    </row>
    <row r="8" spans="1:5" s="690" customFormat="1" ht="12" customHeight="1" thickBot="1" x14ac:dyDescent="0.25">
      <c r="A8" s="686" t="s">
        <v>8</v>
      </c>
      <c r="B8" s="687" t="s">
        <v>161</v>
      </c>
      <c r="C8" s="688">
        <f>+C9+C10+C11+C13+C14+C15+C12</f>
        <v>35855878</v>
      </c>
      <c r="D8" s="688">
        <f>+D9+D10+D11+D13+D14+D15+D12</f>
        <v>40606425</v>
      </c>
      <c r="E8" s="689">
        <f>+E9+E10+E11+E13+E14+E15+E12</f>
        <v>41872220</v>
      </c>
    </row>
    <row r="9" spans="1:5" s="690" customFormat="1" ht="12" customHeight="1" x14ac:dyDescent="0.2">
      <c r="A9" s="691" t="s">
        <v>66</v>
      </c>
      <c r="B9" s="692" t="s">
        <v>162</v>
      </c>
      <c r="C9" s="693">
        <v>14312916</v>
      </c>
      <c r="D9" s="693">
        <v>14551160</v>
      </c>
      <c r="E9" s="694">
        <v>15040340</v>
      </c>
    </row>
    <row r="10" spans="1:5" s="690" customFormat="1" ht="12" customHeight="1" x14ac:dyDescent="0.2">
      <c r="A10" s="695" t="s">
        <v>67</v>
      </c>
      <c r="B10" s="696" t="s">
        <v>163</v>
      </c>
      <c r="C10" s="697">
        <v>13466300</v>
      </c>
      <c r="D10" s="697">
        <v>13679430</v>
      </c>
      <c r="E10" s="698">
        <v>13177980</v>
      </c>
    </row>
    <row r="11" spans="1:5" s="690" customFormat="1" ht="12" customHeight="1" x14ac:dyDescent="0.2">
      <c r="A11" s="695" t="s">
        <v>68</v>
      </c>
      <c r="B11" s="696" t="s">
        <v>569</v>
      </c>
      <c r="C11" s="697">
        <v>5585782</v>
      </c>
      <c r="D11" s="697">
        <v>9607435</v>
      </c>
      <c r="E11" s="698">
        <v>11310940</v>
      </c>
    </row>
    <row r="12" spans="1:5" s="690" customFormat="1" ht="12" customHeight="1" x14ac:dyDescent="0.2">
      <c r="A12" s="695" t="s">
        <v>69</v>
      </c>
      <c r="B12" s="696" t="s">
        <v>570</v>
      </c>
      <c r="C12" s="697"/>
      <c r="D12" s="697">
        <v>64980</v>
      </c>
      <c r="E12" s="698">
        <v>72960</v>
      </c>
    </row>
    <row r="13" spans="1:5" s="690" customFormat="1" ht="12" customHeight="1" x14ac:dyDescent="0.2">
      <c r="A13" s="695" t="s">
        <v>92</v>
      </c>
      <c r="B13" s="696" t="s">
        <v>164</v>
      </c>
      <c r="C13" s="697">
        <v>1800000</v>
      </c>
      <c r="D13" s="697">
        <v>2074770</v>
      </c>
      <c r="E13" s="698">
        <v>2270000</v>
      </c>
    </row>
    <row r="14" spans="1:5" s="690" customFormat="1" ht="12" customHeight="1" x14ac:dyDescent="0.2">
      <c r="A14" s="695" t="s">
        <v>70</v>
      </c>
      <c r="B14" s="699" t="s">
        <v>333</v>
      </c>
      <c r="C14" s="697">
        <v>690880</v>
      </c>
      <c r="D14" s="697">
        <v>628650</v>
      </c>
      <c r="E14" s="698"/>
    </row>
    <row r="15" spans="1:5" s="690" customFormat="1" ht="12" customHeight="1" thickBot="1" x14ac:dyDescent="0.25">
      <c r="A15" s="700" t="s">
        <v>71</v>
      </c>
      <c r="B15" s="701" t="s">
        <v>334</v>
      </c>
      <c r="C15" s="697"/>
      <c r="D15" s="697"/>
      <c r="E15" s="698"/>
    </row>
    <row r="16" spans="1:5" s="690" customFormat="1" ht="12" customHeight="1" thickBot="1" x14ac:dyDescent="0.25">
      <c r="A16" s="686" t="s">
        <v>9</v>
      </c>
      <c r="B16" s="702" t="s">
        <v>165</v>
      </c>
      <c r="C16" s="688">
        <f>+C17+C18+C19+C20+C21</f>
        <v>1418036</v>
      </c>
      <c r="D16" s="688">
        <f>+D17+D18+D19+D20+D21</f>
        <v>1727232</v>
      </c>
      <c r="E16" s="703">
        <f>+E17+E18+E19+E20+E21</f>
        <v>6179181</v>
      </c>
    </row>
    <row r="17" spans="1:5" s="690" customFormat="1" ht="12" customHeight="1" x14ac:dyDescent="0.2">
      <c r="A17" s="691" t="s">
        <v>72</v>
      </c>
      <c r="B17" s="692" t="s">
        <v>166</v>
      </c>
      <c r="C17" s="693"/>
      <c r="D17" s="693"/>
      <c r="E17" s="694"/>
    </row>
    <row r="18" spans="1:5" s="690" customFormat="1" ht="12" customHeight="1" x14ac:dyDescent="0.2">
      <c r="A18" s="695" t="s">
        <v>73</v>
      </c>
      <c r="B18" s="696" t="s">
        <v>167</v>
      </c>
      <c r="C18" s="697"/>
      <c r="D18" s="697"/>
      <c r="E18" s="698"/>
    </row>
    <row r="19" spans="1:5" s="690" customFormat="1" ht="12" customHeight="1" x14ac:dyDescent="0.2">
      <c r="A19" s="695" t="s">
        <v>74</v>
      </c>
      <c r="B19" s="696" t="s">
        <v>324</v>
      </c>
      <c r="C19" s="697"/>
      <c r="D19" s="697"/>
      <c r="E19" s="698"/>
    </row>
    <row r="20" spans="1:5" s="690" customFormat="1" ht="12" customHeight="1" x14ac:dyDescent="0.2">
      <c r="A20" s="695" t="s">
        <v>75</v>
      </c>
      <c r="B20" s="696" t="s">
        <v>325</v>
      </c>
      <c r="C20" s="697"/>
      <c r="D20" s="697"/>
      <c r="E20" s="698"/>
    </row>
    <row r="21" spans="1:5" s="690" customFormat="1" ht="12" customHeight="1" x14ac:dyDescent="0.2">
      <c r="A21" s="695" t="s">
        <v>76</v>
      </c>
      <c r="B21" s="696" t="s">
        <v>168</v>
      </c>
      <c r="C21" s="697">
        <v>1418036</v>
      </c>
      <c r="D21" s="697">
        <v>1727232</v>
      </c>
      <c r="E21" s="698">
        <v>6179181</v>
      </c>
    </row>
    <row r="22" spans="1:5" s="690" customFormat="1" ht="12" customHeight="1" thickBot="1" x14ac:dyDescent="0.25">
      <c r="A22" s="700" t="s">
        <v>82</v>
      </c>
      <c r="B22" s="701" t="s">
        <v>169</v>
      </c>
      <c r="C22" s="704">
        <v>59143</v>
      </c>
      <c r="D22" s="704"/>
      <c r="E22" s="705"/>
    </row>
    <row r="23" spans="1:5" s="690" customFormat="1" ht="12" customHeight="1" thickBot="1" x14ac:dyDescent="0.25">
      <c r="A23" s="686" t="s">
        <v>10</v>
      </c>
      <c r="B23" s="687" t="s">
        <v>170</v>
      </c>
      <c r="C23" s="688">
        <f>+C24+C25+C26+C27+C28</f>
        <v>4061839</v>
      </c>
      <c r="D23" s="688">
        <f>+D24+D25+D26+D27+D28</f>
        <v>15113793</v>
      </c>
      <c r="E23" s="703">
        <f>+E24+E25+E26+E27+E28</f>
        <v>0</v>
      </c>
    </row>
    <row r="24" spans="1:5" s="690" customFormat="1" ht="12" customHeight="1" x14ac:dyDescent="0.2">
      <c r="A24" s="691" t="s">
        <v>55</v>
      </c>
      <c r="B24" s="692" t="s">
        <v>171</v>
      </c>
      <c r="C24" s="693"/>
      <c r="D24" s="693"/>
      <c r="E24" s="694"/>
    </row>
    <row r="25" spans="1:5" s="690" customFormat="1" ht="12" customHeight="1" x14ac:dyDescent="0.2">
      <c r="A25" s="695" t="s">
        <v>56</v>
      </c>
      <c r="B25" s="696" t="s">
        <v>172</v>
      </c>
      <c r="C25" s="697"/>
      <c r="D25" s="697"/>
      <c r="E25" s="698"/>
    </row>
    <row r="26" spans="1:5" s="690" customFormat="1" ht="12" customHeight="1" x14ac:dyDescent="0.2">
      <c r="A26" s="695" t="s">
        <v>57</v>
      </c>
      <c r="B26" s="696" t="s">
        <v>326</v>
      </c>
      <c r="C26" s="697"/>
      <c r="D26" s="697"/>
      <c r="E26" s="698"/>
    </row>
    <row r="27" spans="1:5" s="690" customFormat="1" ht="12" customHeight="1" x14ac:dyDescent="0.2">
      <c r="A27" s="695" t="s">
        <v>58</v>
      </c>
      <c r="B27" s="696" t="s">
        <v>327</v>
      </c>
      <c r="C27" s="697"/>
      <c r="D27" s="697"/>
      <c r="E27" s="698"/>
    </row>
    <row r="28" spans="1:5" s="690" customFormat="1" ht="12" customHeight="1" x14ac:dyDescent="0.2">
      <c r="A28" s="695" t="s">
        <v>106</v>
      </c>
      <c r="B28" s="696" t="s">
        <v>173</v>
      </c>
      <c r="C28" s="697">
        <v>4061839</v>
      </c>
      <c r="D28" s="697">
        <v>15113793</v>
      </c>
      <c r="E28" s="698"/>
    </row>
    <row r="29" spans="1:5" s="690" customFormat="1" ht="12" customHeight="1" thickBot="1" x14ac:dyDescent="0.25">
      <c r="A29" s="700" t="s">
        <v>107</v>
      </c>
      <c r="B29" s="706" t="s">
        <v>174</v>
      </c>
      <c r="C29" s="704"/>
      <c r="D29" s="704"/>
      <c r="E29" s="705"/>
    </row>
    <row r="30" spans="1:5" s="690" customFormat="1" ht="12" customHeight="1" thickBot="1" x14ac:dyDescent="0.25">
      <c r="A30" s="686" t="s">
        <v>108</v>
      </c>
      <c r="B30" s="687" t="s">
        <v>175</v>
      </c>
      <c r="C30" s="707">
        <f>SUM(C31:C37)</f>
        <v>7836472</v>
      </c>
      <c r="D30" s="707">
        <f>SUM(D31:D37)</f>
        <v>8430674</v>
      </c>
      <c r="E30" s="708">
        <f>SUM(E31:E37)</f>
        <v>9700000</v>
      </c>
    </row>
    <row r="31" spans="1:5" s="690" customFormat="1" ht="12" customHeight="1" x14ac:dyDescent="0.2">
      <c r="A31" s="691" t="s">
        <v>176</v>
      </c>
      <c r="B31" s="692" t="str">
        <f>[1]KV_1.1.sz.mell.!B33</f>
        <v>Magánszemélyek kommunális adója</v>
      </c>
      <c r="C31" s="693">
        <v>2202208</v>
      </c>
      <c r="D31" s="693">
        <v>2289458</v>
      </c>
      <c r="E31" s="709">
        <v>2500000</v>
      </c>
    </row>
    <row r="32" spans="1:5" s="690" customFormat="1" ht="12" customHeight="1" x14ac:dyDescent="0.2">
      <c r="A32" s="695" t="s">
        <v>177</v>
      </c>
      <c r="B32" s="692" t="str">
        <f>[1]KV_1.1.sz.mell.!B34</f>
        <v>Idegenforgalmi adó</v>
      </c>
      <c r="C32" s="697"/>
      <c r="D32" s="697"/>
      <c r="E32" s="710"/>
    </row>
    <row r="33" spans="1:5" s="690" customFormat="1" ht="12" customHeight="1" x14ac:dyDescent="0.2">
      <c r="A33" s="695" t="s">
        <v>178</v>
      </c>
      <c r="B33" s="692" t="str">
        <f>[1]KV_1.1.sz.mell.!B35</f>
        <v>Iparűzési adó</v>
      </c>
      <c r="C33" s="697">
        <v>3923971</v>
      </c>
      <c r="D33" s="697">
        <v>5567246</v>
      </c>
      <c r="E33" s="710">
        <v>6500000</v>
      </c>
    </row>
    <row r="34" spans="1:5" s="690" customFormat="1" ht="12" customHeight="1" x14ac:dyDescent="0.2">
      <c r="A34" s="695" t="s">
        <v>179</v>
      </c>
      <c r="B34" s="692" t="str">
        <f>[1]KV_1.1.sz.mell.!B36</f>
        <v>Talajterhelési díj</v>
      </c>
      <c r="C34" s="697"/>
      <c r="D34" s="697"/>
      <c r="E34" s="710"/>
    </row>
    <row r="35" spans="1:5" s="690" customFormat="1" ht="12" customHeight="1" x14ac:dyDescent="0.2">
      <c r="A35" s="695" t="s">
        <v>430</v>
      </c>
      <c r="B35" s="692" t="str">
        <f>[1]KV_1.1.sz.mell.!B37</f>
        <v>Gépjárműadó</v>
      </c>
      <c r="C35" s="697">
        <v>1342635</v>
      </c>
      <c r="D35" s="697"/>
      <c r="E35" s="710"/>
    </row>
    <row r="36" spans="1:5" s="690" customFormat="1" ht="12" customHeight="1" x14ac:dyDescent="0.2">
      <c r="A36" s="695" t="s">
        <v>431</v>
      </c>
      <c r="B36" s="692" t="str">
        <f>[1]KV_1.1.sz.mell.!B38</f>
        <v>Telekadó</v>
      </c>
      <c r="C36" s="697"/>
      <c r="D36" s="697"/>
      <c r="E36" s="710"/>
    </row>
    <row r="37" spans="1:5" s="690" customFormat="1" ht="12" customHeight="1" thickBot="1" x14ac:dyDescent="0.25">
      <c r="A37" s="700" t="s">
        <v>432</v>
      </c>
      <c r="B37" s="692" t="str">
        <f>[1]KV_1.1.sz.mell.!B39</f>
        <v>Egyéb közhatalmi bevételek</v>
      </c>
      <c r="C37" s="704">
        <v>367658</v>
      </c>
      <c r="D37" s="704">
        <v>573970</v>
      </c>
      <c r="E37" s="711">
        <v>700000</v>
      </c>
    </row>
    <row r="38" spans="1:5" s="690" customFormat="1" ht="12" customHeight="1" thickBot="1" x14ac:dyDescent="0.25">
      <c r="A38" s="686" t="s">
        <v>12</v>
      </c>
      <c r="B38" s="687" t="s">
        <v>335</v>
      </c>
      <c r="C38" s="688">
        <f>SUM(C39:C49)</f>
        <v>5846024</v>
      </c>
      <c r="D38" s="688">
        <f>SUM(D39:D49)</f>
        <v>7127705</v>
      </c>
      <c r="E38" s="703">
        <f>SUM(E39:E49)</f>
        <v>20395394</v>
      </c>
    </row>
    <row r="39" spans="1:5" s="690" customFormat="1" ht="12" customHeight="1" x14ac:dyDescent="0.2">
      <c r="A39" s="691" t="s">
        <v>59</v>
      </c>
      <c r="B39" s="692" t="s">
        <v>183</v>
      </c>
      <c r="C39" s="693"/>
      <c r="D39" s="693"/>
      <c r="E39" s="694"/>
    </row>
    <row r="40" spans="1:5" s="690" customFormat="1" ht="12" customHeight="1" x14ac:dyDescent="0.2">
      <c r="A40" s="695" t="s">
        <v>60</v>
      </c>
      <c r="B40" s="696" t="s">
        <v>184</v>
      </c>
      <c r="C40" s="697">
        <v>489943</v>
      </c>
      <c r="D40" s="697">
        <v>312229</v>
      </c>
      <c r="E40" s="698">
        <v>327934</v>
      </c>
    </row>
    <row r="41" spans="1:5" s="690" customFormat="1" ht="12" customHeight="1" x14ac:dyDescent="0.2">
      <c r="A41" s="695" t="s">
        <v>61</v>
      </c>
      <c r="B41" s="696" t="s">
        <v>185</v>
      </c>
      <c r="C41" s="697">
        <v>62175</v>
      </c>
      <c r="D41" s="697">
        <v>126552</v>
      </c>
      <c r="E41" s="698">
        <v>90000</v>
      </c>
    </row>
    <row r="42" spans="1:5" s="690" customFormat="1" ht="12" customHeight="1" x14ac:dyDescent="0.2">
      <c r="A42" s="695" t="s">
        <v>110</v>
      </c>
      <c r="B42" s="696" t="s">
        <v>186</v>
      </c>
      <c r="C42" s="697">
        <v>559982</v>
      </c>
      <c r="D42" s="697">
        <v>1300231</v>
      </c>
      <c r="E42" s="698">
        <v>11625954</v>
      </c>
    </row>
    <row r="43" spans="1:5" s="690" customFormat="1" ht="12" customHeight="1" x14ac:dyDescent="0.2">
      <c r="A43" s="695" t="s">
        <v>111</v>
      </c>
      <c r="B43" s="696" t="s">
        <v>187</v>
      </c>
      <c r="C43" s="697">
        <v>2938027</v>
      </c>
      <c r="D43" s="697">
        <v>3906672</v>
      </c>
      <c r="E43" s="698">
        <v>4062472</v>
      </c>
    </row>
    <row r="44" spans="1:5" s="690" customFormat="1" ht="12" customHeight="1" x14ac:dyDescent="0.2">
      <c r="A44" s="695" t="s">
        <v>112</v>
      </c>
      <c r="B44" s="696" t="s">
        <v>188</v>
      </c>
      <c r="C44" s="697">
        <v>1090142</v>
      </c>
      <c r="D44" s="697">
        <v>1460361</v>
      </c>
      <c r="E44" s="698">
        <v>4276120</v>
      </c>
    </row>
    <row r="45" spans="1:5" s="690" customFormat="1" ht="12" customHeight="1" x14ac:dyDescent="0.2">
      <c r="A45" s="695" t="s">
        <v>113</v>
      </c>
      <c r="B45" s="696" t="s">
        <v>189</v>
      </c>
      <c r="C45" s="697"/>
      <c r="D45" s="697"/>
      <c r="E45" s="698"/>
    </row>
    <row r="46" spans="1:5" s="690" customFormat="1" ht="12" customHeight="1" x14ac:dyDescent="0.2">
      <c r="A46" s="695" t="s">
        <v>114</v>
      </c>
      <c r="B46" s="696" t="s">
        <v>436</v>
      </c>
      <c r="C46" s="697"/>
      <c r="D46" s="697">
        <v>7838</v>
      </c>
      <c r="E46" s="698"/>
    </row>
    <row r="47" spans="1:5" s="690" customFormat="1" ht="12" customHeight="1" x14ac:dyDescent="0.2">
      <c r="A47" s="695" t="s">
        <v>181</v>
      </c>
      <c r="B47" s="696" t="s">
        <v>191</v>
      </c>
      <c r="C47" s="712"/>
      <c r="D47" s="712"/>
      <c r="E47" s="713"/>
    </row>
    <row r="48" spans="1:5" s="690" customFormat="1" ht="12" customHeight="1" x14ac:dyDescent="0.2">
      <c r="A48" s="700" t="s">
        <v>182</v>
      </c>
      <c r="B48" s="706" t="s">
        <v>337</v>
      </c>
      <c r="C48" s="714">
        <v>184467</v>
      </c>
      <c r="D48" s="714"/>
      <c r="E48" s="715"/>
    </row>
    <row r="49" spans="1:5" s="690" customFormat="1" ht="12" customHeight="1" thickBot="1" x14ac:dyDescent="0.25">
      <c r="A49" s="700" t="s">
        <v>336</v>
      </c>
      <c r="B49" s="701" t="s">
        <v>192</v>
      </c>
      <c r="C49" s="714">
        <v>521288</v>
      </c>
      <c r="D49" s="714">
        <v>13822</v>
      </c>
      <c r="E49" s="715">
        <v>12914</v>
      </c>
    </row>
    <row r="50" spans="1:5" s="690" customFormat="1" ht="12" customHeight="1" thickBot="1" x14ac:dyDescent="0.25">
      <c r="A50" s="686" t="s">
        <v>13</v>
      </c>
      <c r="B50" s="687" t="s">
        <v>193</v>
      </c>
      <c r="C50" s="688">
        <f>SUM(C51:C55)</f>
        <v>0</v>
      </c>
      <c r="D50" s="688">
        <f>SUM(D51:D55)</f>
        <v>0</v>
      </c>
      <c r="E50" s="703">
        <f>SUM(E51:E55)</f>
        <v>0</v>
      </c>
    </row>
    <row r="51" spans="1:5" s="690" customFormat="1" ht="12" customHeight="1" x14ac:dyDescent="0.2">
      <c r="A51" s="691" t="s">
        <v>62</v>
      </c>
      <c r="B51" s="692" t="s">
        <v>197</v>
      </c>
      <c r="C51" s="716"/>
      <c r="D51" s="716"/>
      <c r="E51" s="717"/>
    </row>
    <row r="52" spans="1:5" s="690" customFormat="1" ht="12" customHeight="1" x14ac:dyDescent="0.2">
      <c r="A52" s="695" t="s">
        <v>63</v>
      </c>
      <c r="B52" s="696" t="s">
        <v>198</v>
      </c>
      <c r="C52" s="712"/>
      <c r="D52" s="712"/>
      <c r="E52" s="713"/>
    </row>
    <row r="53" spans="1:5" s="690" customFormat="1" ht="12" customHeight="1" x14ac:dyDescent="0.2">
      <c r="A53" s="695" t="s">
        <v>194</v>
      </c>
      <c r="B53" s="696" t="s">
        <v>199</v>
      </c>
      <c r="C53" s="712"/>
      <c r="D53" s="712"/>
      <c r="E53" s="713"/>
    </row>
    <row r="54" spans="1:5" s="690" customFormat="1" ht="12" customHeight="1" x14ac:dyDescent="0.2">
      <c r="A54" s="695" t="s">
        <v>195</v>
      </c>
      <c r="B54" s="696" t="s">
        <v>200</v>
      </c>
      <c r="C54" s="712"/>
      <c r="D54" s="712"/>
      <c r="E54" s="713"/>
    </row>
    <row r="55" spans="1:5" s="690" customFormat="1" ht="12" customHeight="1" thickBot="1" x14ac:dyDescent="0.25">
      <c r="A55" s="700" t="s">
        <v>196</v>
      </c>
      <c r="B55" s="701" t="s">
        <v>201</v>
      </c>
      <c r="C55" s="714"/>
      <c r="D55" s="714"/>
      <c r="E55" s="715"/>
    </row>
    <row r="56" spans="1:5" s="690" customFormat="1" ht="12" customHeight="1" thickBot="1" x14ac:dyDescent="0.25">
      <c r="A56" s="686" t="s">
        <v>115</v>
      </c>
      <c r="B56" s="687" t="s">
        <v>202</v>
      </c>
      <c r="C56" s="688">
        <f>SUM(C57:C59)</f>
        <v>0</v>
      </c>
      <c r="D56" s="688">
        <f>SUM(D57:D59)</f>
        <v>0</v>
      </c>
      <c r="E56" s="703">
        <f>SUM(E57:E59)</f>
        <v>0</v>
      </c>
    </row>
    <row r="57" spans="1:5" s="690" customFormat="1" ht="12" customHeight="1" x14ac:dyDescent="0.2">
      <c r="A57" s="691" t="s">
        <v>64</v>
      </c>
      <c r="B57" s="692" t="s">
        <v>203</v>
      </c>
      <c r="C57" s="693"/>
      <c r="D57" s="693"/>
      <c r="E57" s="694"/>
    </row>
    <row r="58" spans="1:5" s="690" customFormat="1" ht="12" customHeight="1" x14ac:dyDescent="0.2">
      <c r="A58" s="695" t="s">
        <v>65</v>
      </c>
      <c r="B58" s="696" t="s">
        <v>328</v>
      </c>
      <c r="C58" s="697"/>
      <c r="D58" s="697"/>
      <c r="E58" s="698"/>
    </row>
    <row r="59" spans="1:5" s="690" customFormat="1" ht="12" customHeight="1" x14ac:dyDescent="0.2">
      <c r="A59" s="695" t="s">
        <v>206</v>
      </c>
      <c r="B59" s="696" t="s">
        <v>204</v>
      </c>
      <c r="C59" s="697"/>
      <c r="D59" s="697"/>
      <c r="E59" s="698"/>
    </row>
    <row r="60" spans="1:5" s="690" customFormat="1" ht="12" customHeight="1" thickBot="1" x14ac:dyDescent="0.25">
      <c r="A60" s="700" t="s">
        <v>207</v>
      </c>
      <c r="B60" s="701" t="s">
        <v>205</v>
      </c>
      <c r="C60" s="704"/>
      <c r="D60" s="704"/>
      <c r="E60" s="705"/>
    </row>
    <row r="61" spans="1:5" s="690" customFormat="1" ht="12" customHeight="1" thickBot="1" x14ac:dyDescent="0.25">
      <c r="A61" s="686" t="s">
        <v>15</v>
      </c>
      <c r="B61" s="702" t="s">
        <v>208</v>
      </c>
      <c r="C61" s="688">
        <f>SUM(C62:C64)</f>
        <v>2868755</v>
      </c>
      <c r="D61" s="688">
        <f>SUM(D62:D64)</f>
        <v>586353</v>
      </c>
      <c r="E61" s="703">
        <f>SUM(E62:E64)</f>
        <v>73440</v>
      </c>
    </row>
    <row r="62" spans="1:5" s="690" customFormat="1" ht="12" customHeight="1" x14ac:dyDescent="0.2">
      <c r="A62" s="691" t="s">
        <v>116</v>
      </c>
      <c r="B62" s="692" t="s">
        <v>210</v>
      </c>
      <c r="C62" s="712"/>
      <c r="D62" s="712"/>
      <c r="E62" s="713"/>
    </row>
    <row r="63" spans="1:5" s="690" customFormat="1" ht="12" customHeight="1" x14ac:dyDescent="0.2">
      <c r="A63" s="695" t="s">
        <v>117</v>
      </c>
      <c r="B63" s="696" t="s">
        <v>329</v>
      </c>
      <c r="C63" s="712"/>
      <c r="D63" s="712"/>
      <c r="E63" s="713"/>
    </row>
    <row r="64" spans="1:5" s="690" customFormat="1" ht="12" customHeight="1" x14ac:dyDescent="0.2">
      <c r="A64" s="695" t="s">
        <v>141</v>
      </c>
      <c r="B64" s="696" t="s">
        <v>211</v>
      </c>
      <c r="C64" s="712">
        <v>2868755</v>
      </c>
      <c r="D64" s="712">
        <v>586353</v>
      </c>
      <c r="E64" s="713">
        <v>73440</v>
      </c>
    </row>
    <row r="65" spans="1:7" s="690" customFormat="1" ht="12" customHeight="1" thickBot="1" x14ac:dyDescent="0.25">
      <c r="A65" s="700" t="s">
        <v>209</v>
      </c>
      <c r="B65" s="701" t="s">
        <v>212</v>
      </c>
      <c r="C65" s="712"/>
      <c r="D65" s="712"/>
      <c r="E65" s="713"/>
    </row>
    <row r="66" spans="1:7" s="690" customFormat="1" ht="12" customHeight="1" thickBot="1" x14ac:dyDescent="0.25">
      <c r="A66" s="718" t="s">
        <v>376</v>
      </c>
      <c r="B66" s="687" t="s">
        <v>213</v>
      </c>
      <c r="C66" s="707">
        <f>+C8+C16+C23+C30+C38+C50+C56+C61</f>
        <v>57887004</v>
      </c>
      <c r="D66" s="707">
        <f>+D8+D16+D23+D30+D38+D50+D56+D61</f>
        <v>73592182</v>
      </c>
      <c r="E66" s="708">
        <f>+E8+E16+E23+E30+E38+E50+E56+E61</f>
        <v>78220235</v>
      </c>
    </row>
    <row r="67" spans="1:7" s="690" customFormat="1" ht="12" customHeight="1" thickBot="1" x14ac:dyDescent="0.25">
      <c r="A67" s="719" t="s">
        <v>214</v>
      </c>
      <c r="B67" s="702" t="s">
        <v>652</v>
      </c>
      <c r="C67" s="688">
        <f>SUM(C68:C70)</f>
        <v>0</v>
      </c>
      <c r="D67" s="688">
        <f>SUM(D68:D70)</f>
        <v>0</v>
      </c>
      <c r="E67" s="703">
        <f>SUM(E68:E70)</f>
        <v>0</v>
      </c>
    </row>
    <row r="68" spans="1:7" s="690" customFormat="1" ht="12" customHeight="1" x14ac:dyDescent="0.2">
      <c r="A68" s="691" t="s">
        <v>243</v>
      </c>
      <c r="B68" s="692" t="s">
        <v>216</v>
      </c>
      <c r="C68" s="712"/>
      <c r="D68" s="712"/>
      <c r="E68" s="713"/>
    </row>
    <row r="69" spans="1:7" s="690" customFormat="1" ht="12" customHeight="1" x14ac:dyDescent="0.2">
      <c r="A69" s="695" t="s">
        <v>252</v>
      </c>
      <c r="B69" s="696" t="s">
        <v>217</v>
      </c>
      <c r="C69" s="712"/>
      <c r="D69" s="712"/>
      <c r="E69" s="713"/>
    </row>
    <row r="70" spans="1:7" s="690" customFormat="1" ht="12" customHeight="1" thickBot="1" x14ac:dyDescent="0.25">
      <c r="A70" s="700" t="s">
        <v>253</v>
      </c>
      <c r="B70" s="720" t="s">
        <v>362</v>
      </c>
      <c r="C70" s="712"/>
      <c r="D70" s="712"/>
      <c r="E70" s="713"/>
    </row>
    <row r="71" spans="1:7" s="690" customFormat="1" ht="12" customHeight="1" thickBot="1" x14ac:dyDescent="0.25">
      <c r="A71" s="719" t="s">
        <v>219</v>
      </c>
      <c r="B71" s="702" t="s">
        <v>220</v>
      </c>
      <c r="C71" s="688">
        <f>SUM(C72:C75)</f>
        <v>0</v>
      </c>
      <c r="D71" s="688">
        <f>SUM(D72:D75)</f>
        <v>0</v>
      </c>
      <c r="E71" s="703">
        <f>SUM(E72:E75)</f>
        <v>0</v>
      </c>
    </row>
    <row r="72" spans="1:7" s="690" customFormat="1" ht="12" customHeight="1" x14ac:dyDescent="0.2">
      <c r="A72" s="691" t="s">
        <v>93</v>
      </c>
      <c r="B72" s="692" t="s">
        <v>221</v>
      </c>
      <c r="C72" s="712"/>
      <c r="D72" s="712"/>
      <c r="E72" s="713"/>
    </row>
    <row r="73" spans="1:7" s="690" customFormat="1" ht="13.5" customHeight="1" x14ac:dyDescent="0.25">
      <c r="A73" s="695" t="s">
        <v>94</v>
      </c>
      <c r="B73" s="692" t="s">
        <v>445</v>
      </c>
      <c r="C73" s="712"/>
      <c r="D73" s="712"/>
      <c r="E73" s="713"/>
      <c r="G73" s="721"/>
    </row>
    <row r="74" spans="1:7" s="690" customFormat="1" ht="12" customHeight="1" x14ac:dyDescent="0.2">
      <c r="A74" s="695" t="s">
        <v>244</v>
      </c>
      <c r="B74" s="692" t="s">
        <v>222</v>
      </c>
      <c r="C74" s="712"/>
      <c r="D74" s="712"/>
      <c r="E74" s="713"/>
    </row>
    <row r="75" spans="1:7" s="690" customFormat="1" ht="12" customHeight="1" thickBot="1" x14ac:dyDescent="0.25">
      <c r="A75" s="700" t="s">
        <v>245</v>
      </c>
      <c r="B75" s="722" t="s">
        <v>446</v>
      </c>
      <c r="C75" s="712"/>
      <c r="D75" s="712"/>
      <c r="E75" s="713"/>
    </row>
    <row r="76" spans="1:7" s="690" customFormat="1" ht="12" customHeight="1" thickBot="1" x14ac:dyDescent="0.25">
      <c r="A76" s="719" t="s">
        <v>223</v>
      </c>
      <c r="B76" s="702" t="s">
        <v>224</v>
      </c>
      <c r="C76" s="688">
        <f>SUM(C77:C78)</f>
        <v>32314011</v>
      </c>
      <c r="D76" s="688">
        <f>SUM(D77:D78)</f>
        <v>17672561</v>
      </c>
      <c r="E76" s="703">
        <f>SUM(E77:E78)</f>
        <v>31070703</v>
      </c>
    </row>
    <row r="77" spans="1:7" s="690" customFormat="1" ht="12" customHeight="1" x14ac:dyDescent="0.2">
      <c r="A77" s="691" t="s">
        <v>246</v>
      </c>
      <c r="B77" s="692" t="s">
        <v>225</v>
      </c>
      <c r="C77" s="712">
        <v>32314011</v>
      </c>
      <c r="D77" s="712">
        <v>17672561</v>
      </c>
      <c r="E77" s="713">
        <v>31070703</v>
      </c>
    </row>
    <row r="78" spans="1:7" s="690" customFormat="1" ht="12" customHeight="1" thickBot="1" x14ac:dyDescent="0.25">
      <c r="A78" s="700" t="s">
        <v>247</v>
      </c>
      <c r="B78" s="701" t="s">
        <v>226</v>
      </c>
      <c r="C78" s="712"/>
      <c r="D78" s="712"/>
      <c r="E78" s="713"/>
    </row>
    <row r="79" spans="1:7" s="690" customFormat="1" ht="12" customHeight="1" thickBot="1" x14ac:dyDescent="0.25">
      <c r="A79" s="719" t="s">
        <v>227</v>
      </c>
      <c r="B79" s="702" t="s">
        <v>228</v>
      </c>
      <c r="C79" s="688">
        <f>SUM(C80:C82)</f>
        <v>1523368</v>
      </c>
      <c r="D79" s="688">
        <f>SUM(D80:D82)</f>
        <v>1717274</v>
      </c>
      <c r="E79" s="703">
        <f>SUM(E80:E82)</f>
        <v>0</v>
      </c>
    </row>
    <row r="80" spans="1:7" s="690" customFormat="1" ht="12" customHeight="1" x14ac:dyDescent="0.2">
      <c r="A80" s="691" t="s">
        <v>248</v>
      </c>
      <c r="B80" s="692" t="s">
        <v>229</v>
      </c>
      <c r="C80" s="712">
        <v>1523368</v>
      </c>
      <c r="D80" s="712">
        <v>1717274</v>
      </c>
      <c r="E80" s="713"/>
    </row>
    <row r="81" spans="1:5" s="690" customFormat="1" ht="12" customHeight="1" x14ac:dyDescent="0.2">
      <c r="A81" s="695" t="s">
        <v>249</v>
      </c>
      <c r="B81" s="696" t="s">
        <v>230</v>
      </c>
      <c r="C81" s="712"/>
      <c r="D81" s="712"/>
      <c r="E81" s="713"/>
    </row>
    <row r="82" spans="1:5" s="690" customFormat="1" ht="12" customHeight="1" thickBot="1" x14ac:dyDescent="0.25">
      <c r="A82" s="700" t="s">
        <v>250</v>
      </c>
      <c r="B82" s="701" t="s">
        <v>447</v>
      </c>
      <c r="C82" s="712"/>
      <c r="D82" s="712"/>
      <c r="E82" s="713"/>
    </row>
    <row r="83" spans="1:5" s="690" customFormat="1" ht="12" customHeight="1" thickBot="1" x14ac:dyDescent="0.25">
      <c r="A83" s="719" t="s">
        <v>231</v>
      </c>
      <c r="B83" s="702" t="s">
        <v>251</v>
      </c>
      <c r="C83" s="688">
        <f>SUM(C84:C87)</f>
        <v>0</v>
      </c>
      <c r="D83" s="688">
        <f>SUM(D84:D87)</f>
        <v>0</v>
      </c>
      <c r="E83" s="703">
        <f>SUM(E84:E87)</f>
        <v>0</v>
      </c>
    </row>
    <row r="84" spans="1:5" s="690" customFormat="1" ht="12" customHeight="1" x14ac:dyDescent="0.2">
      <c r="A84" s="723" t="s">
        <v>232</v>
      </c>
      <c r="B84" s="692" t="s">
        <v>233</v>
      </c>
      <c r="C84" s="712"/>
      <c r="D84" s="712"/>
      <c r="E84" s="713"/>
    </row>
    <row r="85" spans="1:5" s="690" customFormat="1" ht="12" customHeight="1" x14ac:dyDescent="0.2">
      <c r="A85" s="724" t="s">
        <v>234</v>
      </c>
      <c r="B85" s="696" t="s">
        <v>235</v>
      </c>
      <c r="C85" s="712"/>
      <c r="D85" s="712"/>
      <c r="E85" s="713"/>
    </row>
    <row r="86" spans="1:5" s="690" customFormat="1" ht="12" customHeight="1" x14ac:dyDescent="0.2">
      <c r="A86" s="724" t="s">
        <v>236</v>
      </c>
      <c r="B86" s="696" t="s">
        <v>237</v>
      </c>
      <c r="C86" s="712"/>
      <c r="D86" s="712"/>
      <c r="E86" s="713"/>
    </row>
    <row r="87" spans="1:5" s="690" customFormat="1" ht="12" customHeight="1" thickBot="1" x14ac:dyDescent="0.25">
      <c r="A87" s="725" t="s">
        <v>238</v>
      </c>
      <c r="B87" s="701" t="s">
        <v>239</v>
      </c>
      <c r="C87" s="712"/>
      <c r="D87" s="712"/>
      <c r="E87" s="713"/>
    </row>
    <row r="88" spans="1:5" s="690" customFormat="1" ht="12" customHeight="1" thickBot="1" x14ac:dyDescent="0.25">
      <c r="A88" s="719" t="s">
        <v>240</v>
      </c>
      <c r="B88" s="702" t="s">
        <v>375</v>
      </c>
      <c r="C88" s="726"/>
      <c r="D88" s="726"/>
      <c r="E88" s="727"/>
    </row>
    <row r="89" spans="1:5" s="690" customFormat="1" ht="12" customHeight="1" thickBot="1" x14ac:dyDescent="0.25">
      <c r="A89" s="719" t="s">
        <v>242</v>
      </c>
      <c r="B89" s="702" t="s">
        <v>241</v>
      </c>
      <c r="C89" s="726"/>
      <c r="D89" s="726"/>
      <c r="E89" s="727"/>
    </row>
    <row r="90" spans="1:5" s="690" customFormat="1" ht="12" customHeight="1" thickBot="1" x14ac:dyDescent="0.25">
      <c r="A90" s="719" t="s">
        <v>254</v>
      </c>
      <c r="B90" s="728" t="s">
        <v>378</v>
      </c>
      <c r="C90" s="707">
        <f>+C67+C71+C76+C79+C83+C89+C88</f>
        <v>33837379</v>
      </c>
      <c r="D90" s="707">
        <f>+D67+D71+D76+D79+D83+D89+D88</f>
        <v>19389835</v>
      </c>
      <c r="E90" s="708">
        <f>+E67+E71+E76+E79+E83+E89+E88</f>
        <v>31070703</v>
      </c>
    </row>
    <row r="91" spans="1:5" s="690" customFormat="1" ht="12" customHeight="1" thickBot="1" x14ac:dyDescent="0.25">
      <c r="A91" s="729" t="s">
        <v>377</v>
      </c>
      <c r="B91" s="730" t="s">
        <v>379</v>
      </c>
      <c r="C91" s="707">
        <f>+C66+C90</f>
        <v>91724383</v>
      </c>
      <c r="D91" s="707">
        <f>+D66+D90</f>
        <v>92982017</v>
      </c>
      <c r="E91" s="708">
        <f>+E66+E90</f>
        <v>109290938</v>
      </c>
    </row>
    <row r="92" spans="1:5" s="690" customFormat="1" ht="12" customHeight="1" x14ac:dyDescent="0.2">
      <c r="A92" s="731"/>
      <c r="B92" s="732"/>
      <c r="C92" s="733"/>
      <c r="D92" s="734"/>
      <c r="E92" s="735"/>
    </row>
    <row r="93" spans="1:5" s="690" customFormat="1" ht="12" customHeight="1" x14ac:dyDescent="0.2">
      <c r="A93" s="961" t="s">
        <v>37</v>
      </c>
      <c r="B93" s="961"/>
      <c r="C93" s="961"/>
      <c r="D93" s="961"/>
      <c r="E93" s="961"/>
    </row>
    <row r="94" spans="1:5" s="690" customFormat="1" ht="12" customHeight="1" thickBot="1" x14ac:dyDescent="0.25">
      <c r="A94" s="962" t="s">
        <v>97</v>
      </c>
      <c r="B94" s="962"/>
      <c r="C94" s="736"/>
      <c r="D94" s="737"/>
      <c r="E94" s="738" t="str">
        <f>E5</f>
        <v>Forintban</v>
      </c>
    </row>
    <row r="95" spans="1:5" s="690" customFormat="1" ht="24" customHeight="1" thickBot="1" x14ac:dyDescent="0.25">
      <c r="A95" s="739" t="s">
        <v>6</v>
      </c>
      <c r="B95" s="740" t="s">
        <v>38</v>
      </c>
      <c r="C95" s="740" t="str">
        <f>+C6</f>
        <v>2019. évi tény</v>
      </c>
      <c r="D95" s="740" t="str">
        <f>+D6</f>
        <v>2020. évi várható</v>
      </c>
      <c r="E95" s="741" t="str">
        <f>+E6</f>
        <v>2021. évi előirányzat</v>
      </c>
    </row>
    <row r="96" spans="1:5" s="690" customFormat="1" ht="12" customHeight="1" thickBot="1" x14ac:dyDescent="0.25">
      <c r="A96" s="682" t="s">
        <v>393</v>
      </c>
      <c r="B96" s="683" t="s">
        <v>394</v>
      </c>
      <c r="C96" s="683" t="s">
        <v>395</v>
      </c>
      <c r="D96" s="683" t="s">
        <v>397</v>
      </c>
      <c r="E96" s="684" t="s">
        <v>396</v>
      </c>
    </row>
    <row r="97" spans="1:5" s="690" customFormat="1" ht="15.2" customHeight="1" thickBot="1" x14ac:dyDescent="0.25">
      <c r="A97" s="742" t="s">
        <v>8</v>
      </c>
      <c r="B97" s="743" t="s">
        <v>338</v>
      </c>
      <c r="C97" s="744">
        <f>C98+C99+C100+C101+C102+C115</f>
        <v>54170341</v>
      </c>
      <c r="D97" s="744">
        <f>D98+D99+D100+D101+D102+D115</f>
        <v>53810535</v>
      </c>
      <c r="E97" s="745">
        <f>E98+E99+E100+E101+E102+E115</f>
        <v>89626050</v>
      </c>
    </row>
    <row r="98" spans="1:5" s="690" customFormat="1" ht="12.95" customHeight="1" x14ac:dyDescent="0.2">
      <c r="A98" s="746" t="s">
        <v>66</v>
      </c>
      <c r="B98" s="495" t="s">
        <v>39</v>
      </c>
      <c r="C98" s="747">
        <v>27069002</v>
      </c>
      <c r="D98" s="747">
        <v>28790744</v>
      </c>
      <c r="E98" s="748">
        <v>32072866</v>
      </c>
    </row>
    <row r="99" spans="1:5" ht="16.5" customHeight="1" x14ac:dyDescent="0.25">
      <c r="A99" s="695" t="s">
        <v>67</v>
      </c>
      <c r="B99" s="497" t="s">
        <v>118</v>
      </c>
      <c r="C99" s="697">
        <v>4757535</v>
      </c>
      <c r="D99" s="697">
        <v>4547616</v>
      </c>
      <c r="E99" s="698">
        <v>4657326</v>
      </c>
    </row>
    <row r="100" spans="1:5" x14ac:dyDescent="0.25">
      <c r="A100" s="695" t="s">
        <v>68</v>
      </c>
      <c r="B100" s="497" t="s">
        <v>91</v>
      </c>
      <c r="C100" s="704">
        <v>18985932</v>
      </c>
      <c r="D100" s="704">
        <v>17949661</v>
      </c>
      <c r="E100" s="705">
        <v>21211293</v>
      </c>
    </row>
    <row r="101" spans="1:5" s="685" customFormat="1" ht="12" customHeight="1" x14ac:dyDescent="0.2">
      <c r="A101" s="695" t="s">
        <v>69</v>
      </c>
      <c r="B101" s="749" t="s">
        <v>119</v>
      </c>
      <c r="C101" s="704">
        <v>851000</v>
      </c>
      <c r="D101" s="704">
        <v>757000</v>
      </c>
      <c r="E101" s="705">
        <v>750000</v>
      </c>
    </row>
    <row r="102" spans="1:5" ht="12" customHeight="1" x14ac:dyDescent="0.25">
      <c r="A102" s="695" t="s">
        <v>77</v>
      </c>
      <c r="B102" s="750" t="s">
        <v>120</v>
      </c>
      <c r="C102" s="704">
        <f>C105+C109+C114</f>
        <v>2506872</v>
      </c>
      <c r="D102" s="704">
        <f>D105+D109+D114+D103</f>
        <v>1765514</v>
      </c>
      <c r="E102" s="705">
        <f>E109+E114</f>
        <v>3414821</v>
      </c>
    </row>
    <row r="103" spans="1:5" ht="12" customHeight="1" x14ac:dyDescent="0.25">
      <c r="A103" s="695" t="s">
        <v>70</v>
      </c>
      <c r="B103" s="497" t="s">
        <v>343</v>
      </c>
      <c r="C103" s="704"/>
      <c r="D103" s="704">
        <v>3991</v>
      </c>
      <c r="E103" s="705"/>
    </row>
    <row r="104" spans="1:5" ht="12" customHeight="1" x14ac:dyDescent="0.25">
      <c r="A104" s="695" t="s">
        <v>71</v>
      </c>
      <c r="B104" s="751" t="s">
        <v>342</v>
      </c>
      <c r="C104" s="704"/>
      <c r="D104" s="704"/>
      <c r="E104" s="705"/>
    </row>
    <row r="105" spans="1:5" ht="12" customHeight="1" x14ac:dyDescent="0.25">
      <c r="A105" s="695" t="s">
        <v>78</v>
      </c>
      <c r="B105" s="751" t="s">
        <v>341</v>
      </c>
      <c r="C105" s="704">
        <v>12000</v>
      </c>
      <c r="D105" s="704"/>
      <c r="E105" s="705"/>
    </row>
    <row r="106" spans="1:5" ht="12" customHeight="1" x14ac:dyDescent="0.25">
      <c r="A106" s="695" t="s">
        <v>79</v>
      </c>
      <c r="B106" s="752" t="s">
        <v>257</v>
      </c>
      <c r="C106" s="704"/>
      <c r="D106" s="704"/>
      <c r="E106" s="705"/>
    </row>
    <row r="107" spans="1:5" ht="12" customHeight="1" x14ac:dyDescent="0.25">
      <c r="A107" s="695" t="s">
        <v>80</v>
      </c>
      <c r="B107" s="753" t="s">
        <v>258</v>
      </c>
      <c r="C107" s="704"/>
      <c r="D107" s="704"/>
      <c r="E107" s="705"/>
    </row>
    <row r="108" spans="1:5" ht="12" customHeight="1" x14ac:dyDescent="0.25">
      <c r="A108" s="695" t="s">
        <v>81</v>
      </c>
      <c r="B108" s="753" t="s">
        <v>259</v>
      </c>
      <c r="C108" s="704"/>
      <c r="D108" s="704"/>
      <c r="E108" s="705"/>
    </row>
    <row r="109" spans="1:5" ht="12" customHeight="1" x14ac:dyDescent="0.25">
      <c r="A109" s="695" t="s">
        <v>83</v>
      </c>
      <c r="B109" s="752" t="s">
        <v>260</v>
      </c>
      <c r="C109" s="704">
        <v>2044872</v>
      </c>
      <c r="D109" s="704">
        <v>1761523</v>
      </c>
      <c r="E109" s="705">
        <v>2964821</v>
      </c>
    </row>
    <row r="110" spans="1:5" ht="12" customHeight="1" x14ac:dyDescent="0.25">
      <c r="A110" s="695" t="s">
        <v>121</v>
      </c>
      <c r="B110" s="752" t="s">
        <v>261</v>
      </c>
      <c r="C110" s="704"/>
      <c r="D110" s="704"/>
      <c r="E110" s="705"/>
    </row>
    <row r="111" spans="1:5" ht="12" customHeight="1" x14ac:dyDescent="0.25">
      <c r="A111" s="695" t="s">
        <v>255</v>
      </c>
      <c r="B111" s="753" t="s">
        <v>262</v>
      </c>
      <c r="C111" s="704"/>
      <c r="D111" s="704"/>
      <c r="E111" s="705"/>
    </row>
    <row r="112" spans="1:5" ht="12" customHeight="1" x14ac:dyDescent="0.25">
      <c r="A112" s="754" t="s">
        <v>256</v>
      </c>
      <c r="B112" s="751" t="s">
        <v>263</v>
      </c>
      <c r="C112" s="704"/>
      <c r="D112" s="704"/>
      <c r="E112" s="705"/>
    </row>
    <row r="113" spans="1:5" ht="12" customHeight="1" x14ac:dyDescent="0.25">
      <c r="A113" s="695" t="s">
        <v>339</v>
      </c>
      <c r="B113" s="751" t="s">
        <v>264</v>
      </c>
      <c r="C113" s="704"/>
      <c r="D113" s="704"/>
      <c r="E113" s="705"/>
    </row>
    <row r="114" spans="1:5" ht="12" customHeight="1" x14ac:dyDescent="0.25">
      <c r="A114" s="700" t="s">
        <v>340</v>
      </c>
      <c r="B114" s="751" t="s">
        <v>265</v>
      </c>
      <c r="C114" s="704">
        <v>450000</v>
      </c>
      <c r="D114" s="704"/>
      <c r="E114" s="705">
        <v>450000</v>
      </c>
    </row>
    <row r="115" spans="1:5" ht="12" customHeight="1" x14ac:dyDescent="0.25">
      <c r="A115" s="695" t="s">
        <v>344</v>
      </c>
      <c r="B115" s="749" t="s">
        <v>40</v>
      </c>
      <c r="C115" s="697"/>
      <c r="D115" s="697"/>
      <c r="E115" s="698">
        <f>E117</f>
        <v>27519744</v>
      </c>
    </row>
    <row r="116" spans="1:5" ht="12" customHeight="1" x14ac:dyDescent="0.25">
      <c r="A116" s="695" t="s">
        <v>345</v>
      </c>
      <c r="B116" s="497" t="s">
        <v>347</v>
      </c>
      <c r="C116" s="697"/>
      <c r="D116" s="697"/>
      <c r="E116" s="698"/>
    </row>
    <row r="117" spans="1:5" ht="12" customHeight="1" thickBot="1" x14ac:dyDescent="0.3">
      <c r="A117" s="755" t="s">
        <v>346</v>
      </c>
      <c r="B117" s="756" t="s">
        <v>348</v>
      </c>
      <c r="C117" s="757"/>
      <c r="D117" s="757"/>
      <c r="E117" s="758">
        <v>27519744</v>
      </c>
    </row>
    <row r="118" spans="1:5" ht="12" customHeight="1" thickBot="1" x14ac:dyDescent="0.3">
      <c r="A118" s="759" t="s">
        <v>9</v>
      </c>
      <c r="B118" s="760" t="s">
        <v>266</v>
      </c>
      <c r="C118" s="761">
        <f>+C119+C121+C123</f>
        <v>18191352</v>
      </c>
      <c r="D118" s="761">
        <f>+D119+D121+D123</f>
        <v>6669628</v>
      </c>
      <c r="E118" s="762">
        <f>+E119+E121+E123</f>
        <v>17989999</v>
      </c>
    </row>
    <row r="119" spans="1:5" ht="12" customHeight="1" x14ac:dyDescent="0.25">
      <c r="A119" s="691" t="s">
        <v>72</v>
      </c>
      <c r="B119" s="497" t="s">
        <v>140</v>
      </c>
      <c r="C119" s="693">
        <v>162703</v>
      </c>
      <c r="D119" s="693">
        <v>4639432</v>
      </c>
      <c r="E119" s="694">
        <v>15253999</v>
      </c>
    </row>
    <row r="120" spans="1:5" x14ac:dyDescent="0.25">
      <c r="A120" s="691" t="s">
        <v>73</v>
      </c>
      <c r="B120" s="763" t="s">
        <v>270</v>
      </c>
      <c r="C120" s="693"/>
      <c r="D120" s="693"/>
      <c r="E120" s="694"/>
    </row>
    <row r="121" spans="1:5" ht="12" customHeight="1" x14ac:dyDescent="0.25">
      <c r="A121" s="691" t="s">
        <v>74</v>
      </c>
      <c r="B121" s="763" t="s">
        <v>122</v>
      </c>
      <c r="C121" s="697">
        <v>17878649</v>
      </c>
      <c r="D121" s="697">
        <v>1580196</v>
      </c>
      <c r="E121" s="698">
        <v>2286000</v>
      </c>
    </row>
    <row r="122" spans="1:5" ht="12" customHeight="1" x14ac:dyDescent="0.25">
      <c r="A122" s="691" t="s">
        <v>75</v>
      </c>
      <c r="B122" s="763" t="s">
        <v>271</v>
      </c>
      <c r="C122" s="697"/>
      <c r="D122" s="697"/>
      <c r="E122" s="698"/>
    </row>
    <row r="123" spans="1:5" ht="12" customHeight="1" x14ac:dyDescent="0.25">
      <c r="A123" s="691" t="s">
        <v>76</v>
      </c>
      <c r="B123" s="701" t="s">
        <v>142</v>
      </c>
      <c r="C123" s="697">
        <f>C126+C127</f>
        <v>150000</v>
      </c>
      <c r="D123" s="697">
        <f>D126+D127</f>
        <v>450000</v>
      </c>
      <c r="E123" s="698">
        <f>E126+E127</f>
        <v>450000</v>
      </c>
    </row>
    <row r="124" spans="1:5" ht="12" customHeight="1" x14ac:dyDescent="0.25">
      <c r="A124" s="691" t="s">
        <v>82</v>
      </c>
      <c r="B124" s="699" t="s">
        <v>330</v>
      </c>
      <c r="C124" s="697"/>
      <c r="D124" s="697"/>
      <c r="E124" s="698"/>
    </row>
    <row r="125" spans="1:5" ht="12" customHeight="1" x14ac:dyDescent="0.25">
      <c r="A125" s="691" t="s">
        <v>84</v>
      </c>
      <c r="B125" s="764" t="s">
        <v>276</v>
      </c>
      <c r="C125" s="697"/>
      <c r="D125" s="697"/>
      <c r="E125" s="698"/>
    </row>
    <row r="126" spans="1:5" ht="12" customHeight="1" x14ac:dyDescent="0.25">
      <c r="A126" s="691" t="s">
        <v>123</v>
      </c>
      <c r="B126" s="753" t="s">
        <v>259</v>
      </c>
      <c r="C126" s="697">
        <v>100000</v>
      </c>
      <c r="D126" s="697">
        <v>400000</v>
      </c>
      <c r="E126" s="698">
        <v>400000</v>
      </c>
    </row>
    <row r="127" spans="1:5" ht="12" customHeight="1" x14ac:dyDescent="0.25">
      <c r="A127" s="691" t="s">
        <v>124</v>
      </c>
      <c r="B127" s="753" t="s">
        <v>275</v>
      </c>
      <c r="C127" s="697">
        <v>50000</v>
      </c>
      <c r="D127" s="697">
        <v>50000</v>
      </c>
      <c r="E127" s="698">
        <v>50000</v>
      </c>
    </row>
    <row r="128" spans="1:5" ht="12" customHeight="1" x14ac:dyDescent="0.25">
      <c r="A128" s="691" t="s">
        <v>125</v>
      </c>
      <c r="B128" s="753" t="s">
        <v>274</v>
      </c>
      <c r="C128" s="697"/>
      <c r="D128" s="697"/>
      <c r="E128" s="698"/>
    </row>
    <row r="129" spans="1:5" ht="12" customHeight="1" x14ac:dyDescent="0.25">
      <c r="A129" s="691" t="s">
        <v>267</v>
      </c>
      <c r="B129" s="753" t="s">
        <v>262</v>
      </c>
      <c r="C129" s="697"/>
      <c r="D129" s="697"/>
      <c r="E129" s="698"/>
    </row>
    <row r="130" spans="1:5" ht="12" customHeight="1" x14ac:dyDescent="0.25">
      <c r="A130" s="691" t="s">
        <v>268</v>
      </c>
      <c r="B130" s="753" t="s">
        <v>273</v>
      </c>
      <c r="C130" s="697"/>
      <c r="D130" s="697"/>
      <c r="E130" s="698"/>
    </row>
    <row r="131" spans="1:5" ht="12" customHeight="1" thickBot="1" x14ac:dyDescent="0.3">
      <c r="A131" s="754" t="s">
        <v>269</v>
      </c>
      <c r="B131" s="753" t="s">
        <v>272</v>
      </c>
      <c r="C131" s="704"/>
      <c r="D131" s="704"/>
      <c r="E131" s="705"/>
    </row>
    <row r="132" spans="1:5" ht="12" customHeight="1" thickBot="1" x14ac:dyDescent="0.3">
      <c r="A132" s="686" t="s">
        <v>10</v>
      </c>
      <c r="B132" s="502" t="s">
        <v>349</v>
      </c>
      <c r="C132" s="688">
        <f>+C97+C118</f>
        <v>72361693</v>
      </c>
      <c r="D132" s="688">
        <f>+D97+D118</f>
        <v>60480163</v>
      </c>
      <c r="E132" s="703">
        <f>+E97+E118</f>
        <v>107616049</v>
      </c>
    </row>
    <row r="133" spans="1:5" ht="12" customHeight="1" thickBot="1" x14ac:dyDescent="0.3">
      <c r="A133" s="686" t="s">
        <v>11</v>
      </c>
      <c r="B133" s="502" t="s">
        <v>350</v>
      </c>
      <c r="C133" s="688">
        <f>+C134+C135+C136</f>
        <v>0</v>
      </c>
      <c r="D133" s="688">
        <f>+D134+D135+D136</f>
        <v>0</v>
      </c>
      <c r="E133" s="703">
        <f>+E134+E135+E136</f>
        <v>0</v>
      </c>
    </row>
    <row r="134" spans="1:5" ht="12" customHeight="1" x14ac:dyDescent="0.25">
      <c r="A134" s="691" t="s">
        <v>176</v>
      </c>
      <c r="B134" s="763" t="s">
        <v>357</v>
      </c>
      <c r="C134" s="697"/>
      <c r="D134" s="697"/>
      <c r="E134" s="698"/>
    </row>
    <row r="135" spans="1:5" ht="12" customHeight="1" x14ac:dyDescent="0.25">
      <c r="A135" s="691" t="s">
        <v>177</v>
      </c>
      <c r="B135" s="763" t="s">
        <v>358</v>
      </c>
      <c r="C135" s="697"/>
      <c r="D135" s="697"/>
      <c r="E135" s="698"/>
    </row>
    <row r="136" spans="1:5" ht="12" customHeight="1" thickBot="1" x14ac:dyDescent="0.3">
      <c r="A136" s="754" t="s">
        <v>178</v>
      </c>
      <c r="B136" s="763" t="s">
        <v>359</v>
      </c>
      <c r="C136" s="697"/>
      <c r="D136" s="697"/>
      <c r="E136" s="698"/>
    </row>
    <row r="137" spans="1:5" ht="12" customHeight="1" thickBot="1" x14ac:dyDescent="0.3">
      <c r="A137" s="686" t="s">
        <v>12</v>
      </c>
      <c r="B137" s="502" t="s">
        <v>351</v>
      </c>
      <c r="C137" s="688">
        <f>SUM(C138:C143)</f>
        <v>0</v>
      </c>
      <c r="D137" s="688">
        <f>SUM(D138:D143)</f>
        <v>0</v>
      </c>
      <c r="E137" s="703">
        <f>SUM(E138:E143)</f>
        <v>0</v>
      </c>
    </row>
    <row r="138" spans="1:5" ht="12" customHeight="1" x14ac:dyDescent="0.25">
      <c r="A138" s="691" t="s">
        <v>59</v>
      </c>
      <c r="B138" s="500" t="s">
        <v>360</v>
      </c>
      <c r="C138" s="697"/>
      <c r="D138" s="697"/>
      <c r="E138" s="698"/>
    </row>
    <row r="139" spans="1:5" ht="12" customHeight="1" x14ac:dyDescent="0.25">
      <c r="A139" s="691" t="s">
        <v>60</v>
      </c>
      <c r="B139" s="500" t="s">
        <v>352</v>
      </c>
      <c r="C139" s="697"/>
      <c r="D139" s="697"/>
      <c r="E139" s="698"/>
    </row>
    <row r="140" spans="1:5" ht="12" customHeight="1" x14ac:dyDescent="0.25">
      <c r="A140" s="691" t="s">
        <v>61</v>
      </c>
      <c r="B140" s="500" t="s">
        <v>353</v>
      </c>
      <c r="C140" s="697"/>
      <c r="D140" s="697"/>
      <c r="E140" s="698"/>
    </row>
    <row r="141" spans="1:5" ht="12" customHeight="1" x14ac:dyDescent="0.25">
      <c r="A141" s="691" t="s">
        <v>110</v>
      </c>
      <c r="B141" s="500" t="s">
        <v>354</v>
      </c>
      <c r="C141" s="697"/>
      <c r="D141" s="697"/>
      <c r="E141" s="698"/>
    </row>
    <row r="142" spans="1:5" ht="12" customHeight="1" x14ac:dyDescent="0.25">
      <c r="A142" s="691" t="s">
        <v>111</v>
      </c>
      <c r="B142" s="500" t="s">
        <v>355</v>
      </c>
      <c r="C142" s="697"/>
      <c r="D142" s="697"/>
      <c r="E142" s="698"/>
    </row>
    <row r="143" spans="1:5" ht="12" customHeight="1" thickBot="1" x14ac:dyDescent="0.3">
      <c r="A143" s="754" t="s">
        <v>112</v>
      </c>
      <c r="B143" s="500" t="s">
        <v>356</v>
      </c>
      <c r="C143" s="697"/>
      <c r="D143" s="697"/>
      <c r="E143" s="698"/>
    </row>
    <row r="144" spans="1:5" ht="12" customHeight="1" thickBot="1" x14ac:dyDescent="0.3">
      <c r="A144" s="686" t="s">
        <v>13</v>
      </c>
      <c r="B144" s="502" t="s">
        <v>364</v>
      </c>
      <c r="C144" s="707">
        <f>+C145+C146+C147+C148</f>
        <v>1343711</v>
      </c>
      <c r="D144" s="707">
        <f>+D145+D146+D147+D148</f>
        <v>1431151</v>
      </c>
      <c r="E144" s="708">
        <f>+E145+E146+E147+E148</f>
        <v>1674889</v>
      </c>
    </row>
    <row r="145" spans="1:6" ht="12" customHeight="1" x14ac:dyDescent="0.25">
      <c r="A145" s="691" t="s">
        <v>62</v>
      </c>
      <c r="B145" s="500" t="s">
        <v>277</v>
      </c>
      <c r="C145" s="697"/>
      <c r="D145" s="697"/>
      <c r="E145" s="698"/>
    </row>
    <row r="146" spans="1:6" ht="12" customHeight="1" x14ac:dyDescent="0.25">
      <c r="A146" s="691" t="s">
        <v>63</v>
      </c>
      <c r="B146" s="500" t="s">
        <v>278</v>
      </c>
      <c r="C146" s="697">
        <v>1343711</v>
      </c>
      <c r="D146" s="697">
        <v>1431151</v>
      </c>
      <c r="E146" s="698">
        <v>1674889</v>
      </c>
    </row>
    <row r="147" spans="1:6" ht="12" customHeight="1" x14ac:dyDescent="0.25">
      <c r="A147" s="691" t="s">
        <v>194</v>
      </c>
      <c r="B147" s="500" t="s">
        <v>365</v>
      </c>
      <c r="C147" s="697"/>
      <c r="D147" s="697"/>
      <c r="E147" s="698"/>
    </row>
    <row r="148" spans="1:6" ht="12" customHeight="1" thickBot="1" x14ac:dyDescent="0.3">
      <c r="A148" s="754" t="s">
        <v>195</v>
      </c>
      <c r="B148" s="498" t="s">
        <v>296</v>
      </c>
      <c r="C148" s="697"/>
      <c r="D148" s="697"/>
      <c r="E148" s="698"/>
    </row>
    <row r="149" spans="1:6" ht="12" customHeight="1" thickBot="1" x14ac:dyDescent="0.3">
      <c r="A149" s="686" t="s">
        <v>14</v>
      </c>
      <c r="B149" s="502" t="s">
        <v>366</v>
      </c>
      <c r="C149" s="765">
        <f>SUM(C150:C154)</f>
        <v>0</v>
      </c>
      <c r="D149" s="765">
        <f>SUM(D150:D154)</f>
        <v>0</v>
      </c>
      <c r="E149" s="766">
        <f>SUM(E150:E154)</f>
        <v>0</v>
      </c>
    </row>
    <row r="150" spans="1:6" ht="12" customHeight="1" x14ac:dyDescent="0.25">
      <c r="A150" s="691" t="s">
        <v>64</v>
      </c>
      <c r="B150" s="500" t="s">
        <v>361</v>
      </c>
      <c r="C150" s="697"/>
      <c r="D150" s="697"/>
      <c r="E150" s="698"/>
    </row>
    <row r="151" spans="1:6" ht="12" customHeight="1" x14ac:dyDescent="0.25">
      <c r="A151" s="691" t="s">
        <v>65</v>
      </c>
      <c r="B151" s="500" t="s">
        <v>368</v>
      </c>
      <c r="C151" s="697"/>
      <c r="D151" s="697"/>
      <c r="E151" s="698"/>
    </row>
    <row r="152" spans="1:6" ht="12" customHeight="1" x14ac:dyDescent="0.25">
      <c r="A152" s="691" t="s">
        <v>206</v>
      </c>
      <c r="B152" s="500" t="s">
        <v>363</v>
      </c>
      <c r="C152" s="697"/>
      <c r="D152" s="697"/>
      <c r="E152" s="698"/>
    </row>
    <row r="153" spans="1:6" ht="12" customHeight="1" x14ac:dyDescent="0.25">
      <c r="A153" s="691" t="s">
        <v>207</v>
      </c>
      <c r="B153" s="500" t="s">
        <v>653</v>
      </c>
      <c r="C153" s="697"/>
      <c r="D153" s="697"/>
      <c r="E153" s="698"/>
    </row>
    <row r="154" spans="1:6" ht="12" customHeight="1" thickBot="1" x14ac:dyDescent="0.3">
      <c r="A154" s="691" t="s">
        <v>367</v>
      </c>
      <c r="B154" s="500" t="s">
        <v>369</v>
      </c>
      <c r="C154" s="697"/>
      <c r="D154" s="697"/>
      <c r="E154" s="698"/>
    </row>
    <row r="155" spans="1:6" ht="12" customHeight="1" thickBot="1" x14ac:dyDescent="0.3">
      <c r="A155" s="686" t="s">
        <v>15</v>
      </c>
      <c r="B155" s="502" t="s">
        <v>370</v>
      </c>
      <c r="C155" s="767"/>
      <c r="D155" s="767"/>
      <c r="E155" s="768"/>
    </row>
    <row r="156" spans="1:6" ht="12" customHeight="1" thickBot="1" x14ac:dyDescent="0.3">
      <c r="A156" s="686" t="s">
        <v>16</v>
      </c>
      <c r="B156" s="502" t="s">
        <v>371</v>
      </c>
      <c r="C156" s="767"/>
      <c r="D156" s="767"/>
      <c r="E156" s="768"/>
    </row>
    <row r="157" spans="1:6" ht="15.2" customHeight="1" thickBot="1" x14ac:dyDescent="0.3">
      <c r="A157" s="686" t="s">
        <v>17</v>
      </c>
      <c r="B157" s="502" t="s">
        <v>373</v>
      </c>
      <c r="C157" s="769">
        <f>+C133+C137+C144+C149+C155+C156</f>
        <v>1343711</v>
      </c>
      <c r="D157" s="769">
        <f>+D133+D137+D144+D149+D155+D156</f>
        <v>1431151</v>
      </c>
      <c r="E157" s="770">
        <f>+E133+E137+E144+E149+E155+E156</f>
        <v>1674889</v>
      </c>
      <c r="F157" s="643"/>
    </row>
    <row r="158" spans="1:6" s="690" customFormat="1" ht="12.95" customHeight="1" thickBot="1" x14ac:dyDescent="0.25">
      <c r="A158" s="771" t="s">
        <v>18</v>
      </c>
      <c r="B158" s="772" t="s">
        <v>372</v>
      </c>
      <c r="C158" s="769">
        <f>+C132+C157</f>
        <v>73705404</v>
      </c>
      <c r="D158" s="769">
        <f>+D132+D157</f>
        <v>61911314</v>
      </c>
      <c r="E158" s="770">
        <f>+E132+E157</f>
        <v>109290938</v>
      </c>
    </row>
    <row r="159" spans="1:6" x14ac:dyDescent="0.25">
      <c r="C159" s="675"/>
      <c r="E159" s="773">
        <f>E91-E158</f>
        <v>0</v>
      </c>
    </row>
    <row r="160" spans="1:6" x14ac:dyDescent="0.25">
      <c r="C160" s="675"/>
    </row>
    <row r="161" spans="3:3" x14ac:dyDescent="0.25">
      <c r="C161" s="675"/>
    </row>
    <row r="162" spans="3:3" ht="16.5" customHeight="1" x14ac:dyDescent="0.25">
      <c r="C162" s="675"/>
    </row>
    <row r="163" spans="3:3" x14ac:dyDescent="0.25">
      <c r="C163" s="675"/>
    </row>
    <row r="164" spans="3:3" x14ac:dyDescent="0.25">
      <c r="C164" s="675"/>
    </row>
    <row r="165" spans="3:3" x14ac:dyDescent="0.25">
      <c r="C165" s="675"/>
    </row>
    <row r="166" spans="3:3" x14ac:dyDescent="0.25">
      <c r="C166" s="675"/>
    </row>
    <row r="167" spans="3:3" x14ac:dyDescent="0.25">
      <c r="C167" s="675"/>
    </row>
    <row r="168" spans="3:3" x14ac:dyDescent="0.25">
      <c r="C168" s="675"/>
    </row>
    <row r="169" spans="3:3" x14ac:dyDescent="0.25">
      <c r="C169" s="675"/>
    </row>
    <row r="170" spans="3:3" x14ac:dyDescent="0.25">
      <c r="C170" s="675"/>
    </row>
    <row r="171" spans="3:3" x14ac:dyDescent="0.25">
      <c r="C171" s="675"/>
    </row>
  </sheetData>
  <mergeCells count="6">
    <mergeCell ref="A94:B94"/>
    <mergeCell ref="A2:E2"/>
    <mergeCell ref="A3:E3"/>
    <mergeCell ref="A4:E4"/>
    <mergeCell ref="A5:B5"/>
    <mergeCell ref="A93:E93"/>
  </mergeCells>
  <printOptions horizontalCentered="1"/>
  <pageMargins left="0.78740157480314965" right="0.78740157480314965" top="0.6692913385826772" bottom="0.47244094488188981" header="0.39370078740157483" footer="0.19685039370078741"/>
  <pageSetup paperSize="9" scale="65" fitToWidth="3" fitToHeight="2" orientation="portrait" r:id="rId1"/>
  <headerFooter alignWithMargins="0"/>
  <rowBreaks count="1" manualBreakCount="1">
    <brk id="92" max="4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8"/>
  <sheetViews>
    <sheetView zoomScale="120" zoomScaleNormal="120" workbookViewId="0">
      <selection activeCell="E9" sqref="E9"/>
    </sheetView>
  </sheetViews>
  <sheetFormatPr defaultRowHeight="12.75" x14ac:dyDescent="0.2"/>
  <cols>
    <col min="1" max="1" width="6.83203125" style="469" customWidth="1"/>
    <col min="2" max="2" width="42.83203125" style="447" customWidth="1"/>
    <col min="3" max="8" width="12.83203125" style="447" customWidth="1"/>
    <col min="9" max="9" width="14.33203125" style="447" customWidth="1"/>
    <col min="10" max="10" width="4.33203125" style="447" customWidth="1"/>
    <col min="11" max="16384" width="9.33203125" style="447"/>
  </cols>
  <sheetData>
    <row r="1" spans="1:10" ht="27.75" customHeight="1" x14ac:dyDescent="0.2">
      <c r="A1" s="942" t="s">
        <v>2</v>
      </c>
      <c r="B1" s="942"/>
      <c r="C1" s="942"/>
      <c r="D1" s="942"/>
      <c r="E1" s="942"/>
      <c r="F1" s="942"/>
      <c r="G1" s="942"/>
      <c r="H1" s="942"/>
      <c r="I1" s="942"/>
      <c r="J1" s="963" t="s">
        <v>705</v>
      </c>
    </row>
    <row r="2" spans="1:10" ht="20.45" customHeight="1" thickBot="1" x14ac:dyDescent="0.3">
      <c r="I2" s="774" t="s">
        <v>580</v>
      </c>
      <c r="J2" s="963"/>
    </row>
    <row r="3" spans="1:10" s="775" customFormat="1" ht="26.45" customHeight="1" x14ac:dyDescent="0.2">
      <c r="A3" s="964" t="s">
        <v>54</v>
      </c>
      <c r="B3" s="966" t="s">
        <v>654</v>
      </c>
      <c r="C3" s="964" t="s">
        <v>655</v>
      </c>
      <c r="D3" s="964" t="str">
        <f>+CONCATENATE(LEFT([1]KV_ÖSSZEFÜGGÉSEK!A5,4)," előtti kifizetés")</f>
        <v>2021 előtti kifizetés</v>
      </c>
      <c r="E3" s="968" t="s">
        <v>656</v>
      </c>
      <c r="F3" s="969"/>
      <c r="G3" s="969"/>
      <c r="H3" s="970"/>
      <c r="I3" s="966" t="s">
        <v>657</v>
      </c>
      <c r="J3" s="963"/>
    </row>
    <row r="4" spans="1:10" s="778" customFormat="1" ht="32.450000000000003" customHeight="1" thickBot="1" x14ac:dyDescent="0.25">
      <c r="A4" s="965"/>
      <c r="B4" s="967"/>
      <c r="C4" s="967"/>
      <c r="D4" s="965"/>
      <c r="E4" s="776" t="str">
        <f>+CONCATENATE(LEFT([1]KV_ÖSSZEFÜGGÉSEK!A5,4),".")</f>
        <v>2021.</v>
      </c>
      <c r="F4" s="776" t="str">
        <f>+CONCATENATE(LEFT([1]KV_ÖSSZEFÜGGÉSEK!A5,4)+1,".")</f>
        <v>2022.</v>
      </c>
      <c r="G4" s="776" t="str">
        <f>+CONCATENATE(LEFT([1]KV_ÖSSZEFÜGGÉSEK!A5,4)+2,".")</f>
        <v>2023.</v>
      </c>
      <c r="H4" s="777" t="str">
        <f>+CONCATENATE(LEFT([1]KV_ÖSSZEFÜGGÉSEK!A5,4)+2,".",CHAR(10)," után")</f>
        <v>2023.
 után</v>
      </c>
      <c r="I4" s="967"/>
      <c r="J4" s="963"/>
    </row>
    <row r="5" spans="1:10" s="784" customFormat="1" ht="12.95" customHeight="1" thickBot="1" x14ac:dyDescent="0.25">
      <c r="A5" s="779" t="s">
        <v>393</v>
      </c>
      <c r="B5" s="780" t="s">
        <v>394</v>
      </c>
      <c r="C5" s="781" t="s">
        <v>395</v>
      </c>
      <c r="D5" s="780" t="s">
        <v>397</v>
      </c>
      <c r="E5" s="779" t="s">
        <v>396</v>
      </c>
      <c r="F5" s="781" t="s">
        <v>565</v>
      </c>
      <c r="G5" s="781" t="s">
        <v>658</v>
      </c>
      <c r="H5" s="782" t="s">
        <v>659</v>
      </c>
      <c r="I5" s="783" t="s">
        <v>660</v>
      </c>
      <c r="J5" s="963"/>
    </row>
    <row r="6" spans="1:10" ht="24.75" customHeight="1" thickBot="1" x14ac:dyDescent="0.25">
      <c r="A6" s="785" t="s">
        <v>8</v>
      </c>
      <c r="B6" s="786" t="s">
        <v>661</v>
      </c>
      <c r="C6" s="787"/>
      <c r="D6" s="788">
        <f>+D7+D8</f>
        <v>0</v>
      </c>
      <c r="E6" s="789">
        <f>+E7+E8</f>
        <v>0</v>
      </c>
      <c r="F6" s="790">
        <f>+F7+F8</f>
        <v>0</v>
      </c>
      <c r="G6" s="790">
        <f>+G7+G8</f>
        <v>0</v>
      </c>
      <c r="H6" s="791">
        <f>+H7+H8</f>
        <v>0</v>
      </c>
      <c r="I6" s="792">
        <f t="shared" ref="I6:I17" si="0">SUM(D6:H6)</f>
        <v>0</v>
      </c>
      <c r="J6" s="963"/>
    </row>
    <row r="7" spans="1:10" ht="20.100000000000001" customHeight="1" x14ac:dyDescent="0.2">
      <c r="A7" s="793" t="s">
        <v>9</v>
      </c>
      <c r="B7" s="794" t="s">
        <v>662</v>
      </c>
      <c r="C7" s="795"/>
      <c r="D7" s="796"/>
      <c r="E7" s="797"/>
      <c r="F7" s="798"/>
      <c r="G7" s="798"/>
      <c r="H7" s="799"/>
      <c r="I7" s="800">
        <f t="shared" si="0"/>
        <v>0</v>
      </c>
      <c r="J7" s="963"/>
    </row>
    <row r="8" spans="1:10" ht="20.100000000000001" customHeight="1" thickBot="1" x14ac:dyDescent="0.25">
      <c r="A8" s="793" t="s">
        <v>10</v>
      </c>
      <c r="B8" s="794" t="s">
        <v>662</v>
      </c>
      <c r="C8" s="795"/>
      <c r="D8" s="796"/>
      <c r="E8" s="797"/>
      <c r="F8" s="798"/>
      <c r="G8" s="798"/>
      <c r="H8" s="799"/>
      <c r="I8" s="800">
        <f t="shared" si="0"/>
        <v>0</v>
      </c>
      <c r="J8" s="963"/>
    </row>
    <row r="9" spans="1:10" ht="26.1" customHeight="1" thickBot="1" x14ac:dyDescent="0.25">
      <c r="A9" s="785" t="s">
        <v>11</v>
      </c>
      <c r="B9" s="786" t="s">
        <v>663</v>
      </c>
      <c r="C9" s="787"/>
      <c r="D9" s="788">
        <f>+D10+D11</f>
        <v>0</v>
      </c>
      <c r="E9" s="789">
        <f>+E10+E11</f>
        <v>0</v>
      </c>
      <c r="F9" s="790">
        <f>+F10+F11</f>
        <v>0</v>
      </c>
      <c r="G9" s="790">
        <f>+G10+G11</f>
        <v>0</v>
      </c>
      <c r="H9" s="791">
        <f>+H10+H11</f>
        <v>0</v>
      </c>
      <c r="I9" s="792">
        <f t="shared" si="0"/>
        <v>0</v>
      </c>
      <c r="J9" s="963"/>
    </row>
    <row r="10" spans="1:10" ht="20.100000000000001" customHeight="1" x14ac:dyDescent="0.2">
      <c r="A10" s="793" t="s">
        <v>12</v>
      </c>
      <c r="B10" s="794" t="s">
        <v>662</v>
      </c>
      <c r="C10" s="795"/>
      <c r="D10" s="796"/>
      <c r="E10" s="797"/>
      <c r="F10" s="798"/>
      <c r="G10" s="798"/>
      <c r="H10" s="799"/>
      <c r="I10" s="800">
        <f t="shared" si="0"/>
        <v>0</v>
      </c>
      <c r="J10" s="963"/>
    </row>
    <row r="11" spans="1:10" ht="20.100000000000001" customHeight="1" thickBot="1" x14ac:dyDescent="0.25">
      <c r="A11" s="793" t="s">
        <v>13</v>
      </c>
      <c r="B11" s="794" t="s">
        <v>662</v>
      </c>
      <c r="C11" s="795"/>
      <c r="D11" s="796"/>
      <c r="E11" s="797"/>
      <c r="F11" s="798"/>
      <c r="G11" s="798"/>
      <c r="H11" s="799"/>
      <c r="I11" s="800">
        <f t="shared" si="0"/>
        <v>0</v>
      </c>
      <c r="J11" s="963"/>
    </row>
    <row r="12" spans="1:10" ht="20.100000000000001" customHeight="1" thickBot="1" x14ac:dyDescent="0.25">
      <c r="A12" s="785" t="s">
        <v>14</v>
      </c>
      <c r="B12" s="786" t="s">
        <v>664</v>
      </c>
      <c r="C12" s="787"/>
      <c r="D12" s="788">
        <f>+D13</f>
        <v>0</v>
      </c>
      <c r="E12" s="789">
        <f>+E13</f>
        <v>0</v>
      </c>
      <c r="F12" s="790">
        <f>+F13</f>
        <v>0</v>
      </c>
      <c r="G12" s="790">
        <f>+G13</f>
        <v>0</v>
      </c>
      <c r="H12" s="791">
        <f>+H13</f>
        <v>0</v>
      </c>
      <c r="I12" s="792">
        <f t="shared" si="0"/>
        <v>0</v>
      </c>
      <c r="J12" s="963"/>
    </row>
    <row r="13" spans="1:10" ht="20.100000000000001" customHeight="1" thickBot="1" x14ac:dyDescent="0.25">
      <c r="A13" s="793" t="s">
        <v>15</v>
      </c>
      <c r="B13" s="794" t="s">
        <v>662</v>
      </c>
      <c r="C13" s="795"/>
      <c r="D13" s="796"/>
      <c r="E13" s="797"/>
      <c r="F13" s="798"/>
      <c r="G13" s="798"/>
      <c r="H13" s="799"/>
      <c r="I13" s="800">
        <f t="shared" si="0"/>
        <v>0</v>
      </c>
      <c r="J13" s="963"/>
    </row>
    <row r="14" spans="1:10" ht="20.100000000000001" customHeight="1" thickBot="1" x14ac:dyDescent="0.25">
      <c r="A14" s="785" t="s">
        <v>16</v>
      </c>
      <c r="B14" s="786" t="s">
        <v>665</v>
      </c>
      <c r="C14" s="787"/>
      <c r="D14" s="788">
        <f>+D15</f>
        <v>0</v>
      </c>
      <c r="E14" s="789">
        <f>+E15</f>
        <v>0</v>
      </c>
      <c r="F14" s="790">
        <f>+F15</f>
        <v>0</v>
      </c>
      <c r="G14" s="790">
        <f>+G15</f>
        <v>0</v>
      </c>
      <c r="H14" s="791">
        <f>+H15</f>
        <v>0</v>
      </c>
      <c r="I14" s="792">
        <f t="shared" si="0"/>
        <v>0</v>
      </c>
      <c r="J14" s="963"/>
    </row>
    <row r="15" spans="1:10" ht="20.100000000000001" customHeight="1" thickBot="1" x14ac:dyDescent="0.25">
      <c r="A15" s="801" t="s">
        <v>17</v>
      </c>
      <c r="B15" s="802" t="s">
        <v>662</v>
      </c>
      <c r="C15" s="803"/>
      <c r="D15" s="804"/>
      <c r="E15" s="805"/>
      <c r="F15" s="806"/>
      <c r="G15" s="806"/>
      <c r="H15" s="807"/>
      <c r="I15" s="808">
        <f t="shared" si="0"/>
        <v>0</v>
      </c>
      <c r="J15" s="963"/>
    </row>
    <row r="16" spans="1:10" ht="20.100000000000001" customHeight="1" thickBot="1" x14ac:dyDescent="0.25">
      <c r="A16" s="785" t="s">
        <v>18</v>
      </c>
      <c r="B16" s="809" t="s">
        <v>666</v>
      </c>
      <c r="C16" s="787"/>
      <c r="D16" s="788">
        <f>+D17</f>
        <v>500000</v>
      </c>
      <c r="E16" s="789">
        <f>+E17</f>
        <v>400000</v>
      </c>
      <c r="F16" s="790">
        <f>+F17</f>
        <v>300000</v>
      </c>
      <c r="G16" s="790">
        <f>+G17</f>
        <v>0</v>
      </c>
      <c r="H16" s="791">
        <f>+H17</f>
        <v>0</v>
      </c>
      <c r="I16" s="792">
        <f t="shared" si="0"/>
        <v>1200000</v>
      </c>
      <c r="J16" s="963"/>
    </row>
    <row r="17" spans="1:10" ht="20.100000000000001" customHeight="1" thickBot="1" x14ac:dyDescent="0.25">
      <c r="A17" s="810" t="s">
        <v>19</v>
      </c>
      <c r="B17" s="811" t="s">
        <v>667</v>
      </c>
      <c r="C17" s="812" t="s">
        <v>668</v>
      </c>
      <c r="D17" s="813">
        <v>500000</v>
      </c>
      <c r="E17" s="814">
        <v>400000</v>
      </c>
      <c r="F17" s="815">
        <v>300000</v>
      </c>
      <c r="G17" s="815"/>
      <c r="H17" s="816"/>
      <c r="I17" s="817">
        <f t="shared" si="0"/>
        <v>1200000</v>
      </c>
      <c r="J17" s="963"/>
    </row>
    <row r="18" spans="1:10" ht="20.100000000000001" customHeight="1" thickBot="1" x14ac:dyDescent="0.25">
      <c r="A18" s="971" t="s">
        <v>669</v>
      </c>
      <c r="B18" s="972"/>
      <c r="C18" s="818"/>
      <c r="D18" s="788">
        <f t="shared" ref="D18:I18" si="1">+D6+D9+D12+D14+D16</f>
        <v>500000</v>
      </c>
      <c r="E18" s="789">
        <f t="shared" si="1"/>
        <v>400000</v>
      </c>
      <c r="F18" s="790">
        <f t="shared" si="1"/>
        <v>300000</v>
      </c>
      <c r="G18" s="790">
        <f t="shared" si="1"/>
        <v>0</v>
      </c>
      <c r="H18" s="791">
        <f t="shared" si="1"/>
        <v>0</v>
      </c>
      <c r="I18" s="792">
        <f t="shared" si="1"/>
        <v>1200000</v>
      </c>
      <c r="J18" s="963"/>
    </row>
  </sheetData>
  <mergeCells count="9">
    <mergeCell ref="A1:I1"/>
    <mergeCell ref="J1:J18"/>
    <mergeCell ref="A3:A4"/>
    <mergeCell ref="B3:B4"/>
    <mergeCell ref="C3:C4"/>
    <mergeCell ref="D3:D4"/>
    <mergeCell ref="E3:H3"/>
    <mergeCell ref="I3:I4"/>
    <mergeCell ref="A18:B18"/>
  </mergeCells>
  <printOptions horizontalCentered="1"/>
  <pageMargins left="0.78740157480314965" right="0.78740157480314965" top="1.03" bottom="0.98425196850393704" header="0.78740157480314965" footer="0.78740157480314965"/>
  <pageSetup paperSize="9" scale="95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3"/>
  <sheetViews>
    <sheetView zoomScale="120" zoomScaleNormal="120" workbookViewId="0">
      <selection activeCell="C10" sqref="C10"/>
    </sheetView>
  </sheetViews>
  <sheetFormatPr defaultRowHeight="12.75" x14ac:dyDescent="0.2"/>
  <cols>
    <col min="1" max="1" width="5.83203125" style="819" customWidth="1"/>
    <col min="2" max="2" width="54.83203125" style="483" customWidth="1"/>
    <col min="3" max="4" width="17.6640625" style="483" customWidth="1"/>
    <col min="5" max="16384" width="9.33203125" style="483"/>
  </cols>
  <sheetData>
    <row r="1" spans="1:4" ht="14.85" customHeight="1" x14ac:dyDescent="0.2">
      <c r="D1" s="555" t="s">
        <v>706</v>
      </c>
    </row>
    <row r="3" spans="1:4" ht="31.5" customHeight="1" x14ac:dyDescent="0.25">
      <c r="B3" s="973" t="s">
        <v>670</v>
      </c>
      <c r="C3" s="973"/>
      <c r="D3" s="973"/>
    </row>
    <row r="4" spans="1:4" s="822" customFormat="1" ht="16.5" thickBot="1" x14ac:dyDescent="0.3">
      <c r="A4" s="820"/>
      <c r="B4" s="821"/>
      <c r="D4" s="823" t="s">
        <v>580</v>
      </c>
    </row>
    <row r="5" spans="1:4" s="652" customFormat="1" ht="48" customHeight="1" thickBot="1" x14ac:dyDescent="0.25">
      <c r="A5" s="649" t="s">
        <v>6</v>
      </c>
      <c r="B5" s="650" t="s">
        <v>7</v>
      </c>
      <c r="C5" s="650" t="s">
        <v>671</v>
      </c>
      <c r="D5" s="651" t="s">
        <v>672</v>
      </c>
    </row>
    <row r="6" spans="1:4" s="652" customFormat="1" ht="14.1" customHeight="1" thickBot="1" x14ac:dyDescent="0.25">
      <c r="A6" s="484" t="s">
        <v>393</v>
      </c>
      <c r="B6" s="485" t="s">
        <v>394</v>
      </c>
      <c r="C6" s="485" t="s">
        <v>395</v>
      </c>
      <c r="D6" s="486" t="s">
        <v>397</v>
      </c>
    </row>
    <row r="7" spans="1:4" ht="18" customHeight="1" x14ac:dyDescent="0.2">
      <c r="A7" s="824" t="s">
        <v>8</v>
      </c>
      <c r="B7" s="825" t="s">
        <v>673</v>
      </c>
      <c r="C7" s="826">
        <v>3500000</v>
      </c>
      <c r="D7" s="506">
        <v>1000000</v>
      </c>
    </row>
    <row r="8" spans="1:4" ht="18" customHeight="1" x14ac:dyDescent="0.2">
      <c r="A8" s="827" t="s">
        <v>9</v>
      </c>
      <c r="B8" s="828"/>
      <c r="C8" s="829"/>
      <c r="D8" s="523"/>
    </row>
    <row r="9" spans="1:4" ht="18" customHeight="1" x14ac:dyDescent="0.2">
      <c r="A9" s="827" t="s">
        <v>10</v>
      </c>
      <c r="B9" s="828"/>
      <c r="C9" s="829"/>
      <c r="D9" s="523"/>
    </row>
    <row r="10" spans="1:4" ht="18" customHeight="1" x14ac:dyDescent="0.2">
      <c r="A10" s="827" t="s">
        <v>11</v>
      </c>
      <c r="B10" s="828"/>
      <c r="C10" s="829"/>
      <c r="D10" s="523"/>
    </row>
    <row r="11" spans="1:4" ht="18" customHeight="1" x14ac:dyDescent="0.2">
      <c r="A11" s="827" t="s">
        <v>12</v>
      </c>
      <c r="B11" s="828"/>
      <c r="C11" s="829"/>
      <c r="D11" s="523"/>
    </row>
    <row r="12" spans="1:4" ht="18" customHeight="1" x14ac:dyDescent="0.2">
      <c r="A12" s="827" t="s">
        <v>13</v>
      </c>
      <c r="B12" s="828"/>
      <c r="C12" s="829"/>
      <c r="D12" s="523"/>
    </row>
    <row r="13" spans="1:4" ht="18" customHeight="1" x14ac:dyDescent="0.2">
      <c r="A13" s="827" t="s">
        <v>14</v>
      </c>
      <c r="B13" s="830"/>
      <c r="C13" s="829"/>
      <c r="D13" s="523"/>
    </row>
    <row r="14" spans="1:4" ht="18" customHeight="1" x14ac:dyDescent="0.2">
      <c r="A14" s="827" t="s">
        <v>16</v>
      </c>
      <c r="B14" s="830"/>
      <c r="C14" s="829"/>
      <c r="D14" s="523"/>
    </row>
    <row r="15" spans="1:4" ht="18" customHeight="1" x14ac:dyDescent="0.2">
      <c r="A15" s="827" t="s">
        <v>17</v>
      </c>
      <c r="B15" s="830"/>
      <c r="C15" s="829"/>
      <c r="D15" s="523"/>
    </row>
    <row r="16" spans="1:4" ht="18" customHeight="1" x14ac:dyDescent="0.2">
      <c r="A16" s="827" t="s">
        <v>18</v>
      </c>
      <c r="B16" s="830"/>
      <c r="C16" s="829"/>
      <c r="D16" s="523"/>
    </row>
    <row r="17" spans="1:4" ht="22.5" customHeight="1" x14ac:dyDescent="0.2">
      <c r="A17" s="827" t="s">
        <v>19</v>
      </c>
      <c r="B17" s="830"/>
      <c r="C17" s="829"/>
      <c r="D17" s="523"/>
    </row>
    <row r="18" spans="1:4" ht="18" customHeight="1" x14ac:dyDescent="0.2">
      <c r="A18" s="827" t="s">
        <v>20</v>
      </c>
      <c r="B18" s="828"/>
      <c r="C18" s="829"/>
      <c r="D18" s="523"/>
    </row>
    <row r="19" spans="1:4" ht="18" customHeight="1" x14ac:dyDescent="0.2">
      <c r="A19" s="827" t="s">
        <v>21</v>
      </c>
      <c r="B19" s="828"/>
      <c r="C19" s="829"/>
      <c r="D19" s="523"/>
    </row>
    <row r="20" spans="1:4" ht="18" customHeight="1" x14ac:dyDescent="0.2">
      <c r="A20" s="827" t="s">
        <v>22</v>
      </c>
      <c r="B20" s="828"/>
      <c r="C20" s="829"/>
      <c r="D20" s="523"/>
    </row>
    <row r="21" spans="1:4" ht="18" customHeight="1" x14ac:dyDescent="0.2">
      <c r="A21" s="827" t="s">
        <v>23</v>
      </c>
      <c r="B21" s="828"/>
      <c r="C21" s="829"/>
      <c r="D21" s="523"/>
    </row>
    <row r="22" spans="1:4" ht="18" customHeight="1" x14ac:dyDescent="0.2">
      <c r="A22" s="827" t="s">
        <v>24</v>
      </c>
      <c r="B22" s="828"/>
      <c r="C22" s="829"/>
      <c r="D22" s="523"/>
    </row>
    <row r="23" spans="1:4" ht="18" customHeight="1" x14ac:dyDescent="0.2">
      <c r="A23" s="827" t="s">
        <v>25</v>
      </c>
      <c r="B23" s="831"/>
      <c r="C23" s="832"/>
      <c r="D23" s="523"/>
    </row>
    <row r="24" spans="1:4" ht="18" customHeight="1" x14ac:dyDescent="0.2">
      <c r="A24" s="827" t="s">
        <v>26</v>
      </c>
      <c r="B24" s="833"/>
      <c r="C24" s="832"/>
      <c r="D24" s="523"/>
    </row>
    <row r="25" spans="1:4" ht="18" customHeight="1" x14ac:dyDescent="0.2">
      <c r="A25" s="827" t="s">
        <v>27</v>
      </c>
      <c r="B25" s="833"/>
      <c r="C25" s="832"/>
      <c r="D25" s="523"/>
    </row>
    <row r="26" spans="1:4" ht="18" customHeight="1" x14ac:dyDescent="0.2">
      <c r="A26" s="827" t="s">
        <v>28</v>
      </c>
      <c r="B26" s="833"/>
      <c r="C26" s="832"/>
      <c r="D26" s="523"/>
    </row>
    <row r="27" spans="1:4" ht="18" customHeight="1" x14ac:dyDescent="0.2">
      <c r="A27" s="827" t="s">
        <v>29</v>
      </c>
      <c r="B27" s="833"/>
      <c r="C27" s="832"/>
      <c r="D27" s="523"/>
    </row>
    <row r="28" spans="1:4" ht="18" customHeight="1" x14ac:dyDescent="0.2">
      <c r="A28" s="827" t="s">
        <v>30</v>
      </c>
      <c r="B28" s="833"/>
      <c r="C28" s="832"/>
      <c r="D28" s="523"/>
    </row>
    <row r="29" spans="1:4" ht="18" customHeight="1" x14ac:dyDescent="0.2">
      <c r="A29" s="827" t="s">
        <v>31</v>
      </c>
      <c r="B29" s="833"/>
      <c r="C29" s="832"/>
      <c r="D29" s="523"/>
    </row>
    <row r="30" spans="1:4" ht="18" customHeight="1" x14ac:dyDescent="0.2">
      <c r="A30" s="827" t="s">
        <v>32</v>
      </c>
      <c r="B30" s="833"/>
      <c r="C30" s="832"/>
      <c r="D30" s="523"/>
    </row>
    <row r="31" spans="1:4" ht="18" customHeight="1" thickBot="1" x14ac:dyDescent="0.25">
      <c r="A31" s="834" t="s">
        <v>33</v>
      </c>
      <c r="B31" s="835"/>
      <c r="C31" s="836"/>
      <c r="D31" s="837"/>
    </row>
    <row r="32" spans="1:4" ht="18" customHeight="1" thickBot="1" x14ac:dyDescent="0.25">
      <c r="A32" s="501" t="s">
        <v>34</v>
      </c>
      <c r="B32" s="838" t="s">
        <v>41</v>
      </c>
      <c r="C32" s="839">
        <f>+C7+C8+C9+C10+C11+C18+C19+C20+C21+C22+C23+C24+C25+C26+C27+C28+C29+C30+C31</f>
        <v>3500000</v>
      </c>
      <c r="D32" s="840">
        <f>+D7+D8+D9+D10+D11+D18+D19+D20+D21+D22+D23+D24+D25+D26+D27+D28+D29+D30+D31</f>
        <v>1000000</v>
      </c>
    </row>
    <row r="33" spans="1:4" ht="8.4499999999999993" customHeight="1" x14ac:dyDescent="0.2">
      <c r="A33" s="841"/>
      <c r="B33" s="974"/>
      <c r="C33" s="974"/>
      <c r="D33" s="974"/>
    </row>
  </sheetData>
  <mergeCells count="2">
    <mergeCell ref="B3:D3"/>
    <mergeCell ref="B33:D33"/>
  </mergeCells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83"/>
  <sheetViews>
    <sheetView zoomScale="120" zoomScaleNormal="120" workbookViewId="0">
      <selection activeCell="A2" sqref="A2:O2"/>
    </sheetView>
  </sheetViews>
  <sheetFormatPr defaultRowHeight="15.75" x14ac:dyDescent="0.25"/>
  <cols>
    <col min="1" max="1" width="4.83203125" style="842" customWidth="1"/>
    <col min="2" max="2" width="31.1640625" style="843" customWidth="1"/>
    <col min="3" max="4" width="9" style="843" customWidth="1"/>
    <col min="5" max="5" width="9.5" style="843" customWidth="1"/>
    <col min="6" max="6" width="8.83203125" style="843" customWidth="1"/>
    <col min="7" max="7" width="8.6640625" style="843" customWidth="1"/>
    <col min="8" max="8" width="8.83203125" style="843" customWidth="1"/>
    <col min="9" max="9" width="8.1640625" style="843" customWidth="1"/>
    <col min="10" max="14" width="9.5" style="843" customWidth="1"/>
    <col min="15" max="15" width="12.6640625" style="842" customWidth="1"/>
    <col min="16" max="16384" width="9.33203125" style="843"/>
  </cols>
  <sheetData>
    <row r="1" spans="1:17" x14ac:dyDescent="0.25">
      <c r="M1" s="844"/>
      <c r="N1"/>
      <c r="O1" s="555" t="s">
        <v>707</v>
      </c>
    </row>
    <row r="2" spans="1:17" ht="31.5" customHeight="1" x14ac:dyDescent="0.25">
      <c r="A2" s="975" t="str">
        <f>+CONCATENATE("Előirányzat-felhasználási terv",CHAR(10),LEFT([1]KV_ÖSSZEFÜGGÉSEK!A5,4),". évre")</f>
        <v>Előirányzat-felhasználási terv
2021. évre</v>
      </c>
      <c r="B2" s="976"/>
      <c r="C2" s="976"/>
      <c r="D2" s="976"/>
      <c r="E2" s="976"/>
      <c r="F2" s="976"/>
      <c r="G2" s="976"/>
      <c r="H2" s="976"/>
      <c r="I2" s="976"/>
      <c r="J2" s="976"/>
      <c r="K2" s="976"/>
      <c r="L2" s="976"/>
      <c r="M2" s="976"/>
      <c r="N2" s="976"/>
      <c r="O2" s="976"/>
    </row>
    <row r="3" spans="1:17" ht="16.5" thickBot="1" x14ac:dyDescent="0.3">
      <c r="O3" s="479" t="s">
        <v>580</v>
      </c>
    </row>
    <row r="4" spans="1:17" s="842" customFormat="1" ht="26.1" customHeight="1" thickBot="1" x14ac:dyDescent="0.3">
      <c r="A4" s="845" t="s">
        <v>6</v>
      </c>
      <c r="B4" s="846" t="s">
        <v>48</v>
      </c>
      <c r="C4" s="846" t="s">
        <v>674</v>
      </c>
      <c r="D4" s="846" t="s">
        <v>675</v>
      </c>
      <c r="E4" s="846" t="s">
        <v>676</v>
      </c>
      <c r="F4" s="846" t="s">
        <v>677</v>
      </c>
      <c r="G4" s="846" t="s">
        <v>678</v>
      </c>
      <c r="H4" s="846" t="s">
        <v>679</v>
      </c>
      <c r="I4" s="846" t="s">
        <v>680</v>
      </c>
      <c r="J4" s="846" t="s">
        <v>681</v>
      </c>
      <c r="K4" s="846" t="s">
        <v>682</v>
      </c>
      <c r="L4" s="846" t="s">
        <v>683</v>
      </c>
      <c r="M4" s="846" t="s">
        <v>684</v>
      </c>
      <c r="N4" s="846" t="s">
        <v>685</v>
      </c>
      <c r="O4" s="847" t="s">
        <v>41</v>
      </c>
    </row>
    <row r="5" spans="1:17" s="849" customFormat="1" ht="15.2" customHeight="1" thickBot="1" x14ac:dyDescent="0.25">
      <c r="A5" s="848" t="s">
        <v>8</v>
      </c>
      <c r="B5" s="977" t="s">
        <v>43</v>
      </c>
      <c r="C5" s="978"/>
      <c r="D5" s="978"/>
      <c r="E5" s="978"/>
      <c r="F5" s="978"/>
      <c r="G5" s="978"/>
      <c r="H5" s="978"/>
      <c r="I5" s="978"/>
      <c r="J5" s="978"/>
      <c r="K5" s="978"/>
      <c r="L5" s="978"/>
      <c r="M5" s="978"/>
      <c r="N5" s="978"/>
      <c r="O5" s="979"/>
    </row>
    <row r="6" spans="1:17" s="849" customFormat="1" ht="22.5" x14ac:dyDescent="0.2">
      <c r="A6" s="850" t="s">
        <v>9</v>
      </c>
      <c r="B6" s="851" t="s">
        <v>280</v>
      </c>
      <c r="C6" s="852">
        <v>3374483</v>
      </c>
      <c r="D6" s="852">
        <v>3499794</v>
      </c>
      <c r="E6" s="852">
        <v>3499795</v>
      </c>
      <c r="F6" s="852">
        <v>3499794</v>
      </c>
      <c r="G6" s="852">
        <v>3499794</v>
      </c>
      <c r="H6" s="852">
        <v>3499794</v>
      </c>
      <c r="I6" s="852">
        <v>3499795</v>
      </c>
      <c r="J6" s="852">
        <v>3499794</v>
      </c>
      <c r="K6" s="852">
        <v>3499794</v>
      </c>
      <c r="L6" s="852">
        <v>3499794</v>
      </c>
      <c r="M6" s="852">
        <v>3499794</v>
      </c>
      <c r="N6" s="852">
        <v>3499795</v>
      </c>
      <c r="O6" s="853">
        <f t="shared" ref="O6:O24" si="0">SUM(C6:N6)</f>
        <v>41872220</v>
      </c>
      <c r="Q6" s="854"/>
    </row>
    <row r="7" spans="1:17" s="859" customFormat="1" ht="22.5" x14ac:dyDescent="0.2">
      <c r="A7" s="855" t="s">
        <v>10</v>
      </c>
      <c r="B7" s="856" t="s">
        <v>686</v>
      </c>
      <c r="C7" s="857">
        <v>140556</v>
      </c>
      <c r="D7" s="857">
        <v>140556</v>
      </c>
      <c r="E7" s="857">
        <v>140556</v>
      </c>
      <c r="F7" s="857">
        <v>219810</v>
      </c>
      <c r="G7" s="857">
        <v>219810</v>
      </c>
      <c r="H7" s="857">
        <v>219810</v>
      </c>
      <c r="I7" s="857">
        <v>219810</v>
      </c>
      <c r="J7" s="857">
        <v>219810</v>
      </c>
      <c r="K7" s="857">
        <v>219810</v>
      </c>
      <c r="L7" s="857">
        <v>219810</v>
      </c>
      <c r="M7" s="857">
        <v>219810</v>
      </c>
      <c r="N7" s="857">
        <v>3999033</v>
      </c>
      <c r="O7" s="858">
        <f t="shared" si="0"/>
        <v>6179181</v>
      </c>
    </row>
    <row r="8" spans="1:17" s="859" customFormat="1" ht="22.5" x14ac:dyDescent="0.2">
      <c r="A8" s="855" t="s">
        <v>11</v>
      </c>
      <c r="B8" s="860" t="s">
        <v>687</v>
      </c>
      <c r="C8" s="861"/>
      <c r="D8" s="861"/>
      <c r="E8" s="861"/>
      <c r="F8" s="861"/>
      <c r="G8" s="861"/>
      <c r="H8" s="861"/>
      <c r="I8" s="861"/>
      <c r="J8" s="861"/>
      <c r="K8" s="861"/>
      <c r="L8" s="861"/>
      <c r="M8" s="861"/>
      <c r="N8" s="861"/>
      <c r="O8" s="862">
        <f t="shared" si="0"/>
        <v>0</v>
      </c>
    </row>
    <row r="9" spans="1:17" s="859" customFormat="1" ht="14.1" customHeight="1" x14ac:dyDescent="0.2">
      <c r="A9" s="855" t="s">
        <v>12</v>
      </c>
      <c r="B9" s="863" t="s">
        <v>109</v>
      </c>
      <c r="C9" s="857">
        <v>669157</v>
      </c>
      <c r="D9" s="857">
        <v>143660</v>
      </c>
      <c r="E9" s="857">
        <v>2045000</v>
      </c>
      <c r="F9" s="857">
        <v>1293000</v>
      </c>
      <c r="G9" s="857">
        <v>1390800</v>
      </c>
      <c r="H9" s="857">
        <v>130160</v>
      </c>
      <c r="I9" s="857">
        <v>130160</v>
      </c>
      <c r="J9" s="857">
        <v>170660</v>
      </c>
      <c r="K9" s="857">
        <v>2036743</v>
      </c>
      <c r="L9" s="857">
        <v>1293000</v>
      </c>
      <c r="M9" s="857">
        <v>143660</v>
      </c>
      <c r="N9" s="857">
        <v>254000</v>
      </c>
      <c r="O9" s="858">
        <f t="shared" si="0"/>
        <v>9700000</v>
      </c>
    </row>
    <row r="10" spans="1:17" s="859" customFormat="1" ht="14.1" customHeight="1" x14ac:dyDescent="0.2">
      <c r="A10" s="855" t="s">
        <v>13</v>
      </c>
      <c r="B10" s="863" t="s">
        <v>323</v>
      </c>
      <c r="C10" s="857">
        <v>431783</v>
      </c>
      <c r="D10" s="857">
        <v>437783</v>
      </c>
      <c r="E10" s="857">
        <v>547083</v>
      </c>
      <c r="F10" s="857">
        <v>447783</v>
      </c>
      <c r="G10" s="857">
        <v>438783</v>
      </c>
      <c r="H10" s="857">
        <v>448783</v>
      </c>
      <c r="I10" s="857">
        <v>448834</v>
      </c>
      <c r="J10" s="857">
        <v>602243</v>
      </c>
      <c r="K10" s="857">
        <v>477183</v>
      </c>
      <c r="L10" s="857">
        <v>447783</v>
      </c>
      <c r="M10" s="857">
        <v>437783</v>
      </c>
      <c r="N10" s="857">
        <v>15229570</v>
      </c>
      <c r="O10" s="858">
        <f t="shared" si="0"/>
        <v>20395394</v>
      </c>
    </row>
    <row r="11" spans="1:17" s="859" customFormat="1" ht="14.1" customHeight="1" x14ac:dyDescent="0.2">
      <c r="A11" s="855" t="s">
        <v>14</v>
      </c>
      <c r="B11" s="863" t="s">
        <v>3</v>
      </c>
      <c r="C11" s="857"/>
      <c r="D11" s="857"/>
      <c r="E11" s="857"/>
      <c r="F11" s="857"/>
      <c r="G11" s="857"/>
      <c r="H11" s="857"/>
      <c r="I11" s="857"/>
      <c r="J11" s="857"/>
      <c r="K11" s="857"/>
      <c r="L11" s="857"/>
      <c r="M11" s="857"/>
      <c r="N11" s="857"/>
      <c r="O11" s="858">
        <f t="shared" si="0"/>
        <v>0</v>
      </c>
    </row>
    <row r="12" spans="1:17" s="859" customFormat="1" ht="14.1" customHeight="1" x14ac:dyDescent="0.2">
      <c r="A12" s="855" t="s">
        <v>15</v>
      </c>
      <c r="B12" s="863" t="s">
        <v>282</v>
      </c>
      <c r="C12" s="857"/>
      <c r="D12" s="857"/>
      <c r="E12" s="857"/>
      <c r="F12" s="857"/>
      <c r="G12" s="857"/>
      <c r="H12" s="857"/>
      <c r="I12" s="857"/>
      <c r="J12" s="857"/>
      <c r="K12" s="857"/>
      <c r="L12" s="857"/>
      <c r="M12" s="857"/>
      <c r="N12" s="857"/>
      <c r="O12" s="858">
        <f t="shared" si="0"/>
        <v>0</v>
      </c>
    </row>
    <row r="13" spans="1:17" s="859" customFormat="1" ht="22.5" x14ac:dyDescent="0.2">
      <c r="A13" s="855" t="s">
        <v>16</v>
      </c>
      <c r="B13" s="856" t="s">
        <v>313</v>
      </c>
      <c r="C13" s="857">
        <v>10000</v>
      </c>
      <c r="D13" s="857">
        <v>10000</v>
      </c>
      <c r="E13" s="857">
        <v>10000</v>
      </c>
      <c r="F13" s="857">
        <v>10000</v>
      </c>
      <c r="G13" s="857">
        <v>10000</v>
      </c>
      <c r="H13" s="857">
        <v>10000</v>
      </c>
      <c r="I13" s="857">
        <v>10000</v>
      </c>
      <c r="J13" s="857">
        <v>3440</v>
      </c>
      <c r="K13" s="857"/>
      <c r="L13" s="857"/>
      <c r="M13" s="857"/>
      <c r="N13" s="857"/>
      <c r="O13" s="858">
        <f t="shared" si="0"/>
        <v>73440</v>
      </c>
    </row>
    <row r="14" spans="1:17" s="859" customFormat="1" ht="14.1" customHeight="1" thickBot="1" x14ac:dyDescent="0.25">
      <c r="A14" s="855" t="s">
        <v>17</v>
      </c>
      <c r="B14" s="863" t="s">
        <v>688</v>
      </c>
      <c r="C14" s="857">
        <v>31070703</v>
      </c>
      <c r="D14" s="857"/>
      <c r="E14" s="857"/>
      <c r="F14" s="857"/>
      <c r="G14" s="857"/>
      <c r="H14" s="857"/>
      <c r="I14" s="857"/>
      <c r="J14" s="857"/>
      <c r="K14" s="857"/>
      <c r="L14" s="857"/>
      <c r="M14" s="857"/>
      <c r="N14" s="857"/>
      <c r="O14" s="858">
        <f t="shared" si="0"/>
        <v>31070703</v>
      </c>
    </row>
    <row r="15" spans="1:17" s="849" customFormat="1" ht="15.95" customHeight="1" thickBot="1" x14ac:dyDescent="0.25">
      <c r="A15" s="848" t="s">
        <v>18</v>
      </c>
      <c r="B15" s="864" t="s">
        <v>689</v>
      </c>
      <c r="C15" s="865">
        <f t="shared" ref="C15:N15" si="1">SUM(C6:C14)</f>
        <v>35696682</v>
      </c>
      <c r="D15" s="865">
        <f t="shared" si="1"/>
        <v>4231793</v>
      </c>
      <c r="E15" s="865">
        <f t="shared" si="1"/>
        <v>6242434</v>
      </c>
      <c r="F15" s="865">
        <f t="shared" si="1"/>
        <v>5470387</v>
      </c>
      <c r="G15" s="865">
        <f t="shared" si="1"/>
        <v>5559187</v>
      </c>
      <c r="H15" s="865">
        <f t="shared" si="1"/>
        <v>4308547</v>
      </c>
      <c r="I15" s="865">
        <f t="shared" si="1"/>
        <v>4308599</v>
      </c>
      <c r="J15" s="865">
        <f t="shared" si="1"/>
        <v>4495947</v>
      </c>
      <c r="K15" s="865">
        <f t="shared" si="1"/>
        <v>6233530</v>
      </c>
      <c r="L15" s="865">
        <f t="shared" si="1"/>
        <v>5460387</v>
      </c>
      <c r="M15" s="865">
        <f t="shared" si="1"/>
        <v>4301047</v>
      </c>
      <c r="N15" s="865">
        <f t="shared" si="1"/>
        <v>22982398</v>
      </c>
      <c r="O15" s="866">
        <f>SUM(C15:N15)</f>
        <v>109290938</v>
      </c>
    </row>
    <row r="16" spans="1:17" s="849" customFormat="1" ht="15.2" customHeight="1" thickBot="1" x14ac:dyDescent="0.25">
      <c r="A16" s="848" t="s">
        <v>19</v>
      </c>
      <c r="B16" s="977" t="s">
        <v>44</v>
      </c>
      <c r="C16" s="978"/>
      <c r="D16" s="978"/>
      <c r="E16" s="978"/>
      <c r="F16" s="978"/>
      <c r="G16" s="978"/>
      <c r="H16" s="978"/>
      <c r="I16" s="978"/>
      <c r="J16" s="978"/>
      <c r="K16" s="978"/>
      <c r="L16" s="978"/>
      <c r="M16" s="978"/>
      <c r="N16" s="978"/>
      <c r="O16" s="979"/>
    </row>
    <row r="17" spans="1:15" s="859" customFormat="1" ht="14.1" customHeight="1" x14ac:dyDescent="0.2">
      <c r="A17" s="867" t="s">
        <v>20</v>
      </c>
      <c r="B17" s="868" t="s">
        <v>49</v>
      </c>
      <c r="C17" s="861">
        <v>2542535</v>
      </c>
      <c r="D17" s="861">
        <v>2579989</v>
      </c>
      <c r="E17" s="861">
        <v>2551229</v>
      </c>
      <c r="F17" s="861">
        <v>2844821</v>
      </c>
      <c r="G17" s="861">
        <v>2643169</v>
      </c>
      <c r="H17" s="861">
        <v>2693169</v>
      </c>
      <c r="I17" s="861">
        <v>2643169</v>
      </c>
      <c r="J17" s="861">
        <v>2629785</v>
      </c>
      <c r="K17" s="861">
        <v>2643169</v>
      </c>
      <c r="L17" s="861">
        <v>2693169</v>
      </c>
      <c r="M17" s="861">
        <v>2643169</v>
      </c>
      <c r="N17" s="861">
        <v>2965493</v>
      </c>
      <c r="O17" s="862">
        <f t="shared" si="0"/>
        <v>32072866</v>
      </c>
    </row>
    <row r="18" spans="1:15" s="859" customFormat="1" ht="27.2" customHeight="1" x14ac:dyDescent="0.2">
      <c r="A18" s="855" t="s">
        <v>21</v>
      </c>
      <c r="B18" s="856" t="s">
        <v>118</v>
      </c>
      <c r="C18" s="857">
        <v>369849</v>
      </c>
      <c r="D18" s="857">
        <v>375655</v>
      </c>
      <c r="E18" s="857">
        <v>372127</v>
      </c>
      <c r="F18" s="857">
        <v>431337</v>
      </c>
      <c r="G18" s="857">
        <v>401089</v>
      </c>
      <c r="H18" s="857">
        <v>419084</v>
      </c>
      <c r="I18" s="857">
        <v>401089</v>
      </c>
      <c r="J18" s="857">
        <v>384496</v>
      </c>
      <c r="K18" s="857">
        <v>351089</v>
      </c>
      <c r="L18" s="857">
        <v>379496</v>
      </c>
      <c r="M18" s="857">
        <v>362795</v>
      </c>
      <c r="N18" s="857">
        <v>409220</v>
      </c>
      <c r="O18" s="858">
        <f t="shared" si="0"/>
        <v>4657326</v>
      </c>
    </row>
    <row r="19" spans="1:15" s="859" customFormat="1" ht="14.1" customHeight="1" x14ac:dyDescent="0.2">
      <c r="A19" s="855" t="s">
        <v>22</v>
      </c>
      <c r="B19" s="863" t="s">
        <v>91</v>
      </c>
      <c r="C19" s="857">
        <v>1685750</v>
      </c>
      <c r="D19" s="857">
        <v>1802667</v>
      </c>
      <c r="E19" s="857">
        <v>1553566</v>
      </c>
      <c r="F19" s="857">
        <v>1512197</v>
      </c>
      <c r="G19" s="857">
        <v>2260367</v>
      </c>
      <c r="H19" s="857">
        <v>1655316</v>
      </c>
      <c r="I19" s="857">
        <v>1531147</v>
      </c>
      <c r="J19" s="857">
        <v>1510067</v>
      </c>
      <c r="K19" s="857">
        <v>1507568</v>
      </c>
      <c r="L19" s="857">
        <v>2108147</v>
      </c>
      <c r="M19" s="857">
        <v>1575167</v>
      </c>
      <c r="N19" s="857">
        <v>2509334</v>
      </c>
      <c r="O19" s="858">
        <f t="shared" si="0"/>
        <v>21211293</v>
      </c>
    </row>
    <row r="20" spans="1:15" s="859" customFormat="1" ht="14.1" customHeight="1" x14ac:dyDescent="0.2">
      <c r="A20" s="855" t="s">
        <v>23</v>
      </c>
      <c r="B20" s="863" t="s">
        <v>119</v>
      </c>
      <c r="C20" s="857">
        <v>25000</v>
      </c>
      <c r="D20" s="857">
        <v>65000</v>
      </c>
      <c r="E20" s="857">
        <v>35000</v>
      </c>
      <c r="F20" s="857">
        <v>85000</v>
      </c>
      <c r="G20" s="857">
        <v>65000</v>
      </c>
      <c r="H20" s="857">
        <v>35000</v>
      </c>
      <c r="I20" s="857">
        <v>85000</v>
      </c>
      <c r="J20" s="857">
        <v>35000</v>
      </c>
      <c r="K20" s="857">
        <v>65000</v>
      </c>
      <c r="L20" s="857">
        <v>65000</v>
      </c>
      <c r="M20" s="857">
        <v>85000</v>
      </c>
      <c r="N20" s="857">
        <v>105000</v>
      </c>
      <c r="O20" s="858">
        <f t="shared" si="0"/>
        <v>750000</v>
      </c>
    </row>
    <row r="21" spans="1:15" s="859" customFormat="1" ht="14.1" customHeight="1" x14ac:dyDescent="0.2">
      <c r="A21" s="855" t="s">
        <v>24</v>
      </c>
      <c r="B21" s="863" t="s">
        <v>690</v>
      </c>
      <c r="C21" s="857">
        <v>234255</v>
      </c>
      <c r="D21" s="857">
        <v>84255</v>
      </c>
      <c r="E21" s="857">
        <v>531336</v>
      </c>
      <c r="F21" s="857">
        <v>147155</v>
      </c>
      <c r="G21" s="857">
        <v>166955</v>
      </c>
      <c r="H21" s="857">
        <v>490781</v>
      </c>
      <c r="I21" s="857">
        <v>384255</v>
      </c>
      <c r="J21" s="857">
        <v>514049</v>
      </c>
      <c r="K21" s="857">
        <v>271633</v>
      </c>
      <c r="L21" s="857">
        <v>84258</v>
      </c>
      <c r="M21" s="857">
        <v>421634</v>
      </c>
      <c r="N21" s="857">
        <v>84255</v>
      </c>
      <c r="O21" s="858">
        <f t="shared" si="0"/>
        <v>3414821</v>
      </c>
    </row>
    <row r="22" spans="1:15" s="859" customFormat="1" ht="14.1" customHeight="1" x14ac:dyDescent="0.2">
      <c r="A22" s="855" t="s">
        <v>25</v>
      </c>
      <c r="B22" s="863" t="s">
        <v>140</v>
      </c>
      <c r="C22" s="857"/>
      <c r="D22" s="857"/>
      <c r="E22" s="857"/>
      <c r="F22" s="857"/>
      <c r="G22" s="857">
        <v>14999999</v>
      </c>
      <c r="H22" s="857"/>
      <c r="I22" s="857"/>
      <c r="J22" s="857"/>
      <c r="K22" s="857"/>
      <c r="L22" s="857"/>
      <c r="M22" s="857">
        <v>254000</v>
      </c>
      <c r="N22" s="857"/>
      <c r="O22" s="858">
        <f t="shared" si="0"/>
        <v>15253999</v>
      </c>
    </row>
    <row r="23" spans="1:15" s="859" customFormat="1" x14ac:dyDescent="0.2">
      <c r="A23" s="855" t="s">
        <v>26</v>
      </c>
      <c r="B23" s="856" t="s">
        <v>122</v>
      </c>
      <c r="C23" s="857"/>
      <c r="D23" s="857"/>
      <c r="E23" s="857"/>
      <c r="F23" s="857"/>
      <c r="G23" s="857"/>
      <c r="H23" s="857">
        <v>2286000</v>
      </c>
      <c r="I23" s="857"/>
      <c r="J23" s="857"/>
      <c r="K23" s="857"/>
      <c r="L23" s="857"/>
      <c r="M23" s="857"/>
      <c r="N23" s="857"/>
      <c r="O23" s="858">
        <f t="shared" si="0"/>
        <v>2286000</v>
      </c>
    </row>
    <row r="24" spans="1:15" s="859" customFormat="1" ht="14.1" customHeight="1" x14ac:dyDescent="0.2">
      <c r="A24" s="855" t="s">
        <v>27</v>
      </c>
      <c r="B24" s="863" t="s">
        <v>142</v>
      </c>
      <c r="C24" s="857"/>
      <c r="D24" s="857"/>
      <c r="E24" s="857">
        <v>100000</v>
      </c>
      <c r="F24" s="857">
        <v>50000</v>
      </c>
      <c r="G24" s="857"/>
      <c r="H24" s="857">
        <v>100000</v>
      </c>
      <c r="I24" s="857"/>
      <c r="J24" s="857"/>
      <c r="K24" s="857">
        <v>100000</v>
      </c>
      <c r="L24" s="857"/>
      <c r="M24" s="857"/>
      <c r="N24" s="857">
        <v>100000</v>
      </c>
      <c r="O24" s="858">
        <f t="shared" si="0"/>
        <v>450000</v>
      </c>
    </row>
    <row r="25" spans="1:15" s="859" customFormat="1" ht="14.1" customHeight="1" x14ac:dyDescent="0.2">
      <c r="A25" s="855" t="s">
        <v>28</v>
      </c>
      <c r="B25" s="863" t="s">
        <v>4</v>
      </c>
      <c r="C25" s="857">
        <v>1674889</v>
      </c>
      <c r="D25" s="857"/>
      <c r="E25" s="857"/>
      <c r="F25" s="857"/>
      <c r="G25" s="857"/>
      <c r="H25" s="857"/>
      <c r="I25" s="857"/>
      <c r="J25" s="857"/>
      <c r="K25" s="857"/>
      <c r="L25" s="857"/>
      <c r="M25" s="857"/>
      <c r="N25" s="857"/>
      <c r="O25" s="858">
        <f>SUM(C25:N25)</f>
        <v>1674889</v>
      </c>
    </row>
    <row r="26" spans="1:15" s="859" customFormat="1" ht="14.1" customHeight="1" thickBot="1" x14ac:dyDescent="0.25">
      <c r="A26" s="850" t="s">
        <v>29</v>
      </c>
      <c r="B26" s="869" t="s">
        <v>40</v>
      </c>
      <c r="C26" s="852"/>
      <c r="D26" s="852"/>
      <c r="E26" s="852"/>
      <c r="F26" s="852"/>
      <c r="G26" s="852"/>
      <c r="H26" s="852"/>
      <c r="I26" s="852"/>
      <c r="J26" s="852"/>
      <c r="K26" s="852"/>
      <c r="L26" s="852"/>
      <c r="M26" s="852"/>
      <c r="N26" s="852">
        <v>27519744</v>
      </c>
      <c r="O26" s="853">
        <f>N26</f>
        <v>27519744</v>
      </c>
    </row>
    <row r="27" spans="1:15" s="849" customFormat="1" ht="15.95" customHeight="1" thickBot="1" x14ac:dyDescent="0.25">
      <c r="A27" s="870" t="s">
        <v>29</v>
      </c>
      <c r="B27" s="864" t="s">
        <v>691</v>
      </c>
      <c r="C27" s="865">
        <f t="shared" ref="C27:M27" si="2">SUM(C17:C25)</f>
        <v>6532278</v>
      </c>
      <c r="D27" s="865">
        <f t="shared" si="2"/>
        <v>4907566</v>
      </c>
      <c r="E27" s="865">
        <f t="shared" si="2"/>
        <v>5143258</v>
      </c>
      <c r="F27" s="865">
        <f t="shared" si="2"/>
        <v>5070510</v>
      </c>
      <c r="G27" s="865">
        <f t="shared" si="2"/>
        <v>20536579</v>
      </c>
      <c r="H27" s="865">
        <f t="shared" si="2"/>
        <v>7679350</v>
      </c>
      <c r="I27" s="865">
        <f t="shared" si="2"/>
        <v>5044660</v>
      </c>
      <c r="J27" s="865">
        <f t="shared" si="2"/>
        <v>5073397</v>
      </c>
      <c r="K27" s="865">
        <f t="shared" si="2"/>
        <v>4938459</v>
      </c>
      <c r="L27" s="865">
        <f t="shared" si="2"/>
        <v>5330070</v>
      </c>
      <c r="M27" s="865">
        <f t="shared" si="2"/>
        <v>5341765</v>
      </c>
      <c r="N27" s="865">
        <f>SUM(N17:N25)+N26</f>
        <v>33693046</v>
      </c>
      <c r="O27" s="866">
        <f>SUM(C27:N27)</f>
        <v>109290938</v>
      </c>
    </row>
    <row r="28" spans="1:15" ht="16.5" thickBot="1" x14ac:dyDescent="0.3">
      <c r="A28" s="870" t="s">
        <v>30</v>
      </c>
      <c r="B28" s="871" t="s">
        <v>692</v>
      </c>
      <c r="C28" s="872">
        <f t="shared" ref="C28:O28" si="3">C15-C27</f>
        <v>29164404</v>
      </c>
      <c r="D28" s="872">
        <f t="shared" si="3"/>
        <v>-675773</v>
      </c>
      <c r="E28" s="872">
        <f t="shared" si="3"/>
        <v>1099176</v>
      </c>
      <c r="F28" s="872">
        <f t="shared" si="3"/>
        <v>399877</v>
      </c>
      <c r="G28" s="872">
        <f t="shared" si="3"/>
        <v>-14977392</v>
      </c>
      <c r="H28" s="872">
        <f t="shared" si="3"/>
        <v>-3370803</v>
      </c>
      <c r="I28" s="872">
        <f t="shared" si="3"/>
        <v>-736061</v>
      </c>
      <c r="J28" s="872">
        <f t="shared" si="3"/>
        <v>-577450</v>
      </c>
      <c r="K28" s="872">
        <f t="shared" si="3"/>
        <v>1295071</v>
      </c>
      <c r="L28" s="872">
        <f t="shared" si="3"/>
        <v>130317</v>
      </c>
      <c r="M28" s="872">
        <f t="shared" si="3"/>
        <v>-1040718</v>
      </c>
      <c r="N28" s="872">
        <f t="shared" si="3"/>
        <v>-10710648</v>
      </c>
      <c r="O28" s="873">
        <f t="shared" si="3"/>
        <v>0</v>
      </c>
    </row>
    <row r="29" spans="1:15" x14ac:dyDescent="0.25">
      <c r="A29" s="874"/>
    </row>
    <row r="30" spans="1:15" x14ac:dyDescent="0.25">
      <c r="B30" s="875"/>
      <c r="C30" s="876"/>
      <c r="D30" s="876"/>
      <c r="O30" s="843"/>
    </row>
    <row r="31" spans="1:15" x14ac:dyDescent="0.25">
      <c r="O31" s="843"/>
    </row>
    <row r="32" spans="1:15" x14ac:dyDescent="0.25">
      <c r="O32" s="843"/>
    </row>
    <row r="33" spans="15:15" x14ac:dyDescent="0.25">
      <c r="O33" s="843"/>
    </row>
    <row r="34" spans="15:15" x14ac:dyDescent="0.25">
      <c r="O34" s="843"/>
    </row>
    <row r="35" spans="15:15" x14ac:dyDescent="0.25">
      <c r="O35" s="843"/>
    </row>
    <row r="36" spans="15:15" x14ac:dyDescent="0.25">
      <c r="O36" s="843"/>
    </row>
    <row r="37" spans="15:15" x14ac:dyDescent="0.25">
      <c r="O37" s="843"/>
    </row>
    <row r="38" spans="15:15" x14ac:dyDescent="0.25">
      <c r="O38" s="843"/>
    </row>
    <row r="39" spans="15:15" x14ac:dyDescent="0.25">
      <c r="O39" s="843"/>
    </row>
    <row r="40" spans="15:15" x14ac:dyDescent="0.25">
      <c r="O40" s="843"/>
    </row>
    <row r="41" spans="15:15" x14ac:dyDescent="0.25">
      <c r="O41" s="843"/>
    </row>
    <row r="42" spans="15:15" x14ac:dyDescent="0.25">
      <c r="O42" s="843"/>
    </row>
    <row r="43" spans="15:15" x14ac:dyDescent="0.25">
      <c r="O43" s="843"/>
    </row>
    <row r="44" spans="15:15" x14ac:dyDescent="0.25">
      <c r="O44" s="843"/>
    </row>
    <row r="45" spans="15:15" x14ac:dyDescent="0.25">
      <c r="O45" s="843"/>
    </row>
    <row r="46" spans="15:15" x14ac:dyDescent="0.25">
      <c r="O46" s="843"/>
    </row>
    <row r="47" spans="15:15" x14ac:dyDescent="0.25">
      <c r="O47" s="843"/>
    </row>
    <row r="48" spans="15:15" x14ac:dyDescent="0.25">
      <c r="O48" s="843"/>
    </row>
    <row r="49" spans="15:15" x14ac:dyDescent="0.25">
      <c r="O49" s="843"/>
    </row>
    <row r="50" spans="15:15" x14ac:dyDescent="0.25">
      <c r="O50" s="843"/>
    </row>
    <row r="51" spans="15:15" x14ac:dyDescent="0.25">
      <c r="O51" s="843"/>
    </row>
    <row r="52" spans="15:15" x14ac:dyDescent="0.25">
      <c r="O52" s="843"/>
    </row>
    <row r="53" spans="15:15" x14ac:dyDescent="0.25">
      <c r="O53" s="843"/>
    </row>
    <row r="54" spans="15:15" x14ac:dyDescent="0.25">
      <c r="O54" s="843"/>
    </row>
    <row r="55" spans="15:15" x14ac:dyDescent="0.25">
      <c r="O55" s="843"/>
    </row>
    <row r="56" spans="15:15" x14ac:dyDescent="0.25">
      <c r="O56" s="843"/>
    </row>
    <row r="57" spans="15:15" x14ac:dyDescent="0.25">
      <c r="O57" s="843"/>
    </row>
    <row r="58" spans="15:15" x14ac:dyDescent="0.25">
      <c r="O58" s="843"/>
    </row>
    <row r="59" spans="15:15" x14ac:dyDescent="0.25">
      <c r="O59" s="843"/>
    </row>
    <row r="60" spans="15:15" x14ac:dyDescent="0.25">
      <c r="O60" s="843"/>
    </row>
    <row r="61" spans="15:15" x14ac:dyDescent="0.25">
      <c r="O61" s="843"/>
    </row>
    <row r="62" spans="15:15" x14ac:dyDescent="0.25">
      <c r="O62" s="843"/>
    </row>
    <row r="63" spans="15:15" x14ac:dyDescent="0.25">
      <c r="O63" s="843"/>
    </row>
    <row r="64" spans="15:15" x14ac:dyDescent="0.25">
      <c r="O64" s="843"/>
    </row>
    <row r="65" spans="15:15" x14ac:dyDescent="0.25">
      <c r="O65" s="843"/>
    </row>
    <row r="66" spans="15:15" x14ac:dyDescent="0.25">
      <c r="O66" s="843"/>
    </row>
    <row r="67" spans="15:15" x14ac:dyDescent="0.25">
      <c r="O67" s="843"/>
    </row>
    <row r="68" spans="15:15" x14ac:dyDescent="0.25">
      <c r="O68" s="843"/>
    </row>
    <row r="69" spans="15:15" x14ac:dyDescent="0.25">
      <c r="O69" s="843"/>
    </row>
    <row r="70" spans="15:15" x14ac:dyDescent="0.25">
      <c r="O70" s="843"/>
    </row>
    <row r="71" spans="15:15" x14ac:dyDescent="0.25">
      <c r="O71" s="843"/>
    </row>
    <row r="72" spans="15:15" x14ac:dyDescent="0.25">
      <c r="O72" s="843"/>
    </row>
    <row r="73" spans="15:15" x14ac:dyDescent="0.25">
      <c r="O73" s="843"/>
    </row>
    <row r="74" spans="15:15" x14ac:dyDescent="0.25">
      <c r="O74" s="843"/>
    </row>
    <row r="75" spans="15:15" x14ac:dyDescent="0.25">
      <c r="O75" s="843"/>
    </row>
    <row r="76" spans="15:15" x14ac:dyDescent="0.25">
      <c r="O76" s="843"/>
    </row>
    <row r="77" spans="15:15" x14ac:dyDescent="0.25">
      <c r="O77" s="843"/>
    </row>
    <row r="78" spans="15:15" x14ac:dyDescent="0.25">
      <c r="O78" s="843"/>
    </row>
    <row r="79" spans="15:15" x14ac:dyDescent="0.25">
      <c r="O79" s="843"/>
    </row>
    <row r="80" spans="15:15" x14ac:dyDescent="0.25">
      <c r="O80" s="843"/>
    </row>
    <row r="81" spans="15:15" x14ac:dyDescent="0.25">
      <c r="O81" s="843"/>
    </row>
    <row r="82" spans="15:15" x14ac:dyDescent="0.25">
      <c r="O82" s="843"/>
    </row>
    <row r="83" spans="15:15" x14ac:dyDescent="0.25">
      <c r="O83" s="843"/>
    </row>
  </sheetData>
  <mergeCells count="3">
    <mergeCell ref="A2:O2"/>
    <mergeCell ref="B5:O5"/>
    <mergeCell ref="B16:O16"/>
  </mergeCells>
  <printOptions horizontalCentered="1"/>
  <pageMargins left="0.78740157480314965" right="0.78740157480314965" top="1.0687500000000001" bottom="0.98425196850393704" header="0.78740157480314965" footer="0.78740157480314965"/>
  <pageSetup paperSize="9" scale="90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31"/>
  <sheetViews>
    <sheetView topLeftCell="A4" zoomScale="120" zoomScaleNormal="120" zoomScalePageLayoutView="120" workbookViewId="0">
      <selection activeCell="B10" sqref="B10"/>
    </sheetView>
  </sheetViews>
  <sheetFormatPr defaultRowHeight="12.75" x14ac:dyDescent="0.2"/>
  <cols>
    <col min="1" max="1" width="13.5" customWidth="1"/>
    <col min="2" max="2" width="90.6640625" customWidth="1"/>
    <col min="3" max="4" width="17.33203125" customWidth="1"/>
    <col min="5" max="5" width="4.83203125" style="572" customWidth="1"/>
  </cols>
  <sheetData>
    <row r="1" spans="1:9" ht="47.25" customHeight="1" x14ac:dyDescent="0.2">
      <c r="B1" s="980" t="str">
        <f>+CONCATENATE("A ",LEFT([2]KV_ÖSSZEFÜGGÉSEK!A5,4),". évi általános működés és ágazati feladatok támogatásának alakulása jogcímenként")</f>
        <v>A 2021. évi általános működés és ágazati feladatok támogatásának alakulása jogcímenként</v>
      </c>
      <c r="C1" s="980"/>
      <c r="D1" s="980"/>
      <c r="E1" s="981" t="s">
        <v>708</v>
      </c>
    </row>
    <row r="2" spans="1:9" ht="22.5" customHeight="1" thickBot="1" x14ac:dyDescent="0.3">
      <c r="B2" s="550"/>
      <c r="C2" s="550"/>
      <c r="D2" s="551" t="s">
        <v>580</v>
      </c>
      <c r="E2" s="981"/>
    </row>
    <row r="3" spans="1:9" ht="54" customHeight="1" thickBot="1" x14ac:dyDescent="0.25">
      <c r="A3" s="552" t="s">
        <v>581</v>
      </c>
      <c r="B3" s="553" t="s">
        <v>582</v>
      </c>
      <c r="C3" s="573" t="s">
        <v>567</v>
      </c>
      <c r="D3" s="554" t="s">
        <v>578</v>
      </c>
      <c r="E3" s="981"/>
      <c r="I3" s="555"/>
    </row>
    <row r="4" spans="1:9" s="559" customFormat="1" ht="13.5" thickBot="1" x14ac:dyDescent="0.25">
      <c r="A4" s="556" t="s">
        <v>393</v>
      </c>
      <c r="B4" s="557" t="s">
        <v>394</v>
      </c>
      <c r="C4" s="574"/>
      <c r="D4" s="558" t="s">
        <v>395</v>
      </c>
      <c r="E4" s="981"/>
    </row>
    <row r="5" spans="1:9" x14ac:dyDescent="0.2">
      <c r="A5" s="560" t="s">
        <v>66</v>
      </c>
      <c r="B5" s="561" t="s">
        <v>583</v>
      </c>
      <c r="C5" s="575"/>
      <c r="D5" s="562"/>
      <c r="E5" s="981"/>
    </row>
    <row r="6" spans="1:9" ht="12.75" customHeight="1" x14ac:dyDescent="0.2">
      <c r="A6" s="563" t="s">
        <v>584</v>
      </c>
      <c r="B6" s="564" t="s">
        <v>585</v>
      </c>
      <c r="C6" s="577">
        <v>2124112</v>
      </c>
      <c r="D6" s="578">
        <v>2124112</v>
      </c>
      <c r="E6" s="981"/>
    </row>
    <row r="7" spans="1:9" x14ac:dyDescent="0.2">
      <c r="A7" s="563" t="s">
        <v>586</v>
      </c>
      <c r="B7" s="564" t="s">
        <v>587</v>
      </c>
      <c r="C7" s="577">
        <v>2447797</v>
      </c>
      <c r="D7" s="562">
        <v>2447797</v>
      </c>
      <c r="E7" s="981"/>
    </row>
    <row r="8" spans="1:9" x14ac:dyDescent="0.2">
      <c r="A8" s="563" t="s">
        <v>588</v>
      </c>
      <c r="B8" s="564" t="s">
        <v>589</v>
      </c>
      <c r="C8" s="577">
        <v>147103</v>
      </c>
      <c r="D8" s="562">
        <v>147103</v>
      </c>
      <c r="E8" s="981"/>
    </row>
    <row r="9" spans="1:9" x14ac:dyDescent="0.2">
      <c r="A9" s="563" t="s">
        <v>590</v>
      </c>
      <c r="B9" s="564" t="s">
        <v>591</v>
      </c>
      <c r="C9" s="577">
        <v>1487633</v>
      </c>
      <c r="D9" s="562">
        <v>1540060</v>
      </c>
      <c r="E9" s="981"/>
    </row>
    <row r="10" spans="1:9" x14ac:dyDescent="0.2">
      <c r="A10" s="563" t="s">
        <v>592</v>
      </c>
      <c r="B10" s="564" t="s">
        <v>593</v>
      </c>
      <c r="C10" s="577">
        <v>8826193</v>
      </c>
      <c r="D10" s="562">
        <v>8826193</v>
      </c>
      <c r="E10" s="981"/>
    </row>
    <row r="11" spans="1:9" x14ac:dyDescent="0.2">
      <c r="A11" s="563" t="s">
        <v>594</v>
      </c>
      <c r="B11" s="564" t="s">
        <v>595</v>
      </c>
      <c r="C11" s="577">
        <v>7502</v>
      </c>
      <c r="D11" s="562">
        <v>7502</v>
      </c>
      <c r="E11" s="981"/>
    </row>
    <row r="12" spans="1:9" x14ac:dyDescent="0.2">
      <c r="A12" s="563"/>
      <c r="B12" s="564"/>
      <c r="C12" s="575"/>
      <c r="D12" s="562"/>
      <c r="E12" s="981"/>
    </row>
    <row r="13" spans="1:9" ht="12.95" customHeight="1" x14ac:dyDescent="0.2">
      <c r="A13" s="563" t="s">
        <v>67</v>
      </c>
      <c r="B13" s="564" t="s">
        <v>596</v>
      </c>
      <c r="C13" s="575"/>
      <c r="D13" s="562"/>
      <c r="E13" s="981"/>
    </row>
    <row r="14" spans="1:9" x14ac:dyDescent="0.2">
      <c r="A14" s="563" t="s">
        <v>597</v>
      </c>
      <c r="B14" s="564" t="s">
        <v>598</v>
      </c>
      <c r="C14" s="577">
        <v>1236980</v>
      </c>
      <c r="D14" s="578">
        <v>1236980</v>
      </c>
      <c r="E14" s="981"/>
    </row>
    <row r="15" spans="1:9" ht="12.75" customHeight="1" x14ac:dyDescent="0.2">
      <c r="A15" s="563" t="s">
        <v>599</v>
      </c>
      <c r="B15" s="564" t="s">
        <v>600</v>
      </c>
      <c r="C15" s="577">
        <v>7778400</v>
      </c>
      <c r="D15" s="562">
        <v>7778400</v>
      </c>
      <c r="E15" s="981"/>
    </row>
    <row r="16" spans="1:9" ht="12.75" customHeight="1" x14ac:dyDescent="0.2">
      <c r="A16" s="563" t="s">
        <v>601</v>
      </c>
      <c r="B16" s="564" t="s">
        <v>602</v>
      </c>
      <c r="C16" s="577">
        <v>432000</v>
      </c>
      <c r="D16" s="562">
        <v>828000</v>
      </c>
      <c r="E16" s="981"/>
    </row>
    <row r="17" spans="1:5" ht="12.75" customHeight="1" x14ac:dyDescent="0.2">
      <c r="A17" s="563" t="s">
        <v>603</v>
      </c>
      <c r="B17" s="564" t="s">
        <v>604</v>
      </c>
      <c r="C17" s="577">
        <v>811600</v>
      </c>
      <c r="D17" s="562">
        <v>811600</v>
      </c>
      <c r="E17" s="981"/>
    </row>
    <row r="18" spans="1:5" x14ac:dyDescent="0.2">
      <c r="A18" s="563" t="s">
        <v>605</v>
      </c>
      <c r="B18" s="564" t="s">
        <v>606</v>
      </c>
      <c r="C18" s="577">
        <v>2919000</v>
      </c>
      <c r="D18" s="562">
        <v>3318000</v>
      </c>
      <c r="E18" s="981"/>
    </row>
    <row r="19" spans="1:5" x14ac:dyDescent="0.2">
      <c r="A19" s="563"/>
      <c r="B19" s="564"/>
      <c r="C19" s="577"/>
      <c r="D19" s="562"/>
      <c r="E19" s="981"/>
    </row>
    <row r="20" spans="1:5" x14ac:dyDescent="0.2">
      <c r="A20" s="563" t="s">
        <v>68</v>
      </c>
      <c r="B20" s="564" t="s">
        <v>607</v>
      </c>
      <c r="C20" s="577"/>
      <c r="D20" s="562"/>
      <c r="E20" s="981"/>
    </row>
    <row r="21" spans="1:5" x14ac:dyDescent="0.2">
      <c r="A21" s="563" t="s">
        <v>608</v>
      </c>
      <c r="B21" s="564" t="s">
        <v>609</v>
      </c>
      <c r="C21" s="577">
        <v>4376620</v>
      </c>
      <c r="D21" s="562">
        <v>4376620</v>
      </c>
      <c r="E21" s="981"/>
    </row>
    <row r="22" spans="1:5" x14ac:dyDescent="0.2">
      <c r="A22" s="563" t="s">
        <v>610</v>
      </c>
      <c r="B22" s="564" t="s">
        <v>611</v>
      </c>
      <c r="C22" s="577">
        <v>2455320</v>
      </c>
      <c r="D22" s="562">
        <v>2500090</v>
      </c>
      <c r="E22" s="981"/>
    </row>
    <row r="23" spans="1:5" x14ac:dyDescent="0.2">
      <c r="A23" s="563" t="s">
        <v>612</v>
      </c>
      <c r="B23" s="564" t="s">
        <v>613</v>
      </c>
      <c r="C23" s="577">
        <v>4479000</v>
      </c>
      <c r="D23" s="562">
        <v>4572000</v>
      </c>
      <c r="E23" s="981"/>
    </row>
    <row r="24" spans="1:5" x14ac:dyDescent="0.2">
      <c r="A24" s="565"/>
      <c r="B24" s="566"/>
      <c r="C24" s="577"/>
      <c r="D24" s="562"/>
      <c r="E24" s="981"/>
    </row>
    <row r="25" spans="1:5" x14ac:dyDescent="0.2">
      <c r="A25" s="565" t="s">
        <v>69</v>
      </c>
      <c r="B25" s="566" t="s">
        <v>614</v>
      </c>
      <c r="C25" s="577"/>
      <c r="D25" s="562"/>
      <c r="E25" s="981"/>
    </row>
    <row r="26" spans="1:5" x14ac:dyDescent="0.2">
      <c r="A26" s="565" t="s">
        <v>615</v>
      </c>
      <c r="B26" s="566" t="s">
        <v>616</v>
      </c>
      <c r="C26" s="577">
        <v>72960</v>
      </c>
      <c r="D26" s="562">
        <v>72960</v>
      </c>
      <c r="E26" s="981"/>
    </row>
    <row r="27" spans="1:5" x14ac:dyDescent="0.2">
      <c r="A27" s="565"/>
      <c r="B27" s="566"/>
      <c r="C27" s="577"/>
      <c r="D27" s="562"/>
      <c r="E27" s="981"/>
    </row>
    <row r="28" spans="1:5" x14ac:dyDescent="0.2">
      <c r="A28" s="565" t="s">
        <v>92</v>
      </c>
      <c r="B28" s="566" t="s">
        <v>617</v>
      </c>
      <c r="C28" s="577"/>
      <c r="D28" s="562"/>
      <c r="E28" s="981"/>
    </row>
    <row r="29" spans="1:5" ht="13.5" thickBot="1" x14ac:dyDescent="0.25">
      <c r="A29" s="567" t="s">
        <v>618</v>
      </c>
      <c r="B29" s="566" t="s">
        <v>619</v>
      </c>
      <c r="C29" s="577">
        <v>2270000</v>
      </c>
      <c r="D29" s="579">
        <v>2270000</v>
      </c>
      <c r="E29" s="981"/>
    </row>
    <row r="30" spans="1:5" s="571" customFormat="1" ht="19.5" customHeight="1" thickBot="1" x14ac:dyDescent="0.25">
      <c r="A30" s="568"/>
      <c r="B30" s="569" t="s">
        <v>41</v>
      </c>
      <c r="C30" s="580">
        <f>C6+C7+C8+C9+C10+C11+C14+C15+C16+C17+C18+C21+C22+C23+C26+C29</f>
        <v>41872220</v>
      </c>
      <c r="D30" s="570">
        <f>SUM(D5:D29)</f>
        <v>42857417</v>
      </c>
      <c r="E30" s="981"/>
    </row>
    <row r="31" spans="1:5" x14ac:dyDescent="0.2">
      <c r="A31" s="982" t="s">
        <v>620</v>
      </c>
      <c r="B31" s="982"/>
      <c r="C31" s="576"/>
    </row>
  </sheetData>
  <mergeCells count="3">
    <mergeCell ref="B1:D1"/>
    <mergeCell ref="E1:E30"/>
    <mergeCell ref="A31:B3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92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40"/>
  <sheetViews>
    <sheetView zoomScale="120" zoomScaleNormal="120" workbookViewId="0">
      <selection activeCell="A2" sqref="A2:E2"/>
    </sheetView>
  </sheetViews>
  <sheetFormatPr defaultRowHeight="12.75" x14ac:dyDescent="0.2"/>
  <cols>
    <col min="1" max="1" width="5.6640625" customWidth="1"/>
    <col min="2" max="2" width="46.6640625" customWidth="1"/>
    <col min="3" max="3" width="23.83203125" customWidth="1"/>
    <col min="4" max="4" width="11.6640625" customWidth="1"/>
    <col min="5" max="5" width="11.83203125" customWidth="1"/>
  </cols>
  <sheetData>
    <row r="1" spans="1:5" ht="15" x14ac:dyDescent="0.25">
      <c r="C1" s="581"/>
      <c r="D1" s="581"/>
      <c r="E1" s="339" t="s">
        <v>709</v>
      </c>
    </row>
    <row r="2" spans="1:5" ht="45.2" customHeight="1" x14ac:dyDescent="0.25">
      <c r="A2" s="983" t="str">
        <f>+CONCATENATE("K I M U T A T Á S",CHAR(10),"a ",LEFT([2]KV_ÖSSZEFÜGGÉSEK!A5,4),". évben céljelleggel juttatott támogatásokról")</f>
        <v>K I M U T A T Á S
a 2021. évben céljelleggel juttatott támogatásokról</v>
      </c>
      <c r="B2" s="983"/>
      <c r="C2" s="983"/>
      <c r="D2" s="983"/>
      <c r="E2" s="983"/>
    </row>
    <row r="3" spans="1:5" ht="17.25" customHeight="1" x14ac:dyDescent="0.25">
      <c r="A3" s="181"/>
      <c r="B3" s="181"/>
      <c r="C3" s="181"/>
      <c r="D3" s="181"/>
      <c r="E3" s="181"/>
    </row>
    <row r="4" spans="1:5" ht="13.5" thickBot="1" x14ac:dyDescent="0.25">
      <c r="C4" s="984" t="s">
        <v>580</v>
      </c>
      <c r="D4" s="984"/>
      <c r="E4" s="984"/>
    </row>
    <row r="5" spans="1:5" ht="42.75" customHeight="1" thickBot="1" x14ac:dyDescent="0.25">
      <c r="A5" s="582" t="s">
        <v>54</v>
      </c>
      <c r="B5" s="583" t="s">
        <v>85</v>
      </c>
      <c r="C5" s="583" t="s">
        <v>86</v>
      </c>
      <c r="D5" s="596" t="s">
        <v>567</v>
      </c>
      <c r="E5" s="584" t="s">
        <v>578</v>
      </c>
    </row>
    <row r="6" spans="1:5" ht="15.95" customHeight="1" x14ac:dyDescent="0.2">
      <c r="A6" s="585" t="s">
        <v>8</v>
      </c>
      <c r="B6" s="362" t="s">
        <v>553</v>
      </c>
      <c r="C6" s="25"/>
      <c r="D6" s="590"/>
      <c r="E6" s="266"/>
    </row>
    <row r="7" spans="1:5" ht="15.95" customHeight="1" x14ac:dyDescent="0.2">
      <c r="A7" s="586" t="s">
        <v>9</v>
      </c>
      <c r="B7" s="26" t="s">
        <v>554</v>
      </c>
      <c r="C7" s="597" t="s">
        <v>621</v>
      </c>
      <c r="D7" s="593">
        <v>1011060</v>
      </c>
      <c r="E7" s="267">
        <v>168510</v>
      </c>
    </row>
    <row r="8" spans="1:5" ht="15.95" customHeight="1" x14ac:dyDescent="0.2">
      <c r="A8" s="586" t="s">
        <v>10</v>
      </c>
      <c r="B8" s="26" t="s">
        <v>555</v>
      </c>
      <c r="C8" s="597" t="s">
        <v>556</v>
      </c>
      <c r="D8" s="593">
        <v>103455</v>
      </c>
      <c r="E8" s="267">
        <v>103455</v>
      </c>
    </row>
    <row r="9" spans="1:5" ht="15.95" customHeight="1" x14ac:dyDescent="0.2">
      <c r="A9" s="586" t="s">
        <v>11</v>
      </c>
      <c r="B9" s="26" t="s">
        <v>557</v>
      </c>
      <c r="C9" s="597" t="s">
        <v>556</v>
      </c>
      <c r="D9" s="593">
        <v>125800</v>
      </c>
      <c r="E9" s="267">
        <v>125800</v>
      </c>
    </row>
    <row r="10" spans="1:5" ht="15.95" customHeight="1" x14ac:dyDescent="0.2">
      <c r="A10" s="586" t="s">
        <v>12</v>
      </c>
      <c r="B10" s="26" t="s">
        <v>558</v>
      </c>
      <c r="C10" s="597" t="s">
        <v>559</v>
      </c>
      <c r="D10" s="593">
        <v>624993</v>
      </c>
      <c r="E10" s="267">
        <v>624993</v>
      </c>
    </row>
    <row r="11" spans="1:5" ht="15.95" customHeight="1" x14ac:dyDescent="0.2">
      <c r="A11" s="586" t="s">
        <v>13</v>
      </c>
      <c r="B11" s="26" t="s">
        <v>622</v>
      </c>
      <c r="C11" s="597" t="s">
        <v>556</v>
      </c>
      <c r="D11" s="593">
        <v>749513</v>
      </c>
      <c r="E11" s="267">
        <v>1049375</v>
      </c>
    </row>
    <row r="12" spans="1:5" ht="15.95" customHeight="1" x14ac:dyDescent="0.2">
      <c r="A12" s="586" t="s">
        <v>14</v>
      </c>
      <c r="B12" s="26" t="s">
        <v>623</v>
      </c>
      <c r="C12" s="597" t="s">
        <v>624</v>
      </c>
      <c r="D12" s="593">
        <v>350000</v>
      </c>
      <c r="E12" s="267">
        <v>350000</v>
      </c>
    </row>
    <row r="13" spans="1:5" ht="15.95" customHeight="1" x14ac:dyDescent="0.2">
      <c r="A13" s="586" t="s">
        <v>15</v>
      </c>
      <c r="B13" s="363" t="s">
        <v>41</v>
      </c>
      <c r="C13" s="26"/>
      <c r="D13" s="594">
        <f>D7+D8+D9+D10+D11+D12</f>
        <v>2964821</v>
      </c>
      <c r="E13" s="364">
        <f>E7+E8+E9+E10+E11+E12</f>
        <v>2422133</v>
      </c>
    </row>
    <row r="14" spans="1:5" ht="15.95" customHeight="1" x14ac:dyDescent="0.2">
      <c r="A14" s="586" t="s">
        <v>16</v>
      </c>
      <c r="B14" s="26"/>
      <c r="C14" s="26"/>
      <c r="D14" s="593"/>
      <c r="E14" s="267"/>
    </row>
    <row r="15" spans="1:5" ht="15.95" customHeight="1" x14ac:dyDescent="0.2">
      <c r="A15" s="586" t="s">
        <v>17</v>
      </c>
      <c r="B15" s="363" t="s">
        <v>560</v>
      </c>
      <c r="C15" s="26"/>
      <c r="D15" s="593"/>
      <c r="E15" s="267"/>
    </row>
    <row r="16" spans="1:5" ht="15.95" customHeight="1" x14ac:dyDescent="0.2">
      <c r="A16" s="586" t="s">
        <v>18</v>
      </c>
      <c r="B16" s="26" t="s">
        <v>561</v>
      </c>
      <c r="C16" s="597" t="s">
        <v>556</v>
      </c>
      <c r="D16" s="593">
        <v>300000</v>
      </c>
      <c r="E16" s="267">
        <v>300000</v>
      </c>
    </row>
    <row r="17" spans="1:5" ht="15.95" customHeight="1" x14ac:dyDescent="0.2">
      <c r="A17" s="586" t="s">
        <v>19</v>
      </c>
      <c r="B17" s="26" t="s">
        <v>562</v>
      </c>
      <c r="C17" s="597" t="s">
        <v>556</v>
      </c>
      <c r="D17" s="593">
        <v>150000</v>
      </c>
      <c r="E17" s="267">
        <v>150000</v>
      </c>
    </row>
    <row r="18" spans="1:5" ht="15.95" customHeight="1" x14ac:dyDescent="0.2">
      <c r="A18" s="586" t="s">
        <v>20</v>
      </c>
      <c r="B18" s="363" t="s">
        <v>41</v>
      </c>
      <c r="C18" s="597"/>
      <c r="D18" s="594">
        <f>D16+D17</f>
        <v>450000</v>
      </c>
      <c r="E18" s="364">
        <f>E16+E17</f>
        <v>450000</v>
      </c>
    </row>
    <row r="19" spans="1:5" ht="15.95" customHeight="1" x14ac:dyDescent="0.2">
      <c r="A19" s="586" t="s">
        <v>21</v>
      </c>
      <c r="B19" s="26"/>
      <c r="C19" s="597"/>
      <c r="D19" s="593"/>
      <c r="E19" s="267"/>
    </row>
    <row r="20" spans="1:5" ht="15.95" customHeight="1" x14ac:dyDescent="0.2">
      <c r="A20" s="586" t="s">
        <v>22</v>
      </c>
      <c r="B20" s="363" t="s">
        <v>563</v>
      </c>
      <c r="C20" s="597"/>
      <c r="D20" s="593"/>
      <c r="E20" s="267"/>
    </row>
    <row r="21" spans="1:5" ht="15.95" customHeight="1" x14ac:dyDescent="0.2">
      <c r="A21" s="586" t="s">
        <v>23</v>
      </c>
      <c r="B21" s="26" t="s">
        <v>557</v>
      </c>
      <c r="C21" s="597" t="s">
        <v>564</v>
      </c>
      <c r="D21" s="593">
        <v>50000</v>
      </c>
      <c r="E21" s="267">
        <v>50000</v>
      </c>
    </row>
    <row r="22" spans="1:5" ht="15.95" customHeight="1" x14ac:dyDescent="0.2">
      <c r="A22" s="586" t="s">
        <v>24</v>
      </c>
      <c r="B22" s="363" t="s">
        <v>41</v>
      </c>
      <c r="C22" s="26"/>
      <c r="D22" s="594">
        <f>D21</f>
        <v>50000</v>
      </c>
      <c r="E22" s="364">
        <f>E21</f>
        <v>50000</v>
      </c>
    </row>
    <row r="23" spans="1:5" ht="15.95" customHeight="1" x14ac:dyDescent="0.2">
      <c r="A23" s="586" t="s">
        <v>25</v>
      </c>
      <c r="B23" s="26"/>
      <c r="C23" s="26"/>
      <c r="D23" s="591"/>
      <c r="E23" s="267"/>
    </row>
    <row r="24" spans="1:5" ht="15.95" customHeight="1" x14ac:dyDescent="0.2">
      <c r="A24" s="586" t="s">
        <v>26</v>
      </c>
      <c r="B24" s="26"/>
      <c r="C24" s="26"/>
      <c r="D24" s="591"/>
      <c r="E24" s="267"/>
    </row>
    <row r="25" spans="1:5" ht="15.95" customHeight="1" x14ac:dyDescent="0.2">
      <c r="A25" s="586" t="s">
        <v>27</v>
      </c>
      <c r="B25" s="26"/>
      <c r="C25" s="26"/>
      <c r="D25" s="591"/>
      <c r="E25" s="267"/>
    </row>
    <row r="26" spans="1:5" ht="15.95" customHeight="1" x14ac:dyDescent="0.2">
      <c r="A26" s="586" t="s">
        <v>28</v>
      </c>
      <c r="B26" s="26"/>
      <c r="C26" s="26"/>
      <c r="D26" s="591"/>
      <c r="E26" s="267"/>
    </row>
    <row r="27" spans="1:5" ht="15.95" customHeight="1" x14ac:dyDescent="0.2">
      <c r="A27" s="586" t="s">
        <v>29</v>
      </c>
      <c r="B27" s="26"/>
      <c r="C27" s="26"/>
      <c r="D27" s="591"/>
      <c r="E27" s="267"/>
    </row>
    <row r="28" spans="1:5" ht="15.95" customHeight="1" x14ac:dyDescent="0.2">
      <c r="A28" s="586" t="s">
        <v>30</v>
      </c>
      <c r="B28" s="26"/>
      <c r="C28" s="26"/>
      <c r="D28" s="591"/>
      <c r="E28" s="267"/>
    </row>
    <row r="29" spans="1:5" ht="15.95" customHeight="1" x14ac:dyDescent="0.2">
      <c r="A29" s="586" t="s">
        <v>31</v>
      </c>
      <c r="B29" s="26"/>
      <c r="C29" s="26"/>
      <c r="D29" s="591"/>
      <c r="E29" s="267"/>
    </row>
    <row r="30" spans="1:5" ht="15.95" customHeight="1" x14ac:dyDescent="0.2">
      <c r="A30" s="586" t="s">
        <v>32</v>
      </c>
      <c r="B30" s="26"/>
      <c r="C30" s="26"/>
      <c r="D30" s="591"/>
      <c r="E30" s="267"/>
    </row>
    <row r="31" spans="1:5" ht="15.95" customHeight="1" x14ac:dyDescent="0.2">
      <c r="A31" s="586" t="s">
        <v>33</v>
      </c>
      <c r="B31" s="26"/>
      <c r="C31" s="26"/>
      <c r="D31" s="591"/>
      <c r="E31" s="267"/>
    </row>
    <row r="32" spans="1:5" ht="15.95" customHeight="1" x14ac:dyDescent="0.2">
      <c r="A32" s="586" t="s">
        <v>34</v>
      </c>
      <c r="B32" s="26"/>
      <c r="C32" s="26"/>
      <c r="D32" s="591"/>
      <c r="E32" s="267"/>
    </row>
    <row r="33" spans="1:5" ht="15.95" customHeight="1" x14ac:dyDescent="0.2">
      <c r="A33" s="586" t="s">
        <v>35</v>
      </c>
      <c r="B33" s="26"/>
      <c r="C33" s="26"/>
      <c r="D33" s="591"/>
      <c r="E33" s="267"/>
    </row>
    <row r="34" spans="1:5" ht="15.95" customHeight="1" x14ac:dyDescent="0.2">
      <c r="A34" s="586" t="s">
        <v>36</v>
      </c>
      <c r="B34" s="26"/>
      <c r="C34" s="26"/>
      <c r="D34" s="591"/>
      <c r="E34" s="267"/>
    </row>
    <row r="35" spans="1:5" ht="15.95" customHeight="1" x14ac:dyDescent="0.2">
      <c r="A35" s="586" t="s">
        <v>87</v>
      </c>
      <c r="B35" s="26"/>
      <c r="C35" s="26"/>
      <c r="D35" s="591"/>
      <c r="E35" s="267"/>
    </row>
    <row r="36" spans="1:5" ht="15.95" customHeight="1" x14ac:dyDescent="0.2">
      <c r="A36" s="586" t="s">
        <v>88</v>
      </c>
      <c r="B36" s="26"/>
      <c r="C36" s="26"/>
      <c r="D36" s="591"/>
      <c r="E36" s="267"/>
    </row>
    <row r="37" spans="1:5" ht="15.95" customHeight="1" x14ac:dyDescent="0.2">
      <c r="A37" s="586" t="s">
        <v>89</v>
      </c>
      <c r="B37" s="26"/>
      <c r="C37" s="26"/>
      <c r="D37" s="591"/>
      <c r="E37" s="267"/>
    </row>
    <row r="38" spans="1:5" ht="15.95" customHeight="1" thickBot="1" x14ac:dyDescent="0.25">
      <c r="A38" s="587" t="s">
        <v>90</v>
      </c>
      <c r="B38" s="27"/>
      <c r="C38" s="27"/>
      <c r="D38" s="592"/>
      <c r="E38" s="595"/>
    </row>
    <row r="39" spans="1:5" ht="15.95" customHeight="1" thickBot="1" x14ac:dyDescent="0.25">
      <c r="A39" s="985" t="s">
        <v>41</v>
      </c>
      <c r="B39" s="986"/>
      <c r="C39" s="588"/>
      <c r="D39" s="598">
        <f>D13+D18+D22</f>
        <v>3464821</v>
      </c>
      <c r="E39" s="589">
        <f>E13+E18+E22</f>
        <v>2922133</v>
      </c>
    </row>
    <row r="40" spans="1:5" x14ac:dyDescent="0.2">
      <c r="A40" t="s">
        <v>625</v>
      </c>
    </row>
  </sheetData>
  <mergeCells count="3">
    <mergeCell ref="A2:E2"/>
    <mergeCell ref="C4:E4"/>
    <mergeCell ref="A39:B39"/>
  </mergeCells>
  <conditionalFormatting sqref="E39">
    <cfRule type="cellIs" dxfId="0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51"/>
  <sheetViews>
    <sheetView tabSelected="1" zoomScale="120" zoomScaleNormal="120" zoomScaleSheetLayoutView="100" workbookViewId="0">
      <selection activeCell="E21" sqref="E21"/>
    </sheetView>
  </sheetViews>
  <sheetFormatPr defaultRowHeight="15.75" x14ac:dyDescent="0.25"/>
  <cols>
    <col min="1" max="1" width="9" style="675" customWidth="1"/>
    <col min="2" max="2" width="66.33203125" style="675" bestFit="1" customWidth="1"/>
    <col min="3" max="3" width="15.5" style="736" customWidth="1"/>
    <col min="4" max="5" width="15.5" style="675" customWidth="1"/>
    <col min="6" max="6" width="9" style="675" customWidth="1"/>
    <col min="7" max="16384" width="9.33203125" style="675"/>
  </cols>
  <sheetData>
    <row r="1" spans="1:5" x14ac:dyDescent="0.25">
      <c r="C1" s="877"/>
      <c r="D1" s="581"/>
      <c r="E1" s="339" t="s">
        <v>710</v>
      </c>
    </row>
    <row r="2" spans="1:5" x14ac:dyDescent="0.25">
      <c r="A2" s="987" t="str">
        <f>CONCATENATE([1]ALAPADATOK!A3)</f>
        <v>FITYEHÁZ KÖZSÉG ÖNKORMÁNYZATA</v>
      </c>
      <c r="B2" s="988"/>
      <c r="C2" s="988"/>
      <c r="D2" s="988"/>
      <c r="E2" s="988"/>
    </row>
    <row r="3" spans="1:5" x14ac:dyDescent="0.25">
      <c r="A3" s="957" t="str">
        <f>CONCATENATE([1]ALAPADATOK!D7,". ÉVI KÖLTSÉGVETÉSI ÉVET KÖVETŐ 3 ÉV TERVEZETT")</f>
        <v>2021. ÉVI KÖLTSÉGVETÉSI ÉVET KÖVETŐ 3 ÉV TERVEZETT</v>
      </c>
      <c r="B3" s="989"/>
      <c r="C3" s="989"/>
      <c r="D3" s="989"/>
      <c r="E3" s="989"/>
    </row>
    <row r="4" spans="1:5" ht="15.95" customHeight="1" x14ac:dyDescent="0.25">
      <c r="A4" s="961" t="s">
        <v>693</v>
      </c>
      <c r="B4" s="961"/>
      <c r="C4" s="961"/>
      <c r="D4" s="961"/>
      <c r="E4" s="961"/>
    </row>
    <row r="5" spans="1:5" ht="15.95" customHeight="1" thickBot="1" x14ac:dyDescent="0.3">
      <c r="A5" s="990" t="s">
        <v>96</v>
      </c>
      <c r="B5" s="990"/>
      <c r="D5" s="737"/>
      <c r="E5" s="738" t="s">
        <v>580</v>
      </c>
    </row>
    <row r="6" spans="1:5" ht="38.1" customHeight="1" thickBot="1" x14ac:dyDescent="0.3">
      <c r="A6" s="739" t="s">
        <v>54</v>
      </c>
      <c r="B6" s="740" t="s">
        <v>7</v>
      </c>
      <c r="C6" s="740" t="str">
        <f>+CONCATENATE(LEFT([1]KV_ÖSSZEFÜGGÉSEK!A5,4)+1,". évi")</f>
        <v>2022. évi</v>
      </c>
      <c r="D6" s="878" t="str">
        <f>+CONCATENATE(LEFT([1]KV_ÖSSZEFÜGGÉSEK!A5,4)+2,". évi")</f>
        <v>2023. évi</v>
      </c>
      <c r="E6" s="741" t="str">
        <f>+CONCATENATE(LEFT([1]KV_ÖSSZEFÜGGÉSEK!A5,4)+3,". évi")</f>
        <v>2024. évi</v>
      </c>
    </row>
    <row r="7" spans="1:5" s="685" customFormat="1" ht="12" customHeight="1" thickBot="1" x14ac:dyDescent="0.25">
      <c r="A7" s="682" t="s">
        <v>393</v>
      </c>
      <c r="B7" s="683" t="s">
        <v>394</v>
      </c>
      <c r="C7" s="683" t="s">
        <v>395</v>
      </c>
      <c r="D7" s="683" t="s">
        <v>397</v>
      </c>
      <c r="E7" s="684" t="s">
        <v>396</v>
      </c>
    </row>
    <row r="8" spans="1:5" s="690" customFormat="1" ht="12" customHeight="1" thickBot="1" x14ac:dyDescent="0.25">
      <c r="A8" s="686" t="s">
        <v>8</v>
      </c>
      <c r="B8" s="687" t="s">
        <v>694</v>
      </c>
      <c r="C8" s="726">
        <v>42709660</v>
      </c>
      <c r="D8" s="726">
        <v>43563860</v>
      </c>
      <c r="E8" s="727">
        <v>44435130</v>
      </c>
    </row>
    <row r="9" spans="1:5" s="690" customFormat="1" ht="12" customHeight="1" thickBot="1" x14ac:dyDescent="0.25">
      <c r="A9" s="686" t="s">
        <v>9</v>
      </c>
      <c r="B9" s="702" t="s">
        <v>281</v>
      </c>
      <c r="C9" s="726">
        <v>6179000</v>
      </c>
      <c r="D9" s="726">
        <v>6179000</v>
      </c>
      <c r="E9" s="727">
        <v>6179000</v>
      </c>
    </row>
    <row r="10" spans="1:5" s="690" customFormat="1" ht="12" customHeight="1" thickBot="1" x14ac:dyDescent="0.25">
      <c r="A10" s="686" t="s">
        <v>10</v>
      </c>
      <c r="B10" s="687" t="s">
        <v>288</v>
      </c>
      <c r="C10" s="726"/>
      <c r="D10" s="726"/>
      <c r="E10" s="727"/>
    </row>
    <row r="11" spans="1:5" s="690" customFormat="1" ht="12" customHeight="1" thickBot="1" x14ac:dyDescent="0.25">
      <c r="A11" s="686" t="s">
        <v>108</v>
      </c>
      <c r="B11" s="687" t="s">
        <v>175</v>
      </c>
      <c r="C11" s="707">
        <f>SUM(C12:C18)</f>
        <v>9700000</v>
      </c>
      <c r="D11" s="707">
        <f>SUM(D12:D18)</f>
        <v>9700000</v>
      </c>
      <c r="E11" s="708">
        <f>SUM(E12:E18)</f>
        <v>9700000</v>
      </c>
    </row>
    <row r="12" spans="1:5" s="690" customFormat="1" ht="12" customHeight="1" x14ac:dyDescent="0.2">
      <c r="A12" s="691" t="s">
        <v>176</v>
      </c>
      <c r="B12" s="692" t="str">
        <f>[1]KV_1.1.sz.mell.!B33</f>
        <v>Magánszemélyek kommunális adója</v>
      </c>
      <c r="C12" s="693">
        <v>2500000</v>
      </c>
      <c r="D12" s="693">
        <v>2500000</v>
      </c>
      <c r="E12" s="694">
        <v>2500000</v>
      </c>
    </row>
    <row r="13" spans="1:5" s="690" customFormat="1" ht="12" customHeight="1" x14ac:dyDescent="0.2">
      <c r="A13" s="695" t="s">
        <v>177</v>
      </c>
      <c r="B13" s="696" t="str">
        <f>[1]KV_1.1.sz.mell.!B34</f>
        <v>Idegenforgalmi adó</v>
      </c>
      <c r="C13" s="697"/>
      <c r="D13" s="697"/>
      <c r="E13" s="698"/>
    </row>
    <row r="14" spans="1:5" s="690" customFormat="1" ht="12" customHeight="1" x14ac:dyDescent="0.2">
      <c r="A14" s="695" t="s">
        <v>178</v>
      </c>
      <c r="B14" s="696" t="str">
        <f>[1]KV_1.1.sz.mell.!B35</f>
        <v>Iparűzési adó</v>
      </c>
      <c r="C14" s="697">
        <v>6500000</v>
      </c>
      <c r="D14" s="697">
        <v>6500000</v>
      </c>
      <c r="E14" s="698">
        <v>6500000</v>
      </c>
    </row>
    <row r="15" spans="1:5" s="690" customFormat="1" ht="12" customHeight="1" x14ac:dyDescent="0.2">
      <c r="A15" s="695" t="s">
        <v>179</v>
      </c>
      <c r="B15" s="696" t="str">
        <f>[1]KV_1.1.sz.mell.!B36</f>
        <v>Talajterhelési díj</v>
      </c>
      <c r="C15" s="697"/>
      <c r="D15" s="697"/>
      <c r="E15" s="698"/>
    </row>
    <row r="16" spans="1:5" s="690" customFormat="1" ht="12" customHeight="1" x14ac:dyDescent="0.2">
      <c r="A16" s="695" t="s">
        <v>430</v>
      </c>
      <c r="B16" s="696" t="str">
        <f>[1]KV_1.1.sz.mell.!B37</f>
        <v>Gépjárműadó</v>
      </c>
      <c r="C16" s="697"/>
      <c r="D16" s="697"/>
      <c r="E16" s="698"/>
    </row>
    <row r="17" spans="1:5" s="690" customFormat="1" ht="12" customHeight="1" x14ac:dyDescent="0.2">
      <c r="A17" s="695" t="s">
        <v>431</v>
      </c>
      <c r="B17" s="696" t="str">
        <f>[1]KV_1.1.sz.mell.!B38</f>
        <v>Telekadó</v>
      </c>
      <c r="C17" s="697"/>
      <c r="D17" s="697"/>
      <c r="E17" s="698"/>
    </row>
    <row r="18" spans="1:5" s="690" customFormat="1" ht="12" customHeight="1" thickBot="1" x14ac:dyDescent="0.25">
      <c r="A18" s="700" t="s">
        <v>432</v>
      </c>
      <c r="B18" s="706" t="str">
        <f>[1]KV_1.1.sz.mell.!B39</f>
        <v>Egyéb közhatalmi bevételek</v>
      </c>
      <c r="C18" s="704">
        <v>700000</v>
      </c>
      <c r="D18" s="704">
        <v>700000</v>
      </c>
      <c r="E18" s="705">
        <v>700000</v>
      </c>
    </row>
    <row r="19" spans="1:5" s="690" customFormat="1" ht="12" customHeight="1" thickBot="1" x14ac:dyDescent="0.25">
      <c r="A19" s="686" t="s">
        <v>12</v>
      </c>
      <c r="B19" s="687" t="s">
        <v>695</v>
      </c>
      <c r="C19" s="726">
        <v>20803200</v>
      </c>
      <c r="D19" s="726">
        <v>21219300</v>
      </c>
      <c r="E19" s="727">
        <v>21643600</v>
      </c>
    </row>
    <row r="20" spans="1:5" s="690" customFormat="1" ht="12" customHeight="1" thickBot="1" x14ac:dyDescent="0.25">
      <c r="A20" s="686" t="s">
        <v>13</v>
      </c>
      <c r="B20" s="687" t="s">
        <v>3</v>
      </c>
      <c r="C20" s="726"/>
      <c r="D20" s="726"/>
      <c r="E20" s="727"/>
    </row>
    <row r="21" spans="1:5" s="690" customFormat="1" ht="12" customHeight="1" thickBot="1" x14ac:dyDescent="0.25">
      <c r="A21" s="686" t="s">
        <v>115</v>
      </c>
      <c r="B21" s="687" t="s">
        <v>696</v>
      </c>
      <c r="C21" s="726"/>
      <c r="D21" s="726"/>
      <c r="E21" s="727"/>
    </row>
    <row r="22" spans="1:5" s="690" customFormat="1" ht="12" customHeight="1" thickBot="1" x14ac:dyDescent="0.25">
      <c r="A22" s="686" t="s">
        <v>15</v>
      </c>
      <c r="B22" s="702" t="s">
        <v>697</v>
      </c>
      <c r="C22" s="726"/>
      <c r="D22" s="726"/>
      <c r="E22" s="727"/>
    </row>
    <row r="23" spans="1:5" s="690" customFormat="1" ht="12" customHeight="1" thickBot="1" x14ac:dyDescent="0.25">
      <c r="A23" s="686" t="s">
        <v>16</v>
      </c>
      <c r="B23" s="687" t="s">
        <v>213</v>
      </c>
      <c r="C23" s="707">
        <f>+C8+C9+C10+C11+C19+C20+C21+C22</f>
        <v>79391860</v>
      </c>
      <c r="D23" s="707">
        <f>+D8+D9+D10+D11+D19+D20+D21+D22</f>
        <v>80662160</v>
      </c>
      <c r="E23" s="879">
        <f>+E8+E9+E10+E11+E19+E20+E21+E22</f>
        <v>81957730</v>
      </c>
    </row>
    <row r="24" spans="1:5" s="690" customFormat="1" ht="12" customHeight="1" thickBot="1" x14ac:dyDescent="0.25">
      <c r="A24" s="686" t="s">
        <v>17</v>
      </c>
      <c r="B24" s="687" t="s">
        <v>698</v>
      </c>
      <c r="C24" s="880">
        <v>14876640</v>
      </c>
      <c r="D24" s="880">
        <v>15584740</v>
      </c>
      <c r="E24" s="881">
        <v>16154170</v>
      </c>
    </row>
    <row r="25" spans="1:5" s="690" customFormat="1" ht="12" customHeight="1" thickBot="1" x14ac:dyDescent="0.25">
      <c r="A25" s="686" t="s">
        <v>18</v>
      </c>
      <c r="B25" s="687" t="s">
        <v>699</v>
      </c>
      <c r="C25" s="707">
        <f>+C23+C24</f>
        <v>94268500</v>
      </c>
      <c r="D25" s="707">
        <f>+D23+D24</f>
        <v>96246900</v>
      </c>
      <c r="E25" s="708">
        <f>+E23+E24</f>
        <v>98111900</v>
      </c>
    </row>
    <row r="26" spans="1:5" s="690" customFormat="1" ht="12" customHeight="1" x14ac:dyDescent="0.2">
      <c r="A26" s="731"/>
      <c r="B26" s="732"/>
      <c r="C26" s="733"/>
      <c r="D26" s="882"/>
      <c r="E26" s="883"/>
    </row>
    <row r="27" spans="1:5" s="690" customFormat="1" ht="12" customHeight="1" x14ac:dyDescent="0.2">
      <c r="A27" s="961" t="s">
        <v>37</v>
      </c>
      <c r="B27" s="961"/>
      <c r="C27" s="961"/>
      <c r="D27" s="961"/>
      <c r="E27" s="961"/>
    </row>
    <row r="28" spans="1:5" s="690" customFormat="1" ht="12" customHeight="1" thickBot="1" x14ac:dyDescent="0.25">
      <c r="A28" s="962" t="s">
        <v>97</v>
      </c>
      <c r="B28" s="962"/>
      <c r="C28" s="736"/>
      <c r="D28" s="737"/>
      <c r="E28" s="738" t="str">
        <f>E5</f>
        <v>Forintban</v>
      </c>
    </row>
    <row r="29" spans="1:5" s="690" customFormat="1" ht="24" customHeight="1" thickBot="1" x14ac:dyDescent="0.25">
      <c r="A29" s="739" t="s">
        <v>6</v>
      </c>
      <c r="B29" s="740" t="s">
        <v>38</v>
      </c>
      <c r="C29" s="740" t="str">
        <f>+C6</f>
        <v>2022. évi</v>
      </c>
      <c r="D29" s="740" t="str">
        <f>+D6</f>
        <v>2023. évi</v>
      </c>
      <c r="E29" s="741" t="str">
        <f>+E6</f>
        <v>2024. évi</v>
      </c>
    </row>
    <row r="30" spans="1:5" s="690" customFormat="1" ht="12" customHeight="1" thickBot="1" x14ac:dyDescent="0.25">
      <c r="A30" s="884" t="s">
        <v>393</v>
      </c>
      <c r="B30" s="885" t="s">
        <v>394</v>
      </c>
      <c r="C30" s="885" t="s">
        <v>395</v>
      </c>
      <c r="D30" s="885" t="s">
        <v>397</v>
      </c>
      <c r="E30" s="886" t="s">
        <v>396</v>
      </c>
    </row>
    <row r="31" spans="1:5" s="690" customFormat="1" ht="15.2" customHeight="1" thickBot="1" x14ac:dyDescent="0.25">
      <c r="A31" s="686" t="s">
        <v>8</v>
      </c>
      <c r="B31" s="887" t="s">
        <v>700</v>
      </c>
      <c r="C31" s="726">
        <v>91418500</v>
      </c>
      <c r="D31" s="726">
        <v>93246900</v>
      </c>
      <c r="E31" s="888">
        <v>95111900</v>
      </c>
    </row>
    <row r="32" spans="1:5" ht="12" customHeight="1" thickBot="1" x14ac:dyDescent="0.3">
      <c r="A32" s="759" t="s">
        <v>9</v>
      </c>
      <c r="B32" s="889" t="s">
        <v>701</v>
      </c>
      <c r="C32" s="890">
        <f>+C33+C34+C35</f>
        <v>2850000</v>
      </c>
      <c r="D32" s="890">
        <f>+D33+D34+D35</f>
        <v>3000000</v>
      </c>
      <c r="E32" s="891">
        <f>+E33+E34+E35</f>
        <v>3000000</v>
      </c>
    </row>
    <row r="33" spans="1:6" ht="12" customHeight="1" x14ac:dyDescent="0.25">
      <c r="A33" s="691" t="s">
        <v>72</v>
      </c>
      <c r="B33" s="497" t="s">
        <v>140</v>
      </c>
      <c r="C33" s="693"/>
      <c r="D33" s="693"/>
      <c r="E33" s="694"/>
    </row>
    <row r="34" spans="1:6" ht="12" customHeight="1" x14ac:dyDescent="0.25">
      <c r="A34" s="691" t="s">
        <v>73</v>
      </c>
      <c r="B34" s="763" t="s">
        <v>122</v>
      </c>
      <c r="C34" s="697">
        <v>2500000</v>
      </c>
      <c r="D34" s="697">
        <v>2500000</v>
      </c>
      <c r="E34" s="698">
        <v>2500000</v>
      </c>
    </row>
    <row r="35" spans="1:6" ht="12" customHeight="1" thickBot="1" x14ac:dyDescent="0.3">
      <c r="A35" s="691" t="s">
        <v>74</v>
      </c>
      <c r="B35" s="701" t="s">
        <v>142</v>
      </c>
      <c r="C35" s="697">
        <v>350000</v>
      </c>
      <c r="D35" s="697">
        <v>500000</v>
      </c>
      <c r="E35" s="698">
        <v>500000</v>
      </c>
    </row>
    <row r="36" spans="1:6" ht="12" customHeight="1" thickBot="1" x14ac:dyDescent="0.3">
      <c r="A36" s="686" t="s">
        <v>10</v>
      </c>
      <c r="B36" s="502" t="s">
        <v>349</v>
      </c>
      <c r="C36" s="688">
        <f>+C31+C32</f>
        <v>94268500</v>
      </c>
      <c r="D36" s="688">
        <f>+D31+D32</f>
        <v>96246900</v>
      </c>
      <c r="E36" s="703">
        <f>+E31+E32</f>
        <v>98111900</v>
      </c>
    </row>
    <row r="37" spans="1:6" ht="15.2" customHeight="1" thickBot="1" x14ac:dyDescent="0.3">
      <c r="A37" s="686" t="s">
        <v>11</v>
      </c>
      <c r="B37" s="502" t="s">
        <v>702</v>
      </c>
      <c r="C37" s="892"/>
      <c r="D37" s="892"/>
      <c r="E37" s="893"/>
      <c r="F37" s="643"/>
    </row>
    <row r="38" spans="1:6" s="690" customFormat="1" ht="12.95" customHeight="1" thickBot="1" x14ac:dyDescent="0.25">
      <c r="A38" s="771" t="s">
        <v>12</v>
      </c>
      <c r="B38" s="772" t="s">
        <v>703</v>
      </c>
      <c r="C38" s="769">
        <f>+C36+C37</f>
        <v>94268500</v>
      </c>
      <c r="D38" s="769">
        <f>+D36+D37</f>
        <v>96246900</v>
      </c>
      <c r="E38" s="770">
        <f>+E36+E37</f>
        <v>98111900</v>
      </c>
    </row>
    <row r="39" spans="1:6" x14ac:dyDescent="0.25">
      <c r="C39" s="773">
        <f>C25-C38</f>
        <v>0</v>
      </c>
      <c r="D39" s="773">
        <f>D25-D38</f>
        <v>0</v>
      </c>
      <c r="E39" s="773">
        <f>E25-E38</f>
        <v>0</v>
      </c>
    </row>
    <row r="40" spans="1:6" x14ac:dyDescent="0.25">
      <c r="C40" s="675"/>
    </row>
    <row r="41" spans="1:6" x14ac:dyDescent="0.25">
      <c r="C41" s="675"/>
    </row>
    <row r="42" spans="1:6" ht="16.5" customHeight="1" x14ac:dyDescent="0.25">
      <c r="C42" s="675"/>
    </row>
    <row r="43" spans="1:6" x14ac:dyDescent="0.25">
      <c r="C43" s="675"/>
    </row>
    <row r="44" spans="1:6" x14ac:dyDescent="0.25">
      <c r="C44" s="675"/>
    </row>
    <row r="45" spans="1:6" x14ac:dyDescent="0.25">
      <c r="C45" s="675"/>
    </row>
    <row r="46" spans="1:6" x14ac:dyDescent="0.25">
      <c r="C46" s="675"/>
    </row>
    <row r="47" spans="1:6" x14ac:dyDescent="0.25">
      <c r="C47" s="675"/>
    </row>
    <row r="48" spans="1:6" x14ac:dyDescent="0.25">
      <c r="C48" s="675"/>
    </row>
    <row r="49" s="675" customFormat="1" x14ac:dyDescent="0.25"/>
    <row r="50" s="675" customFormat="1" x14ac:dyDescent="0.25"/>
    <row r="51" s="675" customFormat="1" x14ac:dyDescent="0.25"/>
  </sheetData>
  <mergeCells count="6">
    <mergeCell ref="A28:B28"/>
    <mergeCell ref="A2:E2"/>
    <mergeCell ref="A3:E3"/>
    <mergeCell ref="A4:E4"/>
    <mergeCell ref="A5:B5"/>
    <mergeCell ref="A27:E2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5" fitToWidth="3" fitToHeight="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B16"/>
  <sheetViews>
    <sheetView zoomScale="120" zoomScaleNormal="120" workbookViewId="0">
      <selection activeCell="H21" sqref="H21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2" spans="1:2" ht="15.75" x14ac:dyDescent="0.25">
      <c r="A2" s="324" t="s">
        <v>95</v>
      </c>
    </row>
    <row r="4" spans="1:2" x14ac:dyDescent="0.2">
      <c r="A4" s="62"/>
      <c r="B4" s="62"/>
    </row>
    <row r="5" spans="1:2" s="73" customFormat="1" ht="15.75" x14ac:dyDescent="0.25">
      <c r="A5" s="47" t="str">
        <f>CONCATENATE(ALAPADATOK!D7,". évi előirányzat BEVÉTELEK")</f>
        <v>2021. évi előirányzat BEVÉTELEK</v>
      </c>
      <c r="B5" s="72"/>
    </row>
    <row r="6" spans="1:2" x14ac:dyDescent="0.2">
      <c r="A6" s="62"/>
      <c r="B6" s="62"/>
    </row>
    <row r="7" spans="1:2" x14ac:dyDescent="0.2">
      <c r="A7" s="62" t="s">
        <v>423</v>
      </c>
      <c r="B7" s="62" t="s">
        <v>387</v>
      </c>
    </row>
    <row r="8" spans="1:2" x14ac:dyDescent="0.2">
      <c r="A8" s="62" t="s">
        <v>424</v>
      </c>
      <c r="B8" s="62" t="s">
        <v>388</v>
      </c>
    </row>
    <row r="9" spans="1:2" x14ac:dyDescent="0.2">
      <c r="A9" s="62" t="s">
        <v>425</v>
      </c>
      <c r="B9" s="62" t="s">
        <v>389</v>
      </c>
    </row>
    <row r="10" spans="1:2" x14ac:dyDescent="0.2">
      <c r="A10" s="62"/>
      <c r="B10" s="62"/>
    </row>
    <row r="11" spans="1:2" x14ac:dyDescent="0.2">
      <c r="A11" s="62"/>
      <c r="B11" s="62"/>
    </row>
    <row r="12" spans="1:2" s="73" customFormat="1" ht="15.75" x14ac:dyDescent="0.25">
      <c r="A12" s="47" t="str">
        <f>+CONCATENATE(LEFT(A5,4),". évi előirányzat KIADÁSOK")</f>
        <v>2021. évi előirányzat KIADÁSOK</v>
      </c>
      <c r="B12" s="72"/>
    </row>
    <row r="13" spans="1:2" x14ac:dyDescent="0.2">
      <c r="A13" s="62"/>
      <c r="B13" s="62"/>
    </row>
    <row r="14" spans="1:2" x14ac:dyDescent="0.2">
      <c r="A14" s="62" t="s">
        <v>426</v>
      </c>
      <c r="B14" s="62" t="s">
        <v>390</v>
      </c>
    </row>
    <row r="15" spans="1:2" x14ac:dyDescent="0.2">
      <c r="A15" s="62" t="s">
        <v>427</v>
      </c>
      <c r="B15" s="62" t="s">
        <v>391</v>
      </c>
    </row>
    <row r="16" spans="1:2" x14ac:dyDescent="0.2">
      <c r="A16" s="62" t="s">
        <v>428</v>
      </c>
      <c r="B16" s="62" t="s">
        <v>392</v>
      </c>
    </row>
  </sheetData>
  <sheetProtection sheet="1"/>
  <phoneticPr fontId="27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J165"/>
  <sheetViews>
    <sheetView topLeftCell="A97" zoomScale="120" zoomScaleNormal="120" zoomScaleSheetLayoutView="100" workbookViewId="0">
      <selection activeCell="B1" sqref="B1:D1"/>
    </sheetView>
  </sheetViews>
  <sheetFormatPr defaultRowHeight="15.75" x14ac:dyDescent="0.25"/>
  <cols>
    <col min="1" max="1" width="9.5" style="183" customWidth="1"/>
    <col min="2" max="2" width="80.83203125" style="183" customWidth="1"/>
    <col min="3" max="3" width="13.83203125" style="183" customWidth="1"/>
    <col min="4" max="4" width="13.83203125" style="184" customWidth="1"/>
    <col min="5" max="5" width="9" style="201" customWidth="1"/>
    <col min="6" max="16384" width="9.33203125" style="201"/>
  </cols>
  <sheetData>
    <row r="1" spans="1:4" ht="18.75" customHeight="1" x14ac:dyDescent="0.25">
      <c r="A1" s="325"/>
      <c r="B1" s="904" t="str">
        <f>CONCATENATE("1.1. melléklet ",ALAPADATOK!A7," ",ALAPADATOK!B7," ",ALAPADATOK!C7," ",ALAPADATOK!D7," ",ALAPADATOK!E7," ",ALAPADATOK!F7," ",ALAPADATOK!G7," ",ALAPADATOK!H7)</f>
        <v>1.1. melléklet az 5 / 2021 ( VI.30. ) önkormányzati rendelethez</v>
      </c>
      <c r="C1" s="904"/>
      <c r="D1" s="905"/>
    </row>
    <row r="2" spans="1:4" ht="21.95" customHeight="1" x14ac:dyDescent="0.25">
      <c r="A2" s="912" t="str">
        <f>CONCATENATE(ALAPADATOK!A3)</f>
        <v>FITYEHÁZ KÖZSÉG ÖNKORMÁNYZATA</v>
      </c>
      <c r="B2" s="913"/>
      <c r="C2" s="913"/>
      <c r="D2" s="913"/>
    </row>
    <row r="3" spans="1:4" ht="21.95" customHeight="1" x14ac:dyDescent="0.25">
      <c r="A3" s="914" t="str">
        <f>CONCATENATE(ALAPADATOK!D7,". ÉVI KÖLTSÉGVETÉS")</f>
        <v>2021. ÉVI KÖLTSÉGVETÉS</v>
      </c>
      <c r="B3" s="915"/>
      <c r="C3" s="915"/>
      <c r="D3" s="915"/>
    </row>
    <row r="4" spans="1:4" ht="21.95" customHeight="1" x14ac:dyDescent="0.25">
      <c r="A4" s="914" t="s">
        <v>453</v>
      </c>
      <c r="B4" s="915"/>
      <c r="C4" s="915"/>
      <c r="D4" s="915"/>
    </row>
    <row r="5" spans="1:4" ht="21.95" customHeight="1" x14ac:dyDescent="0.25">
      <c r="A5" s="325"/>
      <c r="B5" s="325"/>
      <c r="C5" s="325"/>
      <c r="D5" s="326"/>
    </row>
    <row r="6" spans="1:4" ht="15.2" customHeight="1" x14ac:dyDescent="0.25">
      <c r="A6" s="906" t="s">
        <v>5</v>
      </c>
      <c r="B6" s="906"/>
      <c r="C6" s="906"/>
      <c r="D6" s="906"/>
    </row>
    <row r="7" spans="1:4" ht="15.2" customHeight="1" thickBot="1" x14ac:dyDescent="0.3">
      <c r="A7" s="907" t="s">
        <v>96</v>
      </c>
      <c r="B7" s="907"/>
      <c r="C7" s="342"/>
      <c r="D7" s="289" t="s">
        <v>580</v>
      </c>
    </row>
    <row r="8" spans="1:4" ht="51.75" customHeight="1" thickBot="1" x14ac:dyDescent="0.3">
      <c r="A8" s="327" t="s">
        <v>54</v>
      </c>
      <c r="B8" s="328" t="s">
        <v>7</v>
      </c>
      <c r="C8" s="410" t="s">
        <v>567</v>
      </c>
      <c r="D8" s="329" t="s">
        <v>568</v>
      </c>
    </row>
    <row r="9" spans="1:4" s="202" customFormat="1" ht="12" customHeight="1" thickBot="1" x14ac:dyDescent="0.25">
      <c r="A9" s="275"/>
      <c r="B9" s="276" t="s">
        <v>393</v>
      </c>
      <c r="C9" s="411" t="s">
        <v>394</v>
      </c>
      <c r="D9" s="277" t="s">
        <v>395</v>
      </c>
    </row>
    <row r="10" spans="1:4" s="203" customFormat="1" ht="12" customHeight="1" thickBot="1" x14ac:dyDescent="0.25">
      <c r="A10" s="18" t="s">
        <v>8</v>
      </c>
      <c r="B10" s="19" t="s">
        <v>161</v>
      </c>
      <c r="C10" s="376">
        <f>+C11+C12+C13+C15+C16+C17+C14</f>
        <v>41872220</v>
      </c>
      <c r="D10" s="118">
        <f>+D11+D12+D13+D15+D16+D17+D14</f>
        <v>43180527</v>
      </c>
    </row>
    <row r="11" spans="1:4" s="203" customFormat="1" ht="12" customHeight="1" x14ac:dyDescent="0.2">
      <c r="A11" s="13" t="s">
        <v>66</v>
      </c>
      <c r="B11" s="204" t="s">
        <v>162</v>
      </c>
      <c r="C11" s="377">
        <v>15040340</v>
      </c>
      <c r="D11" s="121">
        <v>15092767</v>
      </c>
    </row>
    <row r="12" spans="1:4" s="203" customFormat="1" ht="12" customHeight="1" x14ac:dyDescent="0.2">
      <c r="A12" s="12" t="s">
        <v>67</v>
      </c>
      <c r="B12" s="205" t="s">
        <v>163</v>
      </c>
      <c r="C12" s="378">
        <v>13177980</v>
      </c>
      <c r="D12" s="120">
        <v>13972980</v>
      </c>
    </row>
    <row r="13" spans="1:4" s="203" customFormat="1" ht="12" customHeight="1" x14ac:dyDescent="0.2">
      <c r="A13" s="12" t="s">
        <v>68</v>
      </c>
      <c r="B13" s="205" t="s">
        <v>569</v>
      </c>
      <c r="C13" s="378">
        <v>11310940</v>
      </c>
      <c r="D13" s="120">
        <v>11745170</v>
      </c>
    </row>
    <row r="14" spans="1:4" s="203" customFormat="1" ht="12" customHeight="1" x14ac:dyDescent="0.2">
      <c r="A14" s="12" t="s">
        <v>69</v>
      </c>
      <c r="B14" s="205" t="s">
        <v>570</v>
      </c>
      <c r="C14" s="378">
        <v>72960</v>
      </c>
      <c r="D14" s="120">
        <v>72960</v>
      </c>
    </row>
    <row r="15" spans="1:4" s="203" customFormat="1" ht="12" customHeight="1" x14ac:dyDescent="0.2">
      <c r="A15" s="12" t="s">
        <v>92</v>
      </c>
      <c r="B15" s="205" t="s">
        <v>164</v>
      </c>
      <c r="C15" s="378">
        <v>2270000</v>
      </c>
      <c r="D15" s="120">
        <v>2270000</v>
      </c>
    </row>
    <row r="16" spans="1:4" s="203" customFormat="1" ht="12" customHeight="1" x14ac:dyDescent="0.2">
      <c r="A16" s="12" t="s">
        <v>70</v>
      </c>
      <c r="B16" s="114" t="s">
        <v>333</v>
      </c>
      <c r="C16" s="378"/>
      <c r="D16" s="120"/>
    </row>
    <row r="17" spans="1:4" s="203" customFormat="1" ht="12" customHeight="1" thickBot="1" x14ac:dyDescent="0.25">
      <c r="A17" s="14" t="s">
        <v>71</v>
      </c>
      <c r="B17" s="115" t="s">
        <v>334</v>
      </c>
      <c r="C17" s="378"/>
      <c r="D17" s="120">
        <v>26650</v>
      </c>
    </row>
    <row r="18" spans="1:4" s="203" customFormat="1" ht="12" customHeight="1" thickBot="1" x14ac:dyDescent="0.25">
      <c r="A18" s="18" t="s">
        <v>9</v>
      </c>
      <c r="B18" s="113" t="s">
        <v>165</v>
      </c>
      <c r="C18" s="376">
        <f>+C19+C20+C21+C22+C23</f>
        <v>6179181</v>
      </c>
      <c r="D18" s="118">
        <f>+D19+D20+D21+D22+D23</f>
        <v>5643933</v>
      </c>
    </row>
    <row r="19" spans="1:4" s="203" customFormat="1" ht="12" customHeight="1" x14ac:dyDescent="0.2">
      <c r="A19" s="13" t="s">
        <v>72</v>
      </c>
      <c r="B19" s="204" t="s">
        <v>166</v>
      </c>
      <c r="C19" s="377"/>
      <c r="D19" s="121"/>
    </row>
    <row r="20" spans="1:4" s="203" customFormat="1" ht="12" customHeight="1" x14ac:dyDescent="0.2">
      <c r="A20" s="12" t="s">
        <v>73</v>
      </c>
      <c r="B20" s="205" t="s">
        <v>167</v>
      </c>
      <c r="C20" s="378"/>
      <c r="D20" s="120"/>
    </row>
    <row r="21" spans="1:4" s="203" customFormat="1" ht="12" customHeight="1" x14ac:dyDescent="0.2">
      <c r="A21" s="12" t="s">
        <v>74</v>
      </c>
      <c r="B21" s="205" t="s">
        <v>324</v>
      </c>
      <c r="C21" s="378"/>
      <c r="D21" s="120"/>
    </row>
    <row r="22" spans="1:4" s="203" customFormat="1" ht="12" customHeight="1" x14ac:dyDescent="0.2">
      <c r="A22" s="12" t="s">
        <v>75</v>
      </c>
      <c r="B22" s="205" t="s">
        <v>325</v>
      </c>
      <c r="C22" s="378"/>
      <c r="D22" s="120"/>
    </row>
    <row r="23" spans="1:4" s="203" customFormat="1" ht="12" customHeight="1" x14ac:dyDescent="0.2">
      <c r="A23" s="12" t="s">
        <v>76</v>
      </c>
      <c r="B23" s="205" t="s">
        <v>448</v>
      </c>
      <c r="C23" s="378">
        <v>6179181</v>
      </c>
      <c r="D23" s="120">
        <v>5643933</v>
      </c>
    </row>
    <row r="24" spans="1:4" s="203" customFormat="1" ht="12" customHeight="1" thickBot="1" x14ac:dyDescent="0.25">
      <c r="A24" s="14" t="s">
        <v>82</v>
      </c>
      <c r="B24" s="115" t="s">
        <v>169</v>
      </c>
      <c r="C24" s="379"/>
      <c r="D24" s="122"/>
    </row>
    <row r="25" spans="1:4" s="203" customFormat="1" ht="12" customHeight="1" thickBot="1" x14ac:dyDescent="0.25">
      <c r="A25" s="18" t="s">
        <v>10</v>
      </c>
      <c r="B25" s="19" t="s">
        <v>170</v>
      </c>
      <c r="C25" s="376">
        <f>+C26+C27+C28+C29+C30</f>
        <v>0</v>
      </c>
      <c r="D25" s="118">
        <f>+D26+D27+D28+D29+D30</f>
        <v>0</v>
      </c>
    </row>
    <row r="26" spans="1:4" s="203" customFormat="1" ht="12" customHeight="1" x14ac:dyDescent="0.2">
      <c r="A26" s="13" t="s">
        <v>55</v>
      </c>
      <c r="B26" s="204" t="s">
        <v>171</v>
      </c>
      <c r="C26" s="377"/>
      <c r="D26" s="121"/>
    </row>
    <row r="27" spans="1:4" s="203" customFormat="1" ht="12" customHeight="1" x14ac:dyDescent="0.2">
      <c r="A27" s="12" t="s">
        <v>56</v>
      </c>
      <c r="B27" s="205" t="s">
        <v>172</v>
      </c>
      <c r="C27" s="378"/>
      <c r="D27" s="120"/>
    </row>
    <row r="28" spans="1:4" s="203" customFormat="1" ht="12" customHeight="1" x14ac:dyDescent="0.2">
      <c r="A28" s="12" t="s">
        <v>57</v>
      </c>
      <c r="B28" s="205" t="s">
        <v>326</v>
      </c>
      <c r="C28" s="378"/>
      <c r="D28" s="120"/>
    </row>
    <row r="29" spans="1:4" s="203" customFormat="1" ht="12" customHeight="1" x14ac:dyDescent="0.2">
      <c r="A29" s="12" t="s">
        <v>58</v>
      </c>
      <c r="B29" s="205" t="s">
        <v>327</v>
      </c>
      <c r="C29" s="378"/>
      <c r="D29" s="120"/>
    </row>
    <row r="30" spans="1:4" s="203" customFormat="1" ht="12" customHeight="1" x14ac:dyDescent="0.2">
      <c r="A30" s="12" t="s">
        <v>106</v>
      </c>
      <c r="B30" s="205" t="s">
        <v>173</v>
      </c>
      <c r="C30" s="378"/>
      <c r="D30" s="120"/>
    </row>
    <row r="31" spans="1:4" s="270" customFormat="1" ht="12" customHeight="1" thickBot="1" x14ac:dyDescent="0.25">
      <c r="A31" s="278" t="s">
        <v>107</v>
      </c>
      <c r="B31" s="268" t="s">
        <v>443</v>
      </c>
      <c r="C31" s="380"/>
      <c r="D31" s="120"/>
    </row>
    <row r="32" spans="1:4" s="203" customFormat="1" ht="12" customHeight="1" thickBot="1" x14ac:dyDescent="0.25">
      <c r="A32" s="18" t="s">
        <v>108</v>
      </c>
      <c r="B32" s="19" t="s">
        <v>429</v>
      </c>
      <c r="C32" s="381">
        <f>SUM(C33:C39)</f>
        <v>9700000</v>
      </c>
      <c r="D32" s="124">
        <f>SUM(D33:D39)</f>
        <v>9700000</v>
      </c>
    </row>
    <row r="33" spans="1:4" s="203" customFormat="1" ht="12" customHeight="1" x14ac:dyDescent="0.2">
      <c r="A33" s="13" t="s">
        <v>176</v>
      </c>
      <c r="B33" s="204" t="s">
        <v>571</v>
      </c>
      <c r="C33" s="377">
        <v>2500000</v>
      </c>
      <c r="D33" s="121">
        <v>2500000</v>
      </c>
    </row>
    <row r="34" spans="1:4" s="203" customFormat="1" ht="12" customHeight="1" x14ac:dyDescent="0.2">
      <c r="A34" s="12" t="s">
        <v>177</v>
      </c>
      <c r="B34" s="205" t="s">
        <v>433</v>
      </c>
      <c r="C34" s="378"/>
      <c r="D34" s="120"/>
    </row>
    <row r="35" spans="1:4" s="203" customFormat="1" ht="12" customHeight="1" x14ac:dyDescent="0.2">
      <c r="A35" s="12" t="s">
        <v>178</v>
      </c>
      <c r="B35" s="205" t="s">
        <v>434</v>
      </c>
      <c r="C35" s="378">
        <v>6500000</v>
      </c>
      <c r="D35" s="120">
        <v>6500000</v>
      </c>
    </row>
    <row r="36" spans="1:4" s="203" customFormat="1" ht="12" customHeight="1" x14ac:dyDescent="0.2">
      <c r="A36" s="12" t="s">
        <v>179</v>
      </c>
      <c r="B36" s="205" t="s">
        <v>435</v>
      </c>
      <c r="C36" s="378"/>
      <c r="D36" s="120"/>
    </row>
    <row r="37" spans="1:4" s="203" customFormat="1" ht="12" customHeight="1" x14ac:dyDescent="0.2">
      <c r="A37" s="12" t="s">
        <v>430</v>
      </c>
      <c r="B37" s="205" t="s">
        <v>180</v>
      </c>
      <c r="C37" s="378"/>
      <c r="D37" s="120"/>
    </row>
    <row r="38" spans="1:4" s="203" customFormat="1" ht="12" customHeight="1" x14ac:dyDescent="0.2">
      <c r="A38" s="12" t="s">
        <v>431</v>
      </c>
      <c r="B38" s="205" t="s">
        <v>544</v>
      </c>
      <c r="C38" s="378"/>
      <c r="D38" s="120"/>
    </row>
    <row r="39" spans="1:4" s="203" customFormat="1" ht="12" customHeight="1" thickBot="1" x14ac:dyDescent="0.25">
      <c r="A39" s="14" t="s">
        <v>432</v>
      </c>
      <c r="B39" s="350" t="s">
        <v>552</v>
      </c>
      <c r="C39" s="379">
        <v>700000</v>
      </c>
      <c r="D39" s="122">
        <v>700000</v>
      </c>
    </row>
    <row r="40" spans="1:4" s="203" customFormat="1" ht="12" customHeight="1" thickBot="1" x14ac:dyDescent="0.25">
      <c r="A40" s="18" t="s">
        <v>12</v>
      </c>
      <c r="B40" s="19" t="s">
        <v>335</v>
      </c>
      <c r="C40" s="376">
        <f>SUM(C41:C51)</f>
        <v>20395394</v>
      </c>
      <c r="D40" s="118">
        <f>SUM(D41:D51)</f>
        <v>20444467</v>
      </c>
    </row>
    <row r="41" spans="1:4" s="203" customFormat="1" ht="12" customHeight="1" x14ac:dyDescent="0.2">
      <c r="A41" s="13" t="s">
        <v>59</v>
      </c>
      <c r="B41" s="204" t="s">
        <v>183</v>
      </c>
      <c r="C41" s="377"/>
      <c r="D41" s="121"/>
    </row>
    <row r="42" spans="1:4" s="203" customFormat="1" ht="12" customHeight="1" x14ac:dyDescent="0.2">
      <c r="A42" s="12" t="s">
        <v>60</v>
      </c>
      <c r="B42" s="205" t="s">
        <v>184</v>
      </c>
      <c r="C42" s="378">
        <v>327934</v>
      </c>
      <c r="D42" s="120">
        <v>327934</v>
      </c>
    </row>
    <row r="43" spans="1:4" s="203" customFormat="1" ht="12" customHeight="1" x14ac:dyDescent="0.2">
      <c r="A43" s="12" t="s">
        <v>61</v>
      </c>
      <c r="B43" s="205" t="s">
        <v>185</v>
      </c>
      <c r="C43" s="378">
        <v>90000</v>
      </c>
      <c r="D43" s="120">
        <v>128640</v>
      </c>
    </row>
    <row r="44" spans="1:4" s="203" customFormat="1" ht="12" customHeight="1" x14ac:dyDescent="0.2">
      <c r="A44" s="12" t="s">
        <v>110</v>
      </c>
      <c r="B44" s="205" t="s">
        <v>186</v>
      </c>
      <c r="C44" s="378">
        <v>11625954</v>
      </c>
      <c r="D44" s="120">
        <v>11625954</v>
      </c>
    </row>
    <row r="45" spans="1:4" s="203" customFormat="1" ht="12" customHeight="1" x14ac:dyDescent="0.2">
      <c r="A45" s="12" t="s">
        <v>111</v>
      </c>
      <c r="B45" s="205" t="s">
        <v>187</v>
      </c>
      <c r="C45" s="378">
        <v>4062472</v>
      </c>
      <c r="D45" s="120">
        <v>4062472</v>
      </c>
    </row>
    <row r="46" spans="1:4" s="203" customFormat="1" ht="12" customHeight="1" x14ac:dyDescent="0.2">
      <c r="A46" s="12" t="s">
        <v>112</v>
      </c>
      <c r="B46" s="205" t="s">
        <v>188</v>
      </c>
      <c r="C46" s="378">
        <v>4276120</v>
      </c>
      <c r="D46" s="120">
        <v>4286553</v>
      </c>
    </row>
    <row r="47" spans="1:4" s="203" customFormat="1" ht="12" customHeight="1" x14ac:dyDescent="0.2">
      <c r="A47" s="12" t="s">
        <v>113</v>
      </c>
      <c r="B47" s="205" t="s">
        <v>189</v>
      </c>
      <c r="C47" s="378"/>
      <c r="D47" s="120"/>
    </row>
    <row r="48" spans="1:4" s="203" customFormat="1" ht="12" customHeight="1" x14ac:dyDescent="0.2">
      <c r="A48" s="12" t="s">
        <v>114</v>
      </c>
      <c r="B48" s="205" t="s">
        <v>436</v>
      </c>
      <c r="C48" s="378"/>
      <c r="D48" s="120"/>
    </row>
    <row r="49" spans="1:4" s="203" customFormat="1" ht="12" customHeight="1" x14ac:dyDescent="0.2">
      <c r="A49" s="12" t="s">
        <v>181</v>
      </c>
      <c r="B49" s="205" t="s">
        <v>191</v>
      </c>
      <c r="C49" s="382"/>
      <c r="D49" s="123"/>
    </row>
    <row r="50" spans="1:4" s="203" customFormat="1" ht="12" customHeight="1" x14ac:dyDescent="0.2">
      <c r="A50" s="14" t="s">
        <v>182</v>
      </c>
      <c r="B50" s="206" t="s">
        <v>337</v>
      </c>
      <c r="C50" s="383"/>
      <c r="D50" s="196"/>
    </row>
    <row r="51" spans="1:4" s="203" customFormat="1" ht="12" customHeight="1" thickBot="1" x14ac:dyDescent="0.25">
      <c r="A51" s="14" t="s">
        <v>336</v>
      </c>
      <c r="B51" s="115" t="s">
        <v>192</v>
      </c>
      <c r="C51" s="383">
        <v>12914</v>
      </c>
      <c r="D51" s="196">
        <v>12914</v>
      </c>
    </row>
    <row r="52" spans="1:4" s="203" customFormat="1" ht="12" customHeight="1" thickBot="1" x14ac:dyDescent="0.25">
      <c r="A52" s="18" t="s">
        <v>13</v>
      </c>
      <c r="B52" s="19" t="s">
        <v>193</v>
      </c>
      <c r="C52" s="376">
        <f>SUM(C53:C57)</f>
        <v>0</v>
      </c>
      <c r="D52" s="118">
        <f>SUM(D53:D57)</f>
        <v>0</v>
      </c>
    </row>
    <row r="53" spans="1:4" s="203" customFormat="1" ht="12" customHeight="1" x14ac:dyDescent="0.2">
      <c r="A53" s="13" t="s">
        <v>62</v>
      </c>
      <c r="B53" s="204" t="s">
        <v>197</v>
      </c>
      <c r="C53" s="385"/>
      <c r="D53" s="246"/>
    </row>
    <row r="54" spans="1:4" s="203" customFormat="1" ht="12" customHeight="1" x14ac:dyDescent="0.2">
      <c r="A54" s="12" t="s">
        <v>63</v>
      </c>
      <c r="B54" s="205" t="s">
        <v>198</v>
      </c>
      <c r="C54" s="382"/>
      <c r="D54" s="123"/>
    </row>
    <row r="55" spans="1:4" s="203" customFormat="1" ht="12" customHeight="1" x14ac:dyDescent="0.2">
      <c r="A55" s="12" t="s">
        <v>194</v>
      </c>
      <c r="B55" s="205" t="s">
        <v>199</v>
      </c>
      <c r="C55" s="382"/>
      <c r="D55" s="123"/>
    </row>
    <row r="56" spans="1:4" s="203" customFormat="1" ht="12" customHeight="1" x14ac:dyDescent="0.2">
      <c r="A56" s="12" t="s">
        <v>195</v>
      </c>
      <c r="B56" s="205" t="s">
        <v>200</v>
      </c>
      <c r="C56" s="382"/>
      <c r="D56" s="123"/>
    </row>
    <row r="57" spans="1:4" s="203" customFormat="1" ht="12" customHeight="1" thickBot="1" x14ac:dyDescent="0.25">
      <c r="A57" s="14" t="s">
        <v>196</v>
      </c>
      <c r="B57" s="115" t="s">
        <v>201</v>
      </c>
      <c r="C57" s="383"/>
      <c r="D57" s="196"/>
    </row>
    <row r="58" spans="1:4" s="203" customFormat="1" ht="12" customHeight="1" thickBot="1" x14ac:dyDescent="0.25">
      <c r="A58" s="18" t="s">
        <v>115</v>
      </c>
      <c r="B58" s="19" t="s">
        <v>202</v>
      </c>
      <c r="C58" s="376">
        <f>SUM(C59:C61)</f>
        <v>0</v>
      </c>
      <c r="D58" s="118">
        <f>SUM(D59:D61)</f>
        <v>0</v>
      </c>
    </row>
    <row r="59" spans="1:4" s="203" customFormat="1" ht="12" customHeight="1" x14ac:dyDescent="0.2">
      <c r="A59" s="13" t="s">
        <v>64</v>
      </c>
      <c r="B59" s="204" t="s">
        <v>203</v>
      </c>
      <c r="C59" s="377"/>
      <c r="D59" s="121"/>
    </row>
    <row r="60" spans="1:4" s="203" customFormat="1" ht="12" customHeight="1" x14ac:dyDescent="0.2">
      <c r="A60" s="12" t="s">
        <v>65</v>
      </c>
      <c r="B60" s="205" t="s">
        <v>328</v>
      </c>
      <c r="C60" s="378"/>
      <c r="D60" s="120"/>
    </row>
    <row r="61" spans="1:4" s="203" customFormat="1" ht="12" customHeight="1" x14ac:dyDescent="0.2">
      <c r="A61" s="12" t="s">
        <v>206</v>
      </c>
      <c r="B61" s="205" t="s">
        <v>204</v>
      </c>
      <c r="C61" s="378"/>
      <c r="D61" s="120"/>
    </row>
    <row r="62" spans="1:4" s="203" customFormat="1" ht="12" customHeight="1" thickBot="1" x14ac:dyDescent="0.25">
      <c r="A62" s="14" t="s">
        <v>207</v>
      </c>
      <c r="B62" s="115" t="s">
        <v>205</v>
      </c>
      <c r="C62" s="379"/>
      <c r="D62" s="122"/>
    </row>
    <row r="63" spans="1:4" s="203" customFormat="1" ht="12" customHeight="1" thickBot="1" x14ac:dyDescent="0.25">
      <c r="A63" s="18" t="s">
        <v>15</v>
      </c>
      <c r="B63" s="113" t="s">
        <v>208</v>
      </c>
      <c r="C63" s="376">
        <f>SUM(C64:C66)</f>
        <v>73440</v>
      </c>
      <c r="D63" s="118">
        <f>SUM(D64:D66)</f>
        <v>73440</v>
      </c>
    </row>
    <row r="64" spans="1:4" s="203" customFormat="1" ht="12" customHeight="1" x14ac:dyDescent="0.2">
      <c r="A64" s="13" t="s">
        <v>116</v>
      </c>
      <c r="B64" s="204" t="s">
        <v>210</v>
      </c>
      <c r="C64" s="382"/>
      <c r="D64" s="123"/>
    </row>
    <row r="65" spans="1:4" s="203" customFormat="1" ht="12" customHeight="1" x14ac:dyDescent="0.2">
      <c r="A65" s="12" t="s">
        <v>117</v>
      </c>
      <c r="B65" s="205" t="s">
        <v>329</v>
      </c>
      <c r="C65" s="382"/>
      <c r="D65" s="123"/>
    </row>
    <row r="66" spans="1:4" s="203" customFormat="1" ht="12" customHeight="1" x14ac:dyDescent="0.2">
      <c r="A66" s="12" t="s">
        <v>141</v>
      </c>
      <c r="B66" s="205" t="s">
        <v>211</v>
      </c>
      <c r="C66" s="382">
        <v>73440</v>
      </c>
      <c r="D66" s="123">
        <v>73440</v>
      </c>
    </row>
    <row r="67" spans="1:4" s="203" customFormat="1" ht="12" customHeight="1" thickBot="1" x14ac:dyDescent="0.25">
      <c r="A67" s="14" t="s">
        <v>209</v>
      </c>
      <c r="B67" s="115" t="s">
        <v>212</v>
      </c>
      <c r="C67" s="382"/>
      <c r="D67" s="123"/>
    </row>
    <row r="68" spans="1:4" s="203" customFormat="1" ht="12" customHeight="1" thickBot="1" x14ac:dyDescent="0.25">
      <c r="A68" s="260" t="s">
        <v>376</v>
      </c>
      <c r="B68" s="19" t="s">
        <v>213</v>
      </c>
      <c r="C68" s="381">
        <f>+C10+C18+C25+C32+C40+C52+C58+C63</f>
        <v>78220235</v>
      </c>
      <c r="D68" s="124">
        <f>+D10+D18+D25+D32+D40+D52+D58+D63</f>
        <v>79042367</v>
      </c>
    </row>
    <row r="69" spans="1:4" s="203" customFormat="1" ht="12" customHeight="1" thickBot="1" x14ac:dyDescent="0.25">
      <c r="A69" s="248" t="s">
        <v>214</v>
      </c>
      <c r="B69" s="113" t="s">
        <v>215</v>
      </c>
      <c r="C69" s="376">
        <f>SUM(C70:C72)</f>
        <v>0</v>
      </c>
      <c r="D69" s="118">
        <f>SUM(D70:D72)</f>
        <v>0</v>
      </c>
    </row>
    <row r="70" spans="1:4" s="203" customFormat="1" ht="12" customHeight="1" x14ac:dyDescent="0.2">
      <c r="A70" s="13" t="s">
        <v>243</v>
      </c>
      <c r="B70" s="204" t="s">
        <v>216</v>
      </c>
      <c r="C70" s="382"/>
      <c r="D70" s="123"/>
    </row>
    <row r="71" spans="1:4" s="203" customFormat="1" ht="12" customHeight="1" x14ac:dyDescent="0.2">
      <c r="A71" s="12" t="s">
        <v>252</v>
      </c>
      <c r="B71" s="205" t="s">
        <v>217</v>
      </c>
      <c r="C71" s="382"/>
      <c r="D71" s="123"/>
    </row>
    <row r="72" spans="1:4" s="203" customFormat="1" ht="12" customHeight="1" thickBot="1" x14ac:dyDescent="0.25">
      <c r="A72" s="14" t="s">
        <v>253</v>
      </c>
      <c r="B72" s="254" t="s">
        <v>444</v>
      </c>
      <c r="C72" s="382"/>
      <c r="D72" s="123"/>
    </row>
    <row r="73" spans="1:4" s="203" customFormat="1" ht="12" customHeight="1" thickBot="1" x14ac:dyDescent="0.25">
      <c r="A73" s="248" t="s">
        <v>219</v>
      </c>
      <c r="B73" s="113" t="s">
        <v>220</v>
      </c>
      <c r="C73" s="376">
        <f>SUM(C74:C77)</f>
        <v>0</v>
      </c>
      <c r="D73" s="118">
        <f>SUM(D74:D77)</f>
        <v>0</v>
      </c>
    </row>
    <row r="74" spans="1:4" s="203" customFormat="1" ht="12" customHeight="1" x14ac:dyDescent="0.2">
      <c r="A74" s="13" t="s">
        <v>93</v>
      </c>
      <c r="B74" s="204" t="s">
        <v>221</v>
      </c>
      <c r="C74" s="382"/>
      <c r="D74" s="123"/>
    </row>
    <row r="75" spans="1:4" s="203" customFormat="1" ht="12" customHeight="1" x14ac:dyDescent="0.2">
      <c r="A75" s="12" t="s">
        <v>94</v>
      </c>
      <c r="B75" s="205" t="s">
        <v>445</v>
      </c>
      <c r="C75" s="382"/>
      <c r="D75" s="123"/>
    </row>
    <row r="76" spans="1:4" s="203" customFormat="1" ht="12" customHeight="1" thickBot="1" x14ac:dyDescent="0.25">
      <c r="A76" s="14" t="s">
        <v>244</v>
      </c>
      <c r="B76" s="206" t="s">
        <v>222</v>
      </c>
      <c r="C76" s="383"/>
      <c r="D76" s="196"/>
    </row>
    <row r="77" spans="1:4" s="203" customFormat="1" ht="12" customHeight="1" thickBot="1" x14ac:dyDescent="0.25">
      <c r="A77" s="280" t="s">
        <v>245</v>
      </c>
      <c r="B77" s="281" t="s">
        <v>446</v>
      </c>
      <c r="C77" s="413"/>
      <c r="D77" s="282"/>
    </row>
    <row r="78" spans="1:4" s="203" customFormat="1" ht="12" customHeight="1" thickBot="1" x14ac:dyDescent="0.25">
      <c r="A78" s="248" t="s">
        <v>223</v>
      </c>
      <c r="B78" s="113" t="s">
        <v>224</v>
      </c>
      <c r="C78" s="376">
        <f>SUM(C79:C80)</f>
        <v>31070703</v>
      </c>
      <c r="D78" s="118">
        <f>SUM(D79:D80)</f>
        <v>31070703</v>
      </c>
    </row>
    <row r="79" spans="1:4" s="203" customFormat="1" ht="12" customHeight="1" thickBot="1" x14ac:dyDescent="0.25">
      <c r="A79" s="11" t="s">
        <v>246</v>
      </c>
      <c r="B79" s="279" t="s">
        <v>225</v>
      </c>
      <c r="C79" s="383">
        <v>31070703</v>
      </c>
      <c r="D79" s="196">
        <v>31070703</v>
      </c>
    </row>
    <row r="80" spans="1:4" s="203" customFormat="1" ht="12" customHeight="1" thickBot="1" x14ac:dyDescent="0.25">
      <c r="A80" s="280" t="s">
        <v>247</v>
      </c>
      <c r="B80" s="281" t="s">
        <v>226</v>
      </c>
      <c r="C80" s="413"/>
      <c r="D80" s="282"/>
    </row>
    <row r="81" spans="1:4" s="203" customFormat="1" ht="12" customHeight="1" thickBot="1" x14ac:dyDescent="0.25">
      <c r="A81" s="248" t="s">
        <v>227</v>
      </c>
      <c r="B81" s="113" t="s">
        <v>228</v>
      </c>
      <c r="C81" s="376">
        <f>SUM(C82:C84)</f>
        <v>0</v>
      </c>
      <c r="D81" s="118">
        <f>SUM(D82:D84)</f>
        <v>16005</v>
      </c>
    </row>
    <row r="82" spans="1:4" s="203" customFormat="1" ht="12" customHeight="1" x14ac:dyDescent="0.2">
      <c r="A82" s="13" t="s">
        <v>248</v>
      </c>
      <c r="B82" s="204" t="s">
        <v>229</v>
      </c>
      <c r="C82" s="382"/>
      <c r="D82" s="123">
        <v>16005</v>
      </c>
    </row>
    <row r="83" spans="1:4" s="203" customFormat="1" ht="12" customHeight="1" x14ac:dyDescent="0.2">
      <c r="A83" s="12" t="s">
        <v>249</v>
      </c>
      <c r="B83" s="205" t="s">
        <v>230</v>
      </c>
      <c r="C83" s="382"/>
      <c r="D83" s="123"/>
    </row>
    <row r="84" spans="1:4" s="203" customFormat="1" ht="12" customHeight="1" thickBot="1" x14ac:dyDescent="0.25">
      <c r="A84" s="16" t="s">
        <v>250</v>
      </c>
      <c r="B84" s="283" t="s">
        <v>447</v>
      </c>
      <c r="C84" s="414"/>
      <c r="D84" s="284"/>
    </row>
    <row r="85" spans="1:4" s="203" customFormat="1" ht="12" customHeight="1" thickBot="1" x14ac:dyDescent="0.25">
      <c r="A85" s="248" t="s">
        <v>231</v>
      </c>
      <c r="B85" s="113" t="s">
        <v>251</v>
      </c>
      <c r="C85" s="376">
        <f>SUM(C86:C89)</f>
        <v>0</v>
      </c>
      <c r="D85" s="118">
        <f>SUM(D86:D89)</f>
        <v>0</v>
      </c>
    </row>
    <row r="86" spans="1:4" s="203" customFormat="1" ht="12" customHeight="1" x14ac:dyDescent="0.2">
      <c r="A86" s="208" t="s">
        <v>232</v>
      </c>
      <c r="B86" s="204" t="s">
        <v>233</v>
      </c>
      <c r="C86" s="382"/>
      <c r="D86" s="123"/>
    </row>
    <row r="87" spans="1:4" s="203" customFormat="1" ht="12" customHeight="1" x14ac:dyDescent="0.2">
      <c r="A87" s="209" t="s">
        <v>234</v>
      </c>
      <c r="B87" s="205" t="s">
        <v>235</v>
      </c>
      <c r="C87" s="382"/>
      <c r="D87" s="123"/>
    </row>
    <row r="88" spans="1:4" s="203" customFormat="1" ht="12" customHeight="1" x14ac:dyDescent="0.2">
      <c r="A88" s="209" t="s">
        <v>236</v>
      </c>
      <c r="B88" s="205" t="s">
        <v>237</v>
      </c>
      <c r="C88" s="382"/>
      <c r="D88" s="123"/>
    </row>
    <row r="89" spans="1:4" s="203" customFormat="1" ht="12" customHeight="1" thickBot="1" x14ac:dyDescent="0.25">
      <c r="A89" s="210" t="s">
        <v>238</v>
      </c>
      <c r="B89" s="115" t="s">
        <v>239</v>
      </c>
      <c r="C89" s="382"/>
      <c r="D89" s="123"/>
    </row>
    <row r="90" spans="1:4" s="203" customFormat="1" ht="12" customHeight="1" thickBot="1" x14ac:dyDescent="0.25">
      <c r="A90" s="248" t="s">
        <v>240</v>
      </c>
      <c r="B90" s="113" t="s">
        <v>375</v>
      </c>
      <c r="C90" s="387"/>
      <c r="D90" s="247"/>
    </row>
    <row r="91" spans="1:4" s="203" customFormat="1" ht="13.5" customHeight="1" thickBot="1" x14ac:dyDescent="0.25">
      <c r="A91" s="248" t="s">
        <v>242</v>
      </c>
      <c r="B91" s="113" t="s">
        <v>241</v>
      </c>
      <c r="C91" s="387"/>
      <c r="D91" s="247"/>
    </row>
    <row r="92" spans="1:4" s="203" customFormat="1" ht="15.75" customHeight="1" thickBot="1" x14ac:dyDescent="0.25">
      <c r="A92" s="248" t="s">
        <v>254</v>
      </c>
      <c r="B92" s="211" t="s">
        <v>378</v>
      </c>
      <c r="C92" s="381">
        <f>+C69+C73+C78+C81+C85+C91+C90</f>
        <v>31070703</v>
      </c>
      <c r="D92" s="124">
        <f>+D69+D73+D78+D81+D85+D91+D90</f>
        <v>31086708</v>
      </c>
    </row>
    <row r="93" spans="1:4" s="203" customFormat="1" ht="16.5" customHeight="1" thickBot="1" x14ac:dyDescent="0.25">
      <c r="A93" s="249" t="s">
        <v>377</v>
      </c>
      <c r="B93" s="212" t="s">
        <v>379</v>
      </c>
      <c r="C93" s="381">
        <f>+C68+C92</f>
        <v>109290938</v>
      </c>
      <c r="D93" s="124">
        <f>+D68+D92</f>
        <v>110129075</v>
      </c>
    </row>
    <row r="94" spans="1:4" s="203" customFormat="1" ht="11.1" customHeight="1" x14ac:dyDescent="0.2">
      <c r="A94" s="3"/>
      <c r="B94" s="4"/>
      <c r="C94" s="4"/>
      <c r="D94" s="125"/>
    </row>
    <row r="95" spans="1:4" ht="16.5" customHeight="1" x14ac:dyDescent="0.25">
      <c r="A95" s="911" t="s">
        <v>37</v>
      </c>
      <c r="B95" s="911"/>
      <c r="C95" s="911"/>
      <c r="D95" s="911"/>
    </row>
    <row r="96" spans="1:4" s="213" customFormat="1" ht="16.5" customHeight="1" thickBot="1" x14ac:dyDescent="0.3">
      <c r="A96" s="908" t="s">
        <v>97</v>
      </c>
      <c r="B96" s="908"/>
      <c r="C96" s="365"/>
      <c r="D96" s="290" t="str">
        <f>D7</f>
        <v>Forintban</v>
      </c>
    </row>
    <row r="97" spans="1:4" ht="51" customHeight="1" thickBot="1" x14ac:dyDescent="0.3">
      <c r="A97" s="272" t="s">
        <v>54</v>
      </c>
      <c r="B97" s="273" t="s">
        <v>38</v>
      </c>
      <c r="C97" s="412" t="s">
        <v>567</v>
      </c>
      <c r="D97" s="274" t="str">
        <f>+D8</f>
        <v>2021. évi módosított előirányzat (2021.06.29.)</v>
      </c>
    </row>
    <row r="98" spans="1:4" s="202" customFormat="1" ht="12" customHeight="1" thickBot="1" x14ac:dyDescent="0.25">
      <c r="A98" s="272"/>
      <c r="B98" s="273" t="s">
        <v>393</v>
      </c>
      <c r="C98" s="412" t="s">
        <v>394</v>
      </c>
      <c r="D98" s="274" t="s">
        <v>395</v>
      </c>
    </row>
    <row r="99" spans="1:4" ht="12" customHeight="1" thickBot="1" x14ac:dyDescent="0.3">
      <c r="A99" s="20" t="s">
        <v>8</v>
      </c>
      <c r="B99" s="24" t="s">
        <v>338</v>
      </c>
      <c r="C99" s="388">
        <f>C100+C101+C102+C103+C104+C117</f>
        <v>89626050</v>
      </c>
      <c r="D99" s="117">
        <f>D100+D101+D102+D103+D104+D117</f>
        <v>90343181</v>
      </c>
    </row>
    <row r="100" spans="1:4" ht="12" customHeight="1" x14ac:dyDescent="0.25">
      <c r="A100" s="15" t="s">
        <v>66</v>
      </c>
      <c r="B100" s="8" t="s">
        <v>39</v>
      </c>
      <c r="C100" s="389">
        <v>32072866</v>
      </c>
      <c r="D100" s="119">
        <v>32752366</v>
      </c>
    </row>
    <row r="101" spans="1:4" ht="12" customHeight="1" x14ac:dyDescent="0.25">
      <c r="A101" s="12" t="s">
        <v>67</v>
      </c>
      <c r="B101" s="6" t="s">
        <v>118</v>
      </c>
      <c r="C101" s="378">
        <v>4657326</v>
      </c>
      <c r="D101" s="120">
        <v>4759161</v>
      </c>
    </row>
    <row r="102" spans="1:4" ht="12" customHeight="1" x14ac:dyDescent="0.25">
      <c r="A102" s="12" t="s">
        <v>68</v>
      </c>
      <c r="B102" s="6" t="s">
        <v>91</v>
      </c>
      <c r="C102" s="379">
        <v>21211293</v>
      </c>
      <c r="D102" s="122">
        <v>21633202</v>
      </c>
    </row>
    <row r="103" spans="1:4" ht="12" customHeight="1" x14ac:dyDescent="0.25">
      <c r="A103" s="12" t="s">
        <v>69</v>
      </c>
      <c r="B103" s="9" t="s">
        <v>119</v>
      </c>
      <c r="C103" s="379">
        <v>750000</v>
      </c>
      <c r="D103" s="122">
        <v>750000</v>
      </c>
    </row>
    <row r="104" spans="1:4" ht="12" customHeight="1" x14ac:dyDescent="0.25">
      <c r="A104" s="12" t="s">
        <v>77</v>
      </c>
      <c r="B104" s="17" t="s">
        <v>120</v>
      </c>
      <c r="C104" s="379">
        <f>C111+C116</f>
        <v>3414821</v>
      </c>
      <c r="D104" s="122">
        <f>D111+D116+D107</f>
        <v>2928708</v>
      </c>
    </row>
    <row r="105" spans="1:4" ht="12" customHeight="1" x14ac:dyDescent="0.25">
      <c r="A105" s="12" t="s">
        <v>70</v>
      </c>
      <c r="B105" s="6" t="s">
        <v>343</v>
      </c>
      <c r="C105" s="379"/>
      <c r="D105" s="122"/>
    </row>
    <row r="106" spans="1:4" ht="12" customHeight="1" x14ac:dyDescent="0.25">
      <c r="A106" s="12" t="s">
        <v>71</v>
      </c>
      <c r="B106" s="70" t="s">
        <v>342</v>
      </c>
      <c r="C106" s="379"/>
      <c r="D106" s="122"/>
    </row>
    <row r="107" spans="1:4" ht="12" customHeight="1" x14ac:dyDescent="0.25">
      <c r="A107" s="12" t="s">
        <v>78</v>
      </c>
      <c r="B107" s="70" t="s">
        <v>341</v>
      </c>
      <c r="C107" s="379"/>
      <c r="D107" s="122">
        <v>56575</v>
      </c>
    </row>
    <row r="108" spans="1:4" ht="12" customHeight="1" x14ac:dyDescent="0.25">
      <c r="A108" s="12" t="s">
        <v>79</v>
      </c>
      <c r="B108" s="68" t="s">
        <v>257</v>
      </c>
      <c r="C108" s="379"/>
      <c r="D108" s="122"/>
    </row>
    <row r="109" spans="1:4" ht="12" customHeight="1" x14ac:dyDescent="0.25">
      <c r="A109" s="12" t="s">
        <v>80</v>
      </c>
      <c r="B109" s="69" t="s">
        <v>258</v>
      </c>
      <c r="C109" s="379"/>
      <c r="D109" s="122"/>
    </row>
    <row r="110" spans="1:4" ht="12" customHeight="1" x14ac:dyDescent="0.25">
      <c r="A110" s="12" t="s">
        <v>81</v>
      </c>
      <c r="B110" s="69" t="s">
        <v>259</v>
      </c>
      <c r="C110" s="379"/>
      <c r="D110" s="122"/>
    </row>
    <row r="111" spans="1:4" ht="12" customHeight="1" x14ac:dyDescent="0.25">
      <c r="A111" s="12" t="s">
        <v>83</v>
      </c>
      <c r="B111" s="68" t="s">
        <v>260</v>
      </c>
      <c r="C111" s="379">
        <v>2964821</v>
      </c>
      <c r="D111" s="122">
        <v>2422133</v>
      </c>
    </row>
    <row r="112" spans="1:4" ht="12" customHeight="1" x14ac:dyDescent="0.25">
      <c r="A112" s="12" t="s">
        <v>121</v>
      </c>
      <c r="B112" s="68" t="s">
        <v>261</v>
      </c>
      <c r="C112" s="379"/>
      <c r="D112" s="122"/>
    </row>
    <row r="113" spans="1:4" ht="12" customHeight="1" x14ac:dyDescent="0.25">
      <c r="A113" s="12" t="s">
        <v>255</v>
      </c>
      <c r="B113" s="69" t="s">
        <v>262</v>
      </c>
      <c r="C113" s="379"/>
      <c r="D113" s="122"/>
    </row>
    <row r="114" spans="1:4" ht="12" customHeight="1" x14ac:dyDescent="0.25">
      <c r="A114" s="11" t="s">
        <v>256</v>
      </c>
      <c r="B114" s="70" t="s">
        <v>263</v>
      </c>
      <c r="C114" s="379"/>
      <c r="D114" s="122"/>
    </row>
    <row r="115" spans="1:4" ht="12" customHeight="1" x14ac:dyDescent="0.25">
      <c r="A115" s="12" t="s">
        <v>339</v>
      </c>
      <c r="B115" s="70" t="s">
        <v>264</v>
      </c>
      <c r="C115" s="379"/>
      <c r="D115" s="122"/>
    </row>
    <row r="116" spans="1:4" ht="12" customHeight="1" x14ac:dyDescent="0.25">
      <c r="A116" s="14" t="s">
        <v>340</v>
      </c>
      <c r="B116" s="70" t="s">
        <v>265</v>
      </c>
      <c r="C116" s="379">
        <v>450000</v>
      </c>
      <c r="D116" s="122">
        <v>450000</v>
      </c>
    </row>
    <row r="117" spans="1:4" ht="12" customHeight="1" x14ac:dyDescent="0.25">
      <c r="A117" s="12" t="s">
        <v>344</v>
      </c>
      <c r="B117" s="9" t="s">
        <v>40</v>
      </c>
      <c r="C117" s="378">
        <f>C118+C119</f>
        <v>27519744</v>
      </c>
      <c r="D117" s="120">
        <f>D118+D119</f>
        <v>27519744</v>
      </c>
    </row>
    <row r="118" spans="1:4" ht="12" customHeight="1" x14ac:dyDescent="0.25">
      <c r="A118" s="12" t="s">
        <v>345</v>
      </c>
      <c r="B118" s="6" t="s">
        <v>347</v>
      </c>
      <c r="C118" s="378"/>
      <c r="D118" s="120"/>
    </row>
    <row r="119" spans="1:4" ht="12" customHeight="1" thickBot="1" x14ac:dyDescent="0.3">
      <c r="A119" s="16" t="s">
        <v>346</v>
      </c>
      <c r="B119" s="258" t="s">
        <v>348</v>
      </c>
      <c r="C119" s="390">
        <v>27519744</v>
      </c>
      <c r="D119" s="126">
        <v>27519744</v>
      </c>
    </row>
    <row r="120" spans="1:4" ht="12" customHeight="1" thickBot="1" x14ac:dyDescent="0.3">
      <c r="A120" s="255" t="s">
        <v>9</v>
      </c>
      <c r="B120" s="256" t="s">
        <v>266</v>
      </c>
      <c r="C120" s="386">
        <f>+C121+C123+C125</f>
        <v>17989999</v>
      </c>
      <c r="D120" s="257">
        <f>+D121+D123+D125</f>
        <v>18095000</v>
      </c>
    </row>
    <row r="121" spans="1:4" ht="12" customHeight="1" x14ac:dyDescent="0.25">
      <c r="A121" s="13" t="s">
        <v>72</v>
      </c>
      <c r="B121" s="6" t="s">
        <v>140</v>
      </c>
      <c r="C121" s="377">
        <v>15253999</v>
      </c>
      <c r="D121" s="121">
        <v>15359000</v>
      </c>
    </row>
    <row r="122" spans="1:4" ht="12" customHeight="1" x14ac:dyDescent="0.25">
      <c r="A122" s="13" t="s">
        <v>73</v>
      </c>
      <c r="B122" s="10" t="s">
        <v>270</v>
      </c>
      <c r="C122" s="377"/>
      <c r="D122" s="121"/>
    </row>
    <row r="123" spans="1:4" ht="12" customHeight="1" x14ac:dyDescent="0.25">
      <c r="A123" s="13" t="s">
        <v>74</v>
      </c>
      <c r="B123" s="10" t="s">
        <v>122</v>
      </c>
      <c r="C123" s="378">
        <v>2286000</v>
      </c>
      <c r="D123" s="120">
        <v>2286000</v>
      </c>
    </row>
    <row r="124" spans="1:4" ht="12" customHeight="1" x14ac:dyDescent="0.25">
      <c r="A124" s="13" t="s">
        <v>75</v>
      </c>
      <c r="B124" s="10" t="s">
        <v>271</v>
      </c>
      <c r="C124" s="391"/>
      <c r="D124" s="120"/>
    </row>
    <row r="125" spans="1:4" ht="12" customHeight="1" x14ac:dyDescent="0.25">
      <c r="A125" s="13" t="s">
        <v>76</v>
      </c>
      <c r="B125" s="115" t="s">
        <v>449</v>
      </c>
      <c r="C125" s="391">
        <f>C128+C129</f>
        <v>450000</v>
      </c>
      <c r="D125" s="120">
        <f>D128+D129</f>
        <v>450000</v>
      </c>
    </row>
    <row r="126" spans="1:4" ht="12" customHeight="1" x14ac:dyDescent="0.25">
      <c r="A126" s="13" t="s">
        <v>82</v>
      </c>
      <c r="B126" s="114" t="s">
        <v>330</v>
      </c>
      <c r="C126" s="391"/>
      <c r="D126" s="120"/>
    </row>
    <row r="127" spans="1:4" ht="12" customHeight="1" x14ac:dyDescent="0.25">
      <c r="A127" s="13" t="s">
        <v>84</v>
      </c>
      <c r="B127" s="200" t="s">
        <v>276</v>
      </c>
      <c r="C127" s="391"/>
      <c r="D127" s="120"/>
    </row>
    <row r="128" spans="1:4" x14ac:dyDescent="0.25">
      <c r="A128" s="13" t="s">
        <v>123</v>
      </c>
      <c r="B128" s="69" t="s">
        <v>259</v>
      </c>
      <c r="C128" s="391">
        <v>400000</v>
      </c>
      <c r="D128" s="120">
        <v>400000</v>
      </c>
    </row>
    <row r="129" spans="1:4" ht="12" customHeight="1" x14ac:dyDescent="0.25">
      <c r="A129" s="13" t="s">
        <v>124</v>
      </c>
      <c r="B129" s="69" t="s">
        <v>275</v>
      </c>
      <c r="C129" s="391">
        <v>50000</v>
      </c>
      <c r="D129" s="120">
        <v>50000</v>
      </c>
    </row>
    <row r="130" spans="1:4" ht="12" customHeight="1" x14ac:dyDescent="0.25">
      <c r="A130" s="13" t="s">
        <v>125</v>
      </c>
      <c r="B130" s="69" t="s">
        <v>274</v>
      </c>
      <c r="C130" s="391"/>
      <c r="D130" s="120"/>
    </row>
    <row r="131" spans="1:4" ht="12" customHeight="1" x14ac:dyDescent="0.25">
      <c r="A131" s="13" t="s">
        <v>267</v>
      </c>
      <c r="B131" s="69" t="s">
        <v>262</v>
      </c>
      <c r="C131" s="391"/>
      <c r="D131" s="120"/>
    </row>
    <row r="132" spans="1:4" ht="12" customHeight="1" x14ac:dyDescent="0.25">
      <c r="A132" s="13" t="s">
        <v>268</v>
      </c>
      <c r="B132" s="69" t="s">
        <v>273</v>
      </c>
      <c r="C132" s="391"/>
      <c r="D132" s="120"/>
    </row>
    <row r="133" spans="1:4" ht="16.5" thickBot="1" x14ac:dyDescent="0.3">
      <c r="A133" s="11" t="s">
        <v>269</v>
      </c>
      <c r="B133" s="69" t="s">
        <v>272</v>
      </c>
      <c r="C133" s="392"/>
      <c r="D133" s="122"/>
    </row>
    <row r="134" spans="1:4" ht="12" customHeight="1" thickBot="1" x14ac:dyDescent="0.3">
      <c r="A134" s="18" t="s">
        <v>10</v>
      </c>
      <c r="B134" s="56" t="s">
        <v>349</v>
      </c>
      <c r="C134" s="376">
        <f>+C99+C120</f>
        <v>107616049</v>
      </c>
      <c r="D134" s="118">
        <f>+D99+D120</f>
        <v>108438181</v>
      </c>
    </row>
    <row r="135" spans="1:4" ht="12" customHeight="1" thickBot="1" x14ac:dyDescent="0.3">
      <c r="A135" s="18" t="s">
        <v>11</v>
      </c>
      <c r="B135" s="56" t="s">
        <v>350</v>
      </c>
      <c r="C135" s="376">
        <f>+C136+C137+C138</f>
        <v>0</v>
      </c>
      <c r="D135" s="118">
        <f>+D136+D137+D138</f>
        <v>0</v>
      </c>
    </row>
    <row r="136" spans="1:4" ht="12" customHeight="1" x14ac:dyDescent="0.25">
      <c r="A136" s="13" t="s">
        <v>176</v>
      </c>
      <c r="B136" s="10" t="s">
        <v>357</v>
      </c>
      <c r="C136" s="391"/>
      <c r="D136" s="120"/>
    </row>
    <row r="137" spans="1:4" ht="12" customHeight="1" x14ac:dyDescent="0.25">
      <c r="A137" s="13" t="s">
        <v>177</v>
      </c>
      <c r="B137" s="10" t="s">
        <v>358</v>
      </c>
      <c r="C137" s="391"/>
      <c r="D137" s="120"/>
    </row>
    <row r="138" spans="1:4" ht="12" customHeight="1" thickBot="1" x14ac:dyDescent="0.3">
      <c r="A138" s="11" t="s">
        <v>178</v>
      </c>
      <c r="B138" s="10" t="s">
        <v>359</v>
      </c>
      <c r="C138" s="391"/>
      <c r="D138" s="120"/>
    </row>
    <row r="139" spans="1:4" ht="12" customHeight="1" thickBot="1" x14ac:dyDescent="0.3">
      <c r="A139" s="18" t="s">
        <v>12</v>
      </c>
      <c r="B139" s="56" t="s">
        <v>351</v>
      </c>
      <c r="C139" s="376">
        <f>SUM(C140:C145)</f>
        <v>0</v>
      </c>
      <c r="D139" s="118">
        <f>SUM(D140:D145)</f>
        <v>0</v>
      </c>
    </row>
    <row r="140" spans="1:4" ht="12" customHeight="1" x14ac:dyDescent="0.25">
      <c r="A140" s="13" t="s">
        <v>59</v>
      </c>
      <c r="B140" s="7" t="s">
        <v>360</v>
      </c>
      <c r="C140" s="391"/>
      <c r="D140" s="120"/>
    </row>
    <row r="141" spans="1:4" ht="12" customHeight="1" x14ac:dyDescent="0.25">
      <c r="A141" s="13" t="s">
        <v>60</v>
      </c>
      <c r="B141" s="7" t="s">
        <v>352</v>
      </c>
      <c r="C141" s="391"/>
      <c r="D141" s="120"/>
    </row>
    <row r="142" spans="1:4" ht="12" customHeight="1" x14ac:dyDescent="0.25">
      <c r="A142" s="13" t="s">
        <v>61</v>
      </c>
      <c r="B142" s="7" t="s">
        <v>353</v>
      </c>
      <c r="C142" s="391"/>
      <c r="D142" s="120"/>
    </row>
    <row r="143" spans="1:4" ht="12" customHeight="1" x14ac:dyDescent="0.25">
      <c r="A143" s="13" t="s">
        <v>110</v>
      </c>
      <c r="B143" s="7" t="s">
        <v>354</v>
      </c>
      <c r="C143" s="391"/>
      <c r="D143" s="120"/>
    </row>
    <row r="144" spans="1:4" ht="12" customHeight="1" x14ac:dyDescent="0.25">
      <c r="A144" s="11" t="s">
        <v>111</v>
      </c>
      <c r="B144" s="5" t="s">
        <v>355</v>
      </c>
      <c r="C144" s="392"/>
      <c r="D144" s="122"/>
    </row>
    <row r="145" spans="1:10" ht="12" customHeight="1" thickBot="1" x14ac:dyDescent="0.3">
      <c r="A145" s="16" t="s">
        <v>112</v>
      </c>
      <c r="B145" s="355" t="s">
        <v>356</v>
      </c>
      <c r="C145" s="415"/>
      <c r="D145" s="126"/>
    </row>
    <row r="146" spans="1:10" ht="12" customHeight="1" thickBot="1" x14ac:dyDescent="0.3">
      <c r="A146" s="18" t="s">
        <v>13</v>
      </c>
      <c r="B146" s="56" t="s">
        <v>364</v>
      </c>
      <c r="C146" s="381">
        <f>+C147+C148+C149+C150</f>
        <v>1674889</v>
      </c>
      <c r="D146" s="124">
        <f>+D147+D148+D149+D150</f>
        <v>1690894</v>
      </c>
    </row>
    <row r="147" spans="1:10" ht="12" customHeight="1" x14ac:dyDescent="0.25">
      <c r="A147" s="13" t="s">
        <v>62</v>
      </c>
      <c r="B147" s="7" t="s">
        <v>277</v>
      </c>
      <c r="C147" s="391"/>
      <c r="D147" s="120"/>
    </row>
    <row r="148" spans="1:10" ht="12" customHeight="1" x14ac:dyDescent="0.25">
      <c r="A148" s="13" t="s">
        <v>63</v>
      </c>
      <c r="B148" s="7" t="s">
        <v>278</v>
      </c>
      <c r="C148" s="391">
        <v>1674889</v>
      </c>
      <c r="D148" s="120">
        <v>1690894</v>
      </c>
    </row>
    <row r="149" spans="1:10" ht="12" customHeight="1" thickBot="1" x14ac:dyDescent="0.3">
      <c r="A149" s="11" t="s">
        <v>194</v>
      </c>
      <c r="B149" s="5" t="s">
        <v>365</v>
      </c>
      <c r="C149" s="392"/>
      <c r="D149" s="122"/>
    </row>
    <row r="150" spans="1:10" ht="12" customHeight="1" thickBot="1" x14ac:dyDescent="0.3">
      <c r="A150" s="280" t="s">
        <v>195</v>
      </c>
      <c r="B150" s="285" t="s">
        <v>296</v>
      </c>
      <c r="C150" s="416"/>
      <c r="D150" s="419"/>
    </row>
    <row r="151" spans="1:10" ht="12" customHeight="1" thickBot="1" x14ac:dyDescent="0.3">
      <c r="A151" s="18" t="s">
        <v>14</v>
      </c>
      <c r="B151" s="56" t="s">
        <v>366</v>
      </c>
      <c r="C151" s="393">
        <f>SUM(C152:C156)</f>
        <v>0</v>
      </c>
      <c r="D151" s="127">
        <f>SUM(D152:D156)</f>
        <v>0</v>
      </c>
    </row>
    <row r="152" spans="1:10" ht="12" customHeight="1" x14ac:dyDescent="0.25">
      <c r="A152" s="13" t="s">
        <v>64</v>
      </c>
      <c r="B152" s="7" t="s">
        <v>361</v>
      </c>
      <c r="C152" s="391"/>
      <c r="D152" s="120"/>
    </row>
    <row r="153" spans="1:10" ht="12" customHeight="1" x14ac:dyDescent="0.25">
      <c r="A153" s="13" t="s">
        <v>65</v>
      </c>
      <c r="B153" s="7" t="s">
        <v>368</v>
      </c>
      <c r="C153" s="391"/>
      <c r="D153" s="120"/>
    </row>
    <row r="154" spans="1:10" ht="12" customHeight="1" x14ac:dyDescent="0.25">
      <c r="A154" s="13" t="s">
        <v>206</v>
      </c>
      <c r="B154" s="7" t="s">
        <v>363</v>
      </c>
      <c r="C154" s="391"/>
      <c r="D154" s="120"/>
    </row>
    <row r="155" spans="1:10" ht="12" customHeight="1" x14ac:dyDescent="0.25">
      <c r="A155" s="13" t="s">
        <v>207</v>
      </c>
      <c r="B155" s="7" t="s">
        <v>413</v>
      </c>
      <c r="C155" s="391"/>
      <c r="D155" s="120"/>
    </row>
    <row r="156" spans="1:10" ht="12" customHeight="1" thickBot="1" x14ac:dyDescent="0.3">
      <c r="A156" s="13" t="s">
        <v>367</v>
      </c>
      <c r="B156" s="7" t="s">
        <v>369</v>
      </c>
      <c r="C156" s="391"/>
      <c r="D156" s="120"/>
    </row>
    <row r="157" spans="1:10" ht="12" customHeight="1" thickBot="1" x14ac:dyDescent="0.3">
      <c r="A157" s="18" t="s">
        <v>15</v>
      </c>
      <c r="B157" s="56" t="s">
        <v>370</v>
      </c>
      <c r="C157" s="417"/>
      <c r="D157" s="259"/>
    </row>
    <row r="158" spans="1:10" ht="12" customHeight="1" thickBot="1" x14ac:dyDescent="0.3">
      <c r="A158" s="18" t="s">
        <v>16</v>
      </c>
      <c r="B158" s="56" t="s">
        <v>371</v>
      </c>
      <c r="C158" s="417"/>
      <c r="D158" s="259"/>
    </row>
    <row r="159" spans="1:10" ht="15.2" customHeight="1" thickBot="1" x14ac:dyDescent="0.3">
      <c r="A159" s="18" t="s">
        <v>17</v>
      </c>
      <c r="B159" s="56" t="s">
        <v>373</v>
      </c>
      <c r="C159" s="418">
        <f>+C135+C139+C146+C151+C157+C158</f>
        <v>1674889</v>
      </c>
      <c r="D159" s="286">
        <f>+D135+D139+D146+D151+D157+D158</f>
        <v>1690894</v>
      </c>
      <c r="G159" s="215"/>
      <c r="H159" s="216"/>
      <c r="I159" s="216"/>
      <c r="J159" s="216"/>
    </row>
    <row r="160" spans="1:10" s="203" customFormat="1" ht="17.25" customHeight="1" thickBot="1" x14ac:dyDescent="0.25">
      <c r="A160" s="116" t="s">
        <v>18</v>
      </c>
      <c r="B160" s="287" t="s">
        <v>372</v>
      </c>
      <c r="C160" s="418">
        <f>+C134+C159</f>
        <v>109290938</v>
      </c>
      <c r="D160" s="286">
        <f>+D134+D159</f>
        <v>110129075</v>
      </c>
    </row>
    <row r="161" spans="1:5" ht="15.95" customHeight="1" x14ac:dyDescent="0.25">
      <c r="A161" s="330"/>
      <c r="B161" s="330"/>
      <c r="C161" s="330"/>
      <c r="D161" s="331">
        <f>D93-D160</f>
        <v>0</v>
      </c>
    </row>
    <row r="162" spans="1:5" x14ac:dyDescent="0.25">
      <c r="A162" s="909" t="s">
        <v>279</v>
      </c>
      <c r="B162" s="909"/>
      <c r="C162" s="909"/>
      <c r="D162" s="909"/>
    </row>
    <row r="163" spans="1:5" ht="15.2" customHeight="1" thickBot="1" x14ac:dyDescent="0.3">
      <c r="A163" s="910" t="s">
        <v>98</v>
      </c>
      <c r="B163" s="910"/>
      <c r="C163" s="66"/>
      <c r="D163" s="291" t="str">
        <f>D96</f>
        <v>Forintban</v>
      </c>
    </row>
    <row r="164" spans="1:5" ht="13.5" customHeight="1" thickBot="1" x14ac:dyDescent="0.3">
      <c r="A164" s="18">
        <v>1</v>
      </c>
      <c r="B164" s="23" t="s">
        <v>374</v>
      </c>
      <c r="C164" s="420">
        <v>-29395814</v>
      </c>
      <c r="D164" s="118">
        <f>+D68-D134</f>
        <v>-29395814</v>
      </c>
      <c r="E164" s="217"/>
    </row>
    <row r="165" spans="1:5" ht="27.75" customHeight="1" thickBot="1" x14ac:dyDescent="0.3">
      <c r="A165" s="18" t="s">
        <v>9</v>
      </c>
      <c r="B165" s="23" t="s">
        <v>380</v>
      </c>
      <c r="C165" s="420">
        <v>29395814</v>
      </c>
      <c r="D165" s="118">
        <f>+D92-D159</f>
        <v>29395814</v>
      </c>
    </row>
  </sheetData>
  <mergeCells count="10">
    <mergeCell ref="A163:B163"/>
    <mergeCell ref="A95:D95"/>
    <mergeCell ref="A2:D2"/>
    <mergeCell ref="A3:D3"/>
    <mergeCell ref="A4:D4"/>
    <mergeCell ref="B1:D1"/>
    <mergeCell ref="A6:D6"/>
    <mergeCell ref="A7:B7"/>
    <mergeCell ref="A96:B96"/>
    <mergeCell ref="A162:D162"/>
  </mergeCells>
  <phoneticPr fontId="0" type="noConversion"/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2" man="1"/>
    <brk id="93" max="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65"/>
  <sheetViews>
    <sheetView view="pageBreakPreview" topLeftCell="A142" zoomScaleNormal="120" zoomScaleSheetLayoutView="100" workbookViewId="0">
      <selection activeCell="C166" sqref="C166"/>
    </sheetView>
  </sheetViews>
  <sheetFormatPr defaultRowHeight="15.75" x14ac:dyDescent="0.25"/>
  <cols>
    <col min="1" max="1" width="9.5" style="183" customWidth="1"/>
    <col min="2" max="2" width="80.83203125" style="183" customWidth="1"/>
    <col min="3" max="3" width="13.83203125" style="183" customWidth="1"/>
    <col min="4" max="4" width="13.83203125" style="184" customWidth="1"/>
    <col min="5" max="5" width="9" style="201" customWidth="1"/>
    <col min="6" max="16384" width="9.33203125" style="201"/>
  </cols>
  <sheetData>
    <row r="1" spans="1:4" ht="18.75" customHeight="1" x14ac:dyDescent="0.25">
      <c r="A1" s="325"/>
      <c r="B1" s="904" t="str">
        <f>CONCATENATE("1.2. melléklet ",ALAPADATOK!A7," ",ALAPADATOK!B7," ",ALAPADATOK!C7," ",ALAPADATOK!D7," ",ALAPADATOK!E7," ",ALAPADATOK!F7," ",ALAPADATOK!G7," ",ALAPADATOK!H7)</f>
        <v>1.2. melléklet az 5 / 2021 ( VI.30. ) önkormányzati rendelethez</v>
      </c>
      <c r="C1" s="904"/>
      <c r="D1" s="905"/>
    </row>
    <row r="2" spans="1:4" ht="21.95" customHeight="1" x14ac:dyDescent="0.25">
      <c r="A2" s="912" t="str">
        <f>CONCATENATE(ALAPADATOK!A3)</f>
        <v>FITYEHÁZ KÖZSÉG ÖNKORMÁNYZATA</v>
      </c>
      <c r="B2" s="913"/>
      <c r="C2" s="913"/>
      <c r="D2" s="913"/>
    </row>
    <row r="3" spans="1:4" ht="21.95" customHeight="1" x14ac:dyDescent="0.25">
      <c r="A3" s="914" t="str">
        <f>KV_1.1.sz.mell.!A3</f>
        <v>2021. ÉVI KÖLTSÉGVETÉS</v>
      </c>
      <c r="B3" s="915"/>
      <c r="C3" s="915"/>
      <c r="D3" s="915"/>
    </row>
    <row r="4" spans="1:4" ht="21.95" customHeight="1" x14ac:dyDescent="0.25">
      <c r="A4" s="914" t="s">
        <v>454</v>
      </c>
      <c r="B4" s="915"/>
      <c r="C4" s="915"/>
      <c r="D4" s="915"/>
    </row>
    <row r="5" spans="1:4" ht="21.95" customHeight="1" x14ac:dyDescent="0.25">
      <c r="A5" s="325"/>
      <c r="B5" s="325"/>
      <c r="C5" s="325"/>
      <c r="D5" s="326"/>
    </row>
    <row r="6" spans="1:4" ht="15.2" customHeight="1" x14ac:dyDescent="0.25">
      <c r="A6" s="906" t="s">
        <v>5</v>
      </c>
      <c r="B6" s="906"/>
      <c r="C6" s="906"/>
      <c r="D6" s="906"/>
    </row>
    <row r="7" spans="1:4" ht="15.2" customHeight="1" thickBot="1" x14ac:dyDescent="0.3">
      <c r="A7" s="907" t="s">
        <v>96</v>
      </c>
      <c r="B7" s="907"/>
      <c r="C7" s="342"/>
      <c r="D7" s="289" t="str">
        <f>CONCATENATE(KV_1.1.sz.mell.!D7)</f>
        <v>Forintban</v>
      </c>
    </row>
    <row r="8" spans="1:4" ht="49.5" customHeight="1" thickBot="1" x14ac:dyDescent="0.3">
      <c r="A8" s="327" t="s">
        <v>54</v>
      </c>
      <c r="B8" s="328" t="s">
        <v>7</v>
      </c>
      <c r="C8" s="410" t="s">
        <v>567</v>
      </c>
      <c r="D8" s="329" t="s">
        <v>568</v>
      </c>
    </row>
    <row r="9" spans="1:4" s="202" customFormat="1" ht="12" customHeight="1" thickBot="1" x14ac:dyDescent="0.25">
      <c r="A9" s="275"/>
      <c r="B9" s="276" t="s">
        <v>393</v>
      </c>
      <c r="C9" s="411" t="s">
        <v>394</v>
      </c>
      <c r="D9" s="277" t="s">
        <v>395</v>
      </c>
    </row>
    <row r="10" spans="1:4" s="203" customFormat="1" ht="12" customHeight="1" thickBot="1" x14ac:dyDescent="0.25">
      <c r="A10" s="18" t="s">
        <v>8</v>
      </c>
      <c r="B10" s="19" t="s">
        <v>161</v>
      </c>
      <c r="C10" s="376">
        <f>C11+C12+C13+C14+C15+C16+C17</f>
        <v>41872220</v>
      </c>
      <c r="D10" s="118">
        <f>+D11+D12+D13+D15+D16+D17+D14</f>
        <v>43180527</v>
      </c>
    </row>
    <row r="11" spans="1:4" s="203" customFormat="1" ht="12" customHeight="1" x14ac:dyDescent="0.2">
      <c r="A11" s="13" t="s">
        <v>66</v>
      </c>
      <c r="B11" s="204" t="s">
        <v>162</v>
      </c>
      <c r="C11" s="377">
        <v>15040340</v>
      </c>
      <c r="D11" s="121">
        <v>15092767</v>
      </c>
    </row>
    <row r="12" spans="1:4" s="203" customFormat="1" ht="12" customHeight="1" x14ac:dyDescent="0.2">
      <c r="A12" s="12" t="s">
        <v>67</v>
      </c>
      <c r="B12" s="205" t="s">
        <v>163</v>
      </c>
      <c r="C12" s="378">
        <v>13177980</v>
      </c>
      <c r="D12" s="120">
        <v>13972980</v>
      </c>
    </row>
    <row r="13" spans="1:4" s="203" customFormat="1" ht="12" customHeight="1" x14ac:dyDescent="0.2">
      <c r="A13" s="12" t="s">
        <v>68</v>
      </c>
      <c r="B13" s="205" t="s">
        <v>569</v>
      </c>
      <c r="C13" s="378">
        <v>11310940</v>
      </c>
      <c r="D13" s="120">
        <v>11745170</v>
      </c>
    </row>
    <row r="14" spans="1:4" s="203" customFormat="1" ht="12" customHeight="1" x14ac:dyDescent="0.2">
      <c r="A14" s="12" t="s">
        <v>69</v>
      </c>
      <c r="B14" s="205" t="s">
        <v>570</v>
      </c>
      <c r="C14" s="378">
        <v>72960</v>
      </c>
      <c r="D14" s="120">
        <v>72960</v>
      </c>
    </row>
    <row r="15" spans="1:4" s="203" customFormat="1" ht="12" customHeight="1" x14ac:dyDescent="0.2">
      <c r="A15" s="12" t="s">
        <v>92</v>
      </c>
      <c r="B15" s="205" t="s">
        <v>164</v>
      </c>
      <c r="C15" s="378">
        <v>2270000</v>
      </c>
      <c r="D15" s="120">
        <v>2270000</v>
      </c>
    </row>
    <row r="16" spans="1:4" s="203" customFormat="1" ht="12" customHeight="1" x14ac:dyDescent="0.2">
      <c r="A16" s="12" t="s">
        <v>70</v>
      </c>
      <c r="B16" s="114" t="s">
        <v>333</v>
      </c>
      <c r="C16" s="378"/>
      <c r="D16" s="120"/>
    </row>
    <row r="17" spans="1:4" s="203" customFormat="1" ht="12" customHeight="1" thickBot="1" x14ac:dyDescent="0.25">
      <c r="A17" s="14" t="s">
        <v>71</v>
      </c>
      <c r="B17" s="115" t="s">
        <v>334</v>
      </c>
      <c r="C17" s="378"/>
      <c r="D17" s="120">
        <v>26650</v>
      </c>
    </row>
    <row r="18" spans="1:4" s="203" customFormat="1" ht="12" customHeight="1" thickBot="1" x14ac:dyDescent="0.25">
      <c r="A18" s="18" t="s">
        <v>9</v>
      </c>
      <c r="B18" s="113" t="s">
        <v>165</v>
      </c>
      <c r="C18" s="376">
        <f>+C19+C20+C21+C22+C23</f>
        <v>6179181</v>
      </c>
      <c r="D18" s="118">
        <f>+D19+D20+D21+D22+D23</f>
        <v>5643933</v>
      </c>
    </row>
    <row r="19" spans="1:4" s="203" customFormat="1" ht="12" customHeight="1" x14ac:dyDescent="0.2">
      <c r="A19" s="13" t="s">
        <v>72</v>
      </c>
      <c r="B19" s="204" t="s">
        <v>166</v>
      </c>
      <c r="C19" s="377"/>
      <c r="D19" s="121"/>
    </row>
    <row r="20" spans="1:4" s="203" customFormat="1" ht="12" customHeight="1" x14ac:dyDescent="0.2">
      <c r="A20" s="12" t="s">
        <v>73</v>
      </c>
      <c r="B20" s="205" t="s">
        <v>167</v>
      </c>
      <c r="C20" s="378"/>
      <c r="D20" s="120"/>
    </row>
    <row r="21" spans="1:4" s="203" customFormat="1" ht="12" customHeight="1" x14ac:dyDescent="0.2">
      <c r="A21" s="12" t="s">
        <v>74</v>
      </c>
      <c r="B21" s="205" t="s">
        <v>324</v>
      </c>
      <c r="C21" s="378"/>
      <c r="D21" s="120"/>
    </row>
    <row r="22" spans="1:4" s="203" customFormat="1" ht="12" customHeight="1" x14ac:dyDescent="0.2">
      <c r="A22" s="12" t="s">
        <v>75</v>
      </c>
      <c r="B22" s="205" t="s">
        <v>325</v>
      </c>
      <c r="C22" s="378"/>
      <c r="D22" s="120"/>
    </row>
    <row r="23" spans="1:4" s="203" customFormat="1" ht="12" customHeight="1" x14ac:dyDescent="0.2">
      <c r="A23" s="12" t="s">
        <v>76</v>
      </c>
      <c r="B23" s="205" t="s">
        <v>448</v>
      </c>
      <c r="C23" s="378">
        <v>6179181</v>
      </c>
      <c r="D23" s="120">
        <v>5643933</v>
      </c>
    </row>
    <row r="24" spans="1:4" s="203" customFormat="1" ht="12" customHeight="1" thickBot="1" x14ac:dyDescent="0.25">
      <c r="A24" s="14" t="s">
        <v>82</v>
      </c>
      <c r="B24" s="115" t="s">
        <v>169</v>
      </c>
      <c r="C24" s="379"/>
      <c r="D24" s="122"/>
    </row>
    <row r="25" spans="1:4" s="203" customFormat="1" ht="12" customHeight="1" thickBot="1" x14ac:dyDescent="0.25">
      <c r="A25" s="18" t="s">
        <v>10</v>
      </c>
      <c r="B25" s="19" t="s">
        <v>170</v>
      </c>
      <c r="C25" s="376">
        <f>+C26+C27+C28+C29+C30</f>
        <v>0</v>
      </c>
      <c r="D25" s="118">
        <f>+D26+D27+D28+D29+D30</f>
        <v>0</v>
      </c>
    </row>
    <row r="26" spans="1:4" s="203" customFormat="1" ht="12" customHeight="1" x14ac:dyDescent="0.2">
      <c r="A26" s="13" t="s">
        <v>55</v>
      </c>
      <c r="B26" s="204" t="s">
        <v>171</v>
      </c>
      <c r="C26" s="377"/>
      <c r="D26" s="121"/>
    </row>
    <row r="27" spans="1:4" s="203" customFormat="1" ht="12" customHeight="1" x14ac:dyDescent="0.2">
      <c r="A27" s="12" t="s">
        <v>56</v>
      </c>
      <c r="B27" s="205" t="s">
        <v>172</v>
      </c>
      <c r="C27" s="378"/>
      <c r="D27" s="120"/>
    </row>
    <row r="28" spans="1:4" s="203" customFormat="1" ht="12" customHeight="1" x14ac:dyDescent="0.2">
      <c r="A28" s="12" t="s">
        <v>57</v>
      </c>
      <c r="B28" s="205" t="s">
        <v>326</v>
      </c>
      <c r="C28" s="378"/>
      <c r="D28" s="120"/>
    </row>
    <row r="29" spans="1:4" s="203" customFormat="1" ht="12" customHeight="1" x14ac:dyDescent="0.2">
      <c r="A29" s="12" t="s">
        <v>58</v>
      </c>
      <c r="B29" s="205" t="s">
        <v>327</v>
      </c>
      <c r="C29" s="378"/>
      <c r="D29" s="120"/>
    </row>
    <row r="30" spans="1:4" s="203" customFormat="1" ht="12" customHeight="1" x14ac:dyDescent="0.2">
      <c r="A30" s="12" t="s">
        <v>106</v>
      </c>
      <c r="B30" s="205" t="s">
        <v>173</v>
      </c>
      <c r="C30" s="378"/>
      <c r="D30" s="120"/>
    </row>
    <row r="31" spans="1:4" s="270" customFormat="1" ht="12" customHeight="1" thickBot="1" x14ac:dyDescent="0.25">
      <c r="A31" s="278" t="s">
        <v>107</v>
      </c>
      <c r="B31" s="268" t="s">
        <v>443</v>
      </c>
      <c r="C31" s="380"/>
      <c r="D31" s="120"/>
    </row>
    <row r="32" spans="1:4" s="203" customFormat="1" ht="12" customHeight="1" thickBot="1" x14ac:dyDescent="0.25">
      <c r="A32" s="18" t="s">
        <v>108</v>
      </c>
      <c r="B32" s="19" t="s">
        <v>429</v>
      </c>
      <c r="C32" s="381">
        <f>SUM(C33:C39)</f>
        <v>8500487</v>
      </c>
      <c r="D32" s="124">
        <f>SUM(D33:D39)</f>
        <v>8200625</v>
      </c>
    </row>
    <row r="33" spans="1:4" s="203" customFormat="1" ht="12" customHeight="1" x14ac:dyDescent="0.2">
      <c r="A33" s="13" t="s">
        <v>176</v>
      </c>
      <c r="B33" s="204" t="str">
        <f>KV_1.1.sz.mell.!B33</f>
        <v>Magánszemélyek kommunális adója</v>
      </c>
      <c r="C33" s="377">
        <v>1300487</v>
      </c>
      <c r="D33" s="121">
        <v>1000625</v>
      </c>
    </row>
    <row r="34" spans="1:4" s="203" customFormat="1" ht="12" customHeight="1" x14ac:dyDescent="0.2">
      <c r="A34" s="12" t="s">
        <v>177</v>
      </c>
      <c r="B34" s="204" t="str">
        <f>KV_1.1.sz.mell.!B34</f>
        <v>Idegenforgalmi adó</v>
      </c>
      <c r="C34" s="378"/>
      <c r="D34" s="120"/>
    </row>
    <row r="35" spans="1:4" s="203" customFormat="1" ht="12" customHeight="1" x14ac:dyDescent="0.2">
      <c r="A35" s="12" t="s">
        <v>178</v>
      </c>
      <c r="B35" s="204" t="str">
        <f>KV_1.1.sz.mell.!B35</f>
        <v>Iparűzési adó</v>
      </c>
      <c r="C35" s="378">
        <v>6500000</v>
      </c>
      <c r="D35" s="120">
        <v>6500000</v>
      </c>
    </row>
    <row r="36" spans="1:4" s="203" customFormat="1" ht="12" customHeight="1" x14ac:dyDescent="0.2">
      <c r="A36" s="12" t="s">
        <v>179</v>
      </c>
      <c r="B36" s="204" t="str">
        <f>KV_1.1.sz.mell.!B36</f>
        <v>Talajterhelési díj</v>
      </c>
      <c r="C36" s="378"/>
      <c r="D36" s="120"/>
    </row>
    <row r="37" spans="1:4" s="203" customFormat="1" ht="12" customHeight="1" x14ac:dyDescent="0.2">
      <c r="A37" s="12" t="s">
        <v>430</v>
      </c>
      <c r="B37" s="204" t="str">
        <f>KV_1.1.sz.mell.!B37</f>
        <v>Gépjárműadó</v>
      </c>
      <c r="C37" s="378"/>
      <c r="D37" s="120"/>
    </row>
    <row r="38" spans="1:4" s="203" customFormat="1" ht="12" customHeight="1" x14ac:dyDescent="0.2">
      <c r="A38" s="12" t="s">
        <v>431</v>
      </c>
      <c r="B38" s="204" t="str">
        <f>KV_1.1.sz.mell.!B38</f>
        <v>Telekadó</v>
      </c>
      <c r="C38" s="378"/>
      <c r="D38" s="120"/>
    </row>
    <row r="39" spans="1:4" s="203" customFormat="1" ht="12" customHeight="1" thickBot="1" x14ac:dyDescent="0.25">
      <c r="A39" s="14" t="s">
        <v>432</v>
      </c>
      <c r="B39" s="204" t="str">
        <f>KV_1.1.sz.mell.!B39</f>
        <v>Egyéb közhatalmi bevételek</v>
      </c>
      <c r="C39" s="379">
        <v>700000</v>
      </c>
      <c r="D39" s="122">
        <v>700000</v>
      </c>
    </row>
    <row r="40" spans="1:4" s="203" customFormat="1" ht="12" customHeight="1" thickBot="1" x14ac:dyDescent="0.25">
      <c r="A40" s="18" t="s">
        <v>12</v>
      </c>
      <c r="B40" s="19" t="s">
        <v>335</v>
      </c>
      <c r="C40" s="376">
        <f>SUM(C41:C51)</f>
        <v>20395394</v>
      </c>
      <c r="D40" s="118">
        <f>SUM(D41:D51)</f>
        <v>20444467</v>
      </c>
    </row>
    <row r="41" spans="1:4" s="203" customFormat="1" ht="12" customHeight="1" x14ac:dyDescent="0.2">
      <c r="A41" s="13" t="s">
        <v>59</v>
      </c>
      <c r="B41" s="204" t="s">
        <v>183</v>
      </c>
      <c r="C41" s="377"/>
      <c r="D41" s="121"/>
    </row>
    <row r="42" spans="1:4" s="203" customFormat="1" ht="12" customHeight="1" x14ac:dyDescent="0.2">
      <c r="A42" s="12" t="s">
        <v>60</v>
      </c>
      <c r="B42" s="205" t="s">
        <v>184</v>
      </c>
      <c r="C42" s="378">
        <v>327934</v>
      </c>
      <c r="D42" s="120">
        <v>327934</v>
      </c>
    </row>
    <row r="43" spans="1:4" s="203" customFormat="1" ht="12" customHeight="1" x14ac:dyDescent="0.2">
      <c r="A43" s="12" t="s">
        <v>61</v>
      </c>
      <c r="B43" s="205" t="s">
        <v>185</v>
      </c>
      <c r="C43" s="378">
        <v>90000</v>
      </c>
      <c r="D43" s="120">
        <v>128640</v>
      </c>
    </row>
    <row r="44" spans="1:4" s="203" customFormat="1" ht="12" customHeight="1" x14ac:dyDescent="0.2">
      <c r="A44" s="12" t="s">
        <v>110</v>
      </c>
      <c r="B44" s="205" t="s">
        <v>186</v>
      </c>
      <c r="C44" s="378">
        <v>11625954</v>
      </c>
      <c r="D44" s="120">
        <v>11625954</v>
      </c>
    </row>
    <row r="45" spans="1:4" s="203" customFormat="1" ht="12" customHeight="1" x14ac:dyDescent="0.2">
      <c r="A45" s="12" t="s">
        <v>111</v>
      </c>
      <c r="B45" s="205" t="s">
        <v>187</v>
      </c>
      <c r="C45" s="378">
        <v>4062472</v>
      </c>
      <c r="D45" s="120">
        <v>4062472</v>
      </c>
    </row>
    <row r="46" spans="1:4" s="203" customFormat="1" ht="12" customHeight="1" x14ac:dyDescent="0.2">
      <c r="A46" s="12" t="s">
        <v>112</v>
      </c>
      <c r="B46" s="205" t="s">
        <v>188</v>
      </c>
      <c r="C46" s="378">
        <v>4276120</v>
      </c>
      <c r="D46" s="120">
        <v>4286553</v>
      </c>
    </row>
    <row r="47" spans="1:4" s="203" customFormat="1" ht="12" customHeight="1" x14ac:dyDescent="0.2">
      <c r="A47" s="12" t="s">
        <v>113</v>
      </c>
      <c r="B47" s="205" t="s">
        <v>189</v>
      </c>
      <c r="C47" s="378"/>
      <c r="D47" s="120"/>
    </row>
    <row r="48" spans="1:4" s="203" customFormat="1" ht="12" customHeight="1" x14ac:dyDescent="0.2">
      <c r="A48" s="12" t="s">
        <v>114</v>
      </c>
      <c r="B48" s="205" t="s">
        <v>436</v>
      </c>
      <c r="C48" s="378"/>
      <c r="D48" s="120"/>
    </row>
    <row r="49" spans="1:4" s="203" customFormat="1" ht="12" customHeight="1" x14ac:dyDescent="0.2">
      <c r="A49" s="12" t="s">
        <v>181</v>
      </c>
      <c r="B49" s="205" t="s">
        <v>191</v>
      </c>
      <c r="C49" s="382"/>
      <c r="D49" s="123"/>
    </row>
    <row r="50" spans="1:4" s="203" customFormat="1" ht="12" customHeight="1" x14ac:dyDescent="0.2">
      <c r="A50" s="14" t="s">
        <v>182</v>
      </c>
      <c r="B50" s="206" t="s">
        <v>337</v>
      </c>
      <c r="C50" s="383"/>
      <c r="D50" s="196"/>
    </row>
    <row r="51" spans="1:4" s="203" customFormat="1" ht="12" customHeight="1" thickBot="1" x14ac:dyDescent="0.25">
      <c r="A51" s="14" t="s">
        <v>336</v>
      </c>
      <c r="B51" s="115" t="s">
        <v>192</v>
      </c>
      <c r="C51" s="383">
        <v>12914</v>
      </c>
      <c r="D51" s="196">
        <v>12914</v>
      </c>
    </row>
    <row r="52" spans="1:4" s="203" customFormat="1" ht="12" customHeight="1" thickBot="1" x14ac:dyDescent="0.25">
      <c r="A52" s="18" t="s">
        <v>13</v>
      </c>
      <c r="B52" s="19" t="s">
        <v>193</v>
      </c>
      <c r="C52" s="376">
        <f>SUM(C53:C57)</f>
        <v>0</v>
      </c>
      <c r="D52" s="118">
        <f>SUM(D53:D57)</f>
        <v>0</v>
      </c>
    </row>
    <row r="53" spans="1:4" s="203" customFormat="1" ht="12" customHeight="1" x14ac:dyDescent="0.2">
      <c r="A53" s="13" t="s">
        <v>62</v>
      </c>
      <c r="B53" s="204" t="s">
        <v>197</v>
      </c>
      <c r="C53" s="385"/>
      <c r="D53" s="246"/>
    </row>
    <row r="54" spans="1:4" s="203" customFormat="1" ht="12" customHeight="1" x14ac:dyDescent="0.2">
      <c r="A54" s="12" t="s">
        <v>63</v>
      </c>
      <c r="B54" s="205" t="s">
        <v>198</v>
      </c>
      <c r="C54" s="382"/>
      <c r="D54" s="123"/>
    </row>
    <row r="55" spans="1:4" s="203" customFormat="1" ht="12" customHeight="1" x14ac:dyDescent="0.2">
      <c r="A55" s="12" t="s">
        <v>194</v>
      </c>
      <c r="B55" s="205" t="s">
        <v>199</v>
      </c>
      <c r="C55" s="382"/>
      <c r="D55" s="123"/>
    </row>
    <row r="56" spans="1:4" s="203" customFormat="1" ht="12" customHeight="1" x14ac:dyDescent="0.2">
      <c r="A56" s="12" t="s">
        <v>195</v>
      </c>
      <c r="B56" s="205" t="s">
        <v>200</v>
      </c>
      <c r="C56" s="382"/>
      <c r="D56" s="123"/>
    </row>
    <row r="57" spans="1:4" s="203" customFormat="1" ht="12" customHeight="1" thickBot="1" x14ac:dyDescent="0.25">
      <c r="A57" s="14" t="s">
        <v>196</v>
      </c>
      <c r="B57" s="115" t="s">
        <v>201</v>
      </c>
      <c r="C57" s="383"/>
      <c r="D57" s="196"/>
    </row>
    <row r="58" spans="1:4" s="203" customFormat="1" ht="12" customHeight="1" thickBot="1" x14ac:dyDescent="0.25">
      <c r="A58" s="18" t="s">
        <v>115</v>
      </c>
      <c r="B58" s="19" t="s">
        <v>202</v>
      </c>
      <c r="C58" s="376">
        <f>SUM(C59:C61)</f>
        <v>0</v>
      </c>
      <c r="D58" s="118">
        <f>SUM(D59:D61)</f>
        <v>0</v>
      </c>
    </row>
    <row r="59" spans="1:4" s="203" customFormat="1" ht="12" customHeight="1" x14ac:dyDescent="0.2">
      <c r="A59" s="13" t="s">
        <v>64</v>
      </c>
      <c r="B59" s="204" t="s">
        <v>203</v>
      </c>
      <c r="C59" s="377"/>
      <c r="D59" s="121"/>
    </row>
    <row r="60" spans="1:4" s="203" customFormat="1" ht="12" customHeight="1" x14ac:dyDescent="0.2">
      <c r="A60" s="12" t="s">
        <v>65</v>
      </c>
      <c r="B60" s="205" t="s">
        <v>328</v>
      </c>
      <c r="C60" s="378"/>
      <c r="D60" s="120"/>
    </row>
    <row r="61" spans="1:4" s="203" customFormat="1" ht="12" customHeight="1" x14ac:dyDescent="0.2">
      <c r="A61" s="12" t="s">
        <v>206</v>
      </c>
      <c r="B61" s="205" t="s">
        <v>204</v>
      </c>
      <c r="C61" s="378"/>
      <c r="D61" s="120"/>
    </row>
    <row r="62" spans="1:4" s="203" customFormat="1" ht="12" customHeight="1" thickBot="1" x14ac:dyDescent="0.25">
      <c r="A62" s="14" t="s">
        <v>207</v>
      </c>
      <c r="B62" s="115" t="s">
        <v>205</v>
      </c>
      <c r="C62" s="379"/>
      <c r="D62" s="122"/>
    </row>
    <row r="63" spans="1:4" s="203" customFormat="1" ht="12" customHeight="1" thickBot="1" x14ac:dyDescent="0.25">
      <c r="A63" s="18" t="s">
        <v>15</v>
      </c>
      <c r="B63" s="113" t="s">
        <v>208</v>
      </c>
      <c r="C63" s="376">
        <f>SUM(C64:C66)</f>
        <v>73440</v>
      </c>
      <c r="D63" s="118">
        <f>SUM(D64:D66)</f>
        <v>73440</v>
      </c>
    </row>
    <row r="64" spans="1:4" s="203" customFormat="1" ht="12" customHeight="1" x14ac:dyDescent="0.2">
      <c r="A64" s="13" t="s">
        <v>116</v>
      </c>
      <c r="B64" s="204" t="s">
        <v>210</v>
      </c>
      <c r="C64" s="382"/>
      <c r="D64" s="123"/>
    </row>
    <row r="65" spans="1:4" s="203" customFormat="1" ht="12" customHeight="1" x14ac:dyDescent="0.2">
      <c r="A65" s="12" t="s">
        <v>117</v>
      </c>
      <c r="B65" s="205" t="s">
        <v>329</v>
      </c>
      <c r="C65" s="382"/>
      <c r="D65" s="123"/>
    </row>
    <row r="66" spans="1:4" s="203" customFormat="1" ht="12" customHeight="1" x14ac:dyDescent="0.2">
      <c r="A66" s="12" t="s">
        <v>141</v>
      </c>
      <c r="B66" s="205" t="s">
        <v>211</v>
      </c>
      <c r="C66" s="382">
        <v>73440</v>
      </c>
      <c r="D66" s="123">
        <v>73440</v>
      </c>
    </row>
    <row r="67" spans="1:4" s="203" customFormat="1" ht="12" customHeight="1" thickBot="1" x14ac:dyDescent="0.25">
      <c r="A67" s="14" t="s">
        <v>209</v>
      </c>
      <c r="B67" s="115" t="s">
        <v>212</v>
      </c>
      <c r="C67" s="382"/>
      <c r="D67" s="123"/>
    </row>
    <row r="68" spans="1:4" s="203" customFormat="1" ht="12" customHeight="1" thickBot="1" x14ac:dyDescent="0.25">
      <c r="A68" s="260" t="s">
        <v>376</v>
      </c>
      <c r="B68" s="19" t="s">
        <v>213</v>
      </c>
      <c r="C68" s="381">
        <f>+C10+C18+C25+C32+C40+C52+C58+C63</f>
        <v>77020722</v>
      </c>
      <c r="D68" s="124">
        <f>+D10+D18+D25+D32+D40+D52+D58+D63</f>
        <v>77542992</v>
      </c>
    </row>
    <row r="69" spans="1:4" s="203" customFormat="1" ht="12" customHeight="1" thickBot="1" x14ac:dyDescent="0.25">
      <c r="A69" s="248" t="s">
        <v>214</v>
      </c>
      <c r="B69" s="113" t="s">
        <v>215</v>
      </c>
      <c r="C69" s="376">
        <f>SUM(C70:C72)</f>
        <v>0</v>
      </c>
      <c r="D69" s="118">
        <f>SUM(D70:D72)</f>
        <v>0</v>
      </c>
    </row>
    <row r="70" spans="1:4" s="203" customFormat="1" ht="12" customHeight="1" x14ac:dyDescent="0.2">
      <c r="A70" s="13" t="s">
        <v>243</v>
      </c>
      <c r="B70" s="204" t="s">
        <v>216</v>
      </c>
      <c r="C70" s="382"/>
      <c r="D70" s="123"/>
    </row>
    <row r="71" spans="1:4" s="203" customFormat="1" ht="12" customHeight="1" x14ac:dyDescent="0.2">
      <c r="A71" s="12" t="s">
        <v>252</v>
      </c>
      <c r="B71" s="205" t="s">
        <v>217</v>
      </c>
      <c r="C71" s="382"/>
      <c r="D71" s="123"/>
    </row>
    <row r="72" spans="1:4" s="203" customFormat="1" ht="12" customHeight="1" thickBot="1" x14ac:dyDescent="0.25">
      <c r="A72" s="14" t="s">
        <v>253</v>
      </c>
      <c r="B72" s="254" t="s">
        <v>444</v>
      </c>
      <c r="C72" s="382"/>
      <c r="D72" s="123"/>
    </row>
    <row r="73" spans="1:4" s="203" customFormat="1" ht="12" customHeight="1" thickBot="1" x14ac:dyDescent="0.25">
      <c r="A73" s="248" t="s">
        <v>219</v>
      </c>
      <c r="B73" s="113" t="s">
        <v>220</v>
      </c>
      <c r="C73" s="376">
        <f>SUM(C74:C77)</f>
        <v>0</v>
      </c>
      <c r="D73" s="118">
        <f>SUM(D74:D77)</f>
        <v>0</v>
      </c>
    </row>
    <row r="74" spans="1:4" s="203" customFormat="1" ht="12" customHeight="1" x14ac:dyDescent="0.2">
      <c r="A74" s="13" t="s">
        <v>93</v>
      </c>
      <c r="B74" s="204" t="s">
        <v>221</v>
      </c>
      <c r="C74" s="382"/>
      <c r="D74" s="123"/>
    </row>
    <row r="75" spans="1:4" s="203" customFormat="1" ht="12" customHeight="1" x14ac:dyDescent="0.2">
      <c r="A75" s="12" t="s">
        <v>94</v>
      </c>
      <c r="B75" s="205" t="s">
        <v>445</v>
      </c>
      <c r="C75" s="382"/>
      <c r="D75" s="123"/>
    </row>
    <row r="76" spans="1:4" s="203" customFormat="1" ht="12" customHeight="1" thickBot="1" x14ac:dyDescent="0.25">
      <c r="A76" s="14" t="s">
        <v>244</v>
      </c>
      <c r="B76" s="206" t="s">
        <v>222</v>
      </c>
      <c r="C76" s="383"/>
      <c r="D76" s="196"/>
    </row>
    <row r="77" spans="1:4" s="203" customFormat="1" ht="12" customHeight="1" thickBot="1" x14ac:dyDescent="0.25">
      <c r="A77" s="280" t="s">
        <v>245</v>
      </c>
      <c r="B77" s="281" t="s">
        <v>446</v>
      </c>
      <c r="C77" s="413"/>
      <c r="D77" s="282"/>
    </row>
    <row r="78" spans="1:4" s="203" customFormat="1" ht="12" customHeight="1" thickBot="1" x14ac:dyDescent="0.25">
      <c r="A78" s="248" t="s">
        <v>223</v>
      </c>
      <c r="B78" s="113" t="s">
        <v>224</v>
      </c>
      <c r="C78" s="376">
        <f>SUM(C79:C80)</f>
        <v>31070703</v>
      </c>
      <c r="D78" s="118">
        <f>SUM(D79:D80)</f>
        <v>31070703</v>
      </c>
    </row>
    <row r="79" spans="1:4" s="203" customFormat="1" ht="12" customHeight="1" thickBot="1" x14ac:dyDescent="0.25">
      <c r="A79" s="11" t="s">
        <v>246</v>
      </c>
      <c r="B79" s="279" t="s">
        <v>225</v>
      </c>
      <c r="C79" s="383">
        <v>31070703</v>
      </c>
      <c r="D79" s="196">
        <v>31070703</v>
      </c>
    </row>
    <row r="80" spans="1:4" s="203" customFormat="1" ht="12" customHeight="1" thickBot="1" x14ac:dyDescent="0.25">
      <c r="A80" s="280" t="s">
        <v>247</v>
      </c>
      <c r="B80" s="281" t="s">
        <v>226</v>
      </c>
      <c r="C80" s="413"/>
      <c r="D80" s="282"/>
    </row>
    <row r="81" spans="1:4" s="203" customFormat="1" ht="12" customHeight="1" thickBot="1" x14ac:dyDescent="0.25">
      <c r="A81" s="248" t="s">
        <v>227</v>
      </c>
      <c r="B81" s="113" t="s">
        <v>228</v>
      </c>
      <c r="C81" s="376">
        <f>SUM(C82:C84)</f>
        <v>0</v>
      </c>
      <c r="D81" s="118">
        <f>SUM(D82:D84)</f>
        <v>16005</v>
      </c>
    </row>
    <row r="82" spans="1:4" s="203" customFormat="1" ht="12" customHeight="1" x14ac:dyDescent="0.2">
      <c r="A82" s="13" t="s">
        <v>248</v>
      </c>
      <c r="B82" s="204" t="s">
        <v>229</v>
      </c>
      <c r="C82" s="382"/>
      <c r="D82" s="123">
        <v>16005</v>
      </c>
    </row>
    <row r="83" spans="1:4" s="203" customFormat="1" ht="12" customHeight="1" x14ac:dyDescent="0.2">
      <c r="A83" s="12" t="s">
        <v>249</v>
      </c>
      <c r="B83" s="205" t="s">
        <v>230</v>
      </c>
      <c r="C83" s="382"/>
      <c r="D83" s="123"/>
    </row>
    <row r="84" spans="1:4" s="203" customFormat="1" ht="12" customHeight="1" thickBot="1" x14ac:dyDescent="0.25">
      <c r="A84" s="16" t="s">
        <v>250</v>
      </c>
      <c r="B84" s="283" t="s">
        <v>447</v>
      </c>
      <c r="C84" s="414"/>
      <c r="D84" s="284"/>
    </row>
    <row r="85" spans="1:4" s="203" customFormat="1" ht="12" customHeight="1" thickBot="1" x14ac:dyDescent="0.25">
      <c r="A85" s="248" t="s">
        <v>231</v>
      </c>
      <c r="B85" s="113" t="s">
        <v>251</v>
      </c>
      <c r="C85" s="376">
        <f>SUM(C86:C89)</f>
        <v>0</v>
      </c>
      <c r="D85" s="118">
        <f>SUM(D86:D89)</f>
        <v>0</v>
      </c>
    </row>
    <row r="86" spans="1:4" s="203" customFormat="1" ht="12" customHeight="1" x14ac:dyDescent="0.2">
      <c r="A86" s="208" t="s">
        <v>232</v>
      </c>
      <c r="B86" s="204" t="s">
        <v>233</v>
      </c>
      <c r="C86" s="382"/>
      <c r="D86" s="123"/>
    </row>
    <row r="87" spans="1:4" s="203" customFormat="1" ht="12" customHeight="1" x14ac:dyDescent="0.2">
      <c r="A87" s="209" t="s">
        <v>234</v>
      </c>
      <c r="B87" s="205" t="s">
        <v>235</v>
      </c>
      <c r="C87" s="382"/>
      <c r="D87" s="123"/>
    </row>
    <row r="88" spans="1:4" s="203" customFormat="1" ht="12" customHeight="1" x14ac:dyDescent="0.2">
      <c r="A88" s="209" t="s">
        <v>236</v>
      </c>
      <c r="B88" s="205" t="s">
        <v>237</v>
      </c>
      <c r="C88" s="382"/>
      <c r="D88" s="123"/>
    </row>
    <row r="89" spans="1:4" s="203" customFormat="1" ht="12" customHeight="1" thickBot="1" x14ac:dyDescent="0.25">
      <c r="A89" s="210" t="s">
        <v>238</v>
      </c>
      <c r="B89" s="115" t="s">
        <v>239</v>
      </c>
      <c r="C89" s="382"/>
      <c r="D89" s="123"/>
    </row>
    <row r="90" spans="1:4" s="203" customFormat="1" ht="12" customHeight="1" thickBot="1" x14ac:dyDescent="0.25">
      <c r="A90" s="248" t="s">
        <v>240</v>
      </c>
      <c r="B90" s="113" t="s">
        <v>375</v>
      </c>
      <c r="C90" s="387"/>
      <c r="D90" s="247"/>
    </row>
    <row r="91" spans="1:4" s="203" customFormat="1" ht="13.5" customHeight="1" thickBot="1" x14ac:dyDescent="0.25">
      <c r="A91" s="248" t="s">
        <v>242</v>
      </c>
      <c r="B91" s="113" t="s">
        <v>241</v>
      </c>
      <c r="C91" s="387"/>
      <c r="D91" s="247"/>
    </row>
    <row r="92" spans="1:4" s="203" customFormat="1" ht="15.75" customHeight="1" thickBot="1" x14ac:dyDescent="0.25">
      <c r="A92" s="248" t="s">
        <v>254</v>
      </c>
      <c r="B92" s="211" t="s">
        <v>378</v>
      </c>
      <c r="C92" s="381">
        <f>+C69+C73+C78+C81+C85+C91+C90</f>
        <v>31070703</v>
      </c>
      <c r="D92" s="124">
        <f>+D69+D73+D78+D81+D85+D91+D90</f>
        <v>31086708</v>
      </c>
    </row>
    <row r="93" spans="1:4" s="203" customFormat="1" ht="16.5" customHeight="1" thickBot="1" x14ac:dyDescent="0.25">
      <c r="A93" s="249" t="s">
        <v>377</v>
      </c>
      <c r="B93" s="212" t="s">
        <v>379</v>
      </c>
      <c r="C93" s="381">
        <f>+C68+C92</f>
        <v>108091425</v>
      </c>
      <c r="D93" s="124">
        <f>+D68+D92</f>
        <v>108629700</v>
      </c>
    </row>
    <row r="94" spans="1:4" s="203" customFormat="1" ht="11.1" customHeight="1" x14ac:dyDescent="0.2">
      <c r="A94" s="3"/>
      <c r="B94" s="4"/>
      <c r="C94" s="4"/>
      <c r="D94" s="125"/>
    </row>
    <row r="95" spans="1:4" ht="16.5" customHeight="1" x14ac:dyDescent="0.25">
      <c r="A95" s="911" t="s">
        <v>37</v>
      </c>
      <c r="B95" s="911"/>
      <c r="C95" s="911"/>
      <c r="D95" s="911"/>
    </row>
    <row r="96" spans="1:4" s="213" customFormat="1" ht="16.5" customHeight="1" thickBot="1" x14ac:dyDescent="0.3">
      <c r="A96" s="908" t="s">
        <v>97</v>
      </c>
      <c r="B96" s="908"/>
      <c r="C96" s="365"/>
      <c r="D96" s="290" t="str">
        <f>D7</f>
        <v>Forintban</v>
      </c>
    </row>
    <row r="97" spans="1:4" ht="49.5" customHeight="1" thickBot="1" x14ac:dyDescent="0.3">
      <c r="A97" s="272" t="s">
        <v>54</v>
      </c>
      <c r="B97" s="273" t="s">
        <v>38</v>
      </c>
      <c r="C97" s="410" t="s">
        <v>567</v>
      </c>
      <c r="D97" s="329" t="s">
        <v>568</v>
      </c>
    </row>
    <row r="98" spans="1:4" s="202" customFormat="1" ht="12" customHeight="1" thickBot="1" x14ac:dyDescent="0.25">
      <c r="A98" s="272"/>
      <c r="B98" s="273" t="s">
        <v>393</v>
      </c>
      <c r="C98" s="411" t="s">
        <v>394</v>
      </c>
      <c r="D98" s="277" t="s">
        <v>395</v>
      </c>
    </row>
    <row r="99" spans="1:4" ht="12" customHeight="1" thickBot="1" x14ac:dyDescent="0.3">
      <c r="A99" s="20" t="s">
        <v>8</v>
      </c>
      <c r="B99" s="24" t="s">
        <v>338</v>
      </c>
      <c r="C99" s="388">
        <f>C100+C101+C102+C103+C104+C117</f>
        <v>88426537</v>
      </c>
      <c r="D99" s="117">
        <f>D100+D101+D102+D103+D104+D117</f>
        <v>88843806</v>
      </c>
    </row>
    <row r="100" spans="1:4" ht="12" customHeight="1" x14ac:dyDescent="0.25">
      <c r="A100" s="15" t="s">
        <v>66</v>
      </c>
      <c r="B100" s="8" t="s">
        <v>39</v>
      </c>
      <c r="C100" s="389">
        <v>32072866</v>
      </c>
      <c r="D100" s="119">
        <v>32752366</v>
      </c>
    </row>
    <row r="101" spans="1:4" ht="12" customHeight="1" x14ac:dyDescent="0.25">
      <c r="A101" s="12" t="s">
        <v>67</v>
      </c>
      <c r="B101" s="6" t="s">
        <v>118</v>
      </c>
      <c r="C101" s="378">
        <v>4657326</v>
      </c>
      <c r="D101" s="120">
        <v>4759161</v>
      </c>
    </row>
    <row r="102" spans="1:4" ht="12" customHeight="1" x14ac:dyDescent="0.25">
      <c r="A102" s="12" t="s">
        <v>68</v>
      </c>
      <c r="B102" s="6" t="s">
        <v>91</v>
      </c>
      <c r="C102" s="379">
        <v>21211293</v>
      </c>
      <c r="D102" s="122">
        <v>21633202</v>
      </c>
    </row>
    <row r="103" spans="1:4" ht="12" customHeight="1" x14ac:dyDescent="0.25">
      <c r="A103" s="12" t="s">
        <v>69</v>
      </c>
      <c r="B103" s="9" t="s">
        <v>119</v>
      </c>
      <c r="C103" s="379">
        <v>750000</v>
      </c>
      <c r="D103" s="122">
        <v>750000</v>
      </c>
    </row>
    <row r="104" spans="1:4" ht="12" customHeight="1" x14ac:dyDescent="0.25">
      <c r="A104" s="12" t="s">
        <v>77</v>
      </c>
      <c r="B104" s="17" t="s">
        <v>120</v>
      </c>
      <c r="C104" s="379">
        <f>C111</f>
        <v>2215308</v>
      </c>
      <c r="D104" s="122">
        <f>D111+D107</f>
        <v>1429333</v>
      </c>
    </row>
    <row r="105" spans="1:4" ht="12" customHeight="1" x14ac:dyDescent="0.25">
      <c r="A105" s="12" t="s">
        <v>70</v>
      </c>
      <c r="B105" s="6" t="s">
        <v>343</v>
      </c>
      <c r="C105" s="379"/>
      <c r="D105" s="122"/>
    </row>
    <row r="106" spans="1:4" ht="12" customHeight="1" x14ac:dyDescent="0.25">
      <c r="A106" s="12" t="s">
        <v>71</v>
      </c>
      <c r="B106" s="70" t="s">
        <v>342</v>
      </c>
      <c r="C106" s="379"/>
      <c r="D106" s="122"/>
    </row>
    <row r="107" spans="1:4" ht="12" customHeight="1" x14ac:dyDescent="0.25">
      <c r="A107" s="12" t="s">
        <v>78</v>
      </c>
      <c r="B107" s="70" t="s">
        <v>341</v>
      </c>
      <c r="C107" s="379"/>
      <c r="D107" s="122">
        <v>56575</v>
      </c>
    </row>
    <row r="108" spans="1:4" ht="12" customHeight="1" x14ac:dyDescent="0.25">
      <c r="A108" s="12" t="s">
        <v>79</v>
      </c>
      <c r="B108" s="68" t="s">
        <v>257</v>
      </c>
      <c r="C108" s="379"/>
      <c r="D108" s="122"/>
    </row>
    <row r="109" spans="1:4" ht="12" customHeight="1" x14ac:dyDescent="0.25">
      <c r="A109" s="12" t="s">
        <v>80</v>
      </c>
      <c r="B109" s="69" t="s">
        <v>258</v>
      </c>
      <c r="C109" s="379"/>
      <c r="D109" s="122"/>
    </row>
    <row r="110" spans="1:4" ht="12" customHeight="1" x14ac:dyDescent="0.25">
      <c r="A110" s="12" t="s">
        <v>81</v>
      </c>
      <c r="B110" s="69" t="s">
        <v>259</v>
      </c>
      <c r="C110" s="379"/>
      <c r="D110" s="122"/>
    </row>
    <row r="111" spans="1:4" ht="12" customHeight="1" x14ac:dyDescent="0.25">
      <c r="A111" s="12" t="s">
        <v>83</v>
      </c>
      <c r="B111" s="68" t="s">
        <v>260</v>
      </c>
      <c r="C111" s="379">
        <v>2215308</v>
      </c>
      <c r="D111" s="122">
        <v>1372758</v>
      </c>
    </row>
    <row r="112" spans="1:4" ht="12" customHeight="1" x14ac:dyDescent="0.25">
      <c r="A112" s="12" t="s">
        <v>121</v>
      </c>
      <c r="B112" s="68" t="s">
        <v>261</v>
      </c>
      <c r="C112" s="379"/>
      <c r="D112" s="122"/>
    </row>
    <row r="113" spans="1:4" ht="12" customHeight="1" x14ac:dyDescent="0.25">
      <c r="A113" s="12" t="s">
        <v>255</v>
      </c>
      <c r="B113" s="69" t="s">
        <v>262</v>
      </c>
      <c r="C113" s="379"/>
      <c r="D113" s="122"/>
    </row>
    <row r="114" spans="1:4" ht="12" customHeight="1" x14ac:dyDescent="0.25">
      <c r="A114" s="11" t="s">
        <v>256</v>
      </c>
      <c r="B114" s="70" t="s">
        <v>263</v>
      </c>
      <c r="C114" s="379"/>
      <c r="D114" s="122"/>
    </row>
    <row r="115" spans="1:4" ht="12" customHeight="1" x14ac:dyDescent="0.25">
      <c r="A115" s="12" t="s">
        <v>339</v>
      </c>
      <c r="B115" s="70" t="s">
        <v>264</v>
      </c>
      <c r="C115" s="379"/>
      <c r="D115" s="122"/>
    </row>
    <row r="116" spans="1:4" ht="12" customHeight="1" x14ac:dyDescent="0.25">
      <c r="A116" s="14" t="s">
        <v>340</v>
      </c>
      <c r="B116" s="70" t="s">
        <v>265</v>
      </c>
      <c r="C116" s="379"/>
      <c r="D116" s="122"/>
    </row>
    <row r="117" spans="1:4" ht="12" customHeight="1" x14ac:dyDescent="0.25">
      <c r="A117" s="12" t="s">
        <v>344</v>
      </c>
      <c r="B117" s="9" t="s">
        <v>40</v>
      </c>
      <c r="C117" s="378">
        <f>C118+C119</f>
        <v>27519744</v>
      </c>
      <c r="D117" s="120">
        <f>D118+D119</f>
        <v>27519744</v>
      </c>
    </row>
    <row r="118" spans="1:4" ht="12" customHeight="1" x14ac:dyDescent="0.25">
      <c r="A118" s="12" t="s">
        <v>345</v>
      </c>
      <c r="B118" s="6" t="s">
        <v>347</v>
      </c>
      <c r="C118" s="378"/>
      <c r="D118" s="120"/>
    </row>
    <row r="119" spans="1:4" ht="12" customHeight="1" thickBot="1" x14ac:dyDescent="0.3">
      <c r="A119" s="16" t="s">
        <v>346</v>
      </c>
      <c r="B119" s="258" t="s">
        <v>348</v>
      </c>
      <c r="C119" s="390">
        <v>27519744</v>
      </c>
      <c r="D119" s="126">
        <v>27519744</v>
      </c>
    </row>
    <row r="120" spans="1:4" ht="12" customHeight="1" thickBot="1" x14ac:dyDescent="0.3">
      <c r="A120" s="255" t="s">
        <v>9</v>
      </c>
      <c r="B120" s="256" t="s">
        <v>266</v>
      </c>
      <c r="C120" s="386">
        <f>+C121+C123+C125</f>
        <v>17989999</v>
      </c>
      <c r="D120" s="257">
        <f>+D121+D123+D125</f>
        <v>18095000</v>
      </c>
    </row>
    <row r="121" spans="1:4" ht="12" customHeight="1" x14ac:dyDescent="0.25">
      <c r="A121" s="13" t="s">
        <v>72</v>
      </c>
      <c r="B121" s="6" t="s">
        <v>140</v>
      </c>
      <c r="C121" s="377">
        <v>15253999</v>
      </c>
      <c r="D121" s="121">
        <v>15359000</v>
      </c>
    </row>
    <row r="122" spans="1:4" ht="12" customHeight="1" x14ac:dyDescent="0.25">
      <c r="A122" s="13" t="s">
        <v>73</v>
      </c>
      <c r="B122" s="10" t="s">
        <v>270</v>
      </c>
      <c r="C122" s="377"/>
      <c r="D122" s="121"/>
    </row>
    <row r="123" spans="1:4" ht="12" customHeight="1" x14ac:dyDescent="0.25">
      <c r="A123" s="13" t="s">
        <v>74</v>
      </c>
      <c r="B123" s="10" t="s">
        <v>122</v>
      </c>
      <c r="C123" s="378">
        <v>2286000</v>
      </c>
      <c r="D123" s="120">
        <v>2286000</v>
      </c>
    </row>
    <row r="124" spans="1:4" ht="12" customHeight="1" x14ac:dyDescent="0.25">
      <c r="A124" s="13" t="s">
        <v>75</v>
      </c>
      <c r="B124" s="10" t="s">
        <v>271</v>
      </c>
      <c r="C124" s="391"/>
      <c r="D124" s="120"/>
    </row>
    <row r="125" spans="1:4" ht="12" customHeight="1" x14ac:dyDescent="0.25">
      <c r="A125" s="13" t="s">
        <v>76</v>
      </c>
      <c r="B125" s="115" t="s">
        <v>449</v>
      </c>
      <c r="C125" s="391">
        <f>C128+C129</f>
        <v>450000</v>
      </c>
      <c r="D125" s="120">
        <f>D128+D129</f>
        <v>450000</v>
      </c>
    </row>
    <row r="126" spans="1:4" ht="12" customHeight="1" x14ac:dyDescent="0.25">
      <c r="A126" s="13" t="s">
        <v>82</v>
      </c>
      <c r="B126" s="114" t="s">
        <v>330</v>
      </c>
      <c r="C126" s="391"/>
      <c r="D126" s="120"/>
    </row>
    <row r="127" spans="1:4" ht="12" customHeight="1" x14ac:dyDescent="0.25">
      <c r="A127" s="13" t="s">
        <v>84</v>
      </c>
      <c r="B127" s="200" t="s">
        <v>276</v>
      </c>
      <c r="C127" s="391"/>
      <c r="D127" s="120"/>
    </row>
    <row r="128" spans="1:4" x14ac:dyDescent="0.25">
      <c r="A128" s="13" t="s">
        <v>123</v>
      </c>
      <c r="B128" s="69" t="s">
        <v>259</v>
      </c>
      <c r="C128" s="391">
        <v>400000</v>
      </c>
      <c r="D128" s="120">
        <v>400000</v>
      </c>
    </row>
    <row r="129" spans="1:4" ht="12" customHeight="1" x14ac:dyDescent="0.25">
      <c r="A129" s="13" t="s">
        <v>124</v>
      </c>
      <c r="B129" s="69" t="s">
        <v>275</v>
      </c>
      <c r="C129" s="391">
        <v>50000</v>
      </c>
      <c r="D129" s="120">
        <v>50000</v>
      </c>
    </row>
    <row r="130" spans="1:4" ht="12" customHeight="1" x14ac:dyDescent="0.25">
      <c r="A130" s="13" t="s">
        <v>125</v>
      </c>
      <c r="B130" s="69" t="s">
        <v>274</v>
      </c>
      <c r="C130" s="391"/>
      <c r="D130" s="120"/>
    </row>
    <row r="131" spans="1:4" ht="12" customHeight="1" x14ac:dyDescent="0.25">
      <c r="A131" s="13" t="s">
        <v>267</v>
      </c>
      <c r="B131" s="69" t="s">
        <v>262</v>
      </c>
      <c r="C131" s="391"/>
      <c r="D131" s="120"/>
    </row>
    <row r="132" spans="1:4" ht="12" customHeight="1" x14ac:dyDescent="0.25">
      <c r="A132" s="13" t="s">
        <v>268</v>
      </c>
      <c r="B132" s="69" t="s">
        <v>273</v>
      </c>
      <c r="C132" s="391"/>
      <c r="D132" s="120"/>
    </row>
    <row r="133" spans="1:4" ht="16.5" thickBot="1" x14ac:dyDescent="0.3">
      <c r="A133" s="11" t="s">
        <v>269</v>
      </c>
      <c r="B133" s="69" t="s">
        <v>272</v>
      </c>
      <c r="C133" s="392"/>
      <c r="D133" s="122"/>
    </row>
    <row r="134" spans="1:4" ht="12" customHeight="1" thickBot="1" x14ac:dyDescent="0.3">
      <c r="A134" s="18" t="s">
        <v>10</v>
      </c>
      <c r="B134" s="56" t="s">
        <v>349</v>
      </c>
      <c r="C134" s="376">
        <f>+C99+C120</f>
        <v>106416536</v>
      </c>
      <c r="D134" s="118">
        <f>+D99+D120</f>
        <v>106938806</v>
      </c>
    </row>
    <row r="135" spans="1:4" ht="12" customHeight="1" thickBot="1" x14ac:dyDescent="0.3">
      <c r="A135" s="18" t="s">
        <v>11</v>
      </c>
      <c r="B135" s="56" t="s">
        <v>350</v>
      </c>
      <c r="C135" s="376">
        <f>+C136+C137+C138</f>
        <v>0</v>
      </c>
      <c r="D135" s="118">
        <f>+D136+D137+D138</f>
        <v>0</v>
      </c>
    </row>
    <row r="136" spans="1:4" ht="12" customHeight="1" x14ac:dyDescent="0.25">
      <c r="A136" s="13" t="s">
        <v>176</v>
      </c>
      <c r="B136" s="10" t="s">
        <v>357</v>
      </c>
      <c r="C136" s="391"/>
      <c r="D136" s="120"/>
    </row>
    <row r="137" spans="1:4" ht="12" customHeight="1" x14ac:dyDescent="0.25">
      <c r="A137" s="13" t="s">
        <v>177</v>
      </c>
      <c r="B137" s="10" t="s">
        <v>358</v>
      </c>
      <c r="C137" s="391"/>
      <c r="D137" s="120"/>
    </row>
    <row r="138" spans="1:4" ht="12" customHeight="1" thickBot="1" x14ac:dyDescent="0.3">
      <c r="A138" s="11" t="s">
        <v>178</v>
      </c>
      <c r="B138" s="10" t="s">
        <v>359</v>
      </c>
      <c r="C138" s="391"/>
      <c r="D138" s="120"/>
    </row>
    <row r="139" spans="1:4" ht="12" customHeight="1" thickBot="1" x14ac:dyDescent="0.3">
      <c r="A139" s="18" t="s">
        <v>12</v>
      </c>
      <c r="B139" s="56" t="s">
        <v>351</v>
      </c>
      <c r="C139" s="376">
        <f>SUM(C140:C145)</f>
        <v>0</v>
      </c>
      <c r="D139" s="118">
        <f>SUM(D140:D145)</f>
        <v>0</v>
      </c>
    </row>
    <row r="140" spans="1:4" ht="12" customHeight="1" x14ac:dyDescent="0.25">
      <c r="A140" s="13" t="s">
        <v>59</v>
      </c>
      <c r="B140" s="7" t="s">
        <v>360</v>
      </c>
      <c r="C140" s="391"/>
      <c r="D140" s="120"/>
    </row>
    <row r="141" spans="1:4" ht="12" customHeight="1" x14ac:dyDescent="0.25">
      <c r="A141" s="13" t="s">
        <v>60</v>
      </c>
      <c r="B141" s="7" t="s">
        <v>352</v>
      </c>
      <c r="C141" s="391"/>
      <c r="D141" s="120"/>
    </row>
    <row r="142" spans="1:4" ht="12" customHeight="1" x14ac:dyDescent="0.25">
      <c r="A142" s="13" t="s">
        <v>61</v>
      </c>
      <c r="B142" s="7" t="s">
        <v>353</v>
      </c>
      <c r="C142" s="391"/>
      <c r="D142" s="120"/>
    </row>
    <row r="143" spans="1:4" ht="12" customHeight="1" x14ac:dyDescent="0.25">
      <c r="A143" s="13" t="s">
        <v>110</v>
      </c>
      <c r="B143" s="7" t="s">
        <v>354</v>
      </c>
      <c r="C143" s="391"/>
      <c r="D143" s="120"/>
    </row>
    <row r="144" spans="1:4" ht="12" customHeight="1" x14ac:dyDescent="0.25">
      <c r="A144" s="11" t="s">
        <v>111</v>
      </c>
      <c r="B144" s="5" t="s">
        <v>355</v>
      </c>
      <c r="C144" s="392"/>
      <c r="D144" s="122"/>
    </row>
    <row r="145" spans="1:10" ht="12" customHeight="1" thickBot="1" x14ac:dyDescent="0.3">
      <c r="A145" s="16" t="s">
        <v>112</v>
      </c>
      <c r="B145" s="355" t="s">
        <v>356</v>
      </c>
      <c r="C145" s="415"/>
      <c r="D145" s="126"/>
    </row>
    <row r="146" spans="1:10" ht="12" customHeight="1" thickBot="1" x14ac:dyDescent="0.3">
      <c r="A146" s="18" t="s">
        <v>13</v>
      </c>
      <c r="B146" s="56" t="s">
        <v>364</v>
      </c>
      <c r="C146" s="381">
        <f>+C147+C148+C149+C150</f>
        <v>1674889</v>
      </c>
      <c r="D146" s="124">
        <f>+D147+D148+D149+D150</f>
        <v>1690894</v>
      </c>
    </row>
    <row r="147" spans="1:10" ht="12" customHeight="1" x14ac:dyDescent="0.25">
      <c r="A147" s="13" t="s">
        <v>62</v>
      </c>
      <c r="B147" s="7" t="s">
        <v>277</v>
      </c>
      <c r="C147" s="391"/>
      <c r="D147" s="120"/>
    </row>
    <row r="148" spans="1:10" ht="12" customHeight="1" x14ac:dyDescent="0.25">
      <c r="A148" s="13" t="s">
        <v>63</v>
      </c>
      <c r="B148" s="7" t="s">
        <v>278</v>
      </c>
      <c r="C148" s="391">
        <v>1674889</v>
      </c>
      <c r="D148" s="120">
        <v>1690894</v>
      </c>
    </row>
    <row r="149" spans="1:10" ht="12" customHeight="1" thickBot="1" x14ac:dyDescent="0.3">
      <c r="A149" s="11" t="s">
        <v>194</v>
      </c>
      <c r="B149" s="5" t="s">
        <v>365</v>
      </c>
      <c r="C149" s="392"/>
      <c r="D149" s="122"/>
    </row>
    <row r="150" spans="1:10" ht="12" customHeight="1" thickBot="1" x14ac:dyDescent="0.3">
      <c r="A150" s="280" t="s">
        <v>195</v>
      </c>
      <c r="B150" s="285" t="s">
        <v>296</v>
      </c>
      <c r="C150" s="416"/>
      <c r="D150" s="419"/>
    </row>
    <row r="151" spans="1:10" ht="12" customHeight="1" thickBot="1" x14ac:dyDescent="0.3">
      <c r="A151" s="18" t="s">
        <v>14</v>
      </c>
      <c r="B151" s="56" t="s">
        <v>366</v>
      </c>
      <c r="C151" s="393">
        <f>SUM(C152:C156)</f>
        <v>0</v>
      </c>
      <c r="D151" s="127">
        <f>SUM(D152:D156)</f>
        <v>0</v>
      </c>
    </row>
    <row r="152" spans="1:10" ht="12" customHeight="1" x14ac:dyDescent="0.25">
      <c r="A152" s="13" t="s">
        <v>64</v>
      </c>
      <c r="B152" s="7" t="s">
        <v>361</v>
      </c>
      <c r="C152" s="391"/>
      <c r="D152" s="120"/>
    </row>
    <row r="153" spans="1:10" ht="12" customHeight="1" x14ac:dyDescent="0.25">
      <c r="A153" s="13" t="s">
        <v>65</v>
      </c>
      <c r="B153" s="7" t="s">
        <v>368</v>
      </c>
      <c r="C153" s="391"/>
      <c r="D153" s="120"/>
    </row>
    <row r="154" spans="1:10" ht="12" customHeight="1" x14ac:dyDescent="0.25">
      <c r="A154" s="13" t="s">
        <v>206</v>
      </c>
      <c r="B154" s="7" t="s">
        <v>363</v>
      </c>
      <c r="C154" s="391"/>
      <c r="D154" s="120"/>
    </row>
    <row r="155" spans="1:10" ht="12" customHeight="1" x14ac:dyDescent="0.25">
      <c r="A155" s="13" t="s">
        <v>207</v>
      </c>
      <c r="B155" s="7" t="s">
        <v>413</v>
      </c>
      <c r="C155" s="391"/>
      <c r="D155" s="120"/>
    </row>
    <row r="156" spans="1:10" ht="12" customHeight="1" thickBot="1" x14ac:dyDescent="0.3">
      <c r="A156" s="13" t="s">
        <v>367</v>
      </c>
      <c r="B156" s="7" t="s">
        <v>369</v>
      </c>
      <c r="C156" s="391"/>
      <c r="D156" s="120"/>
    </row>
    <row r="157" spans="1:10" ht="12" customHeight="1" thickBot="1" x14ac:dyDescent="0.3">
      <c r="A157" s="18" t="s">
        <v>15</v>
      </c>
      <c r="B157" s="56" t="s">
        <v>370</v>
      </c>
      <c r="C157" s="417"/>
      <c r="D157" s="259"/>
    </row>
    <row r="158" spans="1:10" ht="12" customHeight="1" thickBot="1" x14ac:dyDescent="0.3">
      <c r="A158" s="18" t="s">
        <v>16</v>
      </c>
      <c r="B158" s="56" t="s">
        <v>371</v>
      </c>
      <c r="C158" s="417"/>
      <c r="D158" s="259"/>
    </row>
    <row r="159" spans="1:10" ht="15.2" customHeight="1" thickBot="1" x14ac:dyDescent="0.3">
      <c r="A159" s="18" t="s">
        <v>17</v>
      </c>
      <c r="B159" s="56" t="s">
        <v>373</v>
      </c>
      <c r="C159" s="418">
        <f>+C135+C139+C146+C151+C157+C158</f>
        <v>1674889</v>
      </c>
      <c r="D159" s="286">
        <f>+D135+D139+D146+D151+D157+D158</f>
        <v>1690894</v>
      </c>
      <c r="G159" s="215"/>
      <c r="H159" s="216"/>
      <c r="I159" s="216"/>
      <c r="J159" s="216"/>
    </row>
    <row r="160" spans="1:10" s="203" customFormat="1" ht="17.25" customHeight="1" thickBot="1" x14ac:dyDescent="0.25">
      <c r="A160" s="116" t="s">
        <v>18</v>
      </c>
      <c r="B160" s="287" t="s">
        <v>372</v>
      </c>
      <c r="C160" s="418">
        <f>+C134+C159</f>
        <v>108091425</v>
      </c>
      <c r="D160" s="286">
        <f>+D134+D159</f>
        <v>108629700</v>
      </c>
    </row>
    <row r="161" spans="1:5" ht="15.95" customHeight="1" x14ac:dyDescent="0.25">
      <c r="A161" s="288"/>
      <c r="B161" s="288"/>
      <c r="C161" s="288"/>
      <c r="D161" s="331">
        <f>D93-D160</f>
        <v>0</v>
      </c>
    </row>
    <row r="162" spans="1:5" x14ac:dyDescent="0.25">
      <c r="A162" s="909" t="s">
        <v>279</v>
      </c>
      <c r="B162" s="909"/>
      <c r="C162" s="909"/>
      <c r="D162" s="909"/>
    </row>
    <row r="163" spans="1:5" ht="15.2" customHeight="1" thickBot="1" x14ac:dyDescent="0.3">
      <c r="A163" s="910" t="s">
        <v>98</v>
      </c>
      <c r="B163" s="910"/>
      <c r="C163" s="66"/>
      <c r="D163" s="291" t="str">
        <f>D96</f>
        <v>Forintban</v>
      </c>
    </row>
    <row r="164" spans="1:5" ht="13.5" customHeight="1" thickBot="1" x14ac:dyDescent="0.3">
      <c r="A164" s="18">
        <v>1</v>
      </c>
      <c r="B164" s="23" t="s">
        <v>374</v>
      </c>
      <c r="C164" s="420">
        <v>-29395814</v>
      </c>
      <c r="D164" s="118">
        <f>+D68-D134</f>
        <v>-29395814</v>
      </c>
      <c r="E164" s="217"/>
    </row>
    <row r="165" spans="1:5" ht="27.75" customHeight="1" thickBot="1" x14ac:dyDescent="0.3">
      <c r="A165" s="18" t="s">
        <v>9</v>
      </c>
      <c r="B165" s="23" t="s">
        <v>380</v>
      </c>
      <c r="C165" s="420">
        <v>29395814</v>
      </c>
      <c r="D165" s="118">
        <f>+D92-D159</f>
        <v>29395814</v>
      </c>
    </row>
  </sheetData>
  <mergeCells count="10">
    <mergeCell ref="A163:B163"/>
    <mergeCell ref="B1:D1"/>
    <mergeCell ref="A6:D6"/>
    <mergeCell ref="A7:B7"/>
    <mergeCell ref="A95:D95"/>
    <mergeCell ref="A96:B96"/>
    <mergeCell ref="A162:D162"/>
    <mergeCell ref="A2:D2"/>
    <mergeCell ref="A3:D3"/>
    <mergeCell ref="A4:D4"/>
  </mergeCells>
  <printOptions horizontalCentered="1"/>
  <pageMargins left="0.6692913385826772" right="0.6692913385826772" top="0.86614173228346458" bottom="0.86614173228346458" header="0" footer="0"/>
  <pageSetup paperSize="9" scale="73" fitToHeight="2" orientation="portrait" r:id="rId1"/>
  <headerFooter alignWithMargins="0"/>
  <rowBreaks count="2" manualBreakCount="2">
    <brk id="68" max="2" man="1"/>
    <brk id="93" max="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65"/>
  <sheetViews>
    <sheetView view="pageBreakPreview" topLeftCell="A154" zoomScaleNormal="120" zoomScaleSheetLayoutView="100" workbookViewId="0">
      <selection activeCell="A4" sqref="A4:D4"/>
    </sheetView>
  </sheetViews>
  <sheetFormatPr defaultRowHeight="15.75" x14ac:dyDescent="0.25"/>
  <cols>
    <col min="1" max="1" width="9.5" style="183" customWidth="1"/>
    <col min="2" max="2" width="80.83203125" style="183" customWidth="1"/>
    <col min="3" max="3" width="13.83203125" style="183" customWidth="1"/>
    <col min="4" max="4" width="13.83203125" style="184" customWidth="1"/>
    <col min="5" max="5" width="9" style="201" customWidth="1"/>
    <col min="6" max="16384" width="9.33203125" style="201"/>
  </cols>
  <sheetData>
    <row r="1" spans="1:4" ht="18.75" customHeight="1" x14ac:dyDescent="0.25">
      <c r="A1" s="325"/>
      <c r="B1" s="904" t="str">
        <f>CONCATENATE("1.3. melléklet ",ALAPADATOK!A7," ",ALAPADATOK!B7," ",ALAPADATOK!C7," ",ALAPADATOK!D7," ",ALAPADATOK!E7," ",ALAPADATOK!F7," ",ALAPADATOK!G7," ",ALAPADATOK!H7)</f>
        <v>1.3. melléklet az 5 / 2021 ( VI.30. ) önkormányzati rendelethez</v>
      </c>
      <c r="C1" s="904"/>
      <c r="D1" s="905"/>
    </row>
    <row r="2" spans="1:4" ht="21.95" customHeight="1" x14ac:dyDescent="0.25">
      <c r="A2" s="912" t="str">
        <f>CONCATENATE(ALAPADATOK!A3)</f>
        <v>FITYEHÁZ KÖZSÉG ÖNKORMÁNYZATA</v>
      </c>
      <c r="B2" s="913"/>
      <c r="C2" s="913"/>
      <c r="D2" s="913"/>
    </row>
    <row r="3" spans="1:4" ht="21.95" customHeight="1" x14ac:dyDescent="0.25">
      <c r="A3" s="914" t="str">
        <f>KV_1.2.sz.mell.!A3</f>
        <v>2021. ÉVI KÖLTSÉGVETÉS</v>
      </c>
      <c r="B3" s="915"/>
      <c r="C3" s="915"/>
      <c r="D3" s="915"/>
    </row>
    <row r="4" spans="1:4" ht="21.95" customHeight="1" x14ac:dyDescent="0.25">
      <c r="A4" s="914" t="s">
        <v>455</v>
      </c>
      <c r="B4" s="915"/>
      <c r="C4" s="915"/>
      <c r="D4" s="915"/>
    </row>
    <row r="5" spans="1:4" ht="21.95" customHeight="1" x14ac:dyDescent="0.25">
      <c r="A5" s="325"/>
      <c r="B5" s="325"/>
      <c r="C5" s="325"/>
      <c r="D5" s="326"/>
    </row>
    <row r="6" spans="1:4" ht="15.2" customHeight="1" x14ac:dyDescent="0.25">
      <c r="A6" s="906" t="s">
        <v>5</v>
      </c>
      <c r="B6" s="906"/>
      <c r="C6" s="906"/>
      <c r="D6" s="906"/>
    </row>
    <row r="7" spans="1:4" ht="15.2" customHeight="1" thickBot="1" x14ac:dyDescent="0.3">
      <c r="A7" s="907" t="s">
        <v>96</v>
      </c>
      <c r="B7" s="907"/>
      <c r="C7" s="342"/>
      <c r="D7" s="289" t="str">
        <f>CONCATENATE(KV_1.1.sz.mell.!D7)</f>
        <v>Forintban</v>
      </c>
    </row>
    <row r="8" spans="1:4" ht="49.5" customHeight="1" thickBot="1" x14ac:dyDescent="0.3">
      <c r="A8" s="327" t="s">
        <v>54</v>
      </c>
      <c r="B8" s="328" t="s">
        <v>7</v>
      </c>
      <c r="C8" s="410" t="s">
        <v>567</v>
      </c>
      <c r="D8" s="329" t="s">
        <v>568</v>
      </c>
    </row>
    <row r="9" spans="1:4" s="202" customFormat="1" ht="12" customHeight="1" thickBot="1" x14ac:dyDescent="0.25">
      <c r="A9" s="275"/>
      <c r="B9" s="276" t="s">
        <v>393</v>
      </c>
      <c r="C9" s="411" t="s">
        <v>394</v>
      </c>
      <c r="D9" s="277" t="s">
        <v>395</v>
      </c>
    </row>
    <row r="10" spans="1:4" s="203" customFormat="1" ht="12" customHeight="1" thickBot="1" x14ac:dyDescent="0.25">
      <c r="A10" s="18" t="s">
        <v>8</v>
      </c>
      <c r="B10" s="19" t="s">
        <v>161</v>
      </c>
      <c r="C10" s="368"/>
      <c r="D10" s="118">
        <f>+D11+D12+D13+D15+D16+D17</f>
        <v>0</v>
      </c>
    </row>
    <row r="11" spans="1:4" s="203" customFormat="1" ht="12" customHeight="1" x14ac:dyDescent="0.2">
      <c r="A11" s="13" t="s">
        <v>66</v>
      </c>
      <c r="B11" s="204" t="s">
        <v>162</v>
      </c>
      <c r="C11" s="369"/>
      <c r="D11" s="121"/>
    </row>
    <row r="12" spans="1:4" s="203" customFormat="1" ht="12" customHeight="1" x14ac:dyDescent="0.2">
      <c r="A12" s="12" t="s">
        <v>67</v>
      </c>
      <c r="B12" s="205" t="s">
        <v>163</v>
      </c>
      <c r="C12" s="370"/>
      <c r="D12" s="120"/>
    </row>
    <row r="13" spans="1:4" s="203" customFormat="1" ht="12" customHeight="1" x14ac:dyDescent="0.2">
      <c r="A13" s="12" t="s">
        <v>68</v>
      </c>
      <c r="B13" s="205" t="s">
        <v>569</v>
      </c>
      <c r="C13" s="370"/>
      <c r="D13" s="120"/>
    </row>
    <row r="14" spans="1:4" s="203" customFormat="1" ht="12" customHeight="1" x14ac:dyDescent="0.2">
      <c r="A14" s="12" t="s">
        <v>69</v>
      </c>
      <c r="B14" s="205" t="s">
        <v>570</v>
      </c>
      <c r="C14" s="370"/>
      <c r="D14" s="120"/>
    </row>
    <row r="15" spans="1:4" s="203" customFormat="1" ht="12" customHeight="1" x14ac:dyDescent="0.2">
      <c r="A15" s="12" t="s">
        <v>92</v>
      </c>
      <c r="B15" s="205" t="s">
        <v>164</v>
      </c>
      <c r="C15" s="370"/>
      <c r="D15" s="120"/>
    </row>
    <row r="16" spans="1:4" s="203" customFormat="1" ht="12" customHeight="1" x14ac:dyDescent="0.2">
      <c r="A16" s="12" t="s">
        <v>70</v>
      </c>
      <c r="B16" s="114" t="s">
        <v>333</v>
      </c>
      <c r="C16" s="427"/>
      <c r="D16" s="120"/>
    </row>
    <row r="17" spans="1:4" s="203" customFormat="1" ht="12" customHeight="1" thickBot="1" x14ac:dyDescent="0.25">
      <c r="A17" s="14" t="s">
        <v>71</v>
      </c>
      <c r="B17" s="115" t="s">
        <v>334</v>
      </c>
      <c r="C17" s="428"/>
      <c r="D17" s="120"/>
    </row>
    <row r="18" spans="1:4" s="203" customFormat="1" ht="12" customHeight="1" thickBot="1" x14ac:dyDescent="0.25">
      <c r="A18" s="18" t="s">
        <v>9</v>
      </c>
      <c r="B18" s="113" t="s">
        <v>165</v>
      </c>
      <c r="C18" s="371"/>
      <c r="D18" s="118">
        <f>+D19+D20+D21+D22+D23</f>
        <v>0</v>
      </c>
    </row>
    <row r="19" spans="1:4" s="203" customFormat="1" ht="12" customHeight="1" x14ac:dyDescent="0.2">
      <c r="A19" s="13" t="s">
        <v>72</v>
      </c>
      <c r="B19" s="204" t="s">
        <v>166</v>
      </c>
      <c r="C19" s="369"/>
      <c r="D19" s="121"/>
    </row>
    <row r="20" spans="1:4" s="203" customFormat="1" ht="12" customHeight="1" x14ac:dyDescent="0.2">
      <c r="A20" s="12" t="s">
        <v>73</v>
      </c>
      <c r="B20" s="205" t="s">
        <v>167</v>
      </c>
      <c r="C20" s="370"/>
      <c r="D20" s="120"/>
    </row>
    <row r="21" spans="1:4" s="203" customFormat="1" ht="12" customHeight="1" x14ac:dyDescent="0.2">
      <c r="A21" s="12" t="s">
        <v>74</v>
      </c>
      <c r="B21" s="205" t="s">
        <v>324</v>
      </c>
      <c r="C21" s="370"/>
      <c r="D21" s="120"/>
    </row>
    <row r="22" spans="1:4" s="203" customFormat="1" ht="12" customHeight="1" x14ac:dyDescent="0.2">
      <c r="A22" s="12" t="s">
        <v>75</v>
      </c>
      <c r="B22" s="205" t="s">
        <v>325</v>
      </c>
      <c r="C22" s="370"/>
      <c r="D22" s="120"/>
    </row>
    <row r="23" spans="1:4" s="203" customFormat="1" ht="12" customHeight="1" x14ac:dyDescent="0.2">
      <c r="A23" s="12" t="s">
        <v>76</v>
      </c>
      <c r="B23" s="205" t="s">
        <v>448</v>
      </c>
      <c r="C23" s="370"/>
      <c r="D23" s="120"/>
    </row>
    <row r="24" spans="1:4" s="203" customFormat="1" ht="12" customHeight="1" thickBot="1" x14ac:dyDescent="0.25">
      <c r="A24" s="14" t="s">
        <v>82</v>
      </c>
      <c r="B24" s="115" t="s">
        <v>169</v>
      </c>
      <c r="C24" s="428"/>
      <c r="D24" s="122"/>
    </row>
    <row r="25" spans="1:4" s="203" customFormat="1" ht="12" customHeight="1" thickBot="1" x14ac:dyDescent="0.25">
      <c r="A25" s="18" t="s">
        <v>10</v>
      </c>
      <c r="B25" s="19" t="s">
        <v>170</v>
      </c>
      <c r="C25" s="368"/>
      <c r="D25" s="118">
        <f>+D26+D27+D28+D29+D30</f>
        <v>0</v>
      </c>
    </row>
    <row r="26" spans="1:4" s="203" customFormat="1" ht="12" customHeight="1" x14ac:dyDescent="0.2">
      <c r="A26" s="13" t="s">
        <v>55</v>
      </c>
      <c r="B26" s="204" t="s">
        <v>171</v>
      </c>
      <c r="C26" s="369"/>
      <c r="D26" s="121"/>
    </row>
    <row r="27" spans="1:4" s="203" customFormat="1" ht="12" customHeight="1" x14ac:dyDescent="0.2">
      <c r="A27" s="12" t="s">
        <v>56</v>
      </c>
      <c r="B27" s="205" t="s">
        <v>172</v>
      </c>
      <c r="C27" s="370"/>
      <c r="D27" s="120"/>
    </row>
    <row r="28" spans="1:4" s="203" customFormat="1" ht="12" customHeight="1" x14ac:dyDescent="0.2">
      <c r="A28" s="12" t="s">
        <v>57</v>
      </c>
      <c r="B28" s="205" t="s">
        <v>326</v>
      </c>
      <c r="C28" s="370"/>
      <c r="D28" s="120"/>
    </row>
    <row r="29" spans="1:4" s="203" customFormat="1" ht="12" customHeight="1" x14ac:dyDescent="0.2">
      <c r="A29" s="12" t="s">
        <v>58</v>
      </c>
      <c r="B29" s="205" t="s">
        <v>327</v>
      </c>
      <c r="C29" s="370"/>
      <c r="D29" s="120"/>
    </row>
    <row r="30" spans="1:4" s="203" customFormat="1" ht="12" customHeight="1" x14ac:dyDescent="0.2">
      <c r="A30" s="12" t="s">
        <v>106</v>
      </c>
      <c r="B30" s="205" t="s">
        <v>173</v>
      </c>
      <c r="C30" s="370"/>
      <c r="D30" s="120"/>
    </row>
    <row r="31" spans="1:4" s="270" customFormat="1" ht="12" customHeight="1" thickBot="1" x14ac:dyDescent="0.25">
      <c r="A31" s="278" t="s">
        <v>107</v>
      </c>
      <c r="B31" s="268" t="s">
        <v>443</v>
      </c>
      <c r="C31" s="429"/>
      <c r="D31" s="269"/>
    </row>
    <row r="32" spans="1:4" s="203" customFormat="1" ht="12" customHeight="1" thickBot="1" x14ac:dyDescent="0.25">
      <c r="A32" s="18" t="s">
        <v>108</v>
      </c>
      <c r="B32" s="19" t="s">
        <v>429</v>
      </c>
      <c r="C32" s="381">
        <f>SUM(C33:C39)</f>
        <v>1199513</v>
      </c>
      <c r="D32" s="124">
        <f>SUM(D33:D39)</f>
        <v>1499375</v>
      </c>
    </row>
    <row r="33" spans="1:4" s="203" customFormat="1" ht="12" customHeight="1" x14ac:dyDescent="0.2">
      <c r="A33" s="13" t="s">
        <v>176</v>
      </c>
      <c r="B33" s="204" t="str">
        <f>KV_1.1.sz.mell.!B33</f>
        <v>Magánszemélyek kommunális adója</v>
      </c>
      <c r="C33" s="377">
        <v>1199513</v>
      </c>
      <c r="D33" s="121">
        <v>1499375</v>
      </c>
    </row>
    <row r="34" spans="1:4" s="203" customFormat="1" ht="12" customHeight="1" x14ac:dyDescent="0.2">
      <c r="A34" s="12" t="s">
        <v>177</v>
      </c>
      <c r="B34" s="204" t="str">
        <f>KV_1.1.sz.mell.!B34</f>
        <v>Idegenforgalmi adó</v>
      </c>
      <c r="C34" s="378"/>
      <c r="D34" s="120"/>
    </row>
    <row r="35" spans="1:4" s="203" customFormat="1" ht="12" customHeight="1" x14ac:dyDescent="0.2">
      <c r="A35" s="12" t="s">
        <v>178</v>
      </c>
      <c r="B35" s="204" t="str">
        <f>KV_1.1.sz.mell.!B35</f>
        <v>Iparűzési adó</v>
      </c>
      <c r="C35" s="378"/>
      <c r="D35" s="120"/>
    </row>
    <row r="36" spans="1:4" s="203" customFormat="1" ht="12" customHeight="1" x14ac:dyDescent="0.2">
      <c r="A36" s="12" t="s">
        <v>179</v>
      </c>
      <c r="B36" s="204" t="str">
        <f>KV_1.1.sz.mell.!B36</f>
        <v>Talajterhelési díj</v>
      </c>
      <c r="C36" s="378"/>
      <c r="D36" s="120"/>
    </row>
    <row r="37" spans="1:4" s="203" customFormat="1" ht="12" customHeight="1" x14ac:dyDescent="0.2">
      <c r="A37" s="12" t="s">
        <v>430</v>
      </c>
      <c r="B37" s="204" t="str">
        <f>KV_1.1.sz.mell.!B37</f>
        <v>Gépjárműadó</v>
      </c>
      <c r="C37" s="378"/>
      <c r="D37" s="120"/>
    </row>
    <row r="38" spans="1:4" s="203" customFormat="1" ht="12" customHeight="1" x14ac:dyDescent="0.2">
      <c r="A38" s="12" t="s">
        <v>431</v>
      </c>
      <c r="B38" s="204" t="str">
        <f>KV_1.1.sz.mell.!B38</f>
        <v>Telekadó</v>
      </c>
      <c r="C38" s="378"/>
      <c r="D38" s="120"/>
    </row>
    <row r="39" spans="1:4" s="203" customFormat="1" ht="12" customHeight="1" thickBot="1" x14ac:dyDescent="0.25">
      <c r="A39" s="14" t="s">
        <v>432</v>
      </c>
      <c r="B39" s="204" t="str">
        <f>KV_1.1.sz.mell.!B39</f>
        <v>Egyéb közhatalmi bevételek</v>
      </c>
      <c r="C39" s="379"/>
      <c r="D39" s="122"/>
    </row>
    <row r="40" spans="1:4" s="203" customFormat="1" ht="12" customHeight="1" thickBot="1" x14ac:dyDescent="0.25">
      <c r="A40" s="18" t="s">
        <v>12</v>
      </c>
      <c r="B40" s="19" t="s">
        <v>335</v>
      </c>
      <c r="C40" s="376">
        <f>SUM(C41:C51)</f>
        <v>0</v>
      </c>
      <c r="D40" s="118">
        <f>SUM(D41:D51)</f>
        <v>0</v>
      </c>
    </row>
    <row r="41" spans="1:4" s="203" customFormat="1" ht="12" customHeight="1" x14ac:dyDescent="0.2">
      <c r="A41" s="13" t="s">
        <v>59</v>
      </c>
      <c r="B41" s="204" t="s">
        <v>183</v>
      </c>
      <c r="C41" s="377"/>
      <c r="D41" s="121"/>
    </row>
    <row r="42" spans="1:4" s="203" customFormat="1" ht="12" customHeight="1" x14ac:dyDescent="0.2">
      <c r="A42" s="12" t="s">
        <v>60</v>
      </c>
      <c r="B42" s="205" t="s">
        <v>184</v>
      </c>
      <c r="C42" s="378"/>
      <c r="D42" s="120"/>
    </row>
    <row r="43" spans="1:4" s="203" customFormat="1" ht="12" customHeight="1" x14ac:dyDescent="0.2">
      <c r="A43" s="12" t="s">
        <v>61</v>
      </c>
      <c r="B43" s="205" t="s">
        <v>185</v>
      </c>
      <c r="C43" s="378"/>
      <c r="D43" s="120"/>
    </row>
    <row r="44" spans="1:4" s="203" customFormat="1" ht="12" customHeight="1" x14ac:dyDescent="0.2">
      <c r="A44" s="12" t="s">
        <v>110</v>
      </c>
      <c r="B44" s="205" t="s">
        <v>186</v>
      </c>
      <c r="C44" s="378"/>
      <c r="D44" s="120"/>
    </row>
    <row r="45" spans="1:4" s="203" customFormat="1" ht="12" customHeight="1" x14ac:dyDescent="0.2">
      <c r="A45" s="12" t="s">
        <v>111</v>
      </c>
      <c r="B45" s="205" t="s">
        <v>187</v>
      </c>
      <c r="C45" s="378"/>
      <c r="D45" s="120"/>
    </row>
    <row r="46" spans="1:4" s="203" customFormat="1" ht="12" customHeight="1" x14ac:dyDescent="0.2">
      <c r="A46" s="12" t="s">
        <v>112</v>
      </c>
      <c r="B46" s="205" t="s">
        <v>188</v>
      </c>
      <c r="C46" s="378"/>
      <c r="D46" s="120"/>
    </row>
    <row r="47" spans="1:4" s="203" customFormat="1" ht="12" customHeight="1" x14ac:dyDescent="0.2">
      <c r="A47" s="12" t="s">
        <v>113</v>
      </c>
      <c r="B47" s="205" t="s">
        <v>189</v>
      </c>
      <c r="C47" s="378"/>
      <c r="D47" s="120"/>
    </row>
    <row r="48" spans="1:4" s="203" customFormat="1" ht="12" customHeight="1" x14ac:dyDescent="0.2">
      <c r="A48" s="12" t="s">
        <v>114</v>
      </c>
      <c r="B48" s="205" t="s">
        <v>436</v>
      </c>
      <c r="C48" s="378"/>
      <c r="D48" s="120"/>
    </row>
    <row r="49" spans="1:4" s="203" customFormat="1" ht="12" customHeight="1" x14ac:dyDescent="0.2">
      <c r="A49" s="12" t="s">
        <v>181</v>
      </c>
      <c r="B49" s="205" t="s">
        <v>191</v>
      </c>
      <c r="C49" s="382"/>
      <c r="D49" s="123"/>
    </row>
    <row r="50" spans="1:4" s="203" customFormat="1" ht="12" customHeight="1" x14ac:dyDescent="0.2">
      <c r="A50" s="14" t="s">
        <v>182</v>
      </c>
      <c r="B50" s="206" t="s">
        <v>337</v>
      </c>
      <c r="C50" s="383"/>
      <c r="D50" s="196"/>
    </row>
    <row r="51" spans="1:4" s="203" customFormat="1" ht="12" customHeight="1" thickBot="1" x14ac:dyDescent="0.25">
      <c r="A51" s="14" t="s">
        <v>336</v>
      </c>
      <c r="B51" s="115" t="s">
        <v>192</v>
      </c>
      <c r="C51" s="383"/>
      <c r="D51" s="196"/>
    </row>
    <row r="52" spans="1:4" s="203" customFormat="1" ht="12" customHeight="1" thickBot="1" x14ac:dyDescent="0.25">
      <c r="A52" s="18" t="s">
        <v>13</v>
      </c>
      <c r="B52" s="19" t="s">
        <v>193</v>
      </c>
      <c r="C52" s="376">
        <f>SUM(C53:C57)</f>
        <v>0</v>
      </c>
      <c r="D52" s="118">
        <f>SUM(D53:D57)</f>
        <v>0</v>
      </c>
    </row>
    <row r="53" spans="1:4" s="203" customFormat="1" ht="12" customHeight="1" x14ac:dyDescent="0.2">
      <c r="A53" s="13" t="s">
        <v>62</v>
      </c>
      <c r="B53" s="204" t="s">
        <v>197</v>
      </c>
      <c r="C53" s="385"/>
      <c r="D53" s="246"/>
    </row>
    <row r="54" spans="1:4" s="203" customFormat="1" ht="12" customHeight="1" x14ac:dyDescent="0.2">
      <c r="A54" s="12" t="s">
        <v>63</v>
      </c>
      <c r="B54" s="205" t="s">
        <v>198</v>
      </c>
      <c r="C54" s="382"/>
      <c r="D54" s="123"/>
    </row>
    <row r="55" spans="1:4" s="203" customFormat="1" ht="12" customHeight="1" x14ac:dyDescent="0.2">
      <c r="A55" s="12" t="s">
        <v>194</v>
      </c>
      <c r="B55" s="205" t="s">
        <v>199</v>
      </c>
      <c r="C55" s="382"/>
      <c r="D55" s="123"/>
    </row>
    <row r="56" spans="1:4" s="203" customFormat="1" ht="12" customHeight="1" x14ac:dyDescent="0.2">
      <c r="A56" s="12" t="s">
        <v>195</v>
      </c>
      <c r="B56" s="205" t="s">
        <v>200</v>
      </c>
      <c r="C56" s="382"/>
      <c r="D56" s="123"/>
    </row>
    <row r="57" spans="1:4" s="203" customFormat="1" ht="12" customHeight="1" thickBot="1" x14ac:dyDescent="0.25">
      <c r="A57" s="14" t="s">
        <v>196</v>
      </c>
      <c r="B57" s="115" t="s">
        <v>201</v>
      </c>
      <c r="C57" s="383"/>
      <c r="D57" s="196"/>
    </row>
    <row r="58" spans="1:4" s="203" customFormat="1" ht="12" customHeight="1" thickBot="1" x14ac:dyDescent="0.25">
      <c r="A58" s="18" t="s">
        <v>115</v>
      </c>
      <c r="B58" s="19" t="s">
        <v>202</v>
      </c>
      <c r="C58" s="376">
        <f>SUM(C59:C61)</f>
        <v>0</v>
      </c>
      <c r="D58" s="118">
        <f>SUM(D59:D61)</f>
        <v>0</v>
      </c>
    </row>
    <row r="59" spans="1:4" s="203" customFormat="1" ht="12" customHeight="1" x14ac:dyDescent="0.2">
      <c r="A59" s="13" t="s">
        <v>64</v>
      </c>
      <c r="B59" s="204" t="s">
        <v>203</v>
      </c>
      <c r="C59" s="377"/>
      <c r="D59" s="121"/>
    </row>
    <row r="60" spans="1:4" s="203" customFormat="1" ht="12" customHeight="1" x14ac:dyDescent="0.2">
      <c r="A60" s="12" t="s">
        <v>65</v>
      </c>
      <c r="B60" s="205" t="s">
        <v>328</v>
      </c>
      <c r="C60" s="378"/>
      <c r="D60" s="120"/>
    </row>
    <row r="61" spans="1:4" s="203" customFormat="1" ht="12" customHeight="1" x14ac:dyDescent="0.2">
      <c r="A61" s="12" t="s">
        <v>206</v>
      </c>
      <c r="B61" s="205" t="s">
        <v>204</v>
      </c>
      <c r="C61" s="378"/>
      <c r="D61" s="120"/>
    </row>
    <row r="62" spans="1:4" s="203" customFormat="1" ht="12" customHeight="1" thickBot="1" x14ac:dyDescent="0.25">
      <c r="A62" s="14" t="s">
        <v>207</v>
      </c>
      <c r="B62" s="115" t="s">
        <v>205</v>
      </c>
      <c r="C62" s="379"/>
      <c r="D62" s="122"/>
    </row>
    <row r="63" spans="1:4" s="203" customFormat="1" ht="12" customHeight="1" thickBot="1" x14ac:dyDescent="0.25">
      <c r="A63" s="18" t="s">
        <v>15</v>
      </c>
      <c r="B63" s="113" t="s">
        <v>208</v>
      </c>
      <c r="C63" s="376">
        <f>SUM(C64:C66)</f>
        <v>0</v>
      </c>
      <c r="D63" s="118">
        <f>SUM(D64:D66)</f>
        <v>0</v>
      </c>
    </row>
    <row r="64" spans="1:4" s="203" customFormat="1" ht="12" customHeight="1" x14ac:dyDescent="0.2">
      <c r="A64" s="13" t="s">
        <v>116</v>
      </c>
      <c r="B64" s="204" t="s">
        <v>210</v>
      </c>
      <c r="C64" s="382"/>
      <c r="D64" s="123"/>
    </row>
    <row r="65" spans="1:4" s="203" customFormat="1" ht="12" customHeight="1" x14ac:dyDescent="0.2">
      <c r="A65" s="12" t="s">
        <v>117</v>
      </c>
      <c r="B65" s="205" t="s">
        <v>329</v>
      </c>
      <c r="C65" s="382"/>
      <c r="D65" s="123"/>
    </row>
    <row r="66" spans="1:4" s="203" customFormat="1" ht="12" customHeight="1" x14ac:dyDescent="0.2">
      <c r="A66" s="12" t="s">
        <v>141</v>
      </c>
      <c r="B66" s="205" t="s">
        <v>211</v>
      </c>
      <c r="C66" s="382"/>
      <c r="D66" s="123"/>
    </row>
    <row r="67" spans="1:4" s="203" customFormat="1" ht="12" customHeight="1" thickBot="1" x14ac:dyDescent="0.25">
      <c r="A67" s="14" t="s">
        <v>209</v>
      </c>
      <c r="B67" s="115" t="s">
        <v>212</v>
      </c>
      <c r="C67" s="382"/>
      <c r="D67" s="123"/>
    </row>
    <row r="68" spans="1:4" s="203" customFormat="1" ht="12" customHeight="1" thickBot="1" x14ac:dyDescent="0.25">
      <c r="A68" s="260" t="s">
        <v>376</v>
      </c>
      <c r="B68" s="19" t="s">
        <v>213</v>
      </c>
      <c r="C68" s="381">
        <f>+C10+C18+C25+C32+C40+C52+C58+C63</f>
        <v>1199513</v>
      </c>
      <c r="D68" s="124">
        <f>+D10+D18+D25+D32+D40+D52+D58+D63</f>
        <v>1499375</v>
      </c>
    </row>
    <row r="69" spans="1:4" s="203" customFormat="1" ht="12" customHeight="1" thickBot="1" x14ac:dyDescent="0.25">
      <c r="A69" s="248" t="s">
        <v>214</v>
      </c>
      <c r="B69" s="113" t="s">
        <v>215</v>
      </c>
      <c r="C69" s="376">
        <f>SUM(C70:C72)</f>
        <v>0</v>
      </c>
      <c r="D69" s="118">
        <f>SUM(D70:D72)</f>
        <v>0</v>
      </c>
    </row>
    <row r="70" spans="1:4" s="203" customFormat="1" ht="12" customHeight="1" x14ac:dyDescent="0.2">
      <c r="A70" s="13" t="s">
        <v>243</v>
      </c>
      <c r="B70" s="204" t="s">
        <v>216</v>
      </c>
      <c r="C70" s="382"/>
      <c r="D70" s="123"/>
    </row>
    <row r="71" spans="1:4" s="203" customFormat="1" ht="12" customHeight="1" x14ac:dyDescent="0.2">
      <c r="A71" s="12" t="s">
        <v>252</v>
      </c>
      <c r="B71" s="205" t="s">
        <v>217</v>
      </c>
      <c r="C71" s="382"/>
      <c r="D71" s="123"/>
    </row>
    <row r="72" spans="1:4" s="203" customFormat="1" ht="12" customHeight="1" thickBot="1" x14ac:dyDescent="0.25">
      <c r="A72" s="14" t="s">
        <v>253</v>
      </c>
      <c r="B72" s="254" t="s">
        <v>444</v>
      </c>
      <c r="C72" s="382"/>
      <c r="D72" s="123"/>
    </row>
    <row r="73" spans="1:4" s="203" customFormat="1" ht="12" customHeight="1" thickBot="1" x14ac:dyDescent="0.25">
      <c r="A73" s="248" t="s">
        <v>219</v>
      </c>
      <c r="B73" s="113" t="s">
        <v>220</v>
      </c>
      <c r="C73" s="376">
        <f>SUM(C74:C77)</f>
        <v>0</v>
      </c>
      <c r="D73" s="118">
        <f>SUM(D74:D77)</f>
        <v>0</v>
      </c>
    </row>
    <row r="74" spans="1:4" s="203" customFormat="1" ht="12" customHeight="1" x14ac:dyDescent="0.2">
      <c r="A74" s="13" t="s">
        <v>93</v>
      </c>
      <c r="B74" s="204" t="s">
        <v>221</v>
      </c>
      <c r="C74" s="382"/>
      <c r="D74" s="123"/>
    </row>
    <row r="75" spans="1:4" s="203" customFormat="1" ht="12" customHeight="1" x14ac:dyDescent="0.2">
      <c r="A75" s="12" t="s">
        <v>94</v>
      </c>
      <c r="B75" s="205" t="s">
        <v>445</v>
      </c>
      <c r="C75" s="382"/>
      <c r="D75" s="123"/>
    </row>
    <row r="76" spans="1:4" s="203" customFormat="1" ht="12" customHeight="1" thickBot="1" x14ac:dyDescent="0.25">
      <c r="A76" s="14" t="s">
        <v>244</v>
      </c>
      <c r="B76" s="206" t="s">
        <v>222</v>
      </c>
      <c r="C76" s="383"/>
      <c r="D76" s="196"/>
    </row>
    <row r="77" spans="1:4" s="203" customFormat="1" ht="12" customHeight="1" thickBot="1" x14ac:dyDescent="0.25">
      <c r="A77" s="280" t="s">
        <v>245</v>
      </c>
      <c r="B77" s="281" t="s">
        <v>446</v>
      </c>
      <c r="C77" s="413"/>
      <c r="D77" s="282"/>
    </row>
    <row r="78" spans="1:4" s="203" customFormat="1" ht="12" customHeight="1" thickBot="1" x14ac:dyDescent="0.25">
      <c r="A78" s="248" t="s">
        <v>223</v>
      </c>
      <c r="B78" s="113" t="s">
        <v>224</v>
      </c>
      <c r="C78" s="376">
        <f>SUM(C79:C80)</f>
        <v>0</v>
      </c>
      <c r="D78" s="118">
        <f>SUM(D79:D80)</f>
        <v>0</v>
      </c>
    </row>
    <row r="79" spans="1:4" s="203" customFormat="1" ht="12" customHeight="1" thickBot="1" x14ac:dyDescent="0.25">
      <c r="A79" s="11" t="s">
        <v>246</v>
      </c>
      <c r="B79" s="279" t="s">
        <v>225</v>
      </c>
      <c r="C79" s="383"/>
      <c r="D79" s="196"/>
    </row>
    <row r="80" spans="1:4" s="203" customFormat="1" ht="12" customHeight="1" thickBot="1" x14ac:dyDescent="0.25">
      <c r="A80" s="280" t="s">
        <v>247</v>
      </c>
      <c r="B80" s="281" t="s">
        <v>226</v>
      </c>
      <c r="C80" s="413"/>
      <c r="D80" s="282"/>
    </row>
    <row r="81" spans="1:4" s="203" customFormat="1" ht="12" customHeight="1" thickBot="1" x14ac:dyDescent="0.25">
      <c r="A81" s="248" t="s">
        <v>227</v>
      </c>
      <c r="B81" s="113" t="s">
        <v>228</v>
      </c>
      <c r="C81" s="376">
        <f>SUM(C82:C84)</f>
        <v>0</v>
      </c>
      <c r="D81" s="118">
        <f>SUM(D82:D84)</f>
        <v>0</v>
      </c>
    </row>
    <row r="82" spans="1:4" s="203" customFormat="1" ht="12" customHeight="1" x14ac:dyDescent="0.2">
      <c r="A82" s="13" t="s">
        <v>248</v>
      </c>
      <c r="B82" s="204" t="s">
        <v>229</v>
      </c>
      <c r="C82" s="382"/>
      <c r="D82" s="123"/>
    </row>
    <row r="83" spans="1:4" s="203" customFormat="1" ht="12" customHeight="1" x14ac:dyDescent="0.2">
      <c r="A83" s="12" t="s">
        <v>249</v>
      </c>
      <c r="B83" s="205" t="s">
        <v>230</v>
      </c>
      <c r="C83" s="382"/>
      <c r="D83" s="123"/>
    </row>
    <row r="84" spans="1:4" s="203" customFormat="1" ht="12" customHeight="1" thickBot="1" x14ac:dyDescent="0.25">
      <c r="A84" s="16" t="s">
        <v>250</v>
      </c>
      <c r="B84" s="283" t="s">
        <v>447</v>
      </c>
      <c r="C84" s="414"/>
      <c r="D84" s="284"/>
    </row>
    <row r="85" spans="1:4" s="203" customFormat="1" ht="12" customHeight="1" thickBot="1" x14ac:dyDescent="0.25">
      <c r="A85" s="248" t="s">
        <v>231</v>
      </c>
      <c r="B85" s="113" t="s">
        <v>251</v>
      </c>
      <c r="C85" s="376">
        <f>SUM(C86:C89)</f>
        <v>0</v>
      </c>
      <c r="D85" s="118">
        <f>SUM(D86:D89)</f>
        <v>0</v>
      </c>
    </row>
    <row r="86" spans="1:4" s="203" customFormat="1" ht="12" customHeight="1" x14ac:dyDescent="0.2">
      <c r="A86" s="208" t="s">
        <v>232</v>
      </c>
      <c r="B86" s="204" t="s">
        <v>233</v>
      </c>
      <c r="C86" s="382"/>
      <c r="D86" s="123"/>
    </row>
    <row r="87" spans="1:4" s="203" customFormat="1" ht="12" customHeight="1" x14ac:dyDescent="0.2">
      <c r="A87" s="209" t="s">
        <v>234</v>
      </c>
      <c r="B87" s="205" t="s">
        <v>235</v>
      </c>
      <c r="C87" s="382"/>
      <c r="D87" s="123"/>
    </row>
    <row r="88" spans="1:4" s="203" customFormat="1" ht="12" customHeight="1" x14ac:dyDescent="0.2">
      <c r="A88" s="209" t="s">
        <v>236</v>
      </c>
      <c r="B88" s="205" t="s">
        <v>237</v>
      </c>
      <c r="C88" s="382"/>
      <c r="D88" s="123"/>
    </row>
    <row r="89" spans="1:4" s="203" customFormat="1" ht="12" customHeight="1" thickBot="1" x14ac:dyDescent="0.25">
      <c r="A89" s="210" t="s">
        <v>238</v>
      </c>
      <c r="B89" s="115" t="s">
        <v>239</v>
      </c>
      <c r="C89" s="382"/>
      <c r="D89" s="123"/>
    </row>
    <row r="90" spans="1:4" s="203" customFormat="1" ht="12" customHeight="1" thickBot="1" x14ac:dyDescent="0.25">
      <c r="A90" s="248" t="s">
        <v>240</v>
      </c>
      <c r="B90" s="113" t="s">
        <v>375</v>
      </c>
      <c r="C90" s="387"/>
      <c r="D90" s="247"/>
    </row>
    <row r="91" spans="1:4" s="203" customFormat="1" ht="13.5" customHeight="1" thickBot="1" x14ac:dyDescent="0.25">
      <c r="A91" s="248" t="s">
        <v>242</v>
      </c>
      <c r="B91" s="113" t="s">
        <v>241</v>
      </c>
      <c r="C91" s="387"/>
      <c r="D91" s="247"/>
    </row>
    <row r="92" spans="1:4" s="203" customFormat="1" ht="15.75" customHeight="1" thickBot="1" x14ac:dyDescent="0.25">
      <c r="A92" s="248" t="s">
        <v>254</v>
      </c>
      <c r="B92" s="211" t="s">
        <v>378</v>
      </c>
      <c r="C92" s="381">
        <f>+C69+C73+C78+C81+C85+C91+C90</f>
        <v>0</v>
      </c>
      <c r="D92" s="124">
        <f>+D69+D73+D78+D81+D85+D91+D90</f>
        <v>0</v>
      </c>
    </row>
    <row r="93" spans="1:4" s="203" customFormat="1" ht="16.5" customHeight="1" thickBot="1" x14ac:dyDescent="0.25">
      <c r="A93" s="249" t="s">
        <v>377</v>
      </c>
      <c r="B93" s="212" t="s">
        <v>379</v>
      </c>
      <c r="C93" s="381">
        <f>+C68+C92</f>
        <v>1199513</v>
      </c>
      <c r="D93" s="124">
        <f>+D68+D92</f>
        <v>1499375</v>
      </c>
    </row>
    <row r="94" spans="1:4" s="203" customFormat="1" ht="11.1" customHeight="1" x14ac:dyDescent="0.2">
      <c r="A94" s="3"/>
      <c r="B94" s="4"/>
      <c r="C94" s="4"/>
      <c r="D94" s="125"/>
    </row>
    <row r="95" spans="1:4" ht="16.5" customHeight="1" x14ac:dyDescent="0.25">
      <c r="A95" s="911" t="s">
        <v>37</v>
      </c>
      <c r="B95" s="911"/>
      <c r="C95" s="911"/>
      <c r="D95" s="911"/>
    </row>
    <row r="96" spans="1:4" s="213" customFormat="1" ht="16.5" customHeight="1" thickBot="1" x14ac:dyDescent="0.3">
      <c r="A96" s="908" t="s">
        <v>97</v>
      </c>
      <c r="B96" s="908"/>
      <c r="C96" s="365"/>
      <c r="D96" s="290" t="str">
        <f>D7</f>
        <v>Forintban</v>
      </c>
    </row>
    <row r="97" spans="1:4" ht="49.5" customHeight="1" thickBot="1" x14ac:dyDescent="0.3">
      <c r="A97" s="272" t="s">
        <v>54</v>
      </c>
      <c r="B97" s="273" t="s">
        <v>38</v>
      </c>
      <c r="C97" s="410" t="s">
        <v>567</v>
      </c>
      <c r="D97" s="329" t="s">
        <v>568</v>
      </c>
    </row>
    <row r="98" spans="1:4" s="202" customFormat="1" ht="12" customHeight="1" thickBot="1" x14ac:dyDescent="0.25">
      <c r="A98" s="272"/>
      <c r="B98" s="273" t="s">
        <v>393</v>
      </c>
      <c r="C98" s="411" t="s">
        <v>394</v>
      </c>
      <c r="D98" s="277" t="s">
        <v>395</v>
      </c>
    </row>
    <row r="99" spans="1:4" ht="12" customHeight="1" thickBot="1" x14ac:dyDescent="0.3">
      <c r="A99" s="20" t="s">
        <v>8</v>
      </c>
      <c r="B99" s="24" t="s">
        <v>338</v>
      </c>
      <c r="C99" s="388">
        <f>C100+C101+C102+C103+C104+C117</f>
        <v>1199513</v>
      </c>
      <c r="D99" s="117">
        <f>D100+D101+D102+D103+D104+D117</f>
        <v>1499375</v>
      </c>
    </row>
    <row r="100" spans="1:4" ht="12" customHeight="1" x14ac:dyDescent="0.25">
      <c r="A100" s="15" t="s">
        <v>66</v>
      </c>
      <c r="B100" s="8" t="s">
        <v>39</v>
      </c>
      <c r="C100" s="389"/>
      <c r="D100" s="119"/>
    </row>
    <row r="101" spans="1:4" ht="12" customHeight="1" x14ac:dyDescent="0.25">
      <c r="A101" s="12" t="s">
        <v>67</v>
      </c>
      <c r="B101" s="6" t="s">
        <v>118</v>
      </c>
      <c r="C101" s="378"/>
      <c r="D101" s="120"/>
    </row>
    <row r="102" spans="1:4" ht="12" customHeight="1" x14ac:dyDescent="0.25">
      <c r="A102" s="12" t="s">
        <v>68</v>
      </c>
      <c r="B102" s="6" t="s">
        <v>91</v>
      </c>
      <c r="C102" s="379"/>
      <c r="D102" s="122"/>
    </row>
    <row r="103" spans="1:4" ht="12" customHeight="1" x14ac:dyDescent="0.25">
      <c r="A103" s="12" t="s">
        <v>69</v>
      </c>
      <c r="B103" s="9" t="s">
        <v>119</v>
      </c>
      <c r="C103" s="379"/>
      <c r="D103" s="122"/>
    </row>
    <row r="104" spans="1:4" ht="12" customHeight="1" x14ac:dyDescent="0.25">
      <c r="A104" s="12" t="s">
        <v>77</v>
      </c>
      <c r="B104" s="17" t="s">
        <v>120</v>
      </c>
      <c r="C104" s="379">
        <f>C111+C116</f>
        <v>1199513</v>
      </c>
      <c r="D104" s="122">
        <f>D111+D116</f>
        <v>1499375</v>
      </c>
    </row>
    <row r="105" spans="1:4" ht="12" customHeight="1" x14ac:dyDescent="0.25">
      <c r="A105" s="12" t="s">
        <v>70</v>
      </c>
      <c r="B105" s="6" t="s">
        <v>343</v>
      </c>
      <c r="C105" s="379"/>
      <c r="D105" s="122"/>
    </row>
    <row r="106" spans="1:4" ht="12" customHeight="1" x14ac:dyDescent="0.25">
      <c r="A106" s="12" t="s">
        <v>71</v>
      </c>
      <c r="B106" s="70" t="s">
        <v>342</v>
      </c>
      <c r="C106" s="379"/>
      <c r="D106" s="122"/>
    </row>
    <row r="107" spans="1:4" ht="12" customHeight="1" x14ac:dyDescent="0.25">
      <c r="A107" s="12" t="s">
        <v>78</v>
      </c>
      <c r="B107" s="70" t="s">
        <v>341</v>
      </c>
      <c r="C107" s="379"/>
      <c r="D107" s="122"/>
    </row>
    <row r="108" spans="1:4" ht="12" customHeight="1" x14ac:dyDescent="0.25">
      <c r="A108" s="12" t="s">
        <v>79</v>
      </c>
      <c r="B108" s="68" t="s">
        <v>257</v>
      </c>
      <c r="C108" s="379"/>
      <c r="D108" s="122"/>
    </row>
    <row r="109" spans="1:4" ht="12" customHeight="1" x14ac:dyDescent="0.25">
      <c r="A109" s="12" t="s">
        <v>80</v>
      </c>
      <c r="B109" s="69" t="s">
        <v>258</v>
      </c>
      <c r="C109" s="379"/>
      <c r="D109" s="122"/>
    </row>
    <row r="110" spans="1:4" ht="12" customHeight="1" x14ac:dyDescent="0.25">
      <c r="A110" s="12" t="s">
        <v>81</v>
      </c>
      <c r="B110" s="69" t="s">
        <v>259</v>
      </c>
      <c r="C110" s="379"/>
      <c r="D110" s="122"/>
    </row>
    <row r="111" spans="1:4" ht="12" customHeight="1" x14ac:dyDescent="0.25">
      <c r="A111" s="12" t="s">
        <v>83</v>
      </c>
      <c r="B111" s="68" t="s">
        <v>260</v>
      </c>
      <c r="C111" s="379">
        <v>749513</v>
      </c>
      <c r="D111" s="122">
        <v>1049375</v>
      </c>
    </row>
    <row r="112" spans="1:4" ht="12" customHeight="1" x14ac:dyDescent="0.25">
      <c r="A112" s="12" t="s">
        <v>121</v>
      </c>
      <c r="B112" s="68" t="s">
        <v>261</v>
      </c>
      <c r="C112" s="379"/>
      <c r="D112" s="122"/>
    </row>
    <row r="113" spans="1:4" ht="12" customHeight="1" x14ac:dyDescent="0.25">
      <c r="A113" s="12" t="s">
        <v>255</v>
      </c>
      <c r="B113" s="69" t="s">
        <v>262</v>
      </c>
      <c r="C113" s="379"/>
      <c r="D113" s="122"/>
    </row>
    <row r="114" spans="1:4" ht="12" customHeight="1" x14ac:dyDescent="0.25">
      <c r="A114" s="11" t="s">
        <v>256</v>
      </c>
      <c r="B114" s="70" t="s">
        <v>263</v>
      </c>
      <c r="C114" s="379"/>
      <c r="D114" s="122"/>
    </row>
    <row r="115" spans="1:4" ht="12" customHeight="1" x14ac:dyDescent="0.25">
      <c r="A115" s="12" t="s">
        <v>339</v>
      </c>
      <c r="B115" s="70" t="s">
        <v>264</v>
      </c>
      <c r="C115" s="379"/>
      <c r="D115" s="122"/>
    </row>
    <row r="116" spans="1:4" ht="12" customHeight="1" x14ac:dyDescent="0.25">
      <c r="A116" s="14" t="s">
        <v>340</v>
      </c>
      <c r="B116" s="70" t="s">
        <v>265</v>
      </c>
      <c r="C116" s="379">
        <v>450000</v>
      </c>
      <c r="D116" s="122">
        <v>450000</v>
      </c>
    </row>
    <row r="117" spans="1:4" ht="12" customHeight="1" x14ac:dyDescent="0.25">
      <c r="A117" s="12" t="s">
        <v>344</v>
      </c>
      <c r="B117" s="9" t="s">
        <v>40</v>
      </c>
      <c r="C117" s="378"/>
      <c r="D117" s="120"/>
    </row>
    <row r="118" spans="1:4" ht="12" customHeight="1" x14ac:dyDescent="0.25">
      <c r="A118" s="12" t="s">
        <v>345</v>
      </c>
      <c r="B118" s="6" t="s">
        <v>347</v>
      </c>
      <c r="C118" s="378"/>
      <c r="D118" s="120"/>
    </row>
    <row r="119" spans="1:4" ht="12" customHeight="1" thickBot="1" x14ac:dyDescent="0.3">
      <c r="A119" s="16" t="s">
        <v>346</v>
      </c>
      <c r="B119" s="258" t="s">
        <v>348</v>
      </c>
      <c r="C119" s="390"/>
      <c r="D119" s="126"/>
    </row>
    <row r="120" spans="1:4" ht="12" customHeight="1" thickBot="1" x14ac:dyDescent="0.3">
      <c r="A120" s="255" t="s">
        <v>9</v>
      </c>
      <c r="B120" s="256" t="s">
        <v>266</v>
      </c>
      <c r="C120" s="386">
        <f>+C121+C123+C125</f>
        <v>0</v>
      </c>
      <c r="D120" s="257">
        <f>+D121+D123+D125</f>
        <v>0</v>
      </c>
    </row>
    <row r="121" spans="1:4" ht="12" customHeight="1" x14ac:dyDescent="0.25">
      <c r="A121" s="13" t="s">
        <v>72</v>
      </c>
      <c r="B121" s="6" t="s">
        <v>140</v>
      </c>
      <c r="C121" s="377"/>
      <c r="D121" s="121"/>
    </row>
    <row r="122" spans="1:4" ht="12" customHeight="1" x14ac:dyDescent="0.25">
      <c r="A122" s="13" t="s">
        <v>73</v>
      </c>
      <c r="B122" s="10" t="s">
        <v>270</v>
      </c>
      <c r="C122" s="377"/>
      <c r="D122" s="121"/>
    </row>
    <row r="123" spans="1:4" ht="12" customHeight="1" x14ac:dyDescent="0.25">
      <c r="A123" s="13" t="s">
        <v>74</v>
      </c>
      <c r="B123" s="10" t="s">
        <v>122</v>
      </c>
      <c r="C123" s="378"/>
      <c r="D123" s="120"/>
    </row>
    <row r="124" spans="1:4" ht="12" customHeight="1" x14ac:dyDescent="0.25">
      <c r="A124" s="13" t="s">
        <v>75</v>
      </c>
      <c r="B124" s="10" t="s">
        <v>271</v>
      </c>
      <c r="C124" s="391"/>
      <c r="D124" s="120"/>
    </row>
    <row r="125" spans="1:4" ht="12" customHeight="1" x14ac:dyDescent="0.25">
      <c r="A125" s="13" t="s">
        <v>76</v>
      </c>
      <c r="B125" s="115" t="s">
        <v>449</v>
      </c>
      <c r="C125" s="391"/>
      <c r="D125" s="120"/>
    </row>
    <row r="126" spans="1:4" ht="12" customHeight="1" x14ac:dyDescent="0.25">
      <c r="A126" s="13" t="s">
        <v>82</v>
      </c>
      <c r="B126" s="114" t="s">
        <v>330</v>
      </c>
      <c r="C126" s="391"/>
      <c r="D126" s="120"/>
    </row>
    <row r="127" spans="1:4" ht="12" customHeight="1" x14ac:dyDescent="0.25">
      <c r="A127" s="13" t="s">
        <v>84</v>
      </c>
      <c r="B127" s="200" t="s">
        <v>276</v>
      </c>
      <c r="C127" s="391"/>
      <c r="D127" s="120"/>
    </row>
    <row r="128" spans="1:4" x14ac:dyDescent="0.25">
      <c r="A128" s="13" t="s">
        <v>123</v>
      </c>
      <c r="B128" s="69" t="s">
        <v>259</v>
      </c>
      <c r="C128" s="391"/>
      <c r="D128" s="120"/>
    </row>
    <row r="129" spans="1:4" ht="12" customHeight="1" x14ac:dyDescent="0.25">
      <c r="A129" s="13" t="s">
        <v>124</v>
      </c>
      <c r="B129" s="69" t="s">
        <v>275</v>
      </c>
      <c r="C129" s="391"/>
      <c r="D129" s="120"/>
    </row>
    <row r="130" spans="1:4" ht="12" customHeight="1" x14ac:dyDescent="0.25">
      <c r="A130" s="13" t="s">
        <v>125</v>
      </c>
      <c r="B130" s="69" t="s">
        <v>274</v>
      </c>
      <c r="C130" s="391"/>
      <c r="D130" s="120"/>
    </row>
    <row r="131" spans="1:4" ht="12" customHeight="1" x14ac:dyDescent="0.25">
      <c r="A131" s="13" t="s">
        <v>267</v>
      </c>
      <c r="B131" s="69" t="s">
        <v>262</v>
      </c>
      <c r="C131" s="391"/>
      <c r="D131" s="120"/>
    </row>
    <row r="132" spans="1:4" ht="12" customHeight="1" x14ac:dyDescent="0.25">
      <c r="A132" s="13" t="s">
        <v>268</v>
      </c>
      <c r="B132" s="69" t="s">
        <v>273</v>
      </c>
      <c r="C132" s="391"/>
      <c r="D132" s="120"/>
    </row>
    <row r="133" spans="1:4" ht="16.5" thickBot="1" x14ac:dyDescent="0.3">
      <c r="A133" s="11" t="s">
        <v>269</v>
      </c>
      <c r="B133" s="69" t="s">
        <v>272</v>
      </c>
      <c r="C133" s="392"/>
      <c r="D133" s="122"/>
    </row>
    <row r="134" spans="1:4" ht="12" customHeight="1" thickBot="1" x14ac:dyDescent="0.3">
      <c r="A134" s="18" t="s">
        <v>10</v>
      </c>
      <c r="B134" s="56" t="s">
        <v>349</v>
      </c>
      <c r="C134" s="376">
        <f>+C99+C120</f>
        <v>1199513</v>
      </c>
      <c r="D134" s="118">
        <f>+D99+D120</f>
        <v>1499375</v>
      </c>
    </row>
    <row r="135" spans="1:4" ht="12" customHeight="1" thickBot="1" x14ac:dyDescent="0.3">
      <c r="A135" s="18" t="s">
        <v>11</v>
      </c>
      <c r="B135" s="56" t="s">
        <v>350</v>
      </c>
      <c r="C135" s="376">
        <f>+C136+C137+C138</f>
        <v>0</v>
      </c>
      <c r="D135" s="118">
        <f>+D136+D137+D138</f>
        <v>0</v>
      </c>
    </row>
    <row r="136" spans="1:4" ht="12" customHeight="1" x14ac:dyDescent="0.25">
      <c r="A136" s="13" t="s">
        <v>176</v>
      </c>
      <c r="B136" s="10" t="s">
        <v>357</v>
      </c>
      <c r="C136" s="391"/>
      <c r="D136" s="120"/>
    </row>
    <row r="137" spans="1:4" ht="12" customHeight="1" x14ac:dyDescent="0.25">
      <c r="A137" s="13" t="s">
        <v>177</v>
      </c>
      <c r="B137" s="10" t="s">
        <v>358</v>
      </c>
      <c r="C137" s="391"/>
      <c r="D137" s="120"/>
    </row>
    <row r="138" spans="1:4" ht="12" customHeight="1" thickBot="1" x14ac:dyDescent="0.3">
      <c r="A138" s="11" t="s">
        <v>178</v>
      </c>
      <c r="B138" s="10" t="s">
        <v>359</v>
      </c>
      <c r="C138" s="391"/>
      <c r="D138" s="120"/>
    </row>
    <row r="139" spans="1:4" ht="12" customHeight="1" thickBot="1" x14ac:dyDescent="0.3">
      <c r="A139" s="18" t="s">
        <v>12</v>
      </c>
      <c r="B139" s="56" t="s">
        <v>351</v>
      </c>
      <c r="C139" s="376">
        <f>SUM(C140:C145)</f>
        <v>0</v>
      </c>
      <c r="D139" s="118">
        <f>SUM(D140:D145)</f>
        <v>0</v>
      </c>
    </row>
    <row r="140" spans="1:4" ht="12" customHeight="1" x14ac:dyDescent="0.25">
      <c r="A140" s="13" t="s">
        <v>59</v>
      </c>
      <c r="B140" s="7" t="s">
        <v>360</v>
      </c>
      <c r="C140" s="391"/>
      <c r="D140" s="120"/>
    </row>
    <row r="141" spans="1:4" ht="12" customHeight="1" x14ac:dyDescent="0.25">
      <c r="A141" s="13" t="s">
        <v>60</v>
      </c>
      <c r="B141" s="7" t="s">
        <v>352</v>
      </c>
      <c r="C141" s="391"/>
      <c r="D141" s="120"/>
    </row>
    <row r="142" spans="1:4" ht="12" customHeight="1" x14ac:dyDescent="0.25">
      <c r="A142" s="13" t="s">
        <v>61</v>
      </c>
      <c r="B142" s="7" t="s">
        <v>353</v>
      </c>
      <c r="C142" s="391"/>
      <c r="D142" s="120"/>
    </row>
    <row r="143" spans="1:4" ht="12" customHeight="1" x14ac:dyDescent="0.25">
      <c r="A143" s="13" t="s">
        <v>110</v>
      </c>
      <c r="B143" s="7" t="s">
        <v>354</v>
      </c>
      <c r="C143" s="391"/>
      <c r="D143" s="120"/>
    </row>
    <row r="144" spans="1:4" ht="12" customHeight="1" x14ac:dyDescent="0.25">
      <c r="A144" s="11" t="s">
        <v>111</v>
      </c>
      <c r="B144" s="5" t="s">
        <v>355</v>
      </c>
      <c r="C144" s="392"/>
      <c r="D144" s="122"/>
    </row>
    <row r="145" spans="1:10" ht="12" customHeight="1" thickBot="1" x14ac:dyDescent="0.3">
      <c r="A145" s="16" t="s">
        <v>112</v>
      </c>
      <c r="B145" s="355" t="s">
        <v>356</v>
      </c>
      <c r="C145" s="415"/>
      <c r="D145" s="126"/>
    </row>
    <row r="146" spans="1:10" ht="12" customHeight="1" thickBot="1" x14ac:dyDescent="0.3">
      <c r="A146" s="18" t="s">
        <v>13</v>
      </c>
      <c r="B146" s="56" t="s">
        <v>364</v>
      </c>
      <c r="C146" s="381">
        <f>+C147+C148+C149+C150</f>
        <v>0</v>
      </c>
      <c r="D146" s="124">
        <f>+D147+D148+D149+D150</f>
        <v>0</v>
      </c>
    </row>
    <row r="147" spans="1:10" ht="12" customHeight="1" x14ac:dyDescent="0.25">
      <c r="A147" s="13" t="s">
        <v>62</v>
      </c>
      <c r="B147" s="7" t="s">
        <v>277</v>
      </c>
      <c r="C147" s="391"/>
      <c r="D147" s="120"/>
    </row>
    <row r="148" spans="1:10" ht="12" customHeight="1" x14ac:dyDescent="0.25">
      <c r="A148" s="13" t="s">
        <v>63</v>
      </c>
      <c r="B148" s="7" t="s">
        <v>278</v>
      </c>
      <c r="C148" s="391"/>
      <c r="D148" s="120"/>
    </row>
    <row r="149" spans="1:10" ht="12" customHeight="1" thickBot="1" x14ac:dyDescent="0.3">
      <c r="A149" s="11" t="s">
        <v>194</v>
      </c>
      <c r="B149" s="5" t="s">
        <v>365</v>
      </c>
      <c r="C149" s="392"/>
      <c r="D149" s="122"/>
    </row>
    <row r="150" spans="1:10" ht="12" customHeight="1" thickBot="1" x14ac:dyDescent="0.3">
      <c r="A150" s="280" t="s">
        <v>195</v>
      </c>
      <c r="B150" s="285" t="s">
        <v>296</v>
      </c>
      <c r="C150" s="416"/>
      <c r="D150" s="419"/>
    </row>
    <row r="151" spans="1:10" ht="12" customHeight="1" thickBot="1" x14ac:dyDescent="0.3">
      <c r="A151" s="18" t="s">
        <v>14</v>
      </c>
      <c r="B151" s="56" t="s">
        <v>366</v>
      </c>
      <c r="C151" s="393">
        <f>SUM(C152:C156)</f>
        <v>0</v>
      </c>
      <c r="D151" s="127">
        <f>SUM(D152:D156)</f>
        <v>0</v>
      </c>
    </row>
    <row r="152" spans="1:10" ht="12" customHeight="1" x14ac:dyDescent="0.25">
      <c r="A152" s="13" t="s">
        <v>64</v>
      </c>
      <c r="B152" s="7" t="s">
        <v>361</v>
      </c>
      <c r="C152" s="391"/>
      <c r="D152" s="120"/>
    </row>
    <row r="153" spans="1:10" ht="12" customHeight="1" x14ac:dyDescent="0.25">
      <c r="A153" s="13" t="s">
        <v>65</v>
      </c>
      <c r="B153" s="7" t="s">
        <v>368</v>
      </c>
      <c r="C153" s="391"/>
      <c r="D153" s="120"/>
    </row>
    <row r="154" spans="1:10" ht="12" customHeight="1" x14ac:dyDescent="0.25">
      <c r="A154" s="13" t="s">
        <v>206</v>
      </c>
      <c r="B154" s="7" t="s">
        <v>363</v>
      </c>
      <c r="C154" s="391"/>
      <c r="D154" s="120"/>
    </row>
    <row r="155" spans="1:10" ht="12" customHeight="1" x14ac:dyDescent="0.25">
      <c r="A155" s="13" t="s">
        <v>207</v>
      </c>
      <c r="B155" s="7" t="s">
        <v>413</v>
      </c>
      <c r="C155" s="391"/>
      <c r="D155" s="120"/>
    </row>
    <row r="156" spans="1:10" ht="12" customHeight="1" thickBot="1" x14ac:dyDescent="0.3">
      <c r="A156" s="13" t="s">
        <v>367</v>
      </c>
      <c r="B156" s="7" t="s">
        <v>369</v>
      </c>
      <c r="C156" s="391"/>
      <c r="D156" s="120"/>
    </row>
    <row r="157" spans="1:10" ht="12" customHeight="1" thickBot="1" x14ac:dyDescent="0.3">
      <c r="A157" s="18" t="s">
        <v>15</v>
      </c>
      <c r="B157" s="56" t="s">
        <v>370</v>
      </c>
      <c r="C157" s="417"/>
      <c r="D157" s="259"/>
    </row>
    <row r="158" spans="1:10" ht="12" customHeight="1" thickBot="1" x14ac:dyDescent="0.3">
      <c r="A158" s="18" t="s">
        <v>16</v>
      </c>
      <c r="B158" s="56" t="s">
        <v>371</v>
      </c>
      <c r="C158" s="417"/>
      <c r="D158" s="259"/>
    </row>
    <row r="159" spans="1:10" ht="15.2" customHeight="1" thickBot="1" x14ac:dyDescent="0.3">
      <c r="A159" s="18" t="s">
        <v>17</v>
      </c>
      <c r="B159" s="56" t="s">
        <v>373</v>
      </c>
      <c r="C159" s="418">
        <f>+C135+C139+C146+C151+C157+C158</f>
        <v>0</v>
      </c>
      <c r="D159" s="286">
        <f>+D135+D139+D146+D151+D157+D158</f>
        <v>0</v>
      </c>
      <c r="G159" s="215"/>
      <c r="H159" s="216"/>
      <c r="I159" s="216"/>
      <c r="J159" s="216"/>
    </row>
    <row r="160" spans="1:10" s="203" customFormat="1" ht="17.25" customHeight="1" thickBot="1" x14ac:dyDescent="0.25">
      <c r="A160" s="116" t="s">
        <v>18</v>
      </c>
      <c r="B160" s="287" t="s">
        <v>372</v>
      </c>
      <c r="C160" s="418">
        <f>+C134+C159</f>
        <v>1199513</v>
      </c>
      <c r="D160" s="286">
        <f>+D134+D159</f>
        <v>1499375</v>
      </c>
    </row>
    <row r="161" spans="1:5" ht="15.95" customHeight="1" x14ac:dyDescent="0.25">
      <c r="A161" s="288"/>
      <c r="B161" s="288"/>
      <c r="C161" s="288"/>
      <c r="D161" s="331">
        <f>D93-D160</f>
        <v>0</v>
      </c>
    </row>
    <row r="162" spans="1:5" x14ac:dyDescent="0.25">
      <c r="A162" s="909" t="s">
        <v>279</v>
      </c>
      <c r="B162" s="909"/>
      <c r="C162" s="909"/>
      <c r="D162" s="909"/>
    </row>
    <row r="163" spans="1:5" ht="15.2" customHeight="1" thickBot="1" x14ac:dyDescent="0.3">
      <c r="A163" s="910" t="s">
        <v>98</v>
      </c>
      <c r="B163" s="910"/>
      <c r="C163" s="66"/>
      <c r="D163" s="291" t="str">
        <f>D96</f>
        <v>Forintban</v>
      </c>
    </row>
    <row r="164" spans="1:5" ht="13.5" customHeight="1" thickBot="1" x14ac:dyDescent="0.3">
      <c r="A164" s="18">
        <v>1</v>
      </c>
      <c r="B164" s="23" t="s">
        <v>374</v>
      </c>
      <c r="C164" s="430"/>
      <c r="D164" s="118">
        <f>+D68-D134</f>
        <v>0</v>
      </c>
      <c r="E164" s="217"/>
    </row>
    <row r="165" spans="1:5" ht="27.75" customHeight="1" thickBot="1" x14ac:dyDescent="0.3">
      <c r="A165" s="18" t="s">
        <v>9</v>
      </c>
      <c r="B165" s="23" t="s">
        <v>380</v>
      </c>
      <c r="C165" s="430"/>
      <c r="D165" s="118">
        <f>+D92-D159</f>
        <v>0</v>
      </c>
    </row>
  </sheetData>
  <mergeCells count="10">
    <mergeCell ref="A163:B163"/>
    <mergeCell ref="B1:D1"/>
    <mergeCell ref="A6:D6"/>
    <mergeCell ref="A7:B7"/>
    <mergeCell ref="A95:D95"/>
    <mergeCell ref="A96:B96"/>
    <mergeCell ref="A162:D162"/>
    <mergeCell ref="A2:D2"/>
    <mergeCell ref="A3:D3"/>
    <mergeCell ref="A4:D4"/>
  </mergeCells>
  <printOptions horizontalCentered="1"/>
  <pageMargins left="0.6692913385826772" right="0.6692913385826772" top="0.86614173228346458" bottom="0.86614173228346458" header="0" footer="0"/>
  <pageSetup paperSize="9" scale="73" fitToHeight="2" orientation="portrait" r:id="rId1"/>
  <headerFooter alignWithMargins="0"/>
  <rowBreaks count="2" manualBreakCount="2">
    <brk id="68" max="2" man="1"/>
    <brk id="93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3"/>
  <sheetViews>
    <sheetView zoomScale="120" zoomScaleNormal="120" zoomScaleSheetLayoutView="100" workbookViewId="0">
      <selection activeCell="E32" sqref="E32"/>
    </sheetView>
  </sheetViews>
  <sheetFormatPr defaultRowHeight="12.75" x14ac:dyDescent="0.2"/>
  <cols>
    <col min="1" max="1" width="5" style="35" customWidth="1"/>
    <col min="2" max="2" width="49.83203125" style="82" customWidth="1"/>
    <col min="3" max="3" width="11.33203125" style="82" customWidth="1"/>
    <col min="4" max="4" width="11.33203125" style="35" customWidth="1"/>
    <col min="5" max="5" width="49.83203125" style="35" customWidth="1"/>
    <col min="6" max="7" width="11.33203125" style="35" customWidth="1"/>
    <col min="8" max="8" width="3.6640625" style="35" customWidth="1"/>
    <col min="9" max="16384" width="9.33203125" style="35"/>
  </cols>
  <sheetData>
    <row r="1" spans="1:8" ht="39.75" customHeight="1" x14ac:dyDescent="0.2">
      <c r="B1" s="138" t="s">
        <v>102</v>
      </c>
      <c r="C1" s="138"/>
      <c r="D1" s="139"/>
      <c r="E1" s="139"/>
      <c r="F1" s="139"/>
      <c r="G1" s="139"/>
      <c r="H1" s="918" t="str">
        <f>CONCATENATE("2.1. melléklet ",ALAPADATOK!A7," ",ALAPADATOK!B7," ",ALAPADATOK!C7," ",ALAPADATOK!D7," ",ALAPADATOK!E7," ",ALAPADATOK!F7," ",ALAPADATOK!G7," ",ALAPADATOK!H7)</f>
        <v>2.1. melléklet az 5 / 2021 ( VI.30. ) önkormányzati rendelethez</v>
      </c>
    </row>
    <row r="2" spans="1:8" ht="13.5" thickBot="1" x14ac:dyDescent="0.25">
      <c r="G2" s="293" t="str">
        <f>CONCATENATE(KV_1.1.sz.mell.!D7)</f>
        <v>Forintban</v>
      </c>
      <c r="H2" s="918"/>
    </row>
    <row r="3" spans="1:8" ht="18" customHeight="1" thickBot="1" x14ac:dyDescent="0.25">
      <c r="A3" s="916" t="s">
        <v>54</v>
      </c>
      <c r="B3" s="431" t="s">
        <v>43</v>
      </c>
      <c r="C3" s="432"/>
      <c r="D3" s="433"/>
      <c r="E3" s="431" t="s">
        <v>44</v>
      </c>
      <c r="F3" s="434"/>
      <c r="G3" s="435"/>
      <c r="H3" s="918"/>
    </row>
    <row r="4" spans="1:8" s="140" customFormat="1" ht="47.25" customHeight="1" thickBot="1" x14ac:dyDescent="0.25">
      <c r="A4" s="917"/>
      <c r="B4" s="142" t="s">
        <v>48</v>
      </c>
      <c r="C4" s="421" t="s">
        <v>567</v>
      </c>
      <c r="D4" s="143" t="str">
        <f>+KV_1.1.sz.mell.!D8</f>
        <v>2021. évi módosított előirányzat (2021.06.29.)</v>
      </c>
      <c r="E4" s="142" t="s">
        <v>48</v>
      </c>
      <c r="F4" s="424" t="s">
        <v>567</v>
      </c>
      <c r="G4" s="144" t="str">
        <f>+D4</f>
        <v>2021. évi módosított előirányzat (2021.06.29.)</v>
      </c>
      <c r="H4" s="918"/>
    </row>
    <row r="5" spans="1:8" s="145" customFormat="1" ht="12" customHeight="1" thickBot="1" x14ac:dyDescent="0.25">
      <c r="A5" s="141"/>
      <c r="B5" s="142" t="s">
        <v>393</v>
      </c>
      <c r="C5" s="421" t="s">
        <v>394</v>
      </c>
      <c r="D5" s="143" t="s">
        <v>395</v>
      </c>
      <c r="E5" s="142" t="s">
        <v>397</v>
      </c>
      <c r="F5" s="424" t="s">
        <v>396</v>
      </c>
      <c r="G5" s="144" t="s">
        <v>565</v>
      </c>
      <c r="H5" s="918"/>
    </row>
    <row r="6" spans="1:8" ht="12.95" customHeight="1" x14ac:dyDescent="0.2">
      <c r="A6" s="146" t="s">
        <v>8</v>
      </c>
      <c r="B6" s="147" t="s">
        <v>280</v>
      </c>
      <c r="C6" s="128">
        <v>41872220</v>
      </c>
      <c r="D6" s="128">
        <v>43180527</v>
      </c>
      <c r="E6" s="147" t="s">
        <v>49</v>
      </c>
      <c r="F6" s="425">
        <v>32072866</v>
      </c>
      <c r="G6" s="173">
        <v>32752366</v>
      </c>
      <c r="H6" s="918"/>
    </row>
    <row r="7" spans="1:8" ht="12.95" customHeight="1" x14ac:dyDescent="0.2">
      <c r="A7" s="148" t="s">
        <v>9</v>
      </c>
      <c r="B7" s="149" t="s">
        <v>281</v>
      </c>
      <c r="C7" s="129">
        <v>6179181</v>
      </c>
      <c r="D7" s="129">
        <v>5643933</v>
      </c>
      <c r="E7" s="149" t="s">
        <v>118</v>
      </c>
      <c r="F7" s="130">
        <v>4657326</v>
      </c>
      <c r="G7" s="134">
        <v>4759161</v>
      </c>
      <c r="H7" s="918"/>
    </row>
    <row r="8" spans="1:8" ht="12.95" customHeight="1" x14ac:dyDescent="0.2">
      <c r="A8" s="148" t="s">
        <v>10</v>
      </c>
      <c r="B8" s="149" t="s">
        <v>301</v>
      </c>
      <c r="C8" s="129"/>
      <c r="D8" s="129"/>
      <c r="E8" s="149" t="s">
        <v>144</v>
      </c>
      <c r="F8" s="130">
        <v>21211293</v>
      </c>
      <c r="G8" s="134">
        <v>21633202</v>
      </c>
      <c r="H8" s="918"/>
    </row>
    <row r="9" spans="1:8" ht="12.95" customHeight="1" x14ac:dyDescent="0.2">
      <c r="A9" s="148" t="s">
        <v>11</v>
      </c>
      <c r="B9" s="149" t="s">
        <v>109</v>
      </c>
      <c r="C9" s="129">
        <v>9700000</v>
      </c>
      <c r="D9" s="129">
        <v>9700000</v>
      </c>
      <c r="E9" s="149" t="s">
        <v>119</v>
      </c>
      <c r="F9" s="130">
        <v>750000</v>
      </c>
      <c r="G9" s="134">
        <v>750000</v>
      </c>
      <c r="H9" s="918"/>
    </row>
    <row r="10" spans="1:8" ht="12.95" customHeight="1" x14ac:dyDescent="0.2">
      <c r="A10" s="148" t="s">
        <v>12</v>
      </c>
      <c r="B10" s="150" t="s">
        <v>323</v>
      </c>
      <c r="C10" s="129">
        <v>20395394</v>
      </c>
      <c r="D10" s="129">
        <v>20444467</v>
      </c>
      <c r="E10" s="149" t="s">
        <v>120</v>
      </c>
      <c r="F10" s="130">
        <v>3414821</v>
      </c>
      <c r="G10" s="134">
        <v>2928708</v>
      </c>
      <c r="H10" s="918"/>
    </row>
    <row r="11" spans="1:8" ht="12.95" customHeight="1" x14ac:dyDescent="0.2">
      <c r="A11" s="148" t="s">
        <v>13</v>
      </c>
      <c r="B11" s="149" t="s">
        <v>282</v>
      </c>
      <c r="C11" s="130"/>
      <c r="D11" s="130"/>
      <c r="E11" s="149" t="s">
        <v>40</v>
      </c>
      <c r="F11" s="130">
        <v>17907081</v>
      </c>
      <c r="G11" s="134">
        <v>17907081</v>
      </c>
      <c r="H11" s="918"/>
    </row>
    <row r="12" spans="1:8" ht="12.95" customHeight="1" x14ac:dyDescent="0.2">
      <c r="A12" s="148" t="s">
        <v>14</v>
      </c>
      <c r="B12" s="149" t="s">
        <v>381</v>
      </c>
      <c r="C12" s="129"/>
      <c r="D12" s="129"/>
      <c r="E12" s="32"/>
      <c r="F12" s="130"/>
      <c r="G12" s="134"/>
      <c r="H12" s="918"/>
    </row>
    <row r="13" spans="1:8" ht="12.95" customHeight="1" x14ac:dyDescent="0.2">
      <c r="A13" s="148" t="s">
        <v>15</v>
      </c>
      <c r="B13" s="32"/>
      <c r="C13" s="129"/>
      <c r="D13" s="129"/>
      <c r="E13" s="32"/>
      <c r="F13" s="130"/>
      <c r="G13" s="134"/>
      <c r="H13" s="918"/>
    </row>
    <row r="14" spans="1:8" ht="12.95" customHeight="1" x14ac:dyDescent="0.2">
      <c r="A14" s="148" t="s">
        <v>16</v>
      </c>
      <c r="B14" s="218"/>
      <c r="C14" s="130"/>
      <c r="D14" s="130"/>
      <c r="E14" s="32"/>
      <c r="F14" s="130"/>
      <c r="G14" s="134"/>
      <c r="H14" s="918"/>
    </row>
    <row r="15" spans="1:8" ht="12.95" customHeight="1" x14ac:dyDescent="0.2">
      <c r="A15" s="148" t="s">
        <v>17</v>
      </c>
      <c r="B15" s="32"/>
      <c r="C15" s="129"/>
      <c r="D15" s="129"/>
      <c r="E15" s="32"/>
      <c r="F15" s="130"/>
      <c r="G15" s="134"/>
      <c r="H15" s="918"/>
    </row>
    <row r="16" spans="1:8" ht="12.95" customHeight="1" x14ac:dyDescent="0.2">
      <c r="A16" s="148" t="s">
        <v>18</v>
      </c>
      <c r="B16" s="32"/>
      <c r="C16" s="129"/>
      <c r="D16" s="129"/>
      <c r="E16" s="32"/>
      <c r="F16" s="130"/>
      <c r="G16" s="134"/>
      <c r="H16" s="918"/>
    </row>
    <row r="17" spans="1:8" ht="12.95" customHeight="1" thickBot="1" x14ac:dyDescent="0.25">
      <c r="A17" s="148" t="s">
        <v>19</v>
      </c>
      <c r="B17" s="37"/>
      <c r="C17" s="131"/>
      <c r="D17" s="131"/>
      <c r="E17" s="32"/>
      <c r="F17" s="400"/>
      <c r="G17" s="135"/>
      <c r="H17" s="918"/>
    </row>
    <row r="18" spans="1:8" ht="15.95" customHeight="1" thickBot="1" x14ac:dyDescent="0.25">
      <c r="A18" s="151" t="s">
        <v>20</v>
      </c>
      <c r="B18" s="57" t="s">
        <v>382</v>
      </c>
      <c r="C18" s="132">
        <f>C6+C7+C9+C10+C11+C13+C14+C15+C16+C17</f>
        <v>78146795</v>
      </c>
      <c r="D18" s="132">
        <f>D6+D7+D9+D10+D11+D13+D14+D15+D16+D17</f>
        <v>78968927</v>
      </c>
      <c r="E18" s="57" t="s">
        <v>287</v>
      </c>
      <c r="F18" s="398">
        <f>SUM(F6:F17)</f>
        <v>80013387</v>
      </c>
      <c r="G18" s="136">
        <f>SUM(G6:G17)</f>
        <v>80730518</v>
      </c>
      <c r="H18" s="918"/>
    </row>
    <row r="19" spans="1:8" ht="12.95" customHeight="1" x14ac:dyDescent="0.2">
      <c r="A19" s="152" t="s">
        <v>21</v>
      </c>
      <c r="B19" s="153" t="s">
        <v>284</v>
      </c>
      <c r="C19" s="261">
        <f>+C20+C21+C22+C23</f>
        <v>3541481</v>
      </c>
      <c r="D19" s="261">
        <f>+D20+D21+D22+D23</f>
        <v>3436480</v>
      </c>
      <c r="E19" s="154" t="s">
        <v>126</v>
      </c>
      <c r="F19" s="403"/>
      <c r="G19" s="137"/>
      <c r="H19" s="918"/>
    </row>
    <row r="20" spans="1:8" ht="12.95" customHeight="1" x14ac:dyDescent="0.2">
      <c r="A20" s="155" t="s">
        <v>22</v>
      </c>
      <c r="B20" s="154" t="s">
        <v>138</v>
      </c>
      <c r="C20" s="44">
        <v>3541481</v>
      </c>
      <c r="D20" s="44">
        <v>3436480</v>
      </c>
      <c r="E20" s="154" t="s">
        <v>286</v>
      </c>
      <c r="F20" s="408"/>
      <c r="G20" s="45"/>
      <c r="H20" s="918"/>
    </row>
    <row r="21" spans="1:8" ht="12.95" customHeight="1" x14ac:dyDescent="0.2">
      <c r="A21" s="155" t="s">
        <v>23</v>
      </c>
      <c r="B21" s="154" t="s">
        <v>139</v>
      </c>
      <c r="C21" s="44"/>
      <c r="D21" s="44"/>
      <c r="E21" s="154" t="s">
        <v>100</v>
      </c>
      <c r="F21" s="408"/>
      <c r="G21" s="45"/>
      <c r="H21" s="918"/>
    </row>
    <row r="22" spans="1:8" ht="12.95" customHeight="1" x14ac:dyDescent="0.2">
      <c r="A22" s="155" t="s">
        <v>24</v>
      </c>
      <c r="B22" s="154" t="s">
        <v>143</v>
      </c>
      <c r="C22" s="44"/>
      <c r="D22" s="44"/>
      <c r="E22" s="154" t="s">
        <v>101</v>
      </c>
      <c r="F22" s="408"/>
      <c r="G22" s="45"/>
      <c r="H22" s="918"/>
    </row>
    <row r="23" spans="1:8" ht="12.95" customHeight="1" x14ac:dyDescent="0.2">
      <c r="A23" s="155" t="s">
        <v>25</v>
      </c>
      <c r="B23" s="161" t="s">
        <v>149</v>
      </c>
      <c r="C23" s="44"/>
      <c r="D23" s="44"/>
      <c r="E23" s="153" t="s">
        <v>145</v>
      </c>
      <c r="F23" s="408"/>
      <c r="G23" s="45"/>
      <c r="H23" s="918"/>
    </row>
    <row r="24" spans="1:8" ht="12.95" customHeight="1" x14ac:dyDescent="0.2">
      <c r="A24" s="155" t="s">
        <v>26</v>
      </c>
      <c r="B24" s="154" t="s">
        <v>285</v>
      </c>
      <c r="C24" s="156">
        <f>+C25+C26</f>
        <v>0</v>
      </c>
      <c r="D24" s="156">
        <f>+D25+D26</f>
        <v>16005</v>
      </c>
      <c r="E24" s="154" t="s">
        <v>127</v>
      </c>
      <c r="F24" s="408"/>
      <c r="G24" s="45"/>
      <c r="H24" s="918"/>
    </row>
    <row r="25" spans="1:8" ht="12.95" customHeight="1" x14ac:dyDescent="0.2">
      <c r="A25" s="152" t="s">
        <v>27</v>
      </c>
      <c r="B25" s="153" t="s">
        <v>283</v>
      </c>
      <c r="C25" s="133"/>
      <c r="D25" s="133"/>
      <c r="E25" s="147" t="s">
        <v>365</v>
      </c>
      <c r="F25" s="403"/>
      <c r="G25" s="137"/>
      <c r="H25" s="918"/>
    </row>
    <row r="26" spans="1:8" ht="12.95" customHeight="1" x14ac:dyDescent="0.2">
      <c r="A26" s="155" t="s">
        <v>28</v>
      </c>
      <c r="B26" s="154" t="s">
        <v>229</v>
      </c>
      <c r="C26" s="44"/>
      <c r="D26" s="44">
        <v>16005</v>
      </c>
      <c r="E26" s="149" t="s">
        <v>370</v>
      </c>
      <c r="F26" s="408"/>
      <c r="G26" s="45"/>
      <c r="H26" s="918"/>
    </row>
    <row r="27" spans="1:8" ht="12.95" customHeight="1" x14ac:dyDescent="0.2">
      <c r="A27" s="148" t="s">
        <v>29</v>
      </c>
      <c r="B27" s="154" t="s">
        <v>375</v>
      </c>
      <c r="C27" s="44"/>
      <c r="D27" s="44"/>
      <c r="E27" s="149" t="s">
        <v>371</v>
      </c>
      <c r="F27" s="408"/>
      <c r="G27" s="45"/>
      <c r="H27" s="918"/>
    </row>
    <row r="28" spans="1:8" ht="12.95" customHeight="1" thickBot="1" x14ac:dyDescent="0.25">
      <c r="A28" s="193" t="s">
        <v>30</v>
      </c>
      <c r="B28" s="153" t="s">
        <v>241</v>
      </c>
      <c r="C28" s="133"/>
      <c r="D28" s="133"/>
      <c r="E28" s="220" t="s">
        <v>278</v>
      </c>
      <c r="F28" s="403">
        <v>1674889</v>
      </c>
      <c r="G28" s="137">
        <v>1690894</v>
      </c>
      <c r="H28" s="918"/>
    </row>
    <row r="29" spans="1:8" ht="15.95" customHeight="1" thickBot="1" x14ac:dyDescent="0.25">
      <c r="A29" s="151" t="s">
        <v>31</v>
      </c>
      <c r="B29" s="57" t="s">
        <v>383</v>
      </c>
      <c r="C29" s="132">
        <f>+C19+C24+C27+C28</f>
        <v>3541481</v>
      </c>
      <c r="D29" s="132">
        <f>+D19+D24+D27+D28</f>
        <v>3452485</v>
      </c>
      <c r="E29" s="57" t="s">
        <v>385</v>
      </c>
      <c r="F29" s="398">
        <f>SUM(F19:F28)</f>
        <v>1674889</v>
      </c>
      <c r="G29" s="136">
        <f>SUM(G19:G28)</f>
        <v>1690894</v>
      </c>
      <c r="H29" s="918"/>
    </row>
    <row r="30" spans="1:8" ht="16.5" customHeight="1" thickBot="1" x14ac:dyDescent="0.25">
      <c r="A30" s="151" t="s">
        <v>32</v>
      </c>
      <c r="B30" s="157" t="s">
        <v>384</v>
      </c>
      <c r="C30" s="406">
        <f>+C18+C29</f>
        <v>81688276</v>
      </c>
      <c r="D30" s="136">
        <f>+D18+D29</f>
        <v>82421412</v>
      </c>
      <c r="E30" s="157" t="s">
        <v>386</v>
      </c>
      <c r="F30" s="406">
        <f>+F18+F29</f>
        <v>81688276</v>
      </c>
      <c r="G30" s="136">
        <f>+G18+G29</f>
        <v>82421412</v>
      </c>
      <c r="H30" s="918"/>
    </row>
    <row r="31" spans="1:8" ht="16.5" customHeight="1" thickBot="1" x14ac:dyDescent="0.25">
      <c r="A31" s="151" t="s">
        <v>33</v>
      </c>
      <c r="B31" s="157" t="s">
        <v>104</v>
      </c>
      <c r="C31" s="406">
        <f>IF(C18-F18&lt;0,F18-C18,"-")</f>
        <v>1866592</v>
      </c>
      <c r="D31" s="136">
        <f>IF(D18-G18&lt;0,G18-D18,"-")</f>
        <v>1761591</v>
      </c>
      <c r="E31" s="157" t="s">
        <v>105</v>
      </c>
      <c r="F31" s="406" t="str">
        <f>IF(C18-F18&gt;0,C18-F18,"-")</f>
        <v>-</v>
      </c>
      <c r="G31" s="136" t="str">
        <f>IF(D18-G18&gt;0,D18-G18,"-")</f>
        <v>-</v>
      </c>
      <c r="H31" s="918"/>
    </row>
    <row r="32" spans="1:8" ht="16.5" customHeight="1" thickBot="1" x14ac:dyDescent="0.25">
      <c r="A32" s="151" t="s">
        <v>34</v>
      </c>
      <c r="B32" s="157" t="s">
        <v>441</v>
      </c>
      <c r="C32" s="426" t="str">
        <f>IF(C30-F30&lt;0,F30-C30,"-")</f>
        <v>-</v>
      </c>
      <c r="D32" s="136" t="str">
        <f>IF(D30-G30&lt;0,G30-D30,"-")</f>
        <v>-</v>
      </c>
      <c r="E32" s="157" t="s">
        <v>442</v>
      </c>
      <c r="F32" s="406" t="str">
        <f>IF(C30-F30&gt;0,C30-F30,"-")</f>
        <v>-</v>
      </c>
      <c r="G32" s="136" t="str">
        <f>IF(D30-G30&gt;0,D30-G30,"-")</f>
        <v>-</v>
      </c>
      <c r="H32" s="918"/>
    </row>
    <row r="33" spans="1:7" ht="15.75" x14ac:dyDescent="0.2">
      <c r="A33" s="919" t="str">
        <f>IF(D32&lt;&gt;"-","Nem lehet bruttó hiány, mert az Mötv. 111. § (4) bekezédse szerint A költségvetési rendeletben működési hiány nem tervezhető.","")</f>
        <v/>
      </c>
      <c r="B33" s="919"/>
      <c r="C33" s="919"/>
      <c r="D33" s="919"/>
      <c r="E33" s="919"/>
      <c r="F33" s="919"/>
      <c r="G33" s="919"/>
    </row>
  </sheetData>
  <mergeCells count="3">
    <mergeCell ref="A3:A4"/>
    <mergeCell ref="H1:H32"/>
    <mergeCell ref="A33:G33"/>
  </mergeCells>
  <phoneticPr fontId="0" type="noConversion"/>
  <conditionalFormatting sqref="D32">
    <cfRule type="cellIs" dxfId="3" priority="2" stopIfTrue="1" operator="notEqual">
      <formula>"-"</formula>
    </cfRule>
  </conditionalFormatting>
  <conditionalFormatting sqref="C32">
    <cfRule type="cellIs" dxfId="2" priority="1" stopIfTrue="1" operator="notEqual">
      <formula>"-"</formula>
    </cfRule>
  </conditionalFormatting>
  <printOptions horizontalCentered="1"/>
  <pageMargins left="0.33" right="0.48" top="0.9055118110236221" bottom="0.5" header="0.6692913385826772" footer="0.28000000000000003"/>
  <pageSetup paperSize="9" orientation="landscape" r:id="rId1"/>
  <headerFooter alignWithMargins="0">
    <oddHeader xml:space="preserve">&amp;R&amp;"Times New Roman CE,Félkövér dőlt"&amp;11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3"/>
  <sheetViews>
    <sheetView topLeftCell="A13" zoomScale="120" zoomScaleNormal="120" zoomScaleSheetLayoutView="115" workbookViewId="0">
      <selection activeCell="D20" sqref="D20"/>
    </sheetView>
  </sheetViews>
  <sheetFormatPr defaultRowHeight="12.75" x14ac:dyDescent="0.2"/>
  <cols>
    <col min="1" max="1" width="5" style="35" customWidth="1"/>
    <col min="2" max="2" width="49" style="82" customWidth="1"/>
    <col min="3" max="3" width="11.33203125" style="82" customWidth="1"/>
    <col min="4" max="4" width="11.33203125" style="35" customWidth="1"/>
    <col min="5" max="5" width="49.83203125" style="35" customWidth="1"/>
    <col min="6" max="7" width="11.33203125" style="35" customWidth="1"/>
    <col min="8" max="8" width="3.83203125" style="35" customWidth="1"/>
    <col min="9" max="16384" width="9.33203125" style="35"/>
  </cols>
  <sheetData>
    <row r="1" spans="1:8" ht="31.5" x14ac:dyDescent="0.2">
      <c r="B1" s="138" t="s">
        <v>103</v>
      </c>
      <c r="C1" s="138"/>
      <c r="D1" s="139"/>
      <c r="E1" s="139"/>
      <c r="F1" s="139"/>
      <c r="G1" s="139"/>
      <c r="H1" s="918" t="str">
        <f>CONCATENATE("2.2. melléklet ",ALAPADATOK!A7," ",ALAPADATOK!B7," ",ALAPADATOK!C7," ",ALAPADATOK!D7," ",ALAPADATOK!E7," ",ALAPADATOK!F7," ",ALAPADATOK!G7," ",ALAPADATOK!H7)</f>
        <v>2.2. melléklet az 5 / 2021 ( VI.30. ) önkormányzati rendelethez</v>
      </c>
    </row>
    <row r="2" spans="1:8" ht="13.5" thickBot="1" x14ac:dyDescent="0.25">
      <c r="G2" s="292" t="str">
        <f>CONCATENATE(KV_1.1.sz.mell.!D7)</f>
        <v>Forintban</v>
      </c>
      <c r="H2" s="918"/>
    </row>
    <row r="3" spans="1:8" ht="13.5" thickBot="1" x14ac:dyDescent="0.25">
      <c r="A3" s="920" t="s">
        <v>54</v>
      </c>
      <c r="B3" s="431" t="s">
        <v>43</v>
      </c>
      <c r="C3" s="432"/>
      <c r="D3" s="433"/>
      <c r="E3" s="431" t="s">
        <v>44</v>
      </c>
      <c r="F3" s="434"/>
      <c r="G3" s="435"/>
      <c r="H3" s="918"/>
    </row>
    <row r="4" spans="1:8" s="140" customFormat="1" ht="53.25" thickBot="1" x14ac:dyDescent="0.25">
      <c r="A4" s="921"/>
      <c r="B4" s="142" t="s">
        <v>48</v>
      </c>
      <c r="C4" s="421" t="s">
        <v>567</v>
      </c>
      <c r="D4" s="143" t="str">
        <f>+KV_2.1.sz.mell.!D4</f>
        <v>2021. évi módosított előirányzat (2021.06.29.)</v>
      </c>
      <c r="E4" s="142" t="s">
        <v>48</v>
      </c>
      <c r="F4" s="424" t="s">
        <v>567</v>
      </c>
      <c r="G4" s="144" t="str">
        <f>+KV_2.1.sz.mell.!D4</f>
        <v>2021. évi módosított előirányzat (2021.06.29.)</v>
      </c>
      <c r="H4" s="918"/>
    </row>
    <row r="5" spans="1:8" s="140" customFormat="1" ht="13.5" thickBot="1" x14ac:dyDescent="0.25">
      <c r="A5" s="141"/>
      <c r="B5" s="142" t="s">
        <v>393</v>
      </c>
      <c r="C5" s="421" t="s">
        <v>394</v>
      </c>
      <c r="D5" s="143" t="s">
        <v>395</v>
      </c>
      <c r="E5" s="142" t="s">
        <v>397</v>
      </c>
      <c r="F5" s="424" t="s">
        <v>396</v>
      </c>
      <c r="G5" s="144" t="s">
        <v>565</v>
      </c>
      <c r="H5" s="918"/>
    </row>
    <row r="6" spans="1:8" ht="12.95" customHeight="1" x14ac:dyDescent="0.2">
      <c r="A6" s="146" t="s">
        <v>8</v>
      </c>
      <c r="B6" s="147" t="s">
        <v>288</v>
      </c>
      <c r="C6" s="422"/>
      <c r="D6" s="128"/>
      <c r="E6" s="147" t="s">
        <v>140</v>
      </c>
      <c r="F6" s="425">
        <v>15253999</v>
      </c>
      <c r="G6" s="173">
        <v>15359000</v>
      </c>
      <c r="H6" s="918"/>
    </row>
    <row r="7" spans="1:8" x14ac:dyDescent="0.2">
      <c r="A7" s="148" t="s">
        <v>9</v>
      </c>
      <c r="B7" s="149" t="s">
        <v>289</v>
      </c>
      <c r="C7" s="423"/>
      <c r="D7" s="129"/>
      <c r="E7" s="149" t="s">
        <v>294</v>
      </c>
      <c r="F7" s="130"/>
      <c r="G7" s="134"/>
      <c r="H7" s="918"/>
    </row>
    <row r="8" spans="1:8" ht="12.95" customHeight="1" x14ac:dyDescent="0.2">
      <c r="A8" s="148" t="s">
        <v>10</v>
      </c>
      <c r="B8" s="149" t="s">
        <v>3</v>
      </c>
      <c r="C8" s="423"/>
      <c r="D8" s="129"/>
      <c r="E8" s="149" t="s">
        <v>122</v>
      </c>
      <c r="F8" s="130">
        <v>2286000</v>
      </c>
      <c r="G8" s="134">
        <v>2286000</v>
      </c>
      <c r="H8" s="918"/>
    </row>
    <row r="9" spans="1:8" ht="12.95" customHeight="1" x14ac:dyDescent="0.2">
      <c r="A9" s="148" t="s">
        <v>11</v>
      </c>
      <c r="B9" s="149" t="s">
        <v>290</v>
      </c>
      <c r="C9" s="129">
        <v>73440</v>
      </c>
      <c r="D9" s="129">
        <v>73440</v>
      </c>
      <c r="E9" s="149" t="s">
        <v>295</v>
      </c>
      <c r="F9" s="130"/>
      <c r="G9" s="134"/>
      <c r="H9" s="918"/>
    </row>
    <row r="10" spans="1:8" ht="12.75" customHeight="1" x14ac:dyDescent="0.2">
      <c r="A10" s="148" t="s">
        <v>12</v>
      </c>
      <c r="B10" s="149" t="s">
        <v>291</v>
      </c>
      <c r="C10" s="129"/>
      <c r="D10" s="129"/>
      <c r="E10" s="149" t="s">
        <v>142</v>
      </c>
      <c r="F10" s="130">
        <v>450000</v>
      </c>
      <c r="G10" s="134">
        <v>450000</v>
      </c>
      <c r="H10" s="918"/>
    </row>
    <row r="11" spans="1:8" ht="12.95" customHeight="1" x14ac:dyDescent="0.2">
      <c r="A11" s="148" t="s">
        <v>13</v>
      </c>
      <c r="B11" s="149" t="s">
        <v>292</v>
      </c>
      <c r="C11" s="130"/>
      <c r="D11" s="130"/>
      <c r="E11" s="221"/>
      <c r="F11" s="130"/>
      <c r="G11" s="134"/>
      <c r="H11" s="918"/>
    </row>
    <row r="12" spans="1:8" ht="12.95" customHeight="1" x14ac:dyDescent="0.2">
      <c r="A12" s="148" t="s">
        <v>14</v>
      </c>
      <c r="B12" s="32"/>
      <c r="C12" s="129"/>
      <c r="D12" s="129"/>
      <c r="E12" s="221"/>
      <c r="F12" s="130"/>
      <c r="G12" s="134"/>
      <c r="H12" s="918"/>
    </row>
    <row r="13" spans="1:8" ht="12.95" customHeight="1" x14ac:dyDescent="0.2">
      <c r="A13" s="148" t="s">
        <v>15</v>
      </c>
      <c r="B13" s="32"/>
      <c r="C13" s="129"/>
      <c r="D13" s="129"/>
      <c r="E13" s="222"/>
      <c r="F13" s="130"/>
      <c r="G13" s="134"/>
      <c r="H13" s="918"/>
    </row>
    <row r="14" spans="1:8" ht="12.95" customHeight="1" x14ac:dyDescent="0.2">
      <c r="A14" s="148" t="s">
        <v>16</v>
      </c>
      <c r="B14" s="219"/>
      <c r="C14" s="130"/>
      <c r="D14" s="130"/>
      <c r="E14" s="221"/>
      <c r="F14" s="130"/>
      <c r="G14" s="134"/>
      <c r="H14" s="918"/>
    </row>
    <row r="15" spans="1:8" ht="25.5" x14ac:dyDescent="0.2">
      <c r="A15" s="148" t="s">
        <v>17</v>
      </c>
      <c r="B15" s="32"/>
      <c r="C15" s="130"/>
      <c r="D15" s="130"/>
      <c r="E15" s="221"/>
      <c r="F15" s="130"/>
      <c r="G15" s="134"/>
      <c r="H15" s="918"/>
    </row>
    <row r="16" spans="1:8" ht="12.95" customHeight="1" thickBot="1" x14ac:dyDescent="0.25">
      <c r="A16" s="193" t="s">
        <v>18</v>
      </c>
      <c r="B16" s="220"/>
      <c r="C16" s="195"/>
      <c r="D16" s="195"/>
      <c r="E16" s="194" t="s">
        <v>40</v>
      </c>
      <c r="F16" s="195">
        <v>9612663</v>
      </c>
      <c r="G16" s="174">
        <v>9612663</v>
      </c>
      <c r="H16" s="918"/>
    </row>
    <row r="17" spans="1:8" ht="15.95" customHeight="1" thickBot="1" x14ac:dyDescent="0.25">
      <c r="A17" s="151" t="s">
        <v>19</v>
      </c>
      <c r="B17" s="57" t="s">
        <v>302</v>
      </c>
      <c r="C17" s="132">
        <f>+C6+C8+C9+C11+C12+C13+C14+C15+C16</f>
        <v>73440</v>
      </c>
      <c r="D17" s="132">
        <f>+D6+D8+D9+D11+D12+D13+D14+D15+D16</f>
        <v>73440</v>
      </c>
      <c r="E17" s="57" t="s">
        <v>303</v>
      </c>
      <c r="F17" s="398">
        <f>+F6+F8+F10+F11+F12+F13+F14+F15+F16</f>
        <v>27602662</v>
      </c>
      <c r="G17" s="136">
        <f>+G6+G8+G10+G11+G12+G13+G14+G15+G16</f>
        <v>27707663</v>
      </c>
      <c r="H17" s="918"/>
    </row>
    <row r="18" spans="1:8" ht="12.95" customHeight="1" x14ac:dyDescent="0.2">
      <c r="A18" s="146" t="s">
        <v>20</v>
      </c>
      <c r="B18" s="160" t="s">
        <v>157</v>
      </c>
      <c r="C18" s="167">
        <f>SUM(C19:C23)</f>
        <v>27529222</v>
      </c>
      <c r="D18" s="167">
        <f>SUM(D19:D23)</f>
        <v>27634223</v>
      </c>
      <c r="E18" s="154" t="s">
        <v>126</v>
      </c>
      <c r="F18" s="402"/>
      <c r="G18" s="43"/>
      <c r="H18" s="918"/>
    </row>
    <row r="19" spans="1:8" ht="12.95" customHeight="1" x14ac:dyDescent="0.2">
      <c r="A19" s="148" t="s">
        <v>21</v>
      </c>
      <c r="B19" s="161" t="s">
        <v>146</v>
      </c>
      <c r="C19" s="44">
        <v>27529222</v>
      </c>
      <c r="D19" s="44">
        <v>27634223</v>
      </c>
      <c r="E19" s="154" t="s">
        <v>129</v>
      </c>
      <c r="F19" s="408"/>
      <c r="G19" s="45"/>
      <c r="H19" s="918"/>
    </row>
    <row r="20" spans="1:8" ht="12.95" customHeight="1" x14ac:dyDescent="0.2">
      <c r="A20" s="146" t="s">
        <v>22</v>
      </c>
      <c r="B20" s="161" t="s">
        <v>147</v>
      </c>
      <c r="C20" s="44"/>
      <c r="D20" s="44"/>
      <c r="E20" s="154" t="s">
        <v>100</v>
      </c>
      <c r="F20" s="408"/>
      <c r="G20" s="45"/>
      <c r="H20" s="918"/>
    </row>
    <row r="21" spans="1:8" ht="12.95" customHeight="1" x14ac:dyDescent="0.2">
      <c r="A21" s="148" t="s">
        <v>23</v>
      </c>
      <c r="B21" s="161" t="s">
        <v>148</v>
      </c>
      <c r="C21" s="44"/>
      <c r="D21" s="44"/>
      <c r="E21" s="154" t="s">
        <v>101</v>
      </c>
      <c r="F21" s="408"/>
      <c r="G21" s="45"/>
      <c r="H21" s="918"/>
    </row>
    <row r="22" spans="1:8" ht="12.95" customHeight="1" x14ac:dyDescent="0.2">
      <c r="A22" s="146" t="s">
        <v>24</v>
      </c>
      <c r="B22" s="161" t="s">
        <v>149</v>
      </c>
      <c r="C22" s="44"/>
      <c r="D22" s="44"/>
      <c r="E22" s="153" t="s">
        <v>145</v>
      </c>
      <c r="F22" s="408"/>
      <c r="G22" s="45"/>
      <c r="H22" s="918"/>
    </row>
    <row r="23" spans="1:8" ht="12.95" customHeight="1" x14ac:dyDescent="0.2">
      <c r="A23" s="148" t="s">
        <v>25</v>
      </c>
      <c r="B23" s="162" t="s">
        <v>150</v>
      </c>
      <c r="C23" s="44"/>
      <c r="D23" s="44"/>
      <c r="E23" s="154" t="s">
        <v>130</v>
      </c>
      <c r="F23" s="408"/>
      <c r="G23" s="45"/>
      <c r="H23" s="918"/>
    </row>
    <row r="24" spans="1:8" ht="12.95" customHeight="1" x14ac:dyDescent="0.2">
      <c r="A24" s="146" t="s">
        <v>26</v>
      </c>
      <c r="B24" s="163" t="s">
        <v>151</v>
      </c>
      <c r="C24" s="156">
        <f>+C25+C26+C27+C28+C29</f>
        <v>0</v>
      </c>
      <c r="D24" s="156">
        <f>+D25+D26+D27+D28+D29</f>
        <v>0</v>
      </c>
      <c r="E24" s="164" t="s">
        <v>128</v>
      </c>
      <c r="F24" s="408"/>
      <c r="G24" s="45"/>
      <c r="H24" s="918"/>
    </row>
    <row r="25" spans="1:8" ht="12.95" customHeight="1" x14ac:dyDescent="0.2">
      <c r="A25" s="148" t="s">
        <v>27</v>
      </c>
      <c r="B25" s="162" t="s">
        <v>152</v>
      </c>
      <c r="C25" s="44"/>
      <c r="D25" s="44"/>
      <c r="E25" s="164" t="s">
        <v>296</v>
      </c>
      <c r="F25" s="408"/>
      <c r="G25" s="45"/>
      <c r="H25" s="918"/>
    </row>
    <row r="26" spans="1:8" ht="12.95" customHeight="1" x14ac:dyDescent="0.2">
      <c r="A26" s="146" t="s">
        <v>28</v>
      </c>
      <c r="B26" s="162" t="s">
        <v>153</v>
      </c>
      <c r="C26" s="44"/>
      <c r="D26" s="44"/>
      <c r="E26" s="159"/>
      <c r="F26" s="408"/>
      <c r="G26" s="45"/>
      <c r="H26" s="918"/>
    </row>
    <row r="27" spans="1:8" ht="12.95" customHeight="1" x14ac:dyDescent="0.2">
      <c r="A27" s="148" t="s">
        <v>29</v>
      </c>
      <c r="B27" s="161" t="s">
        <v>154</v>
      </c>
      <c r="C27" s="44"/>
      <c r="D27" s="44"/>
      <c r="E27" s="55"/>
      <c r="F27" s="408"/>
      <c r="G27" s="45"/>
      <c r="H27" s="918"/>
    </row>
    <row r="28" spans="1:8" ht="12.95" customHeight="1" x14ac:dyDescent="0.2">
      <c r="A28" s="146" t="s">
        <v>30</v>
      </c>
      <c r="B28" s="165" t="s">
        <v>155</v>
      </c>
      <c r="C28" s="44"/>
      <c r="D28" s="44"/>
      <c r="E28" s="32"/>
      <c r="F28" s="408"/>
      <c r="G28" s="45"/>
      <c r="H28" s="918"/>
    </row>
    <row r="29" spans="1:8" ht="12.95" customHeight="1" thickBot="1" x14ac:dyDescent="0.25">
      <c r="A29" s="148" t="s">
        <v>31</v>
      </c>
      <c r="B29" s="166" t="s">
        <v>156</v>
      </c>
      <c r="C29" s="44"/>
      <c r="D29" s="44"/>
      <c r="E29" s="55"/>
      <c r="F29" s="408"/>
      <c r="G29" s="45"/>
      <c r="H29" s="918"/>
    </row>
    <row r="30" spans="1:8" ht="18" customHeight="1" thickBot="1" x14ac:dyDescent="0.25">
      <c r="A30" s="151" t="s">
        <v>32</v>
      </c>
      <c r="B30" s="57" t="s">
        <v>293</v>
      </c>
      <c r="C30" s="132">
        <f>+C18+C24</f>
        <v>27529222</v>
      </c>
      <c r="D30" s="132">
        <f>+D18+D24</f>
        <v>27634223</v>
      </c>
      <c r="E30" s="57" t="s">
        <v>297</v>
      </c>
      <c r="F30" s="398">
        <f>SUM(F18:F29)</f>
        <v>0</v>
      </c>
      <c r="G30" s="136">
        <f>SUM(G18:G29)</f>
        <v>0</v>
      </c>
      <c r="H30" s="918"/>
    </row>
    <row r="31" spans="1:8" ht="18" customHeight="1" thickBot="1" x14ac:dyDescent="0.25">
      <c r="A31" s="151" t="s">
        <v>33</v>
      </c>
      <c r="B31" s="157" t="s">
        <v>298</v>
      </c>
      <c r="C31" s="438">
        <f>+C17+C30</f>
        <v>27602662</v>
      </c>
      <c r="D31" s="439">
        <f>+D17+D30</f>
        <v>27707663</v>
      </c>
      <c r="E31" s="157" t="s">
        <v>299</v>
      </c>
      <c r="F31" s="438">
        <f>+F17+F30</f>
        <v>27602662</v>
      </c>
      <c r="G31" s="439">
        <f>+G17+G30</f>
        <v>27707663</v>
      </c>
      <c r="H31" s="918"/>
    </row>
    <row r="32" spans="1:8" ht="18" customHeight="1" thickBot="1" x14ac:dyDescent="0.25">
      <c r="A32" s="151" t="s">
        <v>34</v>
      </c>
      <c r="B32" s="157" t="s">
        <v>104</v>
      </c>
      <c r="C32" s="438">
        <f>IF(C17-F17&lt;0,F17-C17,"-")</f>
        <v>27529222</v>
      </c>
      <c r="D32" s="439">
        <f>IF(D17-G17&lt;0,G17-D17,"-")</f>
        <v>27634223</v>
      </c>
      <c r="E32" s="157" t="s">
        <v>105</v>
      </c>
      <c r="F32" s="438" t="str">
        <f>IF(C17-F17&gt;0,C17-F17,"-")</f>
        <v>-</v>
      </c>
      <c r="G32" s="439" t="str">
        <f>IF(D17-G17&gt;0,D17-G17,"-")</f>
        <v>-</v>
      </c>
      <c r="H32" s="918"/>
    </row>
    <row r="33" spans="1:8" ht="18" customHeight="1" thickBot="1" x14ac:dyDescent="0.25">
      <c r="A33" s="151" t="s">
        <v>35</v>
      </c>
      <c r="B33" s="157" t="s">
        <v>441</v>
      </c>
      <c r="C33" s="438" t="str">
        <f>IF(C31-F31&lt;0,F31-C31,"-")</f>
        <v>-</v>
      </c>
      <c r="D33" s="439" t="str">
        <f>IF(D31-G31&lt;0,G31-D31,"-")</f>
        <v>-</v>
      </c>
      <c r="E33" s="157" t="s">
        <v>442</v>
      </c>
      <c r="F33" s="438" t="str">
        <f>IF(C31-F31&gt;0,C31-F31,"-")</f>
        <v>-</v>
      </c>
      <c r="G33" s="439" t="str">
        <f>IF(D31-G31&gt;0,D31-G31,"-")</f>
        <v>-</v>
      </c>
      <c r="H33" s="918"/>
    </row>
  </sheetData>
  <mergeCells count="2">
    <mergeCell ref="A3:A4"/>
    <mergeCell ref="H1:H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93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19"/>
  <sheetViews>
    <sheetView zoomScale="120" zoomScaleNormal="120" workbookViewId="0">
      <selection activeCell="H21" sqref="H21"/>
    </sheetView>
  </sheetViews>
  <sheetFormatPr defaultRowHeight="12.75" x14ac:dyDescent="0.2"/>
  <cols>
    <col min="1" max="1" width="46.33203125" customWidth="1"/>
    <col min="2" max="2" width="16.83203125" customWidth="1"/>
    <col min="3" max="3" width="66.1640625" customWidth="1"/>
    <col min="4" max="4" width="13.83203125" customWidth="1"/>
    <col min="5" max="5" width="17.6640625" customWidth="1"/>
  </cols>
  <sheetData>
    <row r="1" spans="1:5" ht="18.75" x14ac:dyDescent="0.3">
      <c r="A1" s="58" t="s">
        <v>95</v>
      </c>
      <c r="E1" s="61" t="s">
        <v>99</v>
      </c>
    </row>
    <row r="3" spans="1:5" x14ac:dyDescent="0.2">
      <c r="A3" s="62"/>
      <c r="B3" s="63"/>
      <c r="C3" s="62"/>
      <c r="D3" s="65"/>
      <c r="E3" s="63"/>
    </row>
    <row r="4" spans="1:5" ht="15.75" x14ac:dyDescent="0.25">
      <c r="A4" s="47" t="str">
        <f>+KV_ÖSSZEFÜGGÉSEK!A5</f>
        <v>2021. évi előirányzat BEVÉTELEK</v>
      </c>
      <c r="B4" s="64"/>
      <c r="C4" s="72"/>
      <c r="D4" s="65"/>
      <c r="E4" s="63"/>
    </row>
    <row r="5" spans="1:5" x14ac:dyDescent="0.2">
      <c r="A5" s="62"/>
      <c r="B5" s="63"/>
      <c r="C5" s="62"/>
      <c r="D5" s="65"/>
      <c r="E5" s="63"/>
    </row>
    <row r="6" spans="1:5" x14ac:dyDescent="0.2">
      <c r="A6" s="62" t="s">
        <v>423</v>
      </c>
      <c r="B6" s="63">
        <f>+KV_1.1.sz.mell.!D68</f>
        <v>79042367</v>
      </c>
      <c r="C6" s="62" t="s">
        <v>387</v>
      </c>
      <c r="D6" s="65">
        <f>+KV_2.1.sz.mell.!D18+KV_2.2.sz.mell.!D17</f>
        <v>79042367</v>
      </c>
      <c r="E6" s="63">
        <f t="shared" ref="E6:E15" si="0">+B6-D6</f>
        <v>0</v>
      </c>
    </row>
    <row r="7" spans="1:5" x14ac:dyDescent="0.2">
      <c r="A7" s="62" t="s">
        <v>424</v>
      </c>
      <c r="B7" s="63">
        <f>+KV_1.1.sz.mell.!D92</f>
        <v>31086708</v>
      </c>
      <c r="C7" s="62" t="s">
        <v>388</v>
      </c>
      <c r="D7" s="65">
        <f>+KV_2.1.sz.mell.!D29+KV_2.2.sz.mell.!D30</f>
        <v>31086708</v>
      </c>
      <c r="E7" s="63">
        <f t="shared" si="0"/>
        <v>0</v>
      </c>
    </row>
    <row r="8" spans="1:5" x14ac:dyDescent="0.2">
      <c r="A8" s="62" t="s">
        <v>425</v>
      </c>
      <c r="B8" s="63">
        <f>+KV_1.1.sz.mell.!D93</f>
        <v>110129075</v>
      </c>
      <c r="C8" s="62" t="s">
        <v>389</v>
      </c>
      <c r="D8" s="65">
        <f>+KV_2.1.sz.mell.!D30+KV_2.2.sz.mell.!D31</f>
        <v>110129075</v>
      </c>
      <c r="E8" s="63">
        <f t="shared" si="0"/>
        <v>0</v>
      </c>
    </row>
    <row r="9" spans="1:5" x14ac:dyDescent="0.2">
      <c r="A9" s="62"/>
      <c r="B9" s="63"/>
      <c r="C9" s="62"/>
      <c r="D9" s="65"/>
      <c r="E9" s="63"/>
    </row>
    <row r="10" spans="1:5" x14ac:dyDescent="0.2">
      <c r="A10" s="62"/>
      <c r="B10" s="63"/>
      <c r="C10" s="62"/>
      <c r="D10" s="65"/>
      <c r="E10" s="63"/>
    </row>
    <row r="11" spans="1:5" ht="15.75" x14ac:dyDescent="0.25">
      <c r="A11" s="47" t="str">
        <f>+KV_ÖSSZEFÜGGÉSEK!A12</f>
        <v>2021. évi előirányzat KIADÁSOK</v>
      </c>
      <c r="B11" s="64"/>
      <c r="C11" s="72"/>
      <c r="D11" s="65"/>
      <c r="E11" s="63"/>
    </row>
    <row r="12" spans="1:5" x14ac:dyDescent="0.2">
      <c r="A12" s="62"/>
      <c r="B12" s="63"/>
      <c r="C12" s="62"/>
      <c r="D12" s="65"/>
      <c r="E12" s="63"/>
    </row>
    <row r="13" spans="1:5" x14ac:dyDescent="0.2">
      <c r="A13" s="62" t="s">
        <v>426</v>
      </c>
      <c r="B13" s="63">
        <f>+KV_1.1.sz.mell.!D134</f>
        <v>108438181</v>
      </c>
      <c r="C13" s="62" t="s">
        <v>390</v>
      </c>
      <c r="D13" s="65">
        <f>+KV_2.1.sz.mell.!G18+KV_2.2.sz.mell.!G17</f>
        <v>108438181</v>
      </c>
      <c r="E13" s="63">
        <f t="shared" si="0"/>
        <v>0</v>
      </c>
    </row>
    <row r="14" spans="1:5" x14ac:dyDescent="0.2">
      <c r="A14" s="62" t="s">
        <v>427</v>
      </c>
      <c r="B14" s="63">
        <f>+KV_1.1.sz.mell.!D159</f>
        <v>1690894</v>
      </c>
      <c r="C14" s="62" t="s">
        <v>391</v>
      </c>
      <c r="D14" s="65">
        <f>+KV_2.1.sz.mell.!G29+KV_2.2.sz.mell.!G30</f>
        <v>1690894</v>
      </c>
      <c r="E14" s="63">
        <f t="shared" si="0"/>
        <v>0</v>
      </c>
    </row>
    <row r="15" spans="1:5" x14ac:dyDescent="0.2">
      <c r="A15" s="62" t="s">
        <v>428</v>
      </c>
      <c r="B15" s="63">
        <f>+KV_1.1.sz.mell.!D160</f>
        <v>110129075</v>
      </c>
      <c r="C15" s="62" t="s">
        <v>392</v>
      </c>
      <c r="D15" s="65">
        <f>+KV_2.1.sz.mell.!G30+KV_2.2.sz.mell.!G31</f>
        <v>110129075</v>
      </c>
      <c r="E15" s="63">
        <f t="shared" si="0"/>
        <v>0</v>
      </c>
    </row>
    <row r="16" spans="1:5" x14ac:dyDescent="0.2">
      <c r="A16" s="59"/>
      <c r="B16" s="59"/>
      <c r="C16" s="62"/>
      <c r="D16" s="65"/>
      <c r="E16" s="60"/>
    </row>
    <row r="17" spans="1:5" x14ac:dyDescent="0.2">
      <c r="A17" s="59"/>
      <c r="B17" s="59"/>
      <c r="C17" s="59"/>
      <c r="D17" s="59"/>
      <c r="E17" s="59"/>
    </row>
    <row r="18" spans="1:5" x14ac:dyDescent="0.2">
      <c r="A18" s="59"/>
      <c r="B18" s="59"/>
      <c r="C18" s="59"/>
      <c r="D18" s="59"/>
      <c r="E18" s="59"/>
    </row>
    <row r="19" spans="1:5" x14ac:dyDescent="0.2">
      <c r="A19" s="59"/>
      <c r="B19" s="59"/>
      <c r="C19" s="59"/>
      <c r="D19" s="59"/>
      <c r="E19" s="59"/>
    </row>
  </sheetData>
  <sheetProtection sheet="1"/>
  <phoneticPr fontId="27" type="noConversion"/>
  <conditionalFormatting sqref="E3:E15">
    <cfRule type="cellIs" dxfId="1" priority="1" stopIfTrue="1" operator="notEqual">
      <formula>0</formula>
    </cfRule>
  </conditionalFormatting>
  <pageMargins left="0.79" right="0.56999999999999995" top="0.88" bottom="0.66" header="0.5" footer="0.5"/>
  <pageSetup paperSize="9"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29</vt:i4>
      </vt:variant>
      <vt:variant>
        <vt:lpstr>Névvel ellátott tartományok</vt:lpstr>
      </vt:variant>
      <vt:variant>
        <vt:i4>11</vt:i4>
      </vt:variant>
    </vt:vector>
  </HeadingPairs>
  <TitlesOfParts>
    <vt:vector size="40" baseType="lpstr">
      <vt:lpstr>TARTALOMJEGYZÉK</vt:lpstr>
      <vt:lpstr>ALAPADATOK</vt:lpstr>
      <vt:lpstr>KV_ÖSSZEFÜGGÉSEK</vt:lpstr>
      <vt:lpstr>KV_1.1.sz.mell.</vt:lpstr>
      <vt:lpstr>KV_1.2.sz.mell.</vt:lpstr>
      <vt:lpstr>KV_1.3.sz.mell.</vt:lpstr>
      <vt:lpstr>KV_2.1.sz.mell.</vt:lpstr>
      <vt:lpstr>KV_2.2.sz.mell.</vt:lpstr>
      <vt:lpstr>KV_ELLENŐRZÉS</vt:lpstr>
      <vt:lpstr>KV_3.sz.mell.</vt:lpstr>
      <vt:lpstr>KV_4.sz.mell.</vt:lpstr>
      <vt:lpstr>KV_5.sz.mell.</vt:lpstr>
      <vt:lpstr>KV_6.sz.mell.</vt:lpstr>
      <vt:lpstr>KV_7.sz.mell.</vt:lpstr>
      <vt:lpstr>KV_8.1.sz.mell</vt:lpstr>
      <vt:lpstr>KV_8.1.1.sz.mell</vt:lpstr>
      <vt:lpstr>KV_8.1.2.sz.mell.</vt:lpstr>
      <vt:lpstr>KV_8.2.sz.mell</vt:lpstr>
      <vt:lpstr>KV_8.2.1.sz.mell</vt:lpstr>
      <vt:lpstr>KV_8.2.2.sz.mell</vt:lpstr>
      <vt:lpstr>KV_9.sz.mell</vt:lpstr>
      <vt:lpstr>KV_10.sz.mell</vt:lpstr>
      <vt:lpstr>KV_1.sz.tájékoztató_t.</vt:lpstr>
      <vt:lpstr>KV_2.sz.tájékoztató_t.</vt:lpstr>
      <vt:lpstr>KV_3.sz.tájékoztató_t.</vt:lpstr>
      <vt:lpstr>KV_4.sz.tájékoztató_t.</vt:lpstr>
      <vt:lpstr>KV_5.sz.tájékoztató_t</vt:lpstr>
      <vt:lpstr>KV_6.sz.tájékoztató_t.</vt:lpstr>
      <vt:lpstr>KV_7.sz.tájékoztató_t.</vt:lpstr>
      <vt:lpstr>KV_8.1.1.sz.mell!Nyomtatási_cím</vt:lpstr>
      <vt:lpstr>KV_8.1.2.sz.mell.!Nyomtatási_cím</vt:lpstr>
      <vt:lpstr>KV_8.1.sz.mell!Nyomtatási_cím</vt:lpstr>
      <vt:lpstr>KV_8.2.1.sz.mell!Nyomtatási_cím</vt:lpstr>
      <vt:lpstr>KV_8.2.2.sz.mell!Nyomtatási_cím</vt:lpstr>
      <vt:lpstr>KV_8.2.sz.mell!Nyomtatási_cím</vt:lpstr>
      <vt:lpstr>KV_1.1.sz.mell.!Nyomtatási_terület</vt:lpstr>
      <vt:lpstr>KV_1.2.sz.mell.!Nyomtatási_terület</vt:lpstr>
      <vt:lpstr>KV_1.3.sz.mell.!Nyomtatási_terület</vt:lpstr>
      <vt:lpstr>KV_1.sz.tájékoztató_t.!Nyomtatási_terület</vt:lpstr>
      <vt:lpstr>TARTALOMJEGYZÉK!Nyomtatási_terület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User1</cp:lastModifiedBy>
  <cp:lastPrinted>2021-06-28T15:12:27Z</cp:lastPrinted>
  <dcterms:created xsi:type="dcterms:W3CDTF">1999-10-30T10:30:45Z</dcterms:created>
  <dcterms:modified xsi:type="dcterms:W3CDTF">2021-07-09T16:16:41Z</dcterms:modified>
</cp:coreProperties>
</file>