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2021 Beke Sarolta\2021 költségvetés\ÖNK\MURAÖNK 2021. költségvetés\ktv rendelet eredeti\"/>
    </mc:Choice>
  </mc:AlternateContent>
  <xr:revisionPtr revIDLastSave="0" documentId="13_ncr:1_{B167027B-8DDD-49AD-9853-8856470D4B23}" xr6:coauthVersionLast="47" xr6:coauthVersionMax="47" xr10:uidLastSave="{00000000-0000-0000-0000-000000000000}"/>
  <bookViews>
    <workbookView xWindow="-120" yWindow="-120" windowWidth="20730" windowHeight="11160" tabRatio="973" firstSheet="26" activeTab="32" xr2:uid="{00000000-000D-0000-FFFF-FFFF00000000}"/>
  </bookViews>
  <sheets>
    <sheet name="TARTALOMJEGYZÉK" sheetId="134" r:id="rId1"/>
    <sheet name="ALAPADATOK" sheetId="94" r:id="rId2"/>
    <sheet name="KV_ÖSSZEFÜGGÉSEK" sheetId="75" r:id="rId3"/>
    <sheet name="KV_1.1.sz.mell." sheetId="1" r:id="rId4"/>
    <sheet name="KV_1.2.sz.mell." sheetId="130" r:id="rId5"/>
    <sheet name="KV_1.3.sz.mell." sheetId="131" r:id="rId6"/>
    <sheet name="KV_2.1.sz.mell." sheetId="73" r:id="rId7"/>
    <sheet name="KV_2.2.sz.mell." sheetId="61" r:id="rId8"/>
    <sheet name="KV_ELLENŐRZÉS" sheetId="76" r:id="rId9"/>
    <sheet name="KV_3.sz.mell." sheetId="62" r:id="rId10"/>
    <sheet name="KV_4.sz.mell." sheetId="77" r:id="rId11"/>
    <sheet name="KV_5.sz.mell." sheetId="78" r:id="rId12"/>
    <sheet name="KV_6.sz.mell." sheetId="63" r:id="rId13"/>
    <sheet name="KV_7.sz.mell." sheetId="64" r:id="rId14"/>
    <sheet name="KV_8.sz.mell." sheetId="173" r:id="rId15"/>
    <sheet name="KV_9.1.sz.mell" sheetId="3" r:id="rId16"/>
    <sheet name="KV_9.1.1.sz.mell" sheetId="119" r:id="rId17"/>
    <sheet name="KV_9.1.2.sz.mell." sheetId="120" r:id="rId18"/>
    <sheet name="KV_9.2.sz.mell" sheetId="79" r:id="rId19"/>
    <sheet name="KV_9.2.1.sz.mell" sheetId="122" r:id="rId20"/>
    <sheet name="KV_9.2.2.sz.mell" sheetId="123" r:id="rId21"/>
    <sheet name="KV_9.3.sz.mell" sheetId="105" r:id="rId22"/>
    <sheet name="KV_9.3.1.sz.mell" sheetId="125" r:id="rId23"/>
    <sheet name="KV_9.3.2.sz.mell" sheetId="126" r:id="rId24"/>
    <sheet name="KV_10.sz.mell" sheetId="89" r:id="rId25"/>
    <sheet name="KV_11sz.mell" sheetId="174" r:id="rId26"/>
    <sheet name="KV_1.sz.tájékoztató_t." sheetId="87" r:id="rId27"/>
    <sheet name="KV_2.sz.tájékoztató_t." sheetId="66" r:id="rId28"/>
    <sheet name="KV_3.sz.tájékoztató_t." sheetId="88" r:id="rId29"/>
    <sheet name="KV_4.sz.tájékoztató_t." sheetId="24" r:id="rId30"/>
    <sheet name="KV_5.sz.tájékoztató_t" sheetId="172" r:id="rId31"/>
    <sheet name="KV_6.sz.tájékoztató_t." sheetId="70" r:id="rId32"/>
    <sheet name="KV_7.sz.tájékoztató_t." sheetId="128" r:id="rId33"/>
  </sheets>
  <definedNames>
    <definedName name="_xlnm.Print_Titles" localSheetId="16">'KV_9.1.1.sz.mell'!$1:$6</definedName>
    <definedName name="_xlnm.Print_Titles" localSheetId="17">'KV_9.1.2.sz.mell.'!$1:$6</definedName>
    <definedName name="_xlnm.Print_Titles" localSheetId="15">'KV_9.1.sz.mell'!$1:$6</definedName>
    <definedName name="_xlnm.Print_Titles" localSheetId="19">'KV_9.2.1.sz.mell'!$1:$6</definedName>
    <definedName name="_xlnm.Print_Titles" localSheetId="20">'KV_9.2.2.sz.mell'!$1:$6</definedName>
    <definedName name="_xlnm.Print_Titles" localSheetId="18">'KV_9.2.sz.mell'!$1:$6</definedName>
    <definedName name="_xlnm.Print_Titles" localSheetId="22">'KV_9.3.1.sz.mell'!$1:$6</definedName>
    <definedName name="_xlnm.Print_Titles" localSheetId="23">'KV_9.3.2.sz.mell'!$1:$6</definedName>
    <definedName name="_xlnm.Print_Titles" localSheetId="21">'KV_9.3.sz.mell'!$1:$6</definedName>
    <definedName name="_xlnm.Print_Area" localSheetId="3">'KV_1.1.sz.mell.'!$A$1:$C$164</definedName>
    <definedName name="_xlnm.Print_Area" localSheetId="4">'KV_1.2.sz.mell.'!$A$1:$C$164</definedName>
    <definedName name="_xlnm.Print_Area" localSheetId="5">'KV_1.3.sz.mell.'!$A$1:$C$164</definedName>
    <definedName name="_xlnm.Print_Area" localSheetId="26">'KV_1.sz.tájékoztató_t.'!$A$1:$E$157</definedName>
    <definedName name="_xlnm.Print_Area" localSheetId="32">'KV_7.sz.tájékoztató_t.'!$A$2:$E$40</definedName>
    <definedName name="_xlnm.Print_Area" localSheetId="0">TARTALOMJEGYZÉK!$A$1:$C$44</definedName>
  </definedNames>
  <calcPr calcId="181029"/>
</workbook>
</file>

<file path=xl/calcChain.xml><?xml version="1.0" encoding="utf-8"?>
<calcChain xmlns="http://schemas.openxmlformats.org/spreadsheetml/2006/main">
  <c r="E5" i="128" l="1"/>
  <c r="D15" i="66"/>
  <c r="H20" i="66"/>
  <c r="I19" i="66"/>
  <c r="I21" i="66"/>
  <c r="I14" i="66"/>
  <c r="E15" i="66"/>
  <c r="E12" i="66"/>
  <c r="E22" i="66" s="1"/>
  <c r="B44" i="173"/>
  <c r="E114" i="87"/>
  <c r="E122" i="87"/>
  <c r="E104" i="87"/>
  <c r="O23" i="24"/>
  <c r="F27" i="24"/>
  <c r="G27" i="24"/>
  <c r="H27" i="24"/>
  <c r="I27" i="24"/>
  <c r="J27" i="24"/>
  <c r="K27" i="24"/>
  <c r="L27" i="24"/>
  <c r="M27" i="24"/>
  <c r="N27" i="24"/>
  <c r="E27" i="24"/>
  <c r="D27" i="24"/>
  <c r="C27" i="24"/>
  <c r="O26" i="24"/>
  <c r="O24" i="24"/>
  <c r="O21" i="24"/>
  <c r="O10" i="24"/>
  <c r="O12" i="24"/>
  <c r="O8" i="24"/>
  <c r="D14" i="70"/>
  <c r="D39" i="70" s="1"/>
  <c r="D27" i="70"/>
  <c r="C31" i="172"/>
  <c r="C41" i="172"/>
  <c r="C35" i="172"/>
  <c r="C42" i="172" s="1"/>
  <c r="C24" i="172"/>
  <c r="C16" i="172"/>
  <c r="C9" i="88"/>
  <c r="D9" i="88"/>
  <c r="D7" i="88"/>
  <c r="D32" i="88" s="1"/>
  <c r="C7" i="88"/>
  <c r="C32" i="88" s="1"/>
  <c r="I16" i="66"/>
  <c r="I17" i="66"/>
  <c r="I18" i="66"/>
  <c r="C122" i="87"/>
  <c r="C101" i="87"/>
  <c r="D8" i="87"/>
  <c r="D122" i="87"/>
  <c r="D101" i="87"/>
  <c r="F9" i="64"/>
  <c r="F10" i="64"/>
  <c r="F11" i="63"/>
  <c r="F10" i="63"/>
  <c r="C103" i="131"/>
  <c r="C150" i="130"/>
  <c r="C145" i="130"/>
  <c r="C138" i="130"/>
  <c r="C134" i="130"/>
  <c r="C158" i="130" s="1"/>
  <c r="C164" i="130" s="1"/>
  <c r="C124" i="130"/>
  <c r="C119" i="130"/>
  <c r="C116" i="130"/>
  <c r="C103" i="130"/>
  <c r="C98" i="130" s="1"/>
  <c r="C133" i="130" s="1"/>
  <c r="C84" i="130"/>
  <c r="C80" i="130"/>
  <c r="C77" i="130"/>
  <c r="C72" i="130"/>
  <c r="C68" i="130"/>
  <c r="C91" i="130"/>
  <c r="C62" i="130"/>
  <c r="C57" i="130"/>
  <c r="C51" i="130"/>
  <c r="C39" i="130"/>
  <c r="C31" i="130"/>
  <c r="C24" i="130"/>
  <c r="C17" i="130"/>
  <c r="C10" i="130"/>
  <c r="C124" i="1"/>
  <c r="C116" i="1"/>
  <c r="C103" i="1"/>
  <c r="C98" i="1"/>
  <c r="C37" i="125"/>
  <c r="C30" i="125"/>
  <c r="C26" i="125"/>
  <c r="C20" i="125"/>
  <c r="C8" i="125"/>
  <c r="C36" i="125" s="1"/>
  <c r="C41" i="125" s="1"/>
  <c r="C51" i="126"/>
  <c r="C45" i="126"/>
  <c r="C57" i="126" s="1"/>
  <c r="C37" i="126"/>
  <c r="C30" i="126"/>
  <c r="C26" i="126"/>
  <c r="C20" i="126"/>
  <c r="C8" i="126"/>
  <c r="C36" i="126"/>
  <c r="C41" i="126" s="1"/>
  <c r="C98" i="119"/>
  <c r="C146" i="119"/>
  <c r="C140" i="119"/>
  <c r="C133" i="119"/>
  <c r="C129" i="119"/>
  <c r="C154" i="119"/>
  <c r="C119" i="119"/>
  <c r="C114" i="119" s="1"/>
  <c r="C111" i="119"/>
  <c r="C98" i="120"/>
  <c r="C119" i="3"/>
  <c r="C111" i="3"/>
  <c r="C98" i="3"/>
  <c r="E62" i="173"/>
  <c r="E39" i="173"/>
  <c r="E16" i="173"/>
  <c r="D62" i="173"/>
  <c r="D39" i="173"/>
  <c r="D16" i="173"/>
  <c r="E77" i="173"/>
  <c r="D77" i="173"/>
  <c r="C77" i="173"/>
  <c r="B76" i="173"/>
  <c r="B75" i="173"/>
  <c r="B74" i="173"/>
  <c r="B73" i="173"/>
  <c r="B72" i="173"/>
  <c r="E71" i="173"/>
  <c r="D71" i="173"/>
  <c r="C71" i="173"/>
  <c r="B70" i="173"/>
  <c r="B69" i="173"/>
  <c r="B68" i="173"/>
  <c r="B67" i="173"/>
  <c r="B66" i="173"/>
  <c r="B65" i="173"/>
  <c r="E54" i="173"/>
  <c r="D54" i="173"/>
  <c r="C54" i="173"/>
  <c r="B53" i="173"/>
  <c r="B52" i="173"/>
  <c r="B51" i="173"/>
  <c r="B50" i="173"/>
  <c r="B49" i="173"/>
  <c r="E48" i="173"/>
  <c r="D48" i="173"/>
  <c r="C48" i="173"/>
  <c r="B47" i="173"/>
  <c r="B46" i="173"/>
  <c r="B45" i="173"/>
  <c r="B43" i="173"/>
  <c r="B42" i="173"/>
  <c r="C62" i="173"/>
  <c r="C39" i="173"/>
  <c r="C16" i="173"/>
  <c r="B18" i="128"/>
  <c r="B17" i="128"/>
  <c r="B16" i="128"/>
  <c r="B15" i="128"/>
  <c r="B14" i="128"/>
  <c r="B13" i="128"/>
  <c r="B12" i="128"/>
  <c r="D7" i="94"/>
  <c r="B1" i="1" s="1"/>
  <c r="E31" i="173"/>
  <c r="E25" i="173"/>
  <c r="E7" i="173"/>
  <c r="D31" i="173"/>
  <c r="C31" i="173"/>
  <c r="B30" i="173"/>
  <c r="B29" i="173"/>
  <c r="B28" i="173"/>
  <c r="B27" i="173"/>
  <c r="B26" i="173"/>
  <c r="D25" i="173"/>
  <c r="C25" i="173"/>
  <c r="B24" i="173"/>
  <c r="B23" i="173"/>
  <c r="B22" i="173"/>
  <c r="B21" i="173"/>
  <c r="B20" i="173"/>
  <c r="B19" i="173"/>
  <c r="N13" i="94"/>
  <c r="P13" i="94" s="1"/>
  <c r="N11" i="94"/>
  <c r="P11" i="94" s="1"/>
  <c r="B31" i="87"/>
  <c r="B32" i="87"/>
  <c r="B33" i="87"/>
  <c r="B34" i="87"/>
  <c r="B35" i="87"/>
  <c r="B36" i="87"/>
  <c r="B30" i="87"/>
  <c r="B35" i="120"/>
  <c r="B34" i="120"/>
  <c r="B33" i="120"/>
  <c r="B32" i="120"/>
  <c r="B31" i="120"/>
  <c r="B35" i="119"/>
  <c r="B34" i="119"/>
  <c r="B33" i="119"/>
  <c r="B32" i="119"/>
  <c r="B31" i="119"/>
  <c r="B31" i="3"/>
  <c r="B32" i="3"/>
  <c r="B33" i="3"/>
  <c r="B34" i="3"/>
  <c r="B35" i="3"/>
  <c r="A4" i="62"/>
  <c r="A4" i="77"/>
  <c r="B38" i="131"/>
  <c r="B37" i="131"/>
  <c r="B36" i="131"/>
  <c r="B35" i="131"/>
  <c r="B34" i="131"/>
  <c r="B33" i="131"/>
  <c r="B32" i="131"/>
  <c r="B33" i="130"/>
  <c r="B34" i="130"/>
  <c r="B35" i="130"/>
  <c r="B36" i="130"/>
  <c r="B37" i="130"/>
  <c r="B38" i="130"/>
  <c r="B32" i="130"/>
  <c r="C29" i="3"/>
  <c r="C18" i="73"/>
  <c r="B2" i="119"/>
  <c r="B2" i="79"/>
  <c r="B2" i="77"/>
  <c r="B36" i="134"/>
  <c r="B35" i="134"/>
  <c r="B34" i="134"/>
  <c r="B33" i="134"/>
  <c r="B32" i="134"/>
  <c r="B31" i="134"/>
  <c r="B30" i="134"/>
  <c r="B29" i="134"/>
  <c r="B27" i="134"/>
  <c r="B2" i="105"/>
  <c r="B2" i="125"/>
  <c r="B2" i="126" s="1"/>
  <c r="B2" i="3"/>
  <c r="B28" i="134"/>
  <c r="A2" i="128"/>
  <c r="C11" i="128"/>
  <c r="C23" i="128" s="1"/>
  <c r="C25" i="128" s="1"/>
  <c r="D11" i="128"/>
  <c r="D23" i="128" s="1"/>
  <c r="D25" i="128" s="1"/>
  <c r="E11" i="128"/>
  <c r="E23" i="128" s="1"/>
  <c r="E25" i="128" s="1"/>
  <c r="C32" i="128"/>
  <c r="C36" i="128"/>
  <c r="C38" i="128" s="1"/>
  <c r="D32" i="128"/>
  <c r="D36" i="128" s="1"/>
  <c r="D38" i="128" s="1"/>
  <c r="E32" i="128"/>
  <c r="E36" i="128" s="1"/>
  <c r="E38" i="128" s="1"/>
  <c r="O6" i="24"/>
  <c r="O7" i="24"/>
  <c r="O9" i="24"/>
  <c r="O13" i="24"/>
  <c r="C15" i="24"/>
  <c r="O15" i="24" s="1"/>
  <c r="O28" i="24" s="1"/>
  <c r="D15" i="24"/>
  <c r="E15" i="24"/>
  <c r="F15" i="24"/>
  <c r="G15" i="24"/>
  <c r="G28" i="24" s="1"/>
  <c r="H15" i="24"/>
  <c r="I15" i="24"/>
  <c r="J15" i="24"/>
  <c r="K15" i="24"/>
  <c r="K28" i="24" s="1"/>
  <c r="L15" i="24"/>
  <c r="M15" i="24"/>
  <c r="N15" i="24"/>
  <c r="O17" i="24"/>
  <c r="O18" i="24"/>
  <c r="O19" i="24"/>
  <c r="O20" i="24"/>
  <c r="O22" i="24"/>
  <c r="D6" i="66"/>
  <c r="D22" i="66" s="1"/>
  <c r="E6" i="66"/>
  <c r="F6" i="66"/>
  <c r="F22" i="66" s="1"/>
  <c r="G6" i="66"/>
  <c r="I6" i="66" s="1"/>
  <c r="H6" i="66"/>
  <c r="H22" i="66" s="1"/>
  <c r="I7" i="66"/>
  <c r="I8" i="66"/>
  <c r="D9" i="66"/>
  <c r="I9" i="66" s="1"/>
  <c r="E9" i="66"/>
  <c r="F9" i="66"/>
  <c r="G9" i="66"/>
  <c r="H9" i="66"/>
  <c r="I10" i="66"/>
  <c r="I11" i="66"/>
  <c r="D12" i="66"/>
  <c r="I12" i="66" s="1"/>
  <c r="F12" i="66"/>
  <c r="G12" i="66"/>
  <c r="H12" i="66"/>
  <c r="I13" i="66"/>
  <c r="F15" i="66"/>
  <c r="I15" i="66" s="1"/>
  <c r="G15" i="66"/>
  <c r="H15" i="66"/>
  <c r="D20" i="66"/>
  <c r="E20" i="66"/>
  <c r="F20" i="66"/>
  <c r="G20" i="66"/>
  <c r="I20" i="66"/>
  <c r="A2" i="87"/>
  <c r="C8" i="87"/>
  <c r="E8" i="87"/>
  <c r="C15" i="87"/>
  <c r="D15" i="87"/>
  <c r="E15" i="87"/>
  <c r="C22" i="87"/>
  <c r="D22" i="87"/>
  <c r="E22" i="87"/>
  <c r="E65" i="87" s="1"/>
  <c r="E90" i="87" s="1"/>
  <c r="C29" i="87"/>
  <c r="D29" i="87"/>
  <c r="E29" i="87"/>
  <c r="C37" i="87"/>
  <c r="D37" i="87"/>
  <c r="E37" i="87"/>
  <c r="C49" i="87"/>
  <c r="D49" i="87"/>
  <c r="E49" i="87"/>
  <c r="C55" i="87"/>
  <c r="D55" i="87"/>
  <c r="E55" i="87"/>
  <c r="C60" i="87"/>
  <c r="D60" i="87"/>
  <c r="E60" i="87"/>
  <c r="C66" i="87"/>
  <c r="C89" i="87" s="1"/>
  <c r="D66" i="87"/>
  <c r="E66" i="87"/>
  <c r="C70" i="87"/>
  <c r="D70" i="87"/>
  <c r="D89" i="87" s="1"/>
  <c r="E70" i="87"/>
  <c r="C75" i="87"/>
  <c r="D75" i="87"/>
  <c r="E75" i="87"/>
  <c r="C78" i="87"/>
  <c r="D78" i="87"/>
  <c r="E78" i="87"/>
  <c r="E89" i="87" s="1"/>
  <c r="C82" i="87"/>
  <c r="D82" i="87"/>
  <c r="E82" i="87"/>
  <c r="C96" i="87"/>
  <c r="D96" i="87"/>
  <c r="D131" i="87" s="1"/>
  <c r="D157" i="87" s="1"/>
  <c r="E96" i="87"/>
  <c r="C117" i="87"/>
  <c r="D117" i="87"/>
  <c r="E117" i="87"/>
  <c r="E131" i="87" s="1"/>
  <c r="E157" i="87" s="1"/>
  <c r="C132" i="87"/>
  <c r="D132" i="87"/>
  <c r="E132" i="87"/>
  <c r="C136" i="87"/>
  <c r="D136" i="87"/>
  <c r="D156" i="87" s="1"/>
  <c r="E136" i="87"/>
  <c r="E156" i="87" s="1"/>
  <c r="C143" i="87"/>
  <c r="D143" i="87"/>
  <c r="E143" i="87"/>
  <c r="C148" i="87"/>
  <c r="C156" i="87" s="1"/>
  <c r="D148" i="87"/>
  <c r="E148" i="87"/>
  <c r="G13" i="89"/>
  <c r="G14" i="89"/>
  <c r="G15" i="89"/>
  <c r="G16" i="89"/>
  <c r="G17" i="89"/>
  <c r="G18" i="89"/>
  <c r="C19" i="89"/>
  <c r="D19" i="89"/>
  <c r="E19" i="89"/>
  <c r="G19" i="89"/>
  <c r="F19" i="89"/>
  <c r="C45" i="125"/>
  <c r="C57" i="125" s="1"/>
  <c r="C51" i="125"/>
  <c r="C8" i="105"/>
  <c r="C36" i="105" s="1"/>
  <c r="C41" i="105" s="1"/>
  <c r="C58" i="105" s="1"/>
  <c r="C20" i="105"/>
  <c r="C26" i="105"/>
  <c r="C30" i="105"/>
  <c r="C37" i="105"/>
  <c r="C45" i="105"/>
  <c r="C57" i="105"/>
  <c r="C51" i="105"/>
  <c r="B2" i="123"/>
  <c r="C8" i="123"/>
  <c r="C20" i="123"/>
  <c r="C37" i="123" s="1"/>
  <c r="C42" i="123" s="1"/>
  <c r="C59" i="123" s="1"/>
  <c r="C26" i="123"/>
  <c r="C31" i="123"/>
  <c r="C38" i="123"/>
  <c r="C46" i="123"/>
  <c r="C58" i="123" s="1"/>
  <c r="C52" i="123"/>
  <c r="B2" i="122"/>
  <c r="C8" i="122"/>
  <c r="C37" i="122" s="1"/>
  <c r="C42" i="122" s="1"/>
  <c r="C20" i="122"/>
  <c r="C26" i="122"/>
  <c r="C31" i="122"/>
  <c r="C38" i="122"/>
  <c r="C46" i="122"/>
  <c r="C58" i="122" s="1"/>
  <c r="C52" i="122"/>
  <c r="C8" i="79"/>
  <c r="C37" i="79" s="1"/>
  <c r="C42" i="79" s="1"/>
  <c r="C20" i="79"/>
  <c r="C26" i="79"/>
  <c r="C31" i="79"/>
  <c r="C38" i="79"/>
  <c r="C46" i="79"/>
  <c r="C58" i="79" s="1"/>
  <c r="C52" i="79"/>
  <c r="B2" i="120"/>
  <c r="C8" i="120"/>
  <c r="C15" i="120"/>
  <c r="C22" i="120"/>
  <c r="C65" i="120" s="1"/>
  <c r="C90" i="120" s="1"/>
  <c r="C156" i="120" s="1"/>
  <c r="C29" i="120"/>
  <c r="C37" i="120"/>
  <c r="C49" i="120"/>
  <c r="C55" i="120"/>
  <c r="C60" i="120"/>
  <c r="C66" i="120"/>
  <c r="C89" i="120" s="1"/>
  <c r="C70" i="120"/>
  <c r="C75" i="120"/>
  <c r="C78" i="120"/>
  <c r="C82" i="120"/>
  <c r="C93" i="120"/>
  <c r="C128" i="120" s="1"/>
  <c r="C155" i="120" s="1"/>
  <c r="C114" i="120"/>
  <c r="C129" i="120"/>
  <c r="C133" i="120"/>
  <c r="C140" i="120"/>
  <c r="C154" i="120"/>
  <c r="C146" i="120"/>
  <c r="C8" i="119"/>
  <c r="C15" i="119"/>
  <c r="C22" i="119"/>
  <c r="C65" i="119" s="1"/>
  <c r="C29" i="119"/>
  <c r="C37" i="119"/>
  <c r="C49" i="119"/>
  <c r="C55" i="119"/>
  <c r="C60" i="119"/>
  <c r="C66" i="119"/>
  <c r="C70" i="119"/>
  <c r="C75" i="119"/>
  <c r="C89" i="119" s="1"/>
  <c r="C78" i="119"/>
  <c r="C82" i="119"/>
  <c r="C93" i="119"/>
  <c r="C8" i="3"/>
  <c r="C15" i="3"/>
  <c r="C22" i="3"/>
  <c r="C37" i="3"/>
  <c r="C49" i="3"/>
  <c r="C55" i="3"/>
  <c r="C60" i="3"/>
  <c r="C66" i="3"/>
  <c r="C70" i="3"/>
  <c r="C75" i="3"/>
  <c r="C89" i="3"/>
  <c r="C78" i="3"/>
  <c r="C82" i="3"/>
  <c r="C93" i="3"/>
  <c r="C114" i="3"/>
  <c r="C128" i="3" s="1"/>
  <c r="C129" i="3"/>
  <c r="C133" i="3"/>
  <c r="C140" i="3"/>
  <c r="C146" i="3"/>
  <c r="C154" i="3" s="1"/>
  <c r="F8" i="64"/>
  <c r="F11" i="64"/>
  <c r="F12" i="64"/>
  <c r="F13" i="64"/>
  <c r="F14" i="64"/>
  <c r="F15" i="64"/>
  <c r="F16" i="64"/>
  <c r="F17" i="64"/>
  <c r="F18" i="64"/>
  <c r="F19" i="64"/>
  <c r="F20" i="64"/>
  <c r="F21" i="64"/>
  <c r="F22" i="64"/>
  <c r="F23" i="64"/>
  <c r="F24" i="64"/>
  <c r="B25" i="64"/>
  <c r="D25" i="64"/>
  <c r="E25" i="64"/>
  <c r="F8" i="63"/>
  <c r="F9" i="63"/>
  <c r="F24" i="63" s="1"/>
  <c r="F12" i="63"/>
  <c r="F13" i="63"/>
  <c r="F14" i="63"/>
  <c r="F15" i="63"/>
  <c r="F16" i="63"/>
  <c r="F17" i="63"/>
  <c r="F18" i="63"/>
  <c r="F19" i="63"/>
  <c r="F20" i="63"/>
  <c r="F21" i="63"/>
  <c r="F22" i="63"/>
  <c r="F23" i="63"/>
  <c r="B24" i="63"/>
  <c r="D24" i="63"/>
  <c r="E24" i="63"/>
  <c r="C11" i="78"/>
  <c r="C14" i="77"/>
  <c r="F9" i="62"/>
  <c r="F14" i="62" s="1"/>
  <c r="F10" i="62"/>
  <c r="F11" i="62"/>
  <c r="F12" i="62"/>
  <c r="F13" i="62"/>
  <c r="C14" i="62"/>
  <c r="D14" i="62"/>
  <c r="E14" i="62"/>
  <c r="E2" i="61"/>
  <c r="C17" i="61"/>
  <c r="E32" i="61" s="1"/>
  <c r="E17" i="61"/>
  <c r="E31" i="61" s="1"/>
  <c r="C18" i="61"/>
  <c r="C30" i="61"/>
  <c r="C24" i="61"/>
  <c r="E30" i="61"/>
  <c r="E2" i="73"/>
  <c r="E18" i="73"/>
  <c r="E30" i="73" s="1"/>
  <c r="D15" i="76" s="1"/>
  <c r="C19" i="73"/>
  <c r="C29" i="73" s="1"/>
  <c r="D7" i="76" s="1"/>
  <c r="C24" i="73"/>
  <c r="E29" i="73"/>
  <c r="D14" i="76" s="1"/>
  <c r="B2" i="131"/>
  <c r="C7" i="131"/>
  <c r="C95" i="131" s="1"/>
  <c r="C162" i="131" s="1"/>
  <c r="C10" i="131"/>
  <c r="C17" i="131"/>
  <c r="C24" i="131"/>
  <c r="C31" i="131"/>
  <c r="C39" i="131"/>
  <c r="C67" i="131"/>
  <c r="C163" i="131" s="1"/>
  <c r="C51" i="131"/>
  <c r="C57" i="131"/>
  <c r="C62" i="131"/>
  <c r="C68" i="131"/>
  <c r="C72" i="131"/>
  <c r="C77" i="131"/>
  <c r="C80" i="131"/>
  <c r="C91" i="131"/>
  <c r="C84" i="131"/>
  <c r="C98" i="131"/>
  <c r="C119" i="131"/>
  <c r="C133" i="131" s="1"/>
  <c r="C134" i="131"/>
  <c r="C138" i="131"/>
  <c r="C158" i="131" s="1"/>
  <c r="C164" i="131" s="1"/>
  <c r="C145" i="131"/>
  <c r="C150" i="131"/>
  <c r="B2" i="130"/>
  <c r="C7" i="130"/>
  <c r="C95" i="130" s="1"/>
  <c r="C162" i="130" s="1"/>
  <c r="B2" i="1"/>
  <c r="C17" i="1"/>
  <c r="C24" i="1"/>
  <c r="C31" i="1"/>
  <c r="C39" i="1"/>
  <c r="C51" i="1"/>
  <c r="C57" i="1"/>
  <c r="C62" i="1"/>
  <c r="C68" i="1"/>
  <c r="C72" i="1"/>
  <c r="C91" i="1" s="1"/>
  <c r="C77" i="1"/>
  <c r="C80" i="1"/>
  <c r="C84" i="1"/>
  <c r="C95" i="1"/>
  <c r="C162" i="1" s="1"/>
  <c r="C119" i="1"/>
  <c r="C134" i="1"/>
  <c r="C158" i="1" s="1"/>
  <c r="B14" i="76" s="1"/>
  <c r="E14" i="76" s="1"/>
  <c r="C138" i="1"/>
  <c r="C145" i="1"/>
  <c r="C150" i="1"/>
  <c r="C10" i="1"/>
  <c r="D1" i="172"/>
  <c r="A3" i="87"/>
  <c r="B38" i="134" s="1"/>
  <c r="C1" i="79"/>
  <c r="B1" i="131"/>
  <c r="B2" i="62"/>
  <c r="B3" i="1"/>
  <c r="B3" i="130" s="1"/>
  <c r="B3" i="131" s="1"/>
  <c r="C1" i="119"/>
  <c r="B2" i="78"/>
  <c r="C5" i="77"/>
  <c r="C5" i="78" s="1"/>
  <c r="F5" i="63" s="1"/>
  <c r="F5" i="64" s="1"/>
  <c r="E5" i="62"/>
  <c r="B2" i="63"/>
  <c r="J1" i="66"/>
  <c r="A3" i="128"/>
  <c r="B44" i="134" s="1"/>
  <c r="E1" i="128"/>
  <c r="C1" i="120"/>
  <c r="B2" i="64"/>
  <c r="C4" i="122"/>
  <c r="C4" i="123"/>
  <c r="D6" i="76"/>
  <c r="C35" i="134"/>
  <c r="C32" i="134"/>
  <c r="C25" i="134"/>
  <c r="C28" i="134"/>
  <c r="C12" i="134"/>
  <c r="C29" i="134"/>
  <c r="C31" i="134"/>
  <c r="C36" i="134"/>
  <c r="C30" i="134"/>
  <c r="C34" i="134"/>
  <c r="C33" i="134"/>
  <c r="D65" i="87"/>
  <c r="B54" i="173"/>
  <c r="B77" i="173"/>
  <c r="B48" i="173"/>
  <c r="B71" i="173"/>
  <c r="F25" i="64"/>
  <c r="C67" i="130"/>
  <c r="C92" i="130"/>
  <c r="C133" i="1"/>
  <c r="B13" i="76" s="1"/>
  <c r="C67" i="1"/>
  <c r="C163" i="1" s="1"/>
  <c r="C4" i="125"/>
  <c r="C4" i="126"/>
  <c r="E5" i="87"/>
  <c r="C65" i="3"/>
  <c r="C90" i="3" s="1"/>
  <c r="E93" i="87"/>
  <c r="I2" i="66"/>
  <c r="D4" i="88" s="1"/>
  <c r="O3" i="24" s="1"/>
  <c r="O27" i="24"/>
  <c r="M28" i="24"/>
  <c r="E28" i="24"/>
  <c r="N28" i="24"/>
  <c r="J28" i="24"/>
  <c r="F28" i="24"/>
  <c r="I28" i="24"/>
  <c r="L28" i="24"/>
  <c r="D28" i="24"/>
  <c r="H28" i="24"/>
  <c r="C65" i="87"/>
  <c r="C90" i="87" s="1"/>
  <c r="C131" i="87"/>
  <c r="C157" i="87" s="1"/>
  <c r="B31" i="173"/>
  <c r="B25" i="173"/>
  <c r="C40" i="134"/>
  <c r="C37" i="134"/>
  <c r="C21" i="134"/>
  <c r="C9" i="134"/>
  <c r="C38" i="134"/>
  <c r="C11" i="134"/>
  <c r="C44" i="134"/>
  <c r="C8" i="134"/>
  <c r="C10" i="134"/>
  <c r="C18" i="134"/>
  <c r="C14" i="134"/>
  <c r="C20" i="134"/>
  <c r="C43" i="134"/>
  <c r="C42" i="134"/>
  <c r="C15" i="134"/>
  <c r="C27" i="134"/>
  <c r="C41" i="134"/>
  <c r="C7" i="134"/>
  <c r="C24" i="134"/>
  <c r="C19" i="134"/>
  <c r="C16" i="134"/>
  <c r="C23" i="134"/>
  <c r="C22" i="134"/>
  <c r="C39" i="134"/>
  <c r="C26" i="134"/>
  <c r="C17" i="134"/>
  <c r="C13" i="134"/>
  <c r="C4" i="3" l="1"/>
  <c r="C4" i="119" s="1"/>
  <c r="C4" i="120" s="1"/>
  <c r="E3" i="173"/>
  <c r="E158" i="87"/>
  <c r="C156" i="3"/>
  <c r="C90" i="119"/>
  <c r="D90" i="87"/>
  <c r="C128" i="119"/>
  <c r="C155" i="119" s="1"/>
  <c r="C59" i="122"/>
  <c r="E39" i="128"/>
  <c r="C30" i="73"/>
  <c r="C4" i="70"/>
  <c r="E28" i="128"/>
  <c r="C164" i="1"/>
  <c r="B7" i="76"/>
  <c r="E7" i="76" s="1"/>
  <c r="C92" i="1"/>
  <c r="C159" i="131"/>
  <c r="C155" i="3"/>
  <c r="C59" i="79"/>
  <c r="D39" i="128"/>
  <c r="C1" i="125"/>
  <c r="C1" i="105"/>
  <c r="C1" i="126"/>
  <c r="C163" i="130"/>
  <c r="C159" i="130"/>
  <c r="C160" i="130" s="1"/>
  <c r="I22" i="66"/>
  <c r="C39" i="128"/>
  <c r="C58" i="126"/>
  <c r="C58" i="125"/>
  <c r="C28" i="24"/>
  <c r="C159" i="1"/>
  <c r="B15" i="76" s="1"/>
  <c r="E15" i="76" s="1"/>
  <c r="B6" i="76"/>
  <c r="E6" i="76" s="1"/>
  <c r="C32" i="61"/>
  <c r="D13" i="76"/>
  <c r="E13" i="76" s="1"/>
  <c r="N15" i="94"/>
  <c r="C31" i="73"/>
  <c r="G22" i="66"/>
  <c r="C31" i="61"/>
  <c r="C92" i="131"/>
  <c r="C160" i="131" s="1"/>
  <c r="E31" i="73"/>
  <c r="E1" i="87"/>
  <c r="B2" i="89"/>
  <c r="C1" i="3"/>
  <c r="F1" i="173"/>
  <c r="F1" i="73"/>
  <c r="C1" i="123"/>
  <c r="A4" i="78"/>
  <c r="A5" i="75"/>
  <c r="O1" i="24"/>
  <c r="B1" i="130"/>
  <c r="C1" i="122"/>
  <c r="D1" i="88"/>
  <c r="F1" i="61"/>
  <c r="D1" i="70"/>
  <c r="E32" i="73" l="1"/>
  <c r="C32" i="73"/>
  <c r="A33" i="73" s="1"/>
  <c r="D8" i="76"/>
  <c r="E12" i="173"/>
  <c r="E36" i="173"/>
  <c r="E59" i="173"/>
  <c r="N17" i="94"/>
  <c r="P15" i="94"/>
  <c r="E33" i="61"/>
  <c r="C33" i="61"/>
  <c r="C8" i="131"/>
  <c r="C96" i="131" s="1"/>
  <c r="C6" i="87"/>
  <c r="C94" i="87" s="1"/>
  <c r="C7" i="62"/>
  <c r="D7" i="62" s="1"/>
  <c r="E7" i="62" s="1"/>
  <c r="B1" i="172"/>
  <c r="B42" i="134" s="1"/>
  <c r="E6" i="128"/>
  <c r="E29" i="128" s="1"/>
  <c r="D3" i="66"/>
  <c r="D6" i="87"/>
  <c r="D94" i="87" s="1"/>
  <c r="H4" i="66"/>
  <c r="A12" i="75"/>
  <c r="A11" i="76" s="1"/>
  <c r="A4" i="76"/>
  <c r="F6" i="64"/>
  <c r="A23" i="89"/>
  <c r="G4" i="66"/>
  <c r="C6" i="128"/>
  <c r="C29" i="128" s="1"/>
  <c r="F4" i="66"/>
  <c r="D6" i="63"/>
  <c r="D6" i="64" s="1"/>
  <c r="C3" i="172"/>
  <c r="A2" i="70"/>
  <c r="B43" i="134" s="1"/>
  <c r="C8" i="1"/>
  <c r="E4" i="66"/>
  <c r="F6" i="63"/>
  <c r="A2" i="24"/>
  <c r="B41" i="134" s="1"/>
  <c r="C8" i="130"/>
  <c r="C96" i="130" s="1"/>
  <c r="D6" i="128"/>
  <c r="D29" i="128" s="1"/>
  <c r="B8" i="76"/>
  <c r="E8" i="76" s="1"/>
  <c r="C160" i="1"/>
  <c r="C156" i="119"/>
  <c r="P17" i="94" l="1"/>
  <c r="N19" i="94"/>
  <c r="C6" i="77"/>
  <c r="E6" i="63"/>
  <c r="E6" i="64" s="1"/>
  <c r="E6" i="87"/>
  <c r="E94" i="87" s="1"/>
  <c r="C4" i="73"/>
  <c r="C96" i="1"/>
  <c r="E4" i="61" l="1"/>
  <c r="C4" i="61"/>
  <c r="E4" i="73"/>
  <c r="P19" i="94"/>
  <c r="N21" i="94"/>
  <c r="P21" i="94" l="1"/>
  <c r="N23" i="94"/>
  <c r="P23" i="94" l="1"/>
  <c r="N25" i="94"/>
  <c r="P25" i="94" l="1"/>
  <c r="N27" i="94"/>
  <c r="P27" i="94" l="1"/>
  <c r="N29" i="94"/>
  <c r="P29" i="94" l="1"/>
  <c r="N31" i="94"/>
  <c r="P31" i="94" s="1"/>
</calcChain>
</file>

<file path=xl/sharedStrings.xml><?xml version="1.0" encoding="utf-8"?>
<sst xmlns="http://schemas.openxmlformats.org/spreadsheetml/2006/main" count="3575" uniqueCount="761">
  <si>
    <t>Beruházási (felhalmozási) kiadások előirányzata beruházásonként</t>
  </si>
  <si>
    <t>Felújítási kiadások előirányzata felújításonként</t>
  </si>
  <si>
    <t>Vállalkozási maradvány igénybevétele</t>
  </si>
  <si>
    <t>Adatszolgáltatás 
az elismert tartozásállományról</t>
  </si>
  <si>
    <t>Többéves kihatással járó döntések számszerűsítése évenkénti bontásban és összesítve célok szerint</t>
  </si>
  <si>
    <t>Működési célú finanszírozási kiadások
(hiteltörlesztés, értékpapír vásárlás, stb.)</t>
  </si>
  <si>
    <t>Felhalmozási célú finanszírozási kiadások
(hiteltörlesztés, értékpapír vásárlás, stb.)</t>
  </si>
  <si>
    <t>Az önkormányzat által adott közvetett támogatások
(kedvezmények)</t>
  </si>
  <si>
    <t>Felhalmozási bevételek</t>
  </si>
  <si>
    <t>Finanszírozási bevételek</t>
  </si>
  <si>
    <t xml:space="preserve"> Egyéb működési célú kiadások</t>
  </si>
  <si>
    <t>Finanszírozási kiadások</t>
  </si>
  <si>
    <t>Támogatás összge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</si>
  <si>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</si>
  <si>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</si>
  <si>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</si>
  <si>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</si>
  <si>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</si>
  <si>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</si>
  <si>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</si>
  <si>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</si>
  <si>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</si>
  <si>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</si>
  <si>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</si>
  <si>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</si>
  <si>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</si>
  <si>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</si>
  <si>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</si>
  <si>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</si>
  <si>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</si>
  <si>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</si>
  <si>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</si>
  <si>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</si>
  <si>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</si>
  <si>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</si>
  <si>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</si>
  <si>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</si>
  <si>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</si>
  <si>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</si>
  <si>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</si>
  <si>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</si>
  <si>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</si>
  <si>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</si>
  <si>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</si>
  <si>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</si>
  <si>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Kiadási jogcímek</t>
  </si>
  <si>
    <t>Személyi  juttatások</t>
  </si>
  <si>
    <t>Tartalékok</t>
  </si>
  <si>
    <t>Összesen</t>
  </si>
  <si>
    <t>Jogcím</t>
  </si>
  <si>
    <t>Összesen:</t>
  </si>
  <si>
    <t>01</t>
  </si>
  <si>
    <t>Előirányzat</t>
  </si>
  <si>
    <t>Bevételek</t>
  </si>
  <si>
    <t>Kiadások</t>
  </si>
  <si>
    <t>Egyéb fejlesztési célú kiadások</t>
  </si>
  <si>
    <t>02</t>
  </si>
  <si>
    <t>03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</si>
  <si>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</si>
  <si>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</si>
  <si>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</si>
  <si>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</si>
  <si>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</si>
  <si>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</si>
  <si>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</si>
  <si>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Kiadás vonzata évenként</t>
  </si>
  <si>
    <t>Sor-
szám</t>
  </si>
  <si>
    <t>............................</t>
  </si>
  <si>
    <t>Kedvezmény nélkül elérhető bevétel</t>
  </si>
  <si>
    <t>Kedvezmények összege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</si>
  <si>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</si>
  <si>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</si>
  <si>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</si>
  <si>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</si>
  <si>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</si>
  <si>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</si>
  <si>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</si>
  <si>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</si>
  <si>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</si>
  <si>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</si>
  <si>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</si>
  <si>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</si>
  <si>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Kötelezettség jogcíme</t>
  </si>
  <si>
    <t>Köt. váll.
 éve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</si>
  <si>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</si>
  <si>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</si>
  <si>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</si>
  <si>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</si>
  <si>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</si>
  <si>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</si>
  <si>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</si>
  <si>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</si>
  <si>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</si>
  <si>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</si>
  <si>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</si>
  <si>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</si>
  <si>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</si>
  <si>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</si>
  <si>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</si>
  <si>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</si>
  <si>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</si>
  <si>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</si>
  <si>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</si>
  <si>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</si>
  <si>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</si>
  <si>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</si>
  <si>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</si>
  <si>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Kiadások összesen:</t>
  </si>
  <si>
    <t>Egyenleg</t>
  </si>
  <si>
    <t>1.5</t>
  </si>
  <si>
    <t>1.8.</t>
  </si>
  <si>
    <t>1.9.</t>
  </si>
  <si>
    <t>1.10.</t>
  </si>
  <si>
    <t>1.11.</t>
  </si>
  <si>
    <t>2.6.</t>
  </si>
  <si>
    <t>1.12.</t>
  </si>
  <si>
    <t>2.7.</t>
  </si>
  <si>
    <t>Támogatott szervezet neve</t>
  </si>
  <si>
    <t>Támogatás célja</t>
  </si>
  <si>
    <t>Források</t>
  </si>
  <si>
    <t>Saját erő</t>
  </si>
  <si>
    <t>EU-s forrás</t>
  </si>
  <si>
    <t>Hitel</t>
  </si>
  <si>
    <t>Egyéb forrás</t>
  </si>
  <si>
    <t>Források összesen:</t>
  </si>
  <si>
    <t>Támogatott neve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</si>
  <si>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</si>
  <si>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</si>
  <si>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</si>
  <si>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</si>
  <si>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</si>
  <si>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</si>
  <si>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Összesen (1+4+7+9+11)</t>
  </si>
  <si>
    <t>Társfinanszírozás</t>
  </si>
  <si>
    <t>1.5.</t>
  </si>
  <si>
    <t>11.1.</t>
  </si>
  <si>
    <t>11.2.</t>
  </si>
  <si>
    <t>Költségvetési rendelet űrlapjainak összefüggései: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</si>
  <si>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</si>
  <si>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</si>
  <si>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</si>
  <si>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</si>
  <si>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</si>
  <si>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</si>
  <si>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</si>
  <si>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</si>
  <si>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Helyi adóból biztosított kedvezmény, mentesség összesen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</si>
  <si>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</si>
  <si>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</si>
  <si>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</si>
  <si>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</si>
  <si>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</si>
  <si>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</si>
  <si>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</si>
  <si>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</si>
  <si>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</si>
  <si>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</si>
  <si>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</si>
  <si>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</si>
  <si>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</si>
  <si>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</si>
  <si>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</si>
  <si>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</si>
  <si>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</si>
  <si>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</si>
  <si>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</si>
  <si>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</si>
  <si>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</si>
  <si>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</si>
  <si>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</si>
  <si>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</si>
  <si>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</si>
  <si>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</si>
  <si>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</si>
  <si>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Bevételi jogcímek</t>
  </si>
  <si>
    <t>MEGNEVEZÉS</t>
  </si>
  <si>
    <t>ÖSSZES KÖTELEZETTSÉG</t>
  </si>
  <si>
    <t>SAJÁT BEVÉTELEK ÖSSZESEN*</t>
  </si>
  <si>
    <t>Fejlesztési cél leírása</t>
  </si>
  <si>
    <t>Feladat megnevezése</t>
  </si>
  <si>
    <t>Költségvetési szerv megnevezése</t>
  </si>
  <si>
    <t>Száma</t>
  </si>
  <si>
    <t>Közfoglalkoztatottak létszáma (fő)</t>
  </si>
  <si>
    <t>Beruházási kiadások beruházásonként</t>
  </si>
  <si>
    <t>Felújítási kiadások felújításonként</t>
  </si>
  <si>
    <t>Egyéb (Pl.: garancia és kezességvállalás, stb.)</t>
  </si>
  <si>
    <t>Költségvetési szerv neve:</t>
  </si>
  <si>
    <t>…………………………………</t>
  </si>
  <si>
    <t>Költségvetési szerv számlaszáma:</t>
  </si>
  <si>
    <t>30 napon túli elismert tartozásállomány összesen: ……………… Ft</t>
  </si>
  <si>
    <t xml:space="preserve">Tartozásállomány megnevezése </t>
  </si>
  <si>
    <t>30 nap 
alatti
állomány</t>
  </si>
  <si>
    <t>30-60 nap 
közötti 
állomány</t>
  </si>
  <si>
    <t>60 napon 
túli 
állomány</t>
  </si>
  <si>
    <t>Át-ütemezett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</si>
  <si>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</si>
  <si>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</si>
  <si>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</si>
  <si>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</si>
  <si>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</si>
  <si>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</si>
  <si>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költségvetési szerv vezetője</t>
  </si>
  <si>
    <t>Fejlesztés várható kiadása</t>
  </si>
  <si>
    <t>*Az adósságot keletkeztető ügyletekhez történő hozzájárulás részletes szabályairól szóló 353/2011. (XII.31.) Korm. Rendelet 2.§ (1) bekezdése alapján.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</si>
  <si>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</si>
  <si>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</si>
  <si>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</si>
  <si>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</si>
  <si>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</si>
  <si>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</si>
  <si>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Dologi kiadások </t>
  </si>
  <si>
    <t>Kölcsön törlesztése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</si>
  <si>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</si>
  <si>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</si>
  <si>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</si>
  <si>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</si>
  <si>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</si>
  <si>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</si>
  <si>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</si>
  <si>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</si>
  <si>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</si>
  <si>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</si>
  <si>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</si>
  <si>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</si>
  <si>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Az önkormányzati vagyon és az önkormányzatot megillető vagyoni értékű jog értékesítéséből és hasznosításából származó bevétel</t>
  </si>
  <si>
    <t>Bírság-, pótlék- és díjbevétel</t>
  </si>
  <si>
    <t>Tárgyi eszköz és az immateriális jószág, részvény, részesedés, vállalat értékesítéséből vagy privatizációból származó bevétel</t>
  </si>
  <si>
    <t>Évek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</si>
  <si>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</si>
  <si>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</si>
  <si>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</si>
  <si>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</si>
  <si>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</si>
  <si>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</si>
  <si>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</si>
  <si>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</si>
  <si>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</si>
  <si>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</si>
  <si>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</si>
  <si>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</si>
  <si>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</si>
  <si>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</si>
  <si>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</si>
  <si>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</si>
  <si>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4.2.</t>
  </si>
  <si>
    <t>4.3.</t>
  </si>
  <si>
    <t>4.4.</t>
  </si>
  <si>
    <t>Gépjárműadó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</si>
  <si>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</si>
  <si>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</si>
  <si>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</si>
  <si>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</si>
  <si>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</si>
  <si>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</si>
  <si>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</si>
  <si>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</si>
  <si>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</si>
  <si>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</si>
  <si>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</si>
  <si>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</si>
  <si>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</si>
  <si>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</si>
  <si>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</si>
  <si>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</si>
  <si>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</si>
  <si>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</si>
  <si>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</si>
  <si>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</si>
  <si>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</si>
  <si>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</si>
  <si>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</si>
  <si>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</si>
  <si>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</si>
  <si>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</si>
  <si>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</si>
  <si>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</si>
  <si>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</si>
  <si>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</si>
  <si>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</si>
  <si>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</si>
  <si>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</si>
  <si>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</si>
  <si>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</si>
  <si>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</si>
  <si>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</si>
  <si>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</si>
  <si>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</si>
  <si>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</si>
  <si>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</si>
  <si>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Befektetési célú belföldi értékpapírok beváltása,  értékesítése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</si>
  <si>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</si>
  <si>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</si>
  <si>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</si>
  <si>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</si>
  <si>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</si>
  <si>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</si>
  <si>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</si>
  <si>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</si>
  <si>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</si>
  <si>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</si>
  <si>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</si>
  <si>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</si>
  <si>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</si>
  <si>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</si>
  <si>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</si>
  <si>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</si>
  <si>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</si>
  <si>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</si>
  <si>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</si>
  <si>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</si>
  <si>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</si>
  <si>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</si>
  <si>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</si>
  <si>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</si>
  <si>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</si>
  <si>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</si>
  <si>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</si>
  <si>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</si>
  <si>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</si>
  <si>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</si>
  <si>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</si>
  <si>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</si>
  <si>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</si>
  <si>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</si>
  <si>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</si>
  <si>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</si>
  <si>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</si>
  <si>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</si>
  <si>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</si>
  <si>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</si>
  <si>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</si>
  <si>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</si>
  <si>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</si>
  <si>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</si>
  <si>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</si>
  <si>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</si>
  <si>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</si>
  <si>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</si>
  <si>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</si>
  <si>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</si>
  <si>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</si>
  <si>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</si>
  <si>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</si>
  <si>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</si>
  <si>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</si>
  <si>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</si>
  <si>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</si>
  <si>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</si>
  <si>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</si>
  <si>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</si>
  <si>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</si>
  <si>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</si>
  <si>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</si>
  <si>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</si>
  <si>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</si>
  <si>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</si>
  <si>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</si>
  <si>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</si>
  <si>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</si>
  <si>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</si>
  <si>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</si>
  <si>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</si>
  <si>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</si>
  <si>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</si>
  <si>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</si>
  <si>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</si>
  <si>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</si>
  <si>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</si>
  <si>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</si>
  <si>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</si>
  <si>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</si>
  <si>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</si>
  <si>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</si>
  <si>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</si>
  <si>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</si>
  <si>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</si>
  <si>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</si>
  <si>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</si>
  <si>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</si>
  <si>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</si>
  <si>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</si>
  <si>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</si>
  <si>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</si>
  <si>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</si>
  <si>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</si>
  <si>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</si>
  <si>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</si>
  <si>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</si>
  <si>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</si>
  <si>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</si>
  <si>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Kötelező feladatok bevételei, kiadásai</t>
  </si>
  <si>
    <t>Önként vállalt feladatok bevételei, kiadásai</t>
  </si>
  <si>
    <t>Működési célú támogatások ÁH-on belül</t>
  </si>
  <si>
    <t>Felhalmozási célú támogatások ÁH-on belül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</si>
  <si>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</si>
  <si>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</si>
  <si>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</si>
  <si>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</si>
  <si>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</si>
  <si>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</si>
  <si>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</si>
  <si>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</si>
  <si>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Kötelező feladatok bevételei, kiadása</t>
  </si>
  <si>
    <t>Önként vállalt feladatok bevételei, kiadása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</si>
  <si>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</si>
  <si>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</si>
  <si>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</si>
  <si>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</si>
  <si>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</si>
  <si>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r>
      <t xml:space="preserve">   Működési költségvetés kiadásai </t>
    </r>
    <r>
      <rPr>
        <sz val="8"/>
        <rFont val="Times New Roman CE"/>
        <charset val="238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</si>
  <si>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</si>
  <si>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</si>
  <si>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</si>
  <si>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</si>
  <si>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</si>
  <si>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</si>
  <si>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</si>
  <si>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</si>
  <si>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</si>
  <si>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</si>
  <si>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</si>
  <si>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</si>
  <si>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</si>
  <si>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</si>
  <si>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</si>
  <si>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</si>
  <si>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</si>
  <si>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</si>
  <si>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</si>
  <si>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</si>
  <si>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</si>
  <si>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</si>
  <si>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</si>
  <si>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</si>
  <si>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</si>
  <si>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</si>
  <si>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</si>
  <si>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</si>
  <si>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</si>
  <si>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</si>
  <si>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</si>
  <si>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</si>
  <si>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</si>
  <si>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</si>
  <si>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</si>
  <si>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</si>
  <si>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</si>
  <si>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</si>
  <si>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</si>
  <si>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</si>
  <si>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</si>
  <si>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</si>
  <si>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</si>
  <si>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</si>
  <si>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</si>
  <si>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</si>
  <si>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</si>
  <si>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</si>
  <si>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</si>
  <si>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 xml:space="preserve">2.1. számú melléklet C. oszlop 13. sor + 2.2. számú melléklet C. oszlop 12. sor </t>
  </si>
  <si>
    <t xml:space="preserve">2.1. számú melléklet C. oszlop 24. sor + 2.2. számú melléklet C. oszlop 25. sor </t>
  </si>
  <si>
    <t xml:space="preserve">2.1. számú melléklet C. oszlop 25. sor + 2.2. számú melléklet C. oszlop 26. sor </t>
  </si>
  <si>
    <t xml:space="preserve">2.1. számú melléklet E. oszlop 13. sor + 2.2. számú melléklet E. oszlop 12. sor </t>
  </si>
  <si>
    <t xml:space="preserve">2.1. számú melléklet E. oszlop 24. sor + 2.2. számú melléklet E. oszlop 25. sor </t>
  </si>
  <si>
    <t xml:space="preserve">2.1. számú melléklet E. oszlop 25. sor + 2.2. számú melléklet E. oszlop 26. sor </t>
  </si>
  <si>
    <t>A</t>
  </si>
  <si>
    <t>B</t>
  </si>
  <si>
    <t>C</t>
  </si>
  <si>
    <t>E</t>
  </si>
  <si>
    <t>D</t>
  </si>
  <si>
    <t>F</t>
  </si>
  <si>
    <t>G</t>
  </si>
  <si>
    <t>H</t>
  </si>
  <si>
    <t>I=(D+E+F+G+H)</t>
  </si>
  <si>
    <t>Összesen
(F=C+D+E)</t>
  </si>
  <si>
    <t>Helyi adóból és a települési adóból származó bevétel</t>
  </si>
  <si>
    <t>Osztalék, koncessziós díj és hozambevétel</t>
  </si>
  <si>
    <t>Kezesség-, illetve garanciavállalással kapcsolatos megtérülés</t>
  </si>
  <si>
    <t>Működési célú kvi támogatások és kiegészítő támogatások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</si>
  <si>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</si>
  <si>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</si>
  <si>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</si>
  <si>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</si>
  <si>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</si>
  <si>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</si>
  <si>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</si>
  <si>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charset val="238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</si>
  <si>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</si>
  <si>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</si>
  <si>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</si>
  <si>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</si>
  <si>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Éves tervezett létszám előirányzat (fő)</t>
  </si>
  <si>
    <t>Működési bevételek (1.1.+…+1.11.)</t>
  </si>
  <si>
    <t xml:space="preserve">  2.3-ból EU támogatás</t>
  </si>
  <si>
    <t>Felhalmozási célú támogatások államháztartáson belülről (4.1.+…+4.3.)</t>
  </si>
  <si>
    <t xml:space="preserve">  4.3.-ból EU-s támogatás</t>
  </si>
  <si>
    <t xml:space="preserve"> 2.3.-ból EU-s támogatásból megvalósuló programok, projektek kiadása</t>
  </si>
  <si>
    <t xml:space="preserve">  2.3.-ból EU támogatás</t>
  </si>
  <si>
    <t xml:space="preserve">  4.2.-ből EU-s támogatás</t>
  </si>
  <si>
    <t>KÖLTSÉGVETÉSI BEVÉTELEK ÖSSZESEN (1.+…+7.)</t>
  </si>
  <si>
    <t>KIADÁSOK ÖSSZESEN: (1.+2.+3.)</t>
  </si>
  <si>
    <t>Önkormányzat működési támogatásai</t>
  </si>
  <si>
    <t xml:space="preserve">Felhalmozási célú átvett pénzeszközök </t>
  </si>
  <si>
    <t xml:space="preserve">Működési célú átvett pénzeszközök </t>
  </si>
  <si>
    <t xml:space="preserve">Működési bevételek </t>
  </si>
  <si>
    <t xml:space="preserve">FINANSZÍROZÁSI BEVÉTELEK ÖSSZESEN: </t>
  </si>
  <si>
    <t>KÖLTSÉGVETÉSI ÉS FINANSZÍROZÁSI BEVÉTELEK ÖSSZESEN: (9+10)</t>
  </si>
  <si>
    <t xml:space="preserve">   Működési költségvetés kiadásai </t>
  </si>
  <si>
    <t>FINANSZÍROZÁSI KIADÁSOK ÖSSZESEN:</t>
  </si>
  <si>
    <t>KIADÁSOK ÖSSZESEN: (3.+4.)</t>
  </si>
  <si>
    <t>Központi, irányító szervi támogatás</t>
  </si>
  <si>
    <t>Belföldi finanszírozás kiadásai (6.1. + … + 6.5.)</t>
  </si>
  <si>
    <t xml:space="preserve">   Felhalmozási költségvetés kiadásai (2.1.+2.2.+2.3.)</t>
  </si>
  <si>
    <t>Hitel-, kölcsönfelvétel államháztartáson kívülről  (10.1.+…+10.3.)</t>
  </si>
  <si>
    <t>1.1. sz. melléklet Bevételek táblázat C. oszlop 9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</si>
  <si>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</si>
  <si>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</si>
  <si>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</si>
  <si>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C. oszlop 10 sora =</t>
  </si>
  <si>
    <t>1.1. sz. melléklet Kiadások táblázat C. oszlop 11 sora =</t>
  </si>
  <si>
    <t>Önkormányzatok szociális és gyermekjóléti, étkeztetési feladatainak támogatása</t>
  </si>
  <si>
    <t>Közhatalmi bevételek (4.1.+…+4.7.)</t>
  </si>
  <si>
    <t>4.5.</t>
  </si>
  <si>
    <t>4.6.</t>
  </si>
  <si>
    <t>4.7.</t>
  </si>
  <si>
    <t>Idegenforgalmi adó</t>
  </si>
  <si>
    <t>Iparűzési adó</t>
  </si>
  <si>
    <t>Talajterhelési díj</t>
  </si>
  <si>
    <t>Kamatbevételek és más nyereségjellegű bevételek</t>
  </si>
  <si>
    <t>Közhatalmi bevételek (4.1.+...+4.7.)</t>
  </si>
  <si>
    <t>Kamatbevételek és más nyereség jellegű bevételek</t>
  </si>
  <si>
    <t>F=(B-D-E)</t>
  </si>
  <si>
    <t>Kiemelt előirányzat, előirányzat megnevezése</t>
  </si>
  <si>
    <t>Forintban!</t>
  </si>
  <si>
    <t>Éves eredeti kiadási előirányzat: …………… Ft</t>
  </si>
  <si>
    <t>Bruttó  hiány:</t>
  </si>
  <si>
    <t>Bruttó  többlet:</t>
  </si>
  <si>
    <t xml:space="preserve">   3.5.-ből EU-s támogatás</t>
  </si>
  <si>
    <t xml:space="preserve">   Rövid lejáratú  hitelek, kölcsönök felvétele pénzügyi vállalkozástól</t>
  </si>
  <si>
    <t>Éven belüli lejáratú belföldi értékpapírok kibocsátása</t>
  </si>
  <si>
    <t>Éven túli lejáratú belföldi értékpapírok kibocsátása</t>
  </si>
  <si>
    <t>Lekötött betétek megszüntetése</t>
  </si>
  <si>
    <t xml:space="preserve">Egyéb működési célú támogatások bevételei államháztartáson belülről </t>
  </si>
  <si>
    <t>Egyéb felhalmozási célú kiadások</t>
  </si>
  <si>
    <t xml:space="preserve">   Elszámolásból származó bevételek</t>
  </si>
  <si>
    <t xml:space="preserve">   2.5.-ből EU-s támogatás</t>
  </si>
  <si>
    <t xml:space="preserve">   Egyéb működési bevételek</t>
  </si>
  <si>
    <t>ÖSSZEVONT MÉRLEGE</t>
  </si>
  <si>
    <t>KÖTELEZŐ FELADATOK MÉRLEGE</t>
  </si>
  <si>
    <t>ÖNKÉNT VÁLLALT FELADATOK MÉRLEGE</t>
  </si>
  <si>
    <t>Tartalomjegyzék</t>
  </si>
  <si>
    <t>Ugrás</t>
  </si>
  <si>
    <t>ALAPADATOK</t>
  </si>
  <si>
    <t>KÖLTSÉGVETÉSI RENDLET</t>
  </si>
  <si>
    <t>1. költségvetési szerv neve</t>
  </si>
  <si>
    <t>2. költségvetési szerv neve</t>
  </si>
  <si>
    <t>3. költségvetési szerv neve</t>
  </si>
  <si>
    <t>4. költségvetési szerv neve</t>
  </si>
  <si>
    <t>5. költségvetési szerv neve</t>
  </si>
  <si>
    <t>6. költségvetési szerv neve</t>
  </si>
  <si>
    <t>7. költségvetési szerv neve</t>
  </si>
  <si>
    <t>8. költségvetési szerv neve</t>
  </si>
  <si>
    <t>10. költségvetési szerv neve</t>
  </si>
  <si>
    <t>2 kvi név</t>
  </si>
  <si>
    <t>4 kvi név</t>
  </si>
  <si>
    <t>5 kvi név</t>
  </si>
  <si>
    <t>6 kvi név</t>
  </si>
  <si>
    <t>7 kvi név</t>
  </si>
  <si>
    <t>8 kvi név</t>
  </si>
  <si>
    <t>9 kvi név</t>
  </si>
  <si>
    <t>10 kvi név</t>
  </si>
  <si>
    <t>BEVÉTELEI, KIADÁSAI</t>
  </si>
  <si>
    <t>A dokumentációs rendszerben található táblázatok listája</t>
  </si>
  <si>
    <t>Dokumentum neve</t>
  </si>
  <si>
    <t>Alapadatok</t>
  </si>
  <si>
    <t>Adatok megadása</t>
  </si>
  <si>
    <t>Összefüggések</t>
  </si>
  <si>
    <t xml:space="preserve">1.1. melléklet </t>
  </si>
  <si>
    <t>Önkormányzat összevont pénzügyi mérlege összesen</t>
  </si>
  <si>
    <t>1.2. melléklet</t>
  </si>
  <si>
    <t>1.3. melléklet</t>
  </si>
  <si>
    <t xml:space="preserve">Önkormányzat kötelező feladatainak összevont pénzügyi mérlege  </t>
  </si>
  <si>
    <t xml:space="preserve">Önkormányzat önként vállalt feladatainak összevont pénzügyi mérlege  </t>
  </si>
  <si>
    <t>1.4. melléklet</t>
  </si>
  <si>
    <t xml:space="preserve">Önkormányzat államigazgatási feladatainak összevont pénzügyi mérlege  </t>
  </si>
  <si>
    <t>2.1. melléklet</t>
  </si>
  <si>
    <t>Működési célú bevételek, kiadások mérlege</t>
  </si>
  <si>
    <t>2.2. melléklet</t>
  </si>
  <si>
    <t>Felhalmozási célú bevételek, kiadások mérlege</t>
  </si>
  <si>
    <t>Ellenőrző lista</t>
  </si>
  <si>
    <t>Ellenőrzés az 1-es és 2.1., 2.2. mellékletek adati esetében</t>
  </si>
  <si>
    <t>3. melléklet</t>
  </si>
  <si>
    <t>4. melléklet</t>
  </si>
  <si>
    <t>Önkormányzat saját bevételeinek bemutatása</t>
  </si>
  <si>
    <t>Az önkormányzat adósságot keletkeztető fejlesztései céljai</t>
  </si>
  <si>
    <t>5. melléklet</t>
  </si>
  <si>
    <t>6. melléklet</t>
  </si>
  <si>
    <t>Beruházások előirányzatai</t>
  </si>
  <si>
    <t>7. melléklet</t>
  </si>
  <si>
    <t>Felújítások előirányzatai</t>
  </si>
  <si>
    <t>8. melléklet</t>
  </si>
  <si>
    <t>EU-s projektek táblázatai</t>
  </si>
  <si>
    <t>9.1. melléklet</t>
  </si>
  <si>
    <t>Önkormányzat bevételei kiadásai (összesen)</t>
  </si>
  <si>
    <t>9.1.1. melléklet</t>
  </si>
  <si>
    <t xml:space="preserve">Önkormányzat kötelező feladatai  </t>
  </si>
  <si>
    <t>9.1.2. melléklet</t>
  </si>
  <si>
    <t xml:space="preserve">Önkormányzat önként vállalt feladatai </t>
  </si>
  <si>
    <t>9.1.3. melléklet</t>
  </si>
  <si>
    <t xml:space="preserve">Önkormányzat államigazgatási feladatai </t>
  </si>
  <si>
    <t>9.2. melléklet</t>
  </si>
  <si>
    <t>Polgármesteri/Közös hivatal költségvetési táblái (9.2.1., 9.2.2., 9.2.3.)</t>
  </si>
  <si>
    <t>9.3. melléklet</t>
  </si>
  <si>
    <t>9.4. melléklet</t>
  </si>
  <si>
    <t>/</t>
  </si>
  <si>
    <t>(</t>
  </si>
  <si>
    <t>)</t>
  </si>
  <si>
    <t>a</t>
  </si>
  <si>
    <t>önkormányzati rendelethez</t>
  </si>
  <si>
    <t>9.5. melléklet</t>
  </si>
  <si>
    <t>9.6. melléklet</t>
  </si>
  <si>
    <t>9.7. melléklet</t>
  </si>
  <si>
    <t>9.8. melléklet</t>
  </si>
  <si>
    <t>9.9. melléklet</t>
  </si>
  <si>
    <t>9.10. melléklet</t>
  </si>
  <si>
    <t>9.11. melléklet</t>
  </si>
  <si>
    <t>9.12. melléklet</t>
  </si>
  <si>
    <t>10. melléklet</t>
  </si>
  <si>
    <t>1. számú tájékoztató tábla</t>
  </si>
  <si>
    <t>2. számú tájékoztató tábla</t>
  </si>
  <si>
    <t>3. számú tájékoztató tábla</t>
  </si>
  <si>
    <t>4. számú tájékoztató tábla</t>
  </si>
  <si>
    <t>5. számú tájékoztató tábla</t>
  </si>
  <si>
    <t>6. számú tájékoztató tábla</t>
  </si>
  <si>
    <t>7. számú tájékoztató tábla</t>
  </si>
  <si>
    <t>Adatszolgáltatás az elismert tartozásállományról</t>
  </si>
  <si>
    <t>Az önkormányzat által adott közvetett támogatások (kedvezmények)</t>
  </si>
  <si>
    <t>Európai uniós támogatással megvalósuló projektek</t>
  </si>
  <si>
    <t>Előterjesztéskor</t>
  </si>
  <si>
    <t xml:space="preserve">3 kvi név  </t>
  </si>
  <si>
    <t>Forintban</t>
  </si>
  <si>
    <t>Egyéb</t>
  </si>
  <si>
    <t>Telekadó</t>
  </si>
  <si>
    <t>Mellékletben külön?</t>
  </si>
  <si>
    <t>.</t>
  </si>
  <si>
    <t>Támogatási szerződés szerinti bevételek, kiadások</t>
  </si>
  <si>
    <t>Évenkénti ütemezés</t>
  </si>
  <si>
    <t>B=(C+D+E)</t>
  </si>
  <si>
    <t xml:space="preserve">Önkormányzaton kívüli EU-s projekthez történő hozzájárulás </t>
  </si>
  <si>
    <t xml:space="preserve">Összesen: </t>
  </si>
  <si>
    <r>
      <t>EU-s projekt neve, azonosítója:</t>
    </r>
    <r>
      <rPr>
        <sz val="11"/>
        <rFont val="Times New Roman"/>
        <family val="1"/>
        <charset val="238"/>
      </rPr>
      <t xml:space="preserve"> </t>
    </r>
  </si>
  <si>
    <r>
      <t>EU-s projekt neve, azonosítója:</t>
    </r>
    <r>
      <rPr>
        <sz val="11"/>
        <rFont val="Times New Roman"/>
        <family val="1"/>
        <charset val="238"/>
      </rPr>
      <t>*</t>
    </r>
  </si>
  <si>
    <t xml:space="preserve">* Amennyiben több projekt megvalósítása történi egy időben akkor azokat külön-külön, projektenként be kell mutatni!  </t>
  </si>
  <si>
    <t>Igen</t>
  </si>
  <si>
    <t>Táblázatok adatainak összefüggései</t>
  </si>
  <si>
    <t>Adósságot keletkeztető ügyletek táblázata</t>
  </si>
  <si>
    <t xml:space="preserve">* Magyarország gazdasági stabilitásáról szóló 2011. évi CXCIV. törvény 8. § (2) bekezdése szerinti adósságot keletkezető ügyletek.
</t>
  </si>
  <si>
    <t>ADÓSSÁGOT KELETKEZTETŐ ÜGYLETEK VÁRHATÓ EGYÜTTES ÖSSZEGE*</t>
  </si>
  <si>
    <t xml:space="preserve">bevételei, kiadásai, hozzájárulások  </t>
  </si>
  <si>
    <t>Összes tervezett
 forrás, kiadás</t>
  </si>
  <si>
    <t>2020. évi XC.
törvény 2.  melléklete száma*</t>
  </si>
  <si>
    <t>MURAKERESZTÚR KÖZSÉG ÖNKORMÁNYZATA</t>
  </si>
  <si>
    <t>Magánszemélyek kommunális adója</t>
  </si>
  <si>
    <t>Egyéb közhatalmi bevétel</t>
  </si>
  <si>
    <t xml:space="preserve">MURAKERESZTÚRI KÖZÖS ÖNKORMÁNYZATI HIVATAL </t>
  </si>
  <si>
    <t>Murakeresztúri Óvoda</t>
  </si>
  <si>
    <t>Magányszemélyek kommunális adója</t>
  </si>
  <si>
    <t>Egyéb közhatalmi bevételek</t>
  </si>
  <si>
    <t>Egéb közhatalmi bevételek</t>
  </si>
  <si>
    <t>Államháztartási megelőlegezések visszafizetése</t>
  </si>
  <si>
    <t>Közösségi közlekedés projekt beruházás része</t>
  </si>
  <si>
    <t>Dapper 5009 + körmös kanál, fűnyíró… vásárlás</t>
  </si>
  <si>
    <t>2021</t>
  </si>
  <si>
    <t>2019-2021</t>
  </si>
  <si>
    <t>Tárgyi eszköz beszerzés (Óvoda)</t>
  </si>
  <si>
    <t>Tárgyi eszköz beszerzés (Önkormányzat)</t>
  </si>
  <si>
    <t>Hivatal tetőfelújítás (BM)</t>
  </si>
  <si>
    <t>Hivatal felújítás (MFP)</t>
  </si>
  <si>
    <t>Hivatal energatika (TOP)</t>
  </si>
  <si>
    <t>2020-2021</t>
  </si>
  <si>
    <t>TOP 3.1.1-15-ZA1-2016-00010 "Fenntartható, biztonságos közösségi közlekedés Murakeresztúron"</t>
  </si>
  <si>
    <t>TOP-3.2.1-16-ZA1-2018-00024 Önkormányzati épületek energetikai korszerűsítése</t>
  </si>
  <si>
    <t>Központi, irányító szervi támogatások folyosítása</t>
  </si>
  <si>
    <t>Önkormányzatok  gyermekétkeztetési feladatainak támogatása</t>
  </si>
  <si>
    <t>TOP-3.1.1-15-ZA1-2016-00010 "Fenntartható, biztonságos közösségi közlekedés Murakeresztúron"</t>
  </si>
  <si>
    <t>TEFA kölcsön</t>
  </si>
  <si>
    <t>Hivatal felújítás (Magyar Falu Program)</t>
  </si>
  <si>
    <t>2019</t>
  </si>
  <si>
    <t>2020</t>
  </si>
  <si>
    <t>ebből:                 Magánszemélyek kommunális adója</t>
  </si>
  <si>
    <t>Szolgáltatások bevételei</t>
  </si>
  <si>
    <t>Az önkormányzat és intézményei nyugdíjas dolgozóinak étkzetetési díj kedvezménye</t>
  </si>
  <si>
    <t>I.</t>
  </si>
  <si>
    <t>Általános működési támogatások</t>
  </si>
  <si>
    <t>Önkormányzati hivatal működésének támogatása</t>
  </si>
  <si>
    <t>Zöldterület kezelés támogatása</t>
  </si>
  <si>
    <t>Közvilágítás támogatása</t>
  </si>
  <si>
    <t>Köztemető fenntartás, működtetés támogatása</t>
  </si>
  <si>
    <t>Közutak fenntartása támogatása</t>
  </si>
  <si>
    <t>Egyéb önkormányzati feladatok támogatása</t>
  </si>
  <si>
    <t>Lakott külterülettel kapcsolatos feladatok támogatása</t>
  </si>
  <si>
    <t>Általános működési támogatások összesen:</t>
  </si>
  <si>
    <t>II.</t>
  </si>
  <si>
    <t>Óvodapedagógusok bértámogtása</t>
  </si>
  <si>
    <t>Óvodapedagógusok munkáját segítők bértámogatása</t>
  </si>
  <si>
    <t>Óvodaműködtetési támogatás</t>
  </si>
  <si>
    <t>Nemzetiségi pótlék támogatása</t>
  </si>
  <si>
    <t>Egyes köznevelési  feladatok támogatásai összesen:</t>
  </si>
  <si>
    <t>III.</t>
  </si>
  <si>
    <t>Szociális, gyermekjóléti és gyermekétkeztetési feldatok támogatásai</t>
  </si>
  <si>
    <t>Szociális feladatok egyéb támogatása</t>
  </si>
  <si>
    <t>Család-és gyermekjóléti szolgálat támogatása</t>
  </si>
  <si>
    <t>Szociális étkeztetés támogatása</t>
  </si>
  <si>
    <t>Házi segítségnyújtás támogatása</t>
  </si>
  <si>
    <t>Szociális, gyermekjóléti és gyermekétkeztetési feldatok támogatásai összesen:</t>
  </si>
  <si>
    <t>IV.</t>
  </si>
  <si>
    <t>Kulturális feladatok támogatása</t>
  </si>
  <si>
    <t>Könyvtári, közművelődési feladatok támogatása</t>
  </si>
  <si>
    <t>Kulturális feladatok támogatása összesen:</t>
  </si>
  <si>
    <t>Önk.-i hivatal működésének támogatása (székhelynél)</t>
  </si>
  <si>
    <t>Önkormányzatok egyes köznevelési  feladatok támogatásai</t>
  </si>
  <si>
    <t xml:space="preserve">Óvodapedagógusok kiegészítő bértámogatás </t>
  </si>
  <si>
    <t>Gyermekétkeztetés  támogatása</t>
  </si>
  <si>
    <t>Gyermekétkeztetés dolgozók bértámogatása</t>
  </si>
  <si>
    <t>Gyermekétkeztetés üzemeltetési támogatása</t>
  </si>
  <si>
    <t xml:space="preserve">Szünidei étkeztetés támogatása </t>
  </si>
  <si>
    <t>Egyéb működési támogatások államháztartáson belülre</t>
  </si>
  <si>
    <t>Muramenti Nemzetiségi Területfejlesztési Társulás</t>
  </si>
  <si>
    <t>működési támogatás</t>
  </si>
  <si>
    <t>Nagykanizsa és Térsége Önkormányzati Társulás</t>
  </si>
  <si>
    <t>Városkörnyéki Ügyeleti Társulás</t>
  </si>
  <si>
    <t>Emberi Erőforrás Támogatáskezelő</t>
  </si>
  <si>
    <t>Térségi Közterület-felügyeleti és Mezőri Társulás</t>
  </si>
  <si>
    <t>Műk.tám.államháztartáson belülre összesen:</t>
  </si>
  <si>
    <t>Egyéb működési támogatások államháztartáson kívülre</t>
  </si>
  <si>
    <t>Műk.tám.államháztartáson kívülre összesen:</t>
  </si>
  <si>
    <t>Bursa Hungarica ösztöndíj támogatás</t>
  </si>
  <si>
    <t>Egyesületek támogatása</t>
  </si>
  <si>
    <t>Beruházások, beszerzések, felújítások</t>
  </si>
  <si>
    <t>Céltartalék</t>
  </si>
  <si>
    <t>TOP-3.1.1-15-ZA1-2020-00012 "Kerékpár forgalmi útvonal kialakítása Murakeresztúr térségében"</t>
  </si>
  <si>
    <t>TOP-3.2.1-16-ZA1-2018-00024 "Önkormányzati épületek energetikai korszerűsítése"</t>
  </si>
  <si>
    <t>1.1.1.1.</t>
  </si>
  <si>
    <t>1.1.1.2.</t>
  </si>
  <si>
    <t>1.1.1.3.</t>
  </si>
  <si>
    <t>1.1.1.4.</t>
  </si>
  <si>
    <t>1.1.1.5.</t>
  </si>
  <si>
    <t>1.1.1.6.</t>
  </si>
  <si>
    <t>1.1.1.7.</t>
  </si>
  <si>
    <t>1.2.2.1.</t>
  </si>
  <si>
    <t>1.2.5.1.1.</t>
  </si>
  <si>
    <t>1.2.3.1.1.1.1.</t>
  </si>
  <si>
    <t>1.2.1.1.</t>
  </si>
  <si>
    <t>1.2.4.1.3.</t>
  </si>
  <si>
    <t>1.3.2.3.1.</t>
  </si>
  <si>
    <t>1.3.2.2.</t>
  </si>
  <si>
    <t>1.3.2.4.1.</t>
  </si>
  <si>
    <t>1.4.1.1.</t>
  </si>
  <si>
    <t>1.4.2.</t>
  </si>
  <si>
    <t>1.3.1.</t>
  </si>
  <si>
    <t>II.16.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</si>
</sst>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F_t_-;\-* #,##0.00\ _F_t_-;_-* &quot;-&quot;??\ _F_t_-;_-@_-"/>
    <numFmt numFmtId="165" formatCode="#,###"/>
    <numFmt numFmtId="166" formatCode="_-* #,##0\ _F_t_-;\-* #,##0\ _F_t_-;_-* &quot;-&quot;??\ _F_t_-;_-@_-"/>
    <numFmt numFmtId="167" formatCode="0&quot;.&quot;"/>
    <numFmt numFmtId="168" formatCode="#,##0.0"/>
  </numFmts>
  <fonts count="76" x14ac:knownFonts="1">
    <font>
      <sz val="10"/>
      <name val="Times New Roman CE"/>
      <charset val="238"/>
    </font>
    <font>
      <sz val="10"/>
      <name val="Times New Roman CE"/>
      <charset val="238"/>
    </font>
    <font>
      <sz val="11"/>
      <name val="Times New Roman CE"/>
      <family val="1"/>
      <charset val="238"/>
    </font>
    <font>
      <sz val="12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11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9"/>
      <name val="Times New Roman CE"/>
      <family val="1"/>
      <charset val="238"/>
    </font>
    <font>
      <i/>
      <sz val="10"/>
      <name val="Times New Roman CE"/>
      <family val="1"/>
      <charset val="238"/>
    </font>
    <font>
      <i/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sz val="12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Times New Roman CE"/>
      <family val="1"/>
      <charset val="238"/>
    </font>
    <font>
      <b/>
      <sz val="12"/>
      <name val="Times New Roman"/>
      <family val="1"/>
      <charset val="238"/>
    </font>
    <font>
      <sz val="10"/>
      <name val="Times New Roman CE"/>
      <charset val="238"/>
    </font>
    <font>
      <i/>
      <sz val="10"/>
      <name val="Times New Roman CE"/>
      <charset val="238"/>
    </font>
    <font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b/>
      <i/>
      <sz val="9"/>
      <name val="Times New Roman CE"/>
      <family val="1"/>
      <charset val="238"/>
    </font>
    <font>
      <sz val="8"/>
      <name val="Times New Roman CE"/>
      <family val="1"/>
      <charset val="238"/>
    </font>
    <font>
      <b/>
      <sz val="12"/>
      <name val="Times New Roman CE"/>
      <charset val="238"/>
    </font>
    <font>
      <b/>
      <sz val="12"/>
      <color indexed="10"/>
      <name val="Times New Roman CE"/>
      <charset val="238"/>
    </font>
    <font>
      <b/>
      <sz val="9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sz val="9"/>
      <name val="Times New Roman CE"/>
      <charset val="238"/>
    </font>
    <font>
      <b/>
      <sz val="10"/>
      <name val="Times New Roman CE"/>
      <charset val="238"/>
    </font>
    <font>
      <i/>
      <sz val="8"/>
      <name val="Times New Roman CE"/>
      <charset val="238"/>
    </font>
    <font>
      <b/>
      <sz val="8"/>
      <name val="Times New Roman"/>
      <family val="1"/>
    </font>
    <font>
      <b/>
      <sz val="11"/>
      <name val="Times New Roman CE"/>
      <charset val="238"/>
    </font>
    <font>
      <b/>
      <i/>
      <sz val="9"/>
      <name val="Times New Roman CE"/>
      <charset val="238"/>
    </font>
    <font>
      <b/>
      <sz val="14"/>
      <name val="Times New Roman CE"/>
      <charset val="238"/>
    </font>
    <font>
      <sz val="9"/>
      <name val="Times New Roman CE"/>
      <charset val="238"/>
    </font>
    <font>
      <b/>
      <sz val="9"/>
      <color indexed="8"/>
      <name val="Times New Roman"/>
      <family val="1"/>
      <charset val="238"/>
    </font>
    <font>
      <sz val="9"/>
      <name val="Times New Roman"/>
      <family val="1"/>
      <charset val="238"/>
    </font>
    <font>
      <b/>
      <i/>
      <sz val="12"/>
      <name val="Times New Roman CE"/>
      <family val="1"/>
      <charset val="238"/>
    </font>
    <font>
      <sz val="11"/>
      <name val="Times New Roman CE"/>
      <charset val="238"/>
    </font>
    <font>
      <sz val="9"/>
      <color indexed="17"/>
      <name val="Times New Roman CE"/>
      <charset val="238"/>
    </font>
    <font>
      <sz val="10"/>
      <color indexed="17"/>
      <name val="Times New Roman CE"/>
      <charset val="238"/>
    </font>
    <font>
      <sz val="10"/>
      <name val="Times New Roman CE"/>
      <charset val="238"/>
    </font>
    <font>
      <b/>
      <i/>
      <sz val="11"/>
      <name val="Times New Roman CE"/>
      <charset val="238"/>
    </font>
    <font>
      <sz val="7"/>
      <name val="Times New Roman CE"/>
      <family val="1"/>
      <charset val="238"/>
    </font>
    <font>
      <b/>
      <sz val="7"/>
      <name val="Times New Roman CE"/>
      <family val="1"/>
      <charset val="238"/>
    </font>
    <font>
      <sz val="6"/>
      <name val="Times New Roman CE"/>
      <family val="1"/>
      <charset val="238"/>
    </font>
    <font>
      <b/>
      <sz val="6"/>
      <name val="Times New Roman CE"/>
      <family val="1"/>
      <charset val="238"/>
    </font>
    <font>
      <sz val="7"/>
      <name val="Times New Roman CE"/>
      <charset val="238"/>
    </font>
    <font>
      <b/>
      <sz val="7"/>
      <name val="Times New Roman CE"/>
      <charset val="238"/>
    </font>
    <font>
      <i/>
      <sz val="11"/>
      <name val="Times New Roman CE"/>
      <charset val="238"/>
    </font>
    <font>
      <sz val="10"/>
      <name val="Times New Roman"/>
      <family val="1"/>
      <charset val="238"/>
    </font>
    <font>
      <b/>
      <sz val="14"/>
      <name val="Times New Roman"/>
      <family val="1"/>
      <charset val="238"/>
    </font>
    <font>
      <i/>
      <sz val="11"/>
      <name val="Times New Roman"/>
      <family val="1"/>
      <charset val="238"/>
    </font>
    <font>
      <b/>
      <i/>
      <sz val="10"/>
      <name val="Times New Roman"/>
      <family val="1"/>
      <charset val="238"/>
    </font>
    <font>
      <sz val="11"/>
      <name val="Times New Roman"/>
      <family val="1"/>
      <charset val="238"/>
    </font>
    <font>
      <i/>
      <sz val="9"/>
      <name val="Times New Roman CE"/>
      <charset val="238"/>
    </font>
    <font>
      <b/>
      <i/>
      <sz val="8"/>
      <name val="Times New Roman"/>
      <family val="1"/>
      <charset val="238"/>
    </font>
    <font>
      <i/>
      <sz val="12"/>
      <name val="Times New Roman CE"/>
      <charset val="238"/>
    </font>
    <font>
      <i/>
      <sz val="9"/>
      <name val="Times New Roman"/>
      <family val="1"/>
      <charset val="238"/>
    </font>
    <font>
      <i/>
      <sz val="8"/>
      <name val="Times New Roman"/>
      <family val="1"/>
      <charset val="238"/>
    </font>
    <font>
      <sz val="6"/>
      <name val="Times New Roman CE"/>
      <charset val="238"/>
    </font>
    <font>
      <b/>
      <i/>
      <sz val="10"/>
      <name val="Times New Roman CE"/>
      <charset val="238"/>
    </font>
    <font>
      <u/>
      <sz val="10"/>
      <color theme="10"/>
      <name val="Times New Roman CE"/>
      <charset val="238"/>
    </font>
    <font>
      <sz val="11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0"/>
      <color rgb="FFFF0000"/>
      <name val="Times New Roman CE"/>
      <charset val="238"/>
    </font>
    <font>
      <sz val="8"/>
      <color rgb="FFFF0000"/>
      <name val="Times New Roman CE"/>
      <charset val="238"/>
    </font>
    <font>
      <sz val="12"/>
      <color rgb="FFFF0000"/>
      <name val="Times New Roman CE"/>
      <charset val="238"/>
    </font>
    <font>
      <i/>
      <sz val="12"/>
      <color theme="1"/>
      <name val="Calibri"/>
      <family val="2"/>
      <charset val="238"/>
      <scheme val="minor"/>
    </font>
    <font>
      <sz val="10"/>
      <color theme="0"/>
      <name val="Times New Roman CE"/>
      <charset val="238"/>
    </font>
    <font>
      <b/>
      <sz val="14"/>
      <color rgb="FF000000"/>
      <name val="Times New Roman"/>
      <family val="1"/>
      <charset val="238"/>
    </font>
    <font>
      <b/>
      <sz val="12"/>
      <color rgb="FFFF0000"/>
      <name val="Times New Roman CE"/>
      <charset val="238"/>
    </font>
    <font>
      <sz val="10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lightHorizontal"/>
    </fill>
    <fill>
      <patternFill patternType="lightDown"/>
    </fill>
    <fill>
      <patternFill patternType="solid">
        <fgColor rgb="FFD8D8D8"/>
        <bgColor rgb="FF000000"/>
      </patternFill>
    </fill>
    <fill>
      <patternFill patternType="solid">
        <fgColor rgb="FFFFC000"/>
        <bgColor indexed="64"/>
      </patternFill>
    </fill>
  </fills>
  <borders count="7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rgb="FF006600"/>
      </left>
      <right style="thick">
        <color rgb="FF006600"/>
      </right>
      <top style="thick">
        <color rgb="FF006600"/>
      </top>
      <bottom style="thick">
        <color rgb="FF006600"/>
      </bottom>
      <diagonal/>
    </border>
  </borders>
  <cellStyleXfs count="10">
    <xf numFmtId="0" fontId="0" fillId="0" borderId="0"/>
    <xf numFmtId="164" fontId="1" fillId="0" borderId="0" applyFont="0" applyFill="0" applyBorder="0" applyAlignment="0" applyProtection="0"/>
    <xf numFmtId="164" fontId="17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65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7" fillId="0" borderId="0"/>
    <xf numFmtId="0" fontId="12" fillId="0" borderId="0"/>
    <xf numFmtId="0" fontId="12" fillId="0" borderId="0"/>
    <xf numFmtId="9" fontId="17" fillId="0" borderId="0" applyFont="0" applyFill="0" applyBorder="0" applyAlignment="0" applyProtection="0"/>
  </cellStyleXfs>
  <cellXfs count="879">
    <xf numFmtId="0" fontId="0" fillId="0" borderId="0" xfId="0"/>
    <xf numFmtId="0" fontId="15" fillId="0" borderId="0" xfId="7" applyFont="1" applyFill="1"/>
    <xf numFmtId="165" fontId="3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6" fillId="0" borderId="0" xfId="0" applyFont="1" applyFill="1" applyAlignment="1">
      <alignment horizontal="right"/>
    </xf>
    <xf numFmtId="0" fontId="7" fillId="0" borderId="0" xfId="7" applyFont="1" applyFill="1" applyBorder="1" applyAlignment="1" applyProtection="1">
      <alignment horizontal="center" vertical="center" wrapText="1"/>
    </xf>
    <xf numFmtId="0" fontId="7" fillId="0" borderId="0" xfId="7" applyFont="1" applyFill="1" applyBorder="1" applyAlignment="1" applyProtection="1">
      <alignment vertical="center" wrapText="1"/>
    </xf>
    <xf numFmtId="0" fontId="22" fillId="0" borderId="1" xfId="7" applyFont="1" applyFill="1" applyBorder="1" applyAlignment="1" applyProtection="1">
      <alignment horizontal="left" vertical="center" wrapText="1" indent="1"/>
    </xf>
    <xf numFmtId="0" fontId="22" fillId="0" borderId="2" xfId="7" applyFont="1" applyFill="1" applyBorder="1" applyAlignment="1" applyProtection="1">
      <alignment horizontal="left" vertical="center" wrapText="1" indent="1"/>
    </xf>
    <xf numFmtId="0" fontId="22" fillId="0" borderId="3" xfId="7" applyFont="1" applyFill="1" applyBorder="1" applyAlignment="1" applyProtection="1">
      <alignment horizontal="left" vertical="center" wrapText="1" indent="1"/>
    </xf>
    <xf numFmtId="0" fontId="22" fillId="0" borderId="4" xfId="7" applyFont="1" applyFill="1" applyBorder="1" applyAlignment="1" applyProtection="1">
      <alignment horizontal="left" vertical="center" wrapText="1" indent="1"/>
    </xf>
    <xf numFmtId="0" fontId="22" fillId="0" borderId="5" xfId="7" applyFont="1" applyFill="1" applyBorder="1" applyAlignment="1" applyProtection="1">
      <alignment horizontal="left" vertical="center" wrapText="1" indent="1"/>
    </xf>
    <xf numFmtId="0" fontId="22" fillId="0" borderId="6" xfId="7" applyFont="1" applyFill="1" applyBorder="1" applyAlignment="1" applyProtection="1">
      <alignment horizontal="left" vertical="center" wrapText="1" indent="1"/>
    </xf>
    <xf numFmtId="49" fontId="22" fillId="0" borderId="7" xfId="7" applyNumberFormat="1" applyFont="1" applyFill="1" applyBorder="1" applyAlignment="1" applyProtection="1">
      <alignment horizontal="left" vertical="center" wrapText="1" indent="1"/>
    </xf>
    <xf numFmtId="49" fontId="22" fillId="0" borderId="8" xfId="7" applyNumberFormat="1" applyFont="1" applyFill="1" applyBorder="1" applyAlignment="1" applyProtection="1">
      <alignment horizontal="left" vertical="center" wrapText="1" indent="1"/>
    </xf>
    <xf numFmtId="49" fontId="22" fillId="0" borderId="9" xfId="7" applyNumberFormat="1" applyFont="1" applyFill="1" applyBorder="1" applyAlignment="1" applyProtection="1">
      <alignment horizontal="left" vertical="center" wrapText="1" indent="1"/>
    </xf>
    <xf numFmtId="49" fontId="22" fillId="0" borderId="10" xfId="7" applyNumberFormat="1" applyFont="1" applyFill="1" applyBorder="1" applyAlignment="1" applyProtection="1">
      <alignment horizontal="left" vertical="center" wrapText="1" indent="1"/>
    </xf>
    <xf numFmtId="49" fontId="22" fillId="0" borderId="11" xfId="7" applyNumberFormat="1" applyFont="1" applyFill="1" applyBorder="1" applyAlignment="1" applyProtection="1">
      <alignment horizontal="left" vertical="center" wrapText="1" indent="1"/>
    </xf>
    <xf numFmtId="49" fontId="22" fillId="0" borderId="12" xfId="7" applyNumberFormat="1" applyFont="1" applyFill="1" applyBorder="1" applyAlignment="1" applyProtection="1">
      <alignment horizontal="left" vertical="center" wrapText="1" indent="1"/>
    </xf>
    <xf numFmtId="0" fontId="22" fillId="0" borderId="0" xfId="7" applyFont="1" applyFill="1" applyBorder="1" applyAlignment="1" applyProtection="1">
      <alignment horizontal="left" vertical="center" wrapText="1" indent="1"/>
    </xf>
    <xf numFmtId="0" fontId="20" fillId="0" borderId="13" xfId="7" applyFont="1" applyFill="1" applyBorder="1" applyAlignment="1" applyProtection="1">
      <alignment horizontal="left" vertical="center" wrapText="1" indent="1"/>
    </xf>
    <xf numFmtId="0" fontId="20" fillId="0" borderId="14" xfId="7" applyFont="1" applyFill="1" applyBorder="1" applyAlignment="1" applyProtection="1">
      <alignment horizontal="left" vertical="center" wrapText="1" indent="1"/>
    </xf>
    <xf numFmtId="0" fontId="20" fillId="0" borderId="15" xfId="7" applyFont="1" applyFill="1" applyBorder="1" applyAlignment="1" applyProtection="1">
      <alignment horizontal="left" vertical="center" wrapText="1" indent="1"/>
    </xf>
    <xf numFmtId="0" fontId="8" fillId="0" borderId="13" xfId="7" applyFont="1" applyFill="1" applyBorder="1" applyAlignment="1" applyProtection="1">
      <alignment horizontal="center" vertical="center" wrapText="1"/>
    </xf>
    <xf numFmtId="0" fontId="8" fillId="0" borderId="14" xfId="7" applyFont="1" applyFill="1" applyBorder="1" applyAlignment="1" applyProtection="1">
      <alignment horizontal="center" vertical="center" wrapText="1"/>
    </xf>
    <xf numFmtId="165" fontId="22" fillId="0" borderId="2" xfId="0" applyNumberFormat="1" applyFont="1" applyFill="1" applyBorder="1" applyAlignment="1" applyProtection="1">
      <alignment vertical="center" wrapText="1"/>
      <protection locked="0"/>
    </xf>
    <xf numFmtId="165" fontId="22" fillId="0" borderId="6" xfId="0" applyNumberFormat="1" applyFont="1" applyFill="1" applyBorder="1" applyAlignment="1" applyProtection="1">
      <alignment vertical="center" wrapText="1"/>
      <protection locked="0"/>
    </xf>
    <xf numFmtId="0" fontId="20" fillId="0" borderId="14" xfId="7" applyFont="1" applyFill="1" applyBorder="1" applyAlignment="1" applyProtection="1">
      <alignment vertical="center" wrapText="1"/>
    </xf>
    <xf numFmtId="0" fontId="20" fillId="0" borderId="16" xfId="7" applyFont="1" applyFill="1" applyBorder="1" applyAlignment="1" applyProtection="1">
      <alignment vertical="center" wrapText="1"/>
    </xf>
    <xf numFmtId="0" fontId="29" fillId="0" borderId="4" xfId="0" applyFont="1" applyBorder="1" applyAlignment="1" applyProtection="1">
      <alignment horizontal="left" vertical="center" indent="1"/>
      <protection locked="0"/>
    </xf>
    <xf numFmtId="0" fontId="29" fillId="0" borderId="2" xfId="0" applyFont="1" applyBorder="1" applyAlignment="1" applyProtection="1">
      <alignment horizontal="left" vertical="center" indent="1"/>
      <protection locked="0"/>
    </xf>
    <xf numFmtId="0" fontId="29" fillId="0" borderId="6" xfId="0" applyFont="1" applyBorder="1" applyAlignment="1" applyProtection="1">
      <alignment horizontal="left" vertical="center" indent="1"/>
      <protection locked="0"/>
    </xf>
    <xf numFmtId="0" fontId="20" fillId="0" borderId="13" xfId="7" applyFont="1" applyFill="1" applyBorder="1" applyAlignment="1" applyProtection="1">
      <alignment horizontal="center" vertical="center" wrapText="1"/>
    </xf>
    <xf numFmtId="0" fontId="20" fillId="0" borderId="14" xfId="7" applyFont="1" applyFill="1" applyBorder="1" applyAlignment="1" applyProtection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 wrapText="1"/>
    </xf>
    <xf numFmtId="0" fontId="8" fillId="0" borderId="14" xfId="8" applyFont="1" applyFill="1" applyBorder="1" applyAlignment="1" applyProtection="1">
      <alignment horizontal="left" vertical="center" indent="1"/>
    </xf>
    <xf numFmtId="0" fontId="12" fillId="0" borderId="0" xfId="7" applyFill="1"/>
    <xf numFmtId="0" fontId="22" fillId="0" borderId="0" xfId="7" applyFont="1" applyFill="1"/>
    <xf numFmtId="0" fontId="24" fillId="0" borderId="0" xfId="7" applyFont="1" applyFill="1"/>
    <xf numFmtId="165" fontId="0" fillId="0" borderId="0" xfId="0" applyNumberFormat="1" applyFill="1" applyAlignment="1">
      <alignment vertical="center" wrapText="1"/>
    </xf>
    <xf numFmtId="165" fontId="0" fillId="0" borderId="0" xfId="0" applyNumberFormat="1" applyFill="1" applyAlignment="1">
      <alignment horizontal="center" vertical="center" wrapText="1"/>
    </xf>
    <xf numFmtId="165" fontId="6" fillId="0" borderId="0" xfId="0" applyNumberFormat="1" applyFont="1" applyFill="1" applyAlignment="1">
      <alignment horizontal="right" vertical="center"/>
    </xf>
    <xf numFmtId="165" fontId="4" fillId="0" borderId="0" xfId="0" applyNumberFormat="1" applyFont="1" applyFill="1" applyAlignment="1">
      <alignment horizontal="center" vertical="center" wrapText="1"/>
    </xf>
    <xf numFmtId="165" fontId="22" fillId="0" borderId="8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/>
    <xf numFmtId="0" fontId="0" fillId="0" borderId="0" xfId="0" applyFill="1" applyAlignment="1"/>
    <xf numFmtId="0" fontId="18" fillId="0" borderId="0" xfId="0" applyFont="1" applyFill="1" applyAlignment="1">
      <alignment vertical="center"/>
    </xf>
    <xf numFmtId="0" fontId="0" fillId="0" borderId="0" xfId="0" applyFill="1" applyAlignment="1" applyProtection="1">
      <alignment vertical="center"/>
    </xf>
    <xf numFmtId="165" fontId="8" fillId="0" borderId="17" xfId="0" applyNumberFormat="1" applyFont="1" applyFill="1" applyBorder="1" applyAlignment="1" applyProtection="1">
      <alignment horizontal="center" vertical="center" wrapText="1"/>
    </xf>
    <xf numFmtId="165" fontId="20" fillId="0" borderId="18" xfId="0" applyNumberFormat="1" applyFont="1" applyFill="1" applyBorder="1" applyAlignment="1" applyProtection="1">
      <alignment horizontal="center" vertical="center" wrapText="1"/>
    </xf>
    <xf numFmtId="165" fontId="20" fillId="0" borderId="19" xfId="0" applyNumberFormat="1" applyFont="1" applyFill="1" applyBorder="1" applyAlignment="1" applyProtection="1">
      <alignment horizontal="center" vertical="center" wrapText="1"/>
    </xf>
    <xf numFmtId="165" fontId="0" fillId="0" borderId="0" xfId="0" applyNumberFormat="1" applyFill="1" applyAlignment="1" applyProtection="1">
      <alignment vertical="center" wrapText="1"/>
    </xf>
    <xf numFmtId="165" fontId="22" fillId="0" borderId="20" xfId="0" applyNumberFormat="1" applyFont="1" applyFill="1" applyBorder="1" applyAlignment="1" applyProtection="1">
      <alignment vertical="center" wrapText="1"/>
    </xf>
    <xf numFmtId="165" fontId="22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5" fontId="22" fillId="0" borderId="21" xfId="0" applyNumberFormat="1" applyFont="1" applyFill="1" applyBorder="1" applyAlignment="1" applyProtection="1">
      <alignment vertical="center" wrapText="1"/>
    </xf>
    <xf numFmtId="165" fontId="20" fillId="0" borderId="14" xfId="0" applyNumberFormat="1" applyFont="1" applyFill="1" applyBorder="1" applyAlignment="1" applyProtection="1">
      <alignment vertical="center" wrapText="1"/>
    </xf>
    <xf numFmtId="165" fontId="20" fillId="0" borderId="17" xfId="0" applyNumberFormat="1" applyFont="1" applyFill="1" applyBorder="1" applyAlignment="1" applyProtection="1">
      <alignment vertical="center" wrapText="1"/>
    </xf>
    <xf numFmtId="165" fontId="4" fillId="0" borderId="0" xfId="0" applyNumberFormat="1" applyFont="1" applyFill="1" applyAlignment="1">
      <alignment vertical="center" wrapText="1"/>
    </xf>
    <xf numFmtId="165" fontId="19" fillId="0" borderId="8" xfId="0" applyNumberFormat="1" applyFont="1" applyFill="1" applyBorder="1" applyAlignment="1" applyProtection="1">
      <alignment horizontal="left" vertical="center" wrapText="1" indent="1"/>
      <protection locked="0"/>
    </xf>
    <xf numFmtId="165" fontId="19" fillId="0" borderId="2" xfId="0" applyNumberFormat="1" applyFont="1" applyFill="1" applyBorder="1" applyAlignment="1" applyProtection="1">
      <alignment vertical="center" wrapText="1"/>
      <protection locked="0"/>
    </xf>
    <xf numFmtId="165" fontId="19" fillId="0" borderId="20" xfId="0" applyNumberFormat="1" applyFont="1" applyFill="1" applyBorder="1" applyAlignment="1" applyProtection="1">
      <alignment vertical="center" wrapText="1"/>
    </xf>
    <xf numFmtId="165" fontId="19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5" fontId="19" fillId="0" borderId="6" xfId="0" applyNumberFormat="1" applyFont="1" applyFill="1" applyBorder="1" applyAlignment="1" applyProtection="1">
      <alignment vertical="center" wrapText="1"/>
      <protection locked="0"/>
    </xf>
    <xf numFmtId="165" fontId="19" fillId="0" borderId="21" xfId="0" applyNumberFormat="1" applyFont="1" applyFill="1" applyBorder="1" applyAlignment="1" applyProtection="1">
      <alignment vertical="center" wrapText="1"/>
    </xf>
    <xf numFmtId="165" fontId="8" fillId="0" borderId="17" xfId="0" applyNumberFormat="1" applyFont="1" applyFill="1" applyBorder="1" applyAlignment="1" applyProtection="1">
      <alignment vertical="center" wrapText="1"/>
    </xf>
    <xf numFmtId="0" fontId="7" fillId="0" borderId="0" xfId="0" applyFont="1" applyFill="1" applyAlignment="1">
      <alignment horizontal="center" vertical="center" wrapText="1"/>
    </xf>
    <xf numFmtId="165" fontId="22" fillId="0" borderId="22" xfId="0" applyNumberFormat="1" applyFont="1" applyFill="1" applyBorder="1" applyAlignment="1" applyProtection="1">
      <alignment vertical="center" wrapText="1"/>
    </xf>
    <xf numFmtId="165" fontId="22" fillId="0" borderId="23" xfId="0" applyNumberFormat="1" applyFont="1" applyFill="1" applyBorder="1" applyAlignment="1" applyProtection="1">
      <alignment horizontal="left" vertical="center" wrapText="1" indent="1"/>
      <protection locked="0"/>
    </xf>
    <xf numFmtId="165" fontId="22" fillId="0" borderId="24" xfId="0" applyNumberFormat="1" applyFont="1" applyFill="1" applyBorder="1" applyAlignment="1" applyProtection="1">
      <alignment horizontal="left" vertical="center" wrapText="1" indent="1"/>
      <protection locked="0"/>
    </xf>
    <xf numFmtId="165" fontId="10" fillId="0" borderId="0" xfId="0" applyNumberFormat="1" applyFont="1" applyFill="1" applyAlignment="1">
      <alignment horizontal="center" vertical="center" wrapText="1"/>
    </xf>
    <xf numFmtId="165" fontId="10" fillId="0" borderId="0" xfId="0" applyNumberFormat="1" applyFont="1" applyFill="1" applyAlignment="1">
      <alignment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65" fontId="29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8" xfId="0" applyFont="1" applyFill="1" applyBorder="1" applyAlignment="1">
      <alignment horizontal="center" vertical="center" wrapText="1"/>
    </xf>
    <xf numFmtId="165" fontId="29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5" fontId="29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2" xfId="0" applyFont="1" applyFill="1" applyBorder="1" applyAlignment="1" applyProtection="1">
      <alignment vertical="center" wrapText="1"/>
      <protection locked="0"/>
    </xf>
    <xf numFmtId="0" fontId="29" fillId="0" borderId="26" xfId="0" applyFont="1" applyFill="1" applyBorder="1" applyAlignment="1" applyProtection="1">
      <alignment vertical="center" wrapText="1"/>
      <protection locked="0"/>
    </xf>
    <xf numFmtId="165" fontId="29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5" fontId="29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23" fillId="0" borderId="0" xfId="0" applyFont="1" applyFill="1"/>
    <xf numFmtId="0" fontId="7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0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30" fillId="0" borderId="15" xfId="8" applyFont="1" applyFill="1" applyBorder="1" applyAlignment="1" applyProtection="1">
      <alignment horizontal="center" vertical="center" wrapText="1"/>
    </xf>
    <xf numFmtId="0" fontId="30" fillId="0" borderId="16" xfId="8" applyFont="1" applyFill="1" applyBorder="1" applyAlignment="1" applyProtection="1">
      <alignment horizontal="center" vertical="center"/>
    </xf>
    <xf numFmtId="0" fontId="30" fillId="0" borderId="28" xfId="8" applyFont="1" applyFill="1" applyBorder="1" applyAlignment="1" applyProtection="1">
      <alignment horizontal="center" vertical="center"/>
    </xf>
    <xf numFmtId="0" fontId="12" fillId="0" borderId="0" xfId="8" applyFill="1" applyProtection="1"/>
    <xf numFmtId="0" fontId="22" fillId="0" borderId="13" xfId="8" applyFont="1" applyFill="1" applyBorder="1" applyAlignment="1" applyProtection="1">
      <alignment horizontal="left" vertical="center" indent="1"/>
    </xf>
    <xf numFmtId="0" fontId="12" fillId="0" borderId="0" xfId="8" applyFill="1" applyAlignment="1" applyProtection="1">
      <alignment vertical="center"/>
    </xf>
    <xf numFmtId="0" fontId="22" fillId="0" borderId="7" xfId="8" applyFont="1" applyFill="1" applyBorder="1" applyAlignment="1" applyProtection="1">
      <alignment horizontal="left" vertical="center" indent="1"/>
    </xf>
    <xf numFmtId="165" fontId="22" fillId="0" borderId="29" xfId="8" applyNumberFormat="1" applyFont="1" applyFill="1" applyBorder="1" applyAlignment="1" applyProtection="1">
      <alignment vertical="center"/>
    </xf>
    <xf numFmtId="0" fontId="22" fillId="0" borderId="8" xfId="8" applyFont="1" applyFill="1" applyBorder="1" applyAlignment="1" applyProtection="1">
      <alignment horizontal="left" vertical="center" indent="1"/>
    </xf>
    <xf numFmtId="165" fontId="22" fillId="0" borderId="20" xfId="8" applyNumberFormat="1" applyFont="1" applyFill="1" applyBorder="1" applyAlignment="1" applyProtection="1">
      <alignment vertical="center"/>
    </xf>
    <xf numFmtId="0" fontId="12" fillId="0" borderId="0" xfId="8" applyFill="1" applyAlignment="1" applyProtection="1">
      <alignment vertical="center"/>
      <protection locked="0"/>
    </xf>
    <xf numFmtId="165" fontId="22" fillId="0" borderId="25" xfId="8" applyNumberFormat="1" applyFont="1" applyFill="1" applyBorder="1" applyAlignment="1" applyProtection="1">
      <alignment vertical="center"/>
    </xf>
    <xf numFmtId="165" fontId="20" fillId="0" borderId="17" xfId="8" applyNumberFormat="1" applyFont="1" applyFill="1" applyBorder="1" applyAlignment="1" applyProtection="1">
      <alignment vertical="center"/>
    </xf>
    <xf numFmtId="0" fontId="22" fillId="0" borderId="9" xfId="8" applyFont="1" applyFill="1" applyBorder="1" applyAlignment="1" applyProtection="1">
      <alignment horizontal="left" vertical="center" indent="1"/>
    </xf>
    <xf numFmtId="0" fontId="20" fillId="0" borderId="13" xfId="8" applyFont="1" applyFill="1" applyBorder="1" applyAlignment="1" applyProtection="1">
      <alignment horizontal="left" vertical="center" indent="1"/>
    </xf>
    <xf numFmtId="165" fontId="20" fillId="0" borderId="17" xfId="8" applyNumberFormat="1" applyFont="1" applyFill="1" applyBorder="1" applyProtection="1"/>
    <xf numFmtId="0" fontId="12" fillId="0" borderId="0" xfId="8" applyFill="1" applyProtection="1">
      <protection locked="0"/>
    </xf>
    <xf numFmtId="0" fontId="15" fillId="0" borderId="0" xfId="8" applyFont="1" applyFill="1" applyProtection="1"/>
    <xf numFmtId="0" fontId="34" fillId="0" borderId="0" xfId="8" applyFont="1" applyFill="1" applyProtection="1">
      <protection locked="0"/>
    </xf>
    <xf numFmtId="0" fontId="23" fillId="0" borderId="0" xfId="8" applyFont="1" applyFill="1" applyProtection="1">
      <protection locked="0"/>
    </xf>
    <xf numFmtId="165" fontId="20" fillId="2" borderId="14" xfId="0" applyNumberFormat="1" applyFont="1" applyFill="1" applyBorder="1" applyAlignment="1" applyProtection="1">
      <alignment vertical="center" wrapText="1"/>
    </xf>
    <xf numFmtId="165" fontId="8" fillId="2" borderId="14" xfId="0" applyNumberFormat="1" applyFont="1" applyFill="1" applyBorder="1" applyAlignment="1" applyProtection="1">
      <alignment vertical="center" wrapText="1"/>
    </xf>
    <xf numFmtId="3" fontId="4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5" fontId="22" fillId="0" borderId="9" xfId="0" applyNumberFormat="1" applyFont="1" applyFill="1" applyBorder="1" applyAlignment="1" applyProtection="1">
      <alignment horizontal="left" vertical="center" wrapText="1" indent="1"/>
      <protection locked="0"/>
    </xf>
    <xf numFmtId="0" fontId="29" fillId="0" borderId="3" xfId="0" applyFont="1" applyFill="1" applyBorder="1" applyAlignment="1" applyProtection="1">
      <alignment vertical="center" wrapText="1"/>
      <protection locked="0"/>
    </xf>
    <xf numFmtId="0" fontId="28" fillId="0" borderId="14" xfId="7" applyFont="1" applyFill="1" applyBorder="1" applyAlignment="1" applyProtection="1">
      <alignment horizontal="left" vertical="center" wrapText="1" indent="1"/>
    </xf>
    <xf numFmtId="0" fontId="23" fillId="0" borderId="0" xfId="7" applyFont="1" applyFill="1"/>
    <xf numFmtId="165" fontId="28" fillId="0" borderId="13" xfId="0" applyNumberFormat="1" applyFont="1" applyFill="1" applyBorder="1" applyAlignment="1" applyProtection="1">
      <alignment horizontal="left" vertical="center" wrapText="1" indent="1"/>
    </xf>
    <xf numFmtId="0" fontId="36" fillId="0" borderId="0" xfId="0" applyFont="1"/>
    <xf numFmtId="0" fontId="37" fillId="0" borderId="0" xfId="0" applyFont="1"/>
    <xf numFmtId="0" fontId="37" fillId="0" borderId="0" xfId="0" applyFont="1" applyAlignment="1">
      <alignment horizontal="right" indent="1"/>
    </xf>
    <xf numFmtId="0" fontId="24" fillId="0" borderId="0" xfId="0" applyFont="1" applyAlignment="1">
      <alignment horizontal="center"/>
    </xf>
    <xf numFmtId="0" fontId="28" fillId="0" borderId="14" xfId="7" applyFont="1" applyFill="1" applyBorder="1" applyAlignment="1" applyProtection="1">
      <alignment horizontal="left" vertical="center" wrapText="1"/>
    </xf>
    <xf numFmtId="165" fontId="29" fillId="0" borderId="5" xfId="0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11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37" fillId="0" borderId="0" xfId="0" applyFont="1" applyFill="1"/>
    <xf numFmtId="3" fontId="37" fillId="0" borderId="0" xfId="0" applyNumberFormat="1" applyFont="1" applyFill="1" applyAlignment="1">
      <alignment horizontal="right" indent="1"/>
    </xf>
    <xf numFmtId="3" fontId="30" fillId="0" borderId="0" xfId="0" applyNumberFormat="1" applyFont="1" applyFill="1" applyAlignment="1">
      <alignment horizontal="right" indent="1"/>
    </xf>
    <xf numFmtId="0" fontId="37" fillId="0" borderId="0" xfId="0" applyFont="1" applyFill="1" applyAlignment="1">
      <alignment horizontal="right" indent="1"/>
    </xf>
    <xf numFmtId="165" fontId="35" fillId="0" borderId="30" xfId="7" applyNumberFormat="1" applyFont="1" applyFill="1" applyBorder="1" applyAlignment="1" applyProtection="1">
      <alignment horizontal="left" vertical="center"/>
    </xf>
    <xf numFmtId="0" fontId="29" fillId="0" borderId="19" xfId="7" applyFont="1" applyFill="1" applyBorder="1" applyAlignment="1" applyProtection="1">
      <alignment horizontal="left" vertical="center" wrapText="1" indent="1"/>
    </xf>
    <xf numFmtId="0" fontId="22" fillId="0" borderId="2" xfId="7" applyFont="1" applyFill="1" applyBorder="1" applyAlignment="1" applyProtection="1">
      <alignment horizontal="left" indent="6"/>
    </xf>
    <xf numFmtId="0" fontId="22" fillId="0" borderId="2" xfId="7" applyFont="1" applyFill="1" applyBorder="1" applyAlignment="1" applyProtection="1">
      <alignment horizontal="left" vertical="center" wrapText="1" indent="6"/>
    </xf>
    <xf numFmtId="0" fontId="22" fillId="0" borderId="6" xfId="7" applyFont="1" applyFill="1" applyBorder="1" applyAlignment="1" applyProtection="1">
      <alignment horizontal="left" vertical="center" wrapText="1" indent="6"/>
    </xf>
    <xf numFmtId="0" fontId="22" fillId="0" borderId="26" xfId="7" applyFont="1" applyFill="1" applyBorder="1" applyAlignment="1" applyProtection="1">
      <alignment horizontal="left" vertical="center" wrapText="1" indent="6"/>
    </xf>
    <xf numFmtId="0" fontId="42" fillId="0" borderId="0" xfId="0" applyFont="1" applyFill="1"/>
    <xf numFmtId="0" fontId="43" fillId="0" borderId="0" xfId="0" applyFont="1"/>
    <xf numFmtId="0" fontId="15" fillId="0" borderId="0" xfId="7" applyFont="1" applyFill="1" applyBorder="1"/>
    <xf numFmtId="0" fontId="2" fillId="0" borderId="0" xfId="7" applyFont="1" applyFill="1"/>
    <xf numFmtId="0" fontId="15" fillId="0" borderId="8" xfId="7" applyFont="1" applyFill="1" applyBorder="1" applyAlignment="1">
      <alignment horizontal="center" vertical="center"/>
    </xf>
    <xf numFmtId="0" fontId="15" fillId="0" borderId="9" xfId="7" applyFont="1" applyFill="1" applyBorder="1" applyAlignment="1">
      <alignment horizontal="center" vertical="center"/>
    </xf>
    <xf numFmtId="0" fontId="15" fillId="0" borderId="13" xfId="7" applyFont="1" applyFill="1" applyBorder="1" applyAlignment="1">
      <alignment horizontal="center" vertical="center"/>
    </xf>
    <xf numFmtId="0" fontId="15" fillId="0" borderId="14" xfId="7" applyFont="1" applyFill="1" applyBorder="1" applyAlignment="1">
      <alignment horizontal="center" vertical="center"/>
    </xf>
    <xf numFmtId="0" fontId="15" fillId="0" borderId="17" xfId="7" applyFont="1" applyFill="1" applyBorder="1" applyAlignment="1">
      <alignment horizontal="center" vertical="center"/>
    </xf>
    <xf numFmtId="0" fontId="11" fillId="0" borderId="0" xfId="0" applyFont="1" applyFill="1" applyBorder="1" applyAlignment="1" applyProtection="1"/>
    <xf numFmtId="0" fontId="15" fillId="0" borderId="10" xfId="7" applyFont="1" applyFill="1" applyBorder="1" applyAlignment="1">
      <alignment horizontal="center" vertical="center"/>
    </xf>
    <xf numFmtId="0" fontId="31" fillId="0" borderId="14" xfId="7" applyFont="1" applyFill="1" applyBorder="1"/>
    <xf numFmtId="0" fontId="8" fillId="0" borderId="31" xfId="7" applyFont="1" applyFill="1" applyBorder="1" applyAlignment="1" applyProtection="1">
      <alignment horizontal="center" vertical="center" wrapText="1"/>
    </xf>
    <xf numFmtId="0" fontId="3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41" fillId="0" borderId="0" xfId="0" applyFont="1" applyFill="1"/>
    <xf numFmtId="165" fontId="29" fillId="0" borderId="3" xfId="0" applyNumberFormat="1" applyFont="1" applyFill="1" applyBorder="1" applyAlignment="1" applyProtection="1">
      <alignment vertical="center"/>
      <protection locked="0"/>
    </xf>
    <xf numFmtId="165" fontId="29" fillId="0" borderId="2" xfId="0" applyNumberFormat="1" applyFont="1" applyFill="1" applyBorder="1" applyAlignment="1" applyProtection="1">
      <alignment vertical="center"/>
      <protection locked="0"/>
    </xf>
    <xf numFmtId="165" fontId="29" fillId="0" borderId="6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/>
    <xf numFmtId="0" fontId="0" fillId="0" borderId="0" xfId="0" applyFill="1" applyBorder="1"/>
    <xf numFmtId="0" fontId="6" fillId="0" borderId="0" xfId="0" applyFont="1" applyFill="1" applyBorder="1" applyAlignment="1">
      <alignment horizontal="center"/>
    </xf>
    <xf numFmtId="0" fontId="15" fillId="0" borderId="3" xfId="7" applyFont="1" applyFill="1" applyBorder="1" applyProtection="1">
      <protection locked="0"/>
    </xf>
    <xf numFmtId="0" fontId="15" fillId="0" borderId="2" xfId="7" applyFont="1" applyFill="1" applyBorder="1" applyProtection="1">
      <protection locked="0"/>
    </xf>
    <xf numFmtId="0" fontId="15" fillId="0" borderId="6" xfId="7" applyFont="1" applyFill="1" applyBorder="1" applyProtection="1">
      <protection locked="0"/>
    </xf>
    <xf numFmtId="0" fontId="29" fillId="0" borderId="13" xfId="7" applyFont="1" applyFill="1" applyBorder="1" applyAlignment="1" applyProtection="1">
      <alignment horizontal="center" vertical="center"/>
    </xf>
    <xf numFmtId="0" fontId="29" fillId="0" borderId="11" xfId="7" applyFont="1" applyFill="1" applyBorder="1" applyAlignment="1" applyProtection="1">
      <alignment horizontal="center" vertical="center"/>
    </xf>
    <xf numFmtId="0" fontId="29" fillId="0" borderId="8" xfId="7" applyFont="1" applyFill="1" applyBorder="1" applyAlignment="1" applyProtection="1">
      <alignment horizontal="center" vertical="center"/>
    </xf>
    <xf numFmtId="0" fontId="29" fillId="0" borderId="10" xfId="7" applyFont="1" applyFill="1" applyBorder="1" applyAlignment="1" applyProtection="1">
      <alignment horizontal="center" vertical="center"/>
    </xf>
    <xf numFmtId="166" fontId="28" fillId="0" borderId="17" xfId="1" applyNumberFormat="1" applyFont="1" applyFill="1" applyBorder="1" applyProtection="1"/>
    <xf numFmtId="166" fontId="29" fillId="0" borderId="32" xfId="1" applyNumberFormat="1" applyFont="1" applyFill="1" applyBorder="1" applyProtection="1">
      <protection locked="0"/>
    </xf>
    <xf numFmtId="166" fontId="29" fillId="0" borderId="20" xfId="1" applyNumberFormat="1" applyFont="1" applyFill="1" applyBorder="1" applyProtection="1">
      <protection locked="0"/>
    </xf>
    <xf numFmtId="166" fontId="29" fillId="0" borderId="21" xfId="1" applyNumberFormat="1" applyFont="1" applyFill="1" applyBorder="1" applyProtection="1">
      <protection locked="0"/>
    </xf>
    <xf numFmtId="0" fontId="29" fillId="0" borderId="4" xfId="7" applyFont="1" applyFill="1" applyBorder="1" applyProtection="1">
      <protection locked="0"/>
    </xf>
    <xf numFmtId="0" fontId="29" fillId="0" borderId="2" xfId="7" applyFont="1" applyFill="1" applyBorder="1" applyProtection="1">
      <protection locked="0"/>
    </xf>
    <xf numFmtId="0" fontId="29" fillId="0" borderId="6" xfId="7" applyFont="1" applyFill="1" applyBorder="1" applyProtection="1">
      <protection locked="0"/>
    </xf>
    <xf numFmtId="0" fontId="33" fillId="0" borderId="13" xfId="0" applyFont="1" applyFill="1" applyBorder="1" applyAlignment="1" applyProtection="1">
      <alignment horizontal="center" vertical="center" wrapText="1"/>
    </xf>
    <xf numFmtId="0" fontId="33" fillId="0" borderId="17" xfId="0" applyFont="1" applyFill="1" applyBorder="1" applyAlignment="1" applyProtection="1">
      <alignment horizontal="center" vertical="center" wrapText="1"/>
    </xf>
    <xf numFmtId="165" fontId="0" fillId="0" borderId="0" xfId="0" applyNumberFormat="1" applyFill="1" applyAlignment="1" applyProtection="1">
      <alignment horizontal="center" vertical="center" wrapText="1"/>
    </xf>
    <xf numFmtId="165" fontId="8" fillId="0" borderId="13" xfId="0" applyNumberFormat="1" applyFont="1" applyFill="1" applyBorder="1" applyAlignment="1" applyProtection="1">
      <alignment horizontal="center" vertical="center" wrapText="1"/>
    </xf>
    <xf numFmtId="165" fontId="8" fillId="0" borderId="14" xfId="0" applyNumberFormat="1" applyFont="1" applyFill="1" applyBorder="1" applyAlignment="1" applyProtection="1">
      <alignment horizontal="center" vertical="center" wrapText="1"/>
    </xf>
    <xf numFmtId="165" fontId="8" fillId="0" borderId="13" xfId="0" applyNumberFormat="1" applyFont="1" applyFill="1" applyBorder="1" applyAlignment="1" applyProtection="1">
      <alignment horizontal="left" vertical="center" wrapText="1"/>
    </xf>
    <xf numFmtId="165" fontId="8" fillId="0" borderId="14" xfId="0" applyNumberFormat="1" applyFont="1" applyFill="1" applyBorder="1" applyAlignment="1" applyProtection="1">
      <alignment vertical="center" wrapText="1"/>
    </xf>
    <xf numFmtId="0" fontId="8" fillId="0" borderId="13" xfId="0" applyFont="1" applyFill="1" applyBorder="1" applyAlignment="1" applyProtection="1">
      <alignment horizontal="center" vertical="center" wrapText="1"/>
    </xf>
    <xf numFmtId="0" fontId="8" fillId="0" borderId="14" xfId="0" applyFont="1" applyFill="1" applyBorder="1" applyAlignment="1" applyProtection="1">
      <alignment horizontal="center" vertical="center" wrapText="1"/>
    </xf>
    <xf numFmtId="0" fontId="8" fillId="0" borderId="17" xfId="0" applyFont="1" applyFill="1" applyBorder="1" applyAlignment="1" applyProtection="1">
      <alignment horizontal="center" vertical="center" wrapText="1"/>
    </xf>
    <xf numFmtId="0" fontId="20" fillId="0" borderId="13" xfId="0" applyFont="1" applyFill="1" applyBorder="1" applyAlignment="1" applyProtection="1">
      <alignment horizontal="center" vertical="center" wrapText="1"/>
    </xf>
    <xf numFmtId="0" fontId="20" fillId="0" borderId="14" xfId="0" applyFont="1" applyFill="1" applyBorder="1" applyAlignment="1" applyProtection="1">
      <alignment horizontal="center" vertical="center" wrapText="1"/>
    </xf>
    <xf numFmtId="0" fontId="20" fillId="0" borderId="17" xfId="0" applyFont="1" applyFill="1" applyBorder="1" applyAlignment="1" applyProtection="1">
      <alignment horizontal="center" vertical="center" wrapText="1"/>
    </xf>
    <xf numFmtId="0" fontId="26" fillId="0" borderId="5" xfId="0" applyFont="1" applyFill="1" applyBorder="1" applyAlignment="1" applyProtection="1">
      <alignment horizontal="left" vertical="center" wrapText="1" indent="1"/>
    </xf>
    <xf numFmtId="0" fontId="26" fillId="0" borderId="5" xfId="0" applyFont="1" applyFill="1" applyBorder="1" applyAlignment="1" applyProtection="1">
      <alignment horizontal="left" vertical="center" wrapText="1" indent="8"/>
    </xf>
    <xf numFmtId="0" fontId="29" fillId="0" borderId="3" xfId="0" applyFont="1" applyFill="1" applyBorder="1" applyAlignment="1" applyProtection="1">
      <alignment vertical="center" wrapText="1"/>
    </xf>
    <xf numFmtId="0" fontId="29" fillId="0" borderId="2" xfId="0" applyFont="1" applyFill="1" applyBorder="1" applyAlignment="1" applyProtection="1">
      <alignment vertical="center" wrapText="1"/>
    </xf>
    <xf numFmtId="0" fontId="28" fillId="0" borderId="13" xfId="0" applyFont="1" applyFill="1" applyBorder="1" applyAlignment="1" applyProtection="1">
      <alignment horizontal="center" vertical="center" wrapText="1"/>
    </xf>
    <xf numFmtId="0" fontId="30" fillId="0" borderId="19" xfId="0" applyFont="1" applyFill="1" applyBorder="1" applyAlignment="1" applyProtection="1">
      <alignment vertical="center" wrapText="1"/>
    </xf>
    <xf numFmtId="165" fontId="28" fillId="0" borderId="19" xfId="0" applyNumberFormat="1" applyFont="1" applyFill="1" applyBorder="1" applyAlignment="1" applyProtection="1">
      <alignment vertical="center" wrapText="1"/>
    </xf>
    <xf numFmtId="165" fontId="28" fillId="0" borderId="33" xfId="0" applyNumberFormat="1" applyFont="1" applyFill="1" applyBorder="1" applyAlignment="1" applyProtection="1">
      <alignment vertical="center" wrapText="1"/>
    </xf>
    <xf numFmtId="0" fontId="0" fillId="0" borderId="0" xfId="0" applyProtection="1"/>
    <xf numFmtId="0" fontId="0" fillId="0" borderId="0" xfId="0" applyFill="1" applyProtection="1"/>
    <xf numFmtId="165" fontId="3" fillId="0" borderId="0" xfId="0" applyNumberFormat="1" applyFont="1" applyFill="1" applyAlignment="1" applyProtection="1">
      <alignment horizontal="left" vertical="center" wrapText="1"/>
    </xf>
    <xf numFmtId="165" fontId="3" fillId="0" borderId="0" xfId="0" applyNumberFormat="1" applyFont="1" applyFill="1" applyAlignment="1" applyProtection="1">
      <alignment vertical="center" wrapText="1"/>
    </xf>
    <xf numFmtId="165" fontId="19" fillId="0" borderId="0" xfId="0" applyNumberFormat="1" applyFont="1" applyFill="1" applyAlignment="1" applyProtection="1">
      <alignment vertical="center" wrapText="1"/>
    </xf>
    <xf numFmtId="0" fontId="8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horizontal="right"/>
    </xf>
    <xf numFmtId="0" fontId="8" fillId="0" borderId="16" xfId="0" applyFont="1" applyFill="1" applyBorder="1" applyAlignment="1" applyProtection="1">
      <alignment horizontal="center" vertical="center" wrapText="1"/>
    </xf>
    <xf numFmtId="0" fontId="8" fillId="0" borderId="28" xfId="0" applyFont="1" applyFill="1" applyBorder="1" applyAlignment="1" applyProtection="1">
      <alignment horizontal="center" vertical="center" wrapText="1"/>
    </xf>
    <xf numFmtId="0" fontId="8" fillId="0" borderId="34" xfId="0" applyFont="1" applyFill="1" applyBorder="1" applyAlignment="1" applyProtection="1">
      <alignment horizontal="center" vertical="center" wrapText="1"/>
    </xf>
    <xf numFmtId="0" fontId="8" fillId="0" borderId="35" xfId="0" applyFont="1" applyFill="1" applyBorder="1" applyAlignment="1" applyProtection="1">
      <alignment horizontal="center" vertical="center" wrapText="1"/>
    </xf>
    <xf numFmtId="165" fontId="8" fillId="0" borderId="36" xfId="0" applyNumberFormat="1" applyFont="1" applyFill="1" applyBorder="1" applyAlignment="1" applyProtection="1">
      <alignment horizontal="center" vertical="center" wrapText="1"/>
    </xf>
    <xf numFmtId="0" fontId="28" fillId="0" borderId="14" xfId="0" applyFont="1" applyFill="1" applyBorder="1" applyAlignment="1" applyProtection="1">
      <alignment horizontal="left" vertical="center" wrapText="1" indent="1"/>
    </xf>
    <xf numFmtId="0" fontId="27" fillId="0" borderId="13" xfId="0" applyFont="1" applyBorder="1" applyAlignment="1" applyProtection="1">
      <alignment horizontal="center" vertical="center" wrapText="1"/>
    </xf>
    <xf numFmtId="0" fontId="38" fillId="0" borderId="37" xfId="0" applyFont="1" applyBorder="1" applyAlignment="1" applyProtection="1">
      <alignment horizontal="left" wrapText="1" indent="1"/>
    </xf>
    <xf numFmtId="0" fontId="22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left" vertical="center" wrapText="1" indent="1"/>
    </xf>
    <xf numFmtId="0" fontId="22" fillId="0" borderId="0" xfId="0" applyFont="1" applyFill="1" applyAlignment="1" applyProtection="1">
      <alignment horizontal="left" vertical="center" wrapText="1"/>
    </xf>
    <xf numFmtId="0" fontId="22" fillId="0" borderId="0" xfId="0" applyFont="1" applyFill="1" applyAlignment="1" applyProtection="1">
      <alignment vertical="center" wrapText="1"/>
    </xf>
    <xf numFmtId="0" fontId="20" fillId="0" borderId="38" xfId="0" applyFont="1" applyFill="1" applyBorder="1" applyAlignment="1" applyProtection="1">
      <alignment horizontal="center" vertical="center" wrapText="1"/>
    </xf>
    <xf numFmtId="0" fontId="8" fillId="0" borderId="39" xfId="0" applyFont="1" applyFill="1" applyBorder="1" applyAlignment="1" applyProtection="1">
      <alignment horizontal="center" vertical="center" wrapText="1"/>
    </xf>
    <xf numFmtId="0" fontId="8" fillId="0" borderId="14" xfId="0" applyFont="1" applyFill="1" applyBorder="1" applyAlignment="1" applyProtection="1">
      <alignment horizontal="lef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0" fillId="0" borderId="0" xfId="0" applyFill="1" applyAlignment="1" applyProtection="1">
      <alignment vertical="center" wrapText="1"/>
    </xf>
    <xf numFmtId="0" fontId="4" fillId="0" borderId="13" xfId="0" applyFont="1" applyFill="1" applyBorder="1" applyAlignment="1" applyProtection="1">
      <alignment horizontal="left" vertical="center"/>
    </xf>
    <xf numFmtId="0" fontId="4" fillId="0" borderId="37" xfId="0" applyFont="1" applyFill="1" applyBorder="1" applyAlignment="1" applyProtection="1">
      <alignment vertical="center" wrapText="1"/>
    </xf>
    <xf numFmtId="16" fontId="0" fillId="0" borderId="0" xfId="0" applyNumberFormat="1" applyFill="1" applyAlignment="1">
      <alignment vertical="center" wrapText="1"/>
    </xf>
    <xf numFmtId="0" fontId="29" fillId="0" borderId="9" xfId="0" applyFont="1" applyFill="1" applyBorder="1" applyAlignment="1" applyProtection="1">
      <alignment horizontal="center" vertical="center"/>
    </xf>
    <xf numFmtId="165" fontId="28" fillId="0" borderId="25" xfId="0" applyNumberFormat="1" applyFont="1" applyFill="1" applyBorder="1" applyAlignment="1" applyProtection="1">
      <alignment vertical="center"/>
    </xf>
    <xf numFmtId="0" fontId="29" fillId="0" borderId="8" xfId="0" applyFont="1" applyFill="1" applyBorder="1" applyAlignment="1" applyProtection="1">
      <alignment horizontal="center" vertical="center"/>
    </xf>
    <xf numFmtId="165" fontId="28" fillId="0" borderId="20" xfId="0" applyNumberFormat="1" applyFont="1" applyFill="1" applyBorder="1" applyAlignment="1" applyProtection="1">
      <alignment vertical="center"/>
    </xf>
    <xf numFmtId="0" fontId="29" fillId="0" borderId="10" xfId="0" applyFont="1" applyFill="1" applyBorder="1" applyAlignment="1" applyProtection="1">
      <alignment horizontal="center" vertical="center"/>
    </xf>
    <xf numFmtId="0" fontId="29" fillId="0" borderId="6" xfId="0" applyFont="1" applyFill="1" applyBorder="1" applyAlignment="1" applyProtection="1">
      <alignment vertical="center" wrapText="1"/>
    </xf>
    <xf numFmtId="165" fontId="28" fillId="0" borderId="21" xfId="0" applyNumberFormat="1" applyFont="1" applyFill="1" applyBorder="1" applyAlignment="1" applyProtection="1">
      <alignment vertical="center"/>
    </xf>
    <xf numFmtId="0" fontId="28" fillId="0" borderId="13" xfId="0" applyFont="1" applyFill="1" applyBorder="1" applyAlignment="1" applyProtection="1">
      <alignment horizontal="center" vertical="center"/>
    </xf>
    <xf numFmtId="0" fontId="30" fillId="0" borderId="14" xfId="0" applyFont="1" applyFill="1" applyBorder="1" applyAlignment="1" applyProtection="1">
      <alignment vertical="center" wrapText="1"/>
    </xf>
    <xf numFmtId="165" fontId="28" fillId="0" borderId="14" xfId="0" applyNumberFormat="1" applyFont="1" applyFill="1" applyBorder="1" applyAlignment="1" applyProtection="1">
      <alignment vertical="center"/>
    </xf>
    <xf numFmtId="165" fontId="28" fillId="0" borderId="17" xfId="0" applyNumberFormat="1" applyFont="1" applyFill="1" applyBorder="1" applyAlignment="1" applyProtection="1">
      <alignment vertical="center"/>
    </xf>
    <xf numFmtId="0" fontId="0" fillId="0" borderId="40" xfId="0" applyFill="1" applyBorder="1" applyProtection="1"/>
    <xf numFmtId="0" fontId="6" fillId="0" borderId="40" xfId="0" applyFont="1" applyFill="1" applyBorder="1" applyAlignment="1" applyProtection="1">
      <alignment horizontal="center"/>
    </xf>
    <xf numFmtId="0" fontId="41" fillId="0" borderId="0" xfId="0" applyFont="1" applyFill="1" applyProtection="1">
      <protection locked="0"/>
    </xf>
    <xf numFmtId="0" fontId="34" fillId="0" borderId="0" xfId="0" applyFont="1" applyFill="1" applyProtection="1">
      <protection locked="0"/>
    </xf>
    <xf numFmtId="165" fontId="20" fillId="0" borderId="31" xfId="7" applyNumberFormat="1" applyFont="1" applyFill="1" applyBorder="1" applyAlignment="1" applyProtection="1">
      <alignment horizontal="right" vertical="center" wrapText="1" indent="1"/>
    </xf>
    <xf numFmtId="165" fontId="22" fillId="0" borderId="41" xfId="7" applyNumberFormat="1" applyFont="1" applyFill="1" applyBorder="1" applyAlignment="1" applyProtection="1">
      <alignment horizontal="right" vertical="center" wrapText="1" indent="1"/>
      <protection locked="0"/>
    </xf>
    <xf numFmtId="165" fontId="22" fillId="0" borderId="42" xfId="7" applyNumberFormat="1" applyFont="1" applyFill="1" applyBorder="1" applyAlignment="1" applyProtection="1">
      <alignment horizontal="right" vertical="center" wrapText="1" indent="1"/>
      <protection locked="0"/>
    </xf>
    <xf numFmtId="165" fontId="22" fillId="0" borderId="36" xfId="7" applyNumberFormat="1" applyFont="1" applyFill="1" applyBorder="1" applyAlignment="1" applyProtection="1">
      <alignment horizontal="right" vertical="center" wrapText="1" indent="1"/>
      <protection locked="0"/>
    </xf>
    <xf numFmtId="165" fontId="29" fillId="0" borderId="41" xfId="7" applyNumberFormat="1" applyFont="1" applyFill="1" applyBorder="1" applyAlignment="1" applyProtection="1">
      <alignment horizontal="right" vertical="center" wrapText="1" indent="1"/>
      <protection locked="0"/>
    </xf>
    <xf numFmtId="165" fontId="29" fillId="0" borderId="36" xfId="7" applyNumberFormat="1" applyFont="1" applyFill="1" applyBorder="1" applyAlignment="1" applyProtection="1">
      <alignment horizontal="right" vertical="center" wrapText="1" indent="1"/>
      <protection locked="0"/>
    </xf>
    <xf numFmtId="165" fontId="8" fillId="0" borderId="43" xfId="0" applyNumberFormat="1" applyFont="1" applyFill="1" applyBorder="1" applyAlignment="1" applyProtection="1">
      <alignment horizontal="center" vertical="center"/>
    </xf>
    <xf numFmtId="165" fontId="8" fillId="0" borderId="27" xfId="0" applyNumberFormat="1" applyFont="1" applyFill="1" applyBorder="1" applyAlignment="1" applyProtection="1">
      <alignment horizontal="center" vertical="center" wrapText="1"/>
    </xf>
    <xf numFmtId="165" fontId="20" fillId="0" borderId="38" xfId="0" applyNumberFormat="1" applyFont="1" applyFill="1" applyBorder="1" applyAlignment="1" applyProtection="1">
      <alignment horizontal="center" vertical="center" wrapText="1"/>
    </xf>
    <xf numFmtId="165" fontId="20" fillId="0" borderId="22" xfId="0" applyNumberFormat="1" applyFont="1" applyFill="1" applyBorder="1" applyAlignment="1" applyProtection="1">
      <alignment horizontal="center" vertical="center" wrapText="1"/>
    </xf>
    <xf numFmtId="165" fontId="20" fillId="0" borderId="44" xfId="0" applyNumberFormat="1" applyFont="1" applyFill="1" applyBorder="1" applyAlignment="1" applyProtection="1">
      <alignment horizontal="center" vertical="center" wrapText="1"/>
    </xf>
    <xf numFmtId="165" fontId="20" fillId="0" borderId="17" xfId="0" applyNumberFormat="1" applyFont="1" applyFill="1" applyBorder="1" applyAlignment="1" applyProtection="1">
      <alignment horizontal="center" vertical="center" wrapText="1"/>
    </xf>
    <xf numFmtId="165" fontId="20" fillId="0" borderId="45" xfId="0" applyNumberFormat="1" applyFont="1" applyFill="1" applyBorder="1" applyAlignment="1" applyProtection="1">
      <alignment horizontal="center" vertical="center" wrapText="1"/>
    </xf>
    <xf numFmtId="165" fontId="20" fillId="0" borderId="13" xfId="0" applyNumberFormat="1" applyFont="1" applyFill="1" applyBorder="1" applyAlignment="1" applyProtection="1">
      <alignment horizontal="center" vertical="center" wrapText="1"/>
    </xf>
    <xf numFmtId="165" fontId="20" fillId="0" borderId="22" xfId="0" applyNumberFormat="1" applyFont="1" applyFill="1" applyBorder="1" applyAlignment="1" applyProtection="1">
      <alignment horizontal="left" vertical="center" wrapText="1" indent="1"/>
    </xf>
    <xf numFmtId="165" fontId="20" fillId="0" borderId="8" xfId="0" applyNumberFormat="1" applyFont="1" applyFill="1" applyBorder="1" applyAlignment="1" applyProtection="1">
      <alignment horizontal="center" vertical="center" wrapText="1"/>
    </xf>
    <xf numFmtId="165" fontId="22" fillId="0" borderId="23" xfId="0" applyNumberFormat="1" applyFont="1" applyFill="1" applyBorder="1" applyAlignment="1" applyProtection="1">
      <alignment vertical="center" wrapText="1"/>
    </xf>
    <xf numFmtId="165" fontId="28" fillId="0" borderId="22" xfId="0" applyNumberFormat="1" applyFont="1" applyFill="1" applyBorder="1" applyAlignment="1" applyProtection="1">
      <alignment horizontal="left" vertical="center" wrapText="1" indent="1"/>
    </xf>
    <xf numFmtId="0" fontId="22" fillId="0" borderId="2" xfId="8" applyFont="1" applyFill="1" applyBorder="1" applyAlignment="1" applyProtection="1">
      <alignment horizontal="left" vertical="center" indent="1"/>
    </xf>
    <xf numFmtId="0" fontId="22" fillId="0" borderId="3" xfId="8" applyFont="1" applyFill="1" applyBorder="1" applyAlignment="1" applyProtection="1">
      <alignment horizontal="left" vertical="center" wrapText="1" indent="1"/>
    </xf>
    <xf numFmtId="0" fontId="22" fillId="0" borderId="2" xfId="8" applyFont="1" applyFill="1" applyBorder="1" applyAlignment="1" applyProtection="1">
      <alignment horizontal="left" vertical="center" wrapText="1" indent="1"/>
    </xf>
    <xf numFmtId="0" fontId="22" fillId="0" borderId="3" xfId="8" applyFont="1" applyFill="1" applyBorder="1" applyAlignment="1" applyProtection="1">
      <alignment horizontal="left" vertical="center" indent="1"/>
    </xf>
    <xf numFmtId="0" fontId="8" fillId="0" borderId="14" xfId="8" applyFont="1" applyFill="1" applyBorder="1" applyAlignment="1" applyProtection="1">
      <alignment horizontal="left" indent="1"/>
    </xf>
    <xf numFmtId="165" fontId="29" fillId="0" borderId="42" xfId="7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15" xfId="0" applyFont="1" applyFill="1" applyBorder="1" applyAlignment="1" applyProtection="1">
      <alignment horizontal="center" vertical="center" wrapText="1"/>
    </xf>
    <xf numFmtId="0" fontId="27" fillId="0" borderId="14" xfId="0" applyFont="1" applyBorder="1" applyAlignment="1" applyProtection="1">
      <alignment horizontal="left" vertical="center" wrapText="1" indent="1"/>
    </xf>
    <xf numFmtId="0" fontId="26" fillId="0" borderId="2" xfId="0" applyFont="1" applyBorder="1" applyAlignment="1" applyProtection="1">
      <alignment horizontal="left" vertical="center" wrapText="1" indent="1"/>
    </xf>
    <xf numFmtId="0" fontId="26" fillId="0" borderId="6" xfId="0" applyFont="1" applyBorder="1" applyAlignment="1" applyProtection="1">
      <alignment horizontal="left" vertical="center" wrapText="1" indent="1"/>
    </xf>
    <xf numFmtId="0" fontId="27" fillId="0" borderId="18" xfId="0" applyFont="1" applyBorder="1" applyAlignment="1" applyProtection="1">
      <alignment horizontal="left" vertical="center" wrapText="1" indent="1"/>
    </xf>
    <xf numFmtId="165" fontId="20" fillId="0" borderId="28" xfId="7" applyNumberFormat="1" applyFont="1" applyFill="1" applyBorder="1" applyAlignment="1" applyProtection="1">
      <alignment horizontal="right" vertical="center" wrapText="1" indent="1"/>
    </xf>
    <xf numFmtId="165" fontId="20" fillId="0" borderId="17" xfId="7" applyNumberFormat="1" applyFont="1" applyFill="1" applyBorder="1" applyAlignment="1" applyProtection="1">
      <alignment horizontal="right" vertical="center" wrapText="1" indent="1"/>
    </xf>
    <xf numFmtId="165" fontId="22" fillId="0" borderId="32" xfId="7" applyNumberFormat="1" applyFont="1" applyFill="1" applyBorder="1" applyAlignment="1" applyProtection="1">
      <alignment horizontal="right" vertical="center" wrapText="1" indent="1"/>
      <protection locked="0"/>
    </xf>
    <xf numFmtId="165" fontId="22" fillId="0" borderId="20" xfId="7" applyNumberFormat="1" applyFont="1" applyFill="1" applyBorder="1" applyAlignment="1" applyProtection="1">
      <alignment horizontal="right" vertical="center" wrapText="1" indent="1"/>
      <protection locked="0"/>
    </xf>
    <xf numFmtId="165" fontId="22" fillId="0" borderId="25" xfId="7" applyNumberFormat="1" applyFont="1" applyFill="1" applyBorder="1" applyAlignment="1" applyProtection="1">
      <alignment horizontal="right" vertical="center" wrapText="1" indent="1"/>
      <protection locked="0"/>
    </xf>
    <xf numFmtId="165" fontId="22" fillId="0" borderId="21" xfId="7" applyNumberFormat="1" applyFont="1" applyFill="1" applyBorder="1" applyAlignment="1" applyProtection="1">
      <alignment horizontal="right" vertical="center" wrapText="1" indent="1"/>
      <protection locked="0"/>
    </xf>
    <xf numFmtId="165" fontId="29" fillId="0" borderId="20" xfId="7" applyNumberFormat="1" applyFont="1" applyFill="1" applyBorder="1" applyAlignment="1" applyProtection="1">
      <alignment horizontal="right" vertical="center" wrapText="1" indent="1"/>
      <protection locked="0"/>
    </xf>
    <xf numFmtId="165" fontId="28" fillId="0" borderId="17" xfId="7" applyNumberFormat="1" applyFont="1" applyFill="1" applyBorder="1" applyAlignment="1" applyProtection="1">
      <alignment horizontal="right" vertical="center" wrapText="1" indent="1"/>
    </xf>
    <xf numFmtId="165" fontId="7" fillId="0" borderId="0" xfId="7" applyNumberFormat="1" applyFont="1" applyFill="1" applyBorder="1" applyAlignment="1" applyProtection="1">
      <alignment horizontal="right" vertical="center" wrapText="1" indent="1"/>
    </xf>
    <xf numFmtId="165" fontId="22" fillId="0" borderId="27" xfId="7" applyNumberFormat="1" applyFont="1" applyFill="1" applyBorder="1" applyAlignment="1" applyProtection="1">
      <alignment horizontal="right" vertical="center" wrapText="1" indent="1"/>
      <protection locked="0"/>
    </xf>
    <xf numFmtId="165" fontId="27" fillId="0" borderId="17" xfId="0" applyNumberFormat="1" applyFont="1" applyBorder="1" applyAlignment="1" applyProtection="1">
      <alignment horizontal="right" vertical="center" wrapText="1" indent="1"/>
    </xf>
    <xf numFmtId="0" fontId="6" fillId="0" borderId="30" xfId="0" applyFont="1" applyFill="1" applyBorder="1" applyAlignment="1" applyProtection="1">
      <alignment horizontal="right" vertical="center"/>
    </xf>
    <xf numFmtId="165" fontId="22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165" fontId="22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5" fontId="22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5" fontId="22" fillId="0" borderId="6" xfId="0" applyNumberFormat="1" applyFont="1" applyFill="1" applyBorder="1" applyAlignment="1" applyProtection="1">
      <alignment horizontal="right" vertical="center" wrapText="1" indent="1"/>
      <protection locked="0"/>
    </xf>
    <xf numFmtId="165" fontId="28" fillId="0" borderId="14" xfId="0" applyNumberFormat="1" applyFont="1" applyFill="1" applyBorder="1" applyAlignment="1" applyProtection="1">
      <alignment horizontal="right" vertical="center" wrapText="1" indent="1"/>
    </xf>
    <xf numFmtId="165" fontId="29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5" fontId="22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5" fontId="22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5" fontId="22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5" fontId="28" fillId="0" borderId="17" xfId="0" applyNumberFormat="1" applyFont="1" applyFill="1" applyBorder="1" applyAlignment="1" applyProtection="1">
      <alignment horizontal="right" vertical="center" wrapText="1" indent="1"/>
    </xf>
    <xf numFmtId="165" fontId="29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5" fontId="7" fillId="0" borderId="0" xfId="0" applyNumberFormat="1" applyFont="1" applyFill="1" applyAlignment="1" applyProtection="1">
      <alignment horizontal="centerContinuous" vertical="center" wrapText="1"/>
    </xf>
    <xf numFmtId="165" fontId="0" fillId="0" borderId="0" xfId="0" applyNumberFormat="1" applyFill="1" applyAlignment="1" applyProtection="1">
      <alignment horizontal="centerContinuous" vertical="center"/>
    </xf>
    <xf numFmtId="165" fontId="8" fillId="0" borderId="13" xfId="0" applyNumberFormat="1" applyFont="1" applyFill="1" applyBorder="1" applyAlignment="1" applyProtection="1">
      <alignment horizontal="centerContinuous" vertical="center" wrapText="1"/>
    </xf>
    <xf numFmtId="165" fontId="8" fillId="0" borderId="14" xfId="0" applyNumberFormat="1" applyFont="1" applyFill="1" applyBorder="1" applyAlignment="1" applyProtection="1">
      <alignment horizontal="centerContinuous" vertical="center" wrapText="1"/>
    </xf>
    <xf numFmtId="165" fontId="8" fillId="0" borderId="17" xfId="0" applyNumberFormat="1" applyFont="1" applyFill="1" applyBorder="1" applyAlignment="1" applyProtection="1">
      <alignment horizontal="centerContinuous" vertical="center" wrapText="1"/>
    </xf>
    <xf numFmtId="165" fontId="4" fillId="0" borderId="0" xfId="0" applyNumberFormat="1" applyFont="1" applyFill="1" applyAlignment="1" applyProtection="1">
      <alignment horizontal="center" vertical="center" wrapText="1"/>
    </xf>
    <xf numFmtId="165" fontId="28" fillId="0" borderId="22" xfId="0" applyNumberFormat="1" applyFont="1" applyFill="1" applyBorder="1" applyAlignment="1" applyProtection="1">
      <alignment horizontal="center" vertical="center" wrapText="1"/>
    </xf>
    <xf numFmtId="165" fontId="28" fillId="0" borderId="13" xfId="0" applyNumberFormat="1" applyFont="1" applyFill="1" applyBorder="1" applyAlignment="1" applyProtection="1">
      <alignment horizontal="center" vertical="center" wrapText="1"/>
    </xf>
    <xf numFmtId="165" fontId="28" fillId="0" borderId="14" xfId="0" applyNumberFormat="1" applyFont="1" applyFill="1" applyBorder="1" applyAlignment="1" applyProtection="1">
      <alignment horizontal="center" vertical="center" wrapText="1"/>
    </xf>
    <xf numFmtId="165" fontId="28" fillId="0" borderId="17" xfId="0" applyNumberFormat="1" applyFont="1" applyFill="1" applyBorder="1" applyAlignment="1" applyProtection="1">
      <alignment horizontal="center" vertical="center" wrapText="1"/>
    </xf>
    <xf numFmtId="165" fontId="28" fillId="0" borderId="0" xfId="0" applyNumberFormat="1" applyFont="1" applyFill="1" applyAlignment="1" applyProtection="1">
      <alignment horizontal="center" vertical="center" wrapText="1"/>
    </xf>
    <xf numFmtId="165" fontId="0" fillId="0" borderId="24" xfId="0" applyNumberFormat="1" applyFill="1" applyBorder="1" applyAlignment="1" applyProtection="1">
      <alignment horizontal="left" vertical="center" wrapText="1" indent="1"/>
    </xf>
    <xf numFmtId="165" fontId="22" fillId="0" borderId="9" xfId="0" applyNumberFormat="1" applyFont="1" applyFill="1" applyBorder="1" applyAlignment="1" applyProtection="1">
      <alignment horizontal="left" vertical="center" wrapText="1" indent="1"/>
    </xf>
    <xf numFmtId="165" fontId="0" fillId="0" borderId="23" xfId="0" applyNumberFormat="1" applyFill="1" applyBorder="1" applyAlignment="1" applyProtection="1">
      <alignment horizontal="left" vertical="center" wrapText="1" indent="1"/>
    </xf>
    <xf numFmtId="165" fontId="22" fillId="0" borderId="8" xfId="0" applyNumberFormat="1" applyFont="1" applyFill="1" applyBorder="1" applyAlignment="1" applyProtection="1">
      <alignment horizontal="left" vertical="center" wrapText="1" indent="1"/>
    </xf>
    <xf numFmtId="165" fontId="22" fillId="0" borderId="47" xfId="0" applyNumberFormat="1" applyFont="1" applyFill="1" applyBorder="1" applyAlignment="1" applyProtection="1">
      <alignment horizontal="left" vertical="center" wrapText="1" indent="1"/>
    </xf>
    <xf numFmtId="165" fontId="31" fillId="0" borderId="22" xfId="0" applyNumberFormat="1" applyFont="1" applyFill="1" applyBorder="1" applyAlignment="1" applyProtection="1">
      <alignment horizontal="left" vertical="center" wrapText="1" indent="1"/>
    </xf>
    <xf numFmtId="165" fontId="1" fillId="0" borderId="45" xfId="0" applyNumberFormat="1" applyFont="1" applyFill="1" applyBorder="1" applyAlignment="1" applyProtection="1">
      <alignment horizontal="left" vertical="center" wrapText="1" indent="1"/>
    </xf>
    <xf numFmtId="165" fontId="29" fillId="0" borderId="7" xfId="0" applyNumberFormat="1" applyFont="1" applyFill="1" applyBorder="1" applyAlignment="1" applyProtection="1">
      <alignment horizontal="left" vertical="center" wrapText="1" indent="1"/>
    </xf>
    <xf numFmtId="165" fontId="29" fillId="0" borderId="8" xfId="0" applyNumberFormat="1" applyFont="1" applyFill="1" applyBorder="1" applyAlignment="1" applyProtection="1">
      <alignment horizontal="left" vertical="center" wrapText="1" indent="1"/>
    </xf>
    <xf numFmtId="165" fontId="1" fillId="0" borderId="23" xfId="0" applyNumberFormat="1" applyFont="1" applyFill="1" applyBorder="1" applyAlignment="1" applyProtection="1">
      <alignment horizontal="left" vertical="center" wrapText="1" indent="1"/>
    </xf>
    <xf numFmtId="165" fontId="32" fillId="0" borderId="2" xfId="0" applyNumberFormat="1" applyFont="1" applyFill="1" applyBorder="1" applyAlignment="1" applyProtection="1">
      <alignment horizontal="right" vertical="center" wrapText="1" indent="1"/>
    </xf>
    <xf numFmtId="165" fontId="31" fillId="0" borderId="13" xfId="0" applyNumberFormat="1" applyFont="1" applyFill="1" applyBorder="1" applyAlignment="1" applyProtection="1">
      <alignment horizontal="left" vertical="center" wrapText="1" indent="1"/>
    </xf>
    <xf numFmtId="165" fontId="31" fillId="0" borderId="31" xfId="0" applyNumberFormat="1" applyFont="1" applyFill="1" applyBorder="1" applyAlignment="1" applyProtection="1">
      <alignment horizontal="right" vertical="center" wrapText="1" indent="1"/>
    </xf>
    <xf numFmtId="165" fontId="28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5" fontId="29" fillId="0" borderId="9" xfId="0" applyNumberFormat="1" applyFont="1" applyFill="1" applyBorder="1" applyAlignment="1" applyProtection="1">
      <alignment horizontal="left" vertical="center" wrapText="1" indent="1"/>
      <protection locked="0"/>
    </xf>
    <xf numFmtId="165" fontId="32" fillId="0" borderId="7" xfId="0" applyNumberFormat="1" applyFont="1" applyFill="1" applyBorder="1" applyAlignment="1" applyProtection="1">
      <alignment horizontal="left" vertical="center" wrapText="1" indent="1"/>
    </xf>
    <xf numFmtId="165" fontId="29" fillId="0" borderId="8" xfId="0" applyNumberFormat="1" applyFont="1" applyFill="1" applyBorder="1" applyAlignment="1" applyProtection="1">
      <alignment horizontal="left" vertical="center" wrapText="1" indent="2"/>
    </xf>
    <xf numFmtId="165" fontId="29" fillId="0" borderId="2" xfId="0" applyNumberFormat="1" applyFont="1" applyFill="1" applyBorder="1" applyAlignment="1" applyProtection="1">
      <alignment horizontal="left" vertical="center" wrapText="1" indent="2"/>
    </xf>
    <xf numFmtId="165" fontId="32" fillId="0" borderId="2" xfId="0" applyNumberFormat="1" applyFont="1" applyFill="1" applyBorder="1" applyAlignment="1" applyProtection="1">
      <alignment horizontal="left" vertical="center" wrapText="1" indent="1"/>
    </xf>
    <xf numFmtId="165" fontId="29" fillId="0" borderId="9" xfId="0" applyNumberFormat="1" applyFont="1" applyFill="1" applyBorder="1" applyAlignment="1" applyProtection="1">
      <alignment horizontal="left" vertical="center" wrapText="1" indent="1"/>
    </xf>
    <xf numFmtId="165" fontId="22" fillId="0" borderId="9" xfId="0" applyNumberFormat="1" applyFont="1" applyFill="1" applyBorder="1" applyAlignment="1" applyProtection="1">
      <alignment horizontal="left" vertical="center" wrapText="1" indent="2"/>
    </xf>
    <xf numFmtId="165" fontId="22" fillId="0" borderId="10" xfId="0" applyNumberFormat="1" applyFont="1" applyFill="1" applyBorder="1" applyAlignment="1" applyProtection="1">
      <alignment horizontal="left" vertical="center" wrapText="1" indent="2"/>
    </xf>
    <xf numFmtId="165" fontId="32" fillId="0" borderId="3" xfId="0" applyNumberFormat="1" applyFont="1" applyFill="1" applyBorder="1" applyAlignment="1" applyProtection="1">
      <alignment horizontal="right" vertical="center" wrapText="1" indent="1"/>
    </xf>
    <xf numFmtId="166" fontId="29" fillId="0" borderId="48" xfId="1" applyNumberFormat="1" applyFont="1" applyFill="1" applyBorder="1" applyProtection="1">
      <protection locked="0"/>
    </xf>
    <xf numFmtId="166" fontId="29" fillId="0" borderId="41" xfId="1" applyNumberFormat="1" applyFont="1" applyFill="1" applyBorder="1" applyProtection="1">
      <protection locked="0"/>
    </xf>
    <xf numFmtId="0" fontId="29" fillId="0" borderId="3" xfId="7" applyFont="1" applyFill="1" applyBorder="1" applyProtection="1"/>
    <xf numFmtId="165" fontId="8" fillId="0" borderId="36" xfId="0" applyNumberFormat="1" applyFont="1" applyFill="1" applyBorder="1" applyAlignment="1" applyProtection="1">
      <alignment horizontal="right" vertical="center" wrapText="1" indent="1"/>
    </xf>
    <xf numFmtId="165" fontId="22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5" fontId="22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5" fontId="28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5" fontId="28" fillId="0" borderId="31" xfId="0" applyNumberFormat="1" applyFont="1" applyFill="1" applyBorder="1" applyAlignment="1" applyProtection="1">
      <alignment horizontal="right" vertical="center" wrapText="1" indent="1"/>
    </xf>
    <xf numFmtId="165" fontId="20" fillId="0" borderId="0" xfId="0" applyNumberFormat="1" applyFont="1" applyFill="1" applyBorder="1" applyAlignment="1" applyProtection="1">
      <alignment horizontal="right" vertical="center" wrapText="1" indent="1"/>
    </xf>
    <xf numFmtId="0" fontId="22" fillId="0" borderId="0" xfId="0" applyFont="1" applyFill="1" applyAlignment="1" applyProtection="1">
      <alignment horizontal="right" vertical="center" wrapText="1" indent="1"/>
    </xf>
    <xf numFmtId="165" fontId="20" fillId="0" borderId="31" xfId="0" applyNumberFormat="1" applyFont="1" applyFill="1" applyBorder="1" applyAlignment="1" applyProtection="1">
      <alignment horizontal="right" vertical="center" wrapText="1" indent="1"/>
    </xf>
    <xf numFmtId="165" fontId="20" fillId="0" borderId="17" xfId="0" applyNumberFormat="1" applyFont="1" applyFill="1" applyBorder="1" applyAlignment="1" applyProtection="1">
      <alignment horizontal="right" vertical="center" wrapText="1" indent="1"/>
    </xf>
    <xf numFmtId="49" fontId="8" fillId="0" borderId="32" xfId="0" applyNumberFormat="1" applyFont="1" applyFill="1" applyBorder="1" applyAlignment="1" applyProtection="1">
      <alignment horizontal="right" vertical="center"/>
    </xf>
    <xf numFmtId="49" fontId="8" fillId="0" borderId="49" xfId="0" applyNumberFormat="1" applyFont="1" applyFill="1" applyBorder="1" applyAlignment="1" applyProtection="1">
      <alignment horizontal="right" vertical="center"/>
    </xf>
    <xf numFmtId="0" fontId="10" fillId="0" borderId="0" xfId="0" applyFont="1" applyFill="1" applyAlignment="1" applyProtection="1">
      <alignment vertical="center" wrapText="1"/>
    </xf>
    <xf numFmtId="0" fontId="7" fillId="0" borderId="50" xfId="7" applyFont="1" applyFill="1" applyBorder="1" applyAlignment="1" applyProtection="1">
      <alignment horizontal="center" vertical="center" wrapText="1"/>
    </xf>
    <xf numFmtId="0" fontId="7" fillId="0" borderId="50" xfId="7" applyFont="1" applyFill="1" applyBorder="1" applyAlignment="1" applyProtection="1">
      <alignment vertical="center" wrapText="1"/>
    </xf>
    <xf numFmtId="165" fontId="7" fillId="0" borderId="50" xfId="7" applyNumberFormat="1" applyFont="1" applyFill="1" applyBorder="1" applyAlignment="1" applyProtection="1">
      <alignment horizontal="right" vertical="center" wrapText="1" indent="1"/>
    </xf>
    <xf numFmtId="0" fontId="22" fillId="0" borderId="50" xfId="7" applyFont="1" applyFill="1" applyBorder="1" applyAlignment="1" applyProtection="1">
      <alignment horizontal="right" vertical="center" wrapText="1" indent="1"/>
      <protection locked="0"/>
    </xf>
    <xf numFmtId="165" fontId="29" fillId="0" borderId="50" xfId="7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0" xfId="0" applyFont="1" applyAlignment="1">
      <alignment horizontal="center" wrapText="1"/>
    </xf>
    <xf numFmtId="0" fontId="23" fillId="0" borderId="0" xfId="0" applyFont="1" applyAlignment="1">
      <alignment horizontal="center" wrapText="1"/>
    </xf>
    <xf numFmtId="0" fontId="16" fillId="0" borderId="0" xfId="0" applyFont="1" applyFill="1" applyBorder="1" applyAlignment="1" applyProtection="1">
      <alignment horizontal="center" vertical="center"/>
    </xf>
    <xf numFmtId="0" fontId="31" fillId="0" borderId="15" xfId="0" applyFont="1" applyBorder="1" applyAlignment="1" applyProtection="1">
      <alignment horizontal="center" vertical="center" wrapText="1"/>
    </xf>
    <xf numFmtId="0" fontId="31" fillId="0" borderId="16" xfId="0" applyFont="1" applyBorder="1" applyAlignment="1" applyProtection="1">
      <alignment horizontal="center" vertical="center"/>
    </xf>
    <xf numFmtId="0" fontId="31" fillId="0" borderId="28" xfId="0" applyFont="1" applyBorder="1" applyAlignment="1" applyProtection="1">
      <alignment horizontal="center" vertical="center" wrapText="1"/>
    </xf>
    <xf numFmtId="0" fontId="25" fillId="0" borderId="19" xfId="0" applyFont="1" applyBorder="1" applyAlignment="1" applyProtection="1">
      <alignment horizontal="left" vertical="center" wrapText="1" indent="1"/>
    </xf>
    <xf numFmtId="0" fontId="12" fillId="0" borderId="0" xfId="7" applyFont="1" applyFill="1" applyProtection="1"/>
    <xf numFmtId="0" fontId="12" fillId="0" borderId="0" xfId="7" applyFont="1" applyFill="1" applyAlignment="1" applyProtection="1">
      <alignment horizontal="right" vertical="center" indent="1"/>
    </xf>
    <xf numFmtId="0" fontId="12" fillId="0" borderId="0" xfId="7" applyFont="1" applyFill="1"/>
    <xf numFmtId="0" fontId="12" fillId="0" borderId="0" xfId="7" applyFont="1" applyFill="1" applyAlignment="1">
      <alignment horizontal="right" vertical="center" indent="1"/>
    </xf>
    <xf numFmtId="0" fontId="39" fillId="0" borderId="2" xfId="0" applyFont="1" applyBorder="1" applyAlignment="1">
      <alignment horizontal="justify" wrapText="1"/>
    </xf>
    <xf numFmtId="0" fontId="39" fillId="0" borderId="2" xfId="0" applyFont="1" applyBorder="1" applyAlignment="1">
      <alignment wrapText="1"/>
    </xf>
    <xf numFmtId="0" fontId="39" fillId="0" borderId="26" xfId="0" applyFont="1" applyBorder="1" applyAlignment="1">
      <alignment wrapText="1"/>
    </xf>
    <xf numFmtId="0" fontId="44" fillId="0" borderId="0" xfId="0" applyFont="1" applyFill="1" applyAlignment="1" applyProtection="1">
      <alignment horizontal="left" vertical="center" wrapText="1"/>
    </xf>
    <xf numFmtId="0" fontId="44" fillId="0" borderId="0" xfId="0" applyFont="1" applyFill="1" applyAlignment="1" applyProtection="1">
      <alignment vertical="center" wrapText="1"/>
    </xf>
    <xf numFmtId="0" fontId="17" fillId="0" borderId="0" xfId="0" applyFont="1" applyFill="1" applyAlignment="1" applyProtection="1">
      <alignment horizontal="left" vertical="center" wrapText="1"/>
    </xf>
    <xf numFmtId="0" fontId="17" fillId="0" borderId="0" xfId="0" applyFont="1" applyFill="1" applyAlignment="1" applyProtection="1">
      <alignment vertical="center" wrapText="1"/>
    </xf>
    <xf numFmtId="0" fontId="17" fillId="0" borderId="0" xfId="0" applyFont="1" applyFill="1" applyAlignment="1" applyProtection="1">
      <alignment horizontal="right" vertical="center" wrapText="1" indent="1"/>
    </xf>
    <xf numFmtId="165" fontId="0" fillId="0" borderId="45" xfId="0" applyNumberFormat="1" applyFill="1" applyBorder="1" applyAlignment="1" applyProtection="1">
      <alignment horizontal="left" vertical="center" wrapText="1" indent="1"/>
    </xf>
    <xf numFmtId="165" fontId="22" fillId="0" borderId="7" xfId="0" applyNumberFormat="1" applyFont="1" applyFill="1" applyBorder="1" applyAlignment="1" applyProtection="1">
      <alignment horizontal="left" vertical="center" wrapText="1" indent="1"/>
    </xf>
    <xf numFmtId="165" fontId="22" fillId="0" borderId="51" xfId="0" applyNumberFormat="1" applyFont="1" applyFill="1" applyBorder="1" applyAlignment="1" applyProtection="1">
      <alignment horizontal="right" vertical="center" wrapText="1" indent="1"/>
      <protection locked="0"/>
    </xf>
    <xf numFmtId="165" fontId="20" fillId="0" borderId="16" xfId="7" applyNumberFormat="1" applyFont="1" applyFill="1" applyBorder="1" applyAlignment="1" applyProtection="1">
      <alignment horizontal="right" vertical="center" wrapText="1" indent="1"/>
    </xf>
    <xf numFmtId="165" fontId="20" fillId="0" borderId="14" xfId="7" applyNumberFormat="1" applyFont="1" applyFill="1" applyBorder="1" applyAlignment="1" applyProtection="1">
      <alignment horizontal="right" vertical="center" wrapText="1" indent="1"/>
    </xf>
    <xf numFmtId="165" fontId="22" fillId="0" borderId="2" xfId="7" applyNumberFormat="1" applyFont="1" applyFill="1" applyBorder="1" applyAlignment="1" applyProtection="1">
      <alignment horizontal="right" vertical="center" wrapText="1" indent="1"/>
      <protection locked="0"/>
    </xf>
    <xf numFmtId="165" fontId="22" fillId="0" borderId="3" xfId="7" applyNumberFormat="1" applyFont="1" applyFill="1" applyBorder="1" applyAlignment="1" applyProtection="1">
      <alignment horizontal="right" vertical="center" wrapText="1" indent="1"/>
      <protection locked="0"/>
    </xf>
    <xf numFmtId="165" fontId="22" fillId="0" borderId="6" xfId="7" applyNumberFormat="1" applyFont="1" applyFill="1" applyBorder="1" applyAlignment="1" applyProtection="1">
      <alignment horizontal="right" vertical="center" wrapText="1" indent="1"/>
      <protection locked="0"/>
    </xf>
    <xf numFmtId="165" fontId="29" fillId="0" borderId="2" xfId="7" applyNumberFormat="1" applyFont="1" applyFill="1" applyBorder="1" applyAlignment="1" applyProtection="1">
      <alignment horizontal="right" vertical="center" wrapText="1" indent="1"/>
      <protection locked="0"/>
    </xf>
    <xf numFmtId="165" fontId="29" fillId="0" borderId="6" xfId="7" applyNumberFormat="1" applyFont="1" applyFill="1" applyBorder="1" applyAlignment="1" applyProtection="1">
      <alignment horizontal="right" vertical="center" wrapText="1" indent="1"/>
      <protection locked="0"/>
    </xf>
    <xf numFmtId="165" fontId="29" fillId="0" borderId="21" xfId="7" applyNumberFormat="1" applyFont="1" applyFill="1" applyBorder="1" applyAlignment="1" applyProtection="1">
      <alignment horizontal="right" vertical="center" wrapText="1" indent="1"/>
      <protection locked="0"/>
    </xf>
    <xf numFmtId="165" fontId="28" fillId="0" borderId="14" xfId="7" applyNumberFormat="1" applyFont="1" applyFill="1" applyBorder="1" applyAlignment="1" applyProtection="1">
      <alignment horizontal="right" vertical="center" wrapText="1" indent="1"/>
    </xf>
    <xf numFmtId="0" fontId="8" fillId="0" borderId="37" xfId="7" applyFont="1" applyFill="1" applyBorder="1" applyAlignment="1" applyProtection="1">
      <alignment horizontal="center" vertical="center" wrapText="1"/>
    </xf>
    <xf numFmtId="165" fontId="26" fillId="0" borderId="52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53" xfId="0" applyFont="1" applyFill="1" applyBorder="1" applyAlignment="1" applyProtection="1">
      <alignment horizontal="center" vertical="center" wrapText="1"/>
    </xf>
    <xf numFmtId="0" fontId="8" fillId="0" borderId="38" xfId="0" applyFont="1" applyFill="1" applyBorder="1" applyAlignment="1" applyProtection="1">
      <alignment horizontal="center" vertical="center" wrapText="1"/>
    </xf>
    <xf numFmtId="0" fontId="20" fillId="0" borderId="15" xfId="7" applyFont="1" applyFill="1" applyBorder="1" applyAlignment="1" applyProtection="1">
      <alignment horizontal="center" vertical="center" wrapText="1"/>
    </xf>
    <xf numFmtId="0" fontId="20" fillId="0" borderId="16" xfId="7" applyFont="1" applyFill="1" applyBorder="1" applyAlignment="1" applyProtection="1">
      <alignment horizontal="center" vertical="center" wrapText="1"/>
    </xf>
    <xf numFmtId="0" fontId="22" fillId="0" borderId="3" xfId="7" applyFont="1" applyFill="1" applyBorder="1" applyAlignment="1" applyProtection="1">
      <alignment horizontal="left" vertical="center" wrapText="1" indent="6"/>
    </xf>
    <xf numFmtId="0" fontId="12" fillId="0" borderId="0" xfId="7" applyFill="1" applyProtection="1"/>
    <xf numFmtId="0" fontId="22" fillId="0" borderId="0" xfId="7" applyFont="1" applyFill="1" applyProtection="1"/>
    <xf numFmtId="0" fontId="15" fillId="0" borderId="0" xfId="7" applyFont="1" applyFill="1" applyProtection="1"/>
    <xf numFmtId="0" fontId="26" fillId="0" borderId="3" xfId="0" applyFont="1" applyBorder="1" applyAlignment="1" applyProtection="1">
      <alignment horizontal="left" wrapText="1" indent="1"/>
    </xf>
    <xf numFmtId="0" fontId="26" fillId="0" borderId="2" xfId="0" applyFont="1" applyBorder="1" applyAlignment="1" applyProtection="1">
      <alignment horizontal="left" wrapText="1" indent="1"/>
    </xf>
    <xf numFmtId="0" fontId="26" fillId="0" borderId="6" xfId="0" applyFont="1" applyBorder="1" applyAlignment="1" applyProtection="1">
      <alignment horizontal="left" wrapText="1" indent="1"/>
    </xf>
    <xf numFmtId="0" fontId="26" fillId="0" borderId="6" xfId="0" applyFont="1" applyBorder="1" applyAlignment="1" applyProtection="1">
      <alignment wrapText="1"/>
    </xf>
    <xf numFmtId="0" fontId="26" fillId="0" borderId="9" xfId="0" applyFont="1" applyBorder="1" applyAlignment="1" applyProtection="1">
      <alignment wrapText="1"/>
    </xf>
    <xf numFmtId="0" fontId="26" fillId="0" borderId="8" xfId="0" applyFont="1" applyBorder="1" applyAlignment="1" applyProtection="1">
      <alignment wrapText="1"/>
    </xf>
    <xf numFmtId="0" fontId="26" fillId="0" borderId="10" xfId="0" applyFont="1" applyBorder="1" applyAlignment="1" applyProtection="1">
      <alignment wrapText="1"/>
    </xf>
    <xf numFmtId="0" fontId="27" fillId="0" borderId="14" xfId="0" applyFont="1" applyBorder="1" applyAlignment="1" applyProtection="1">
      <alignment wrapText="1"/>
    </xf>
    <xf numFmtId="0" fontId="27" fillId="0" borderId="19" xfId="0" applyFont="1" applyBorder="1" applyAlignment="1" applyProtection="1">
      <alignment wrapText="1"/>
    </xf>
    <xf numFmtId="0" fontId="12" fillId="0" borderId="0" xfId="7" applyFill="1" applyAlignment="1" applyProtection="1"/>
    <xf numFmtId="165" fontId="25" fillId="0" borderId="17" xfId="0" quotePrefix="1" applyNumberFormat="1" applyFont="1" applyBorder="1" applyAlignment="1" applyProtection="1">
      <alignment horizontal="right" vertical="center" wrapText="1" indent="1"/>
    </xf>
    <xf numFmtId="0" fontId="24" fillId="0" borderId="0" xfId="7" applyFont="1" applyFill="1" applyProtection="1"/>
    <xf numFmtId="0" fontId="23" fillId="0" borderId="0" xfId="7" applyFont="1" applyFill="1" applyProtection="1"/>
    <xf numFmtId="0" fontId="12" fillId="0" borderId="0" xfId="7" applyFill="1" applyBorder="1" applyProtection="1"/>
    <xf numFmtId="165" fontId="29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5" fontId="22" fillId="0" borderId="8" xfId="0" quotePrefix="1" applyNumberFormat="1" applyFont="1" applyFill="1" applyBorder="1" applyAlignment="1" applyProtection="1">
      <alignment horizontal="left" vertical="center" wrapText="1" indent="3"/>
      <protection locked="0"/>
    </xf>
    <xf numFmtId="165" fontId="22" fillId="0" borderId="7" xfId="0" applyNumberFormat="1" applyFont="1" applyFill="1" applyBorder="1" applyAlignment="1" applyProtection="1">
      <alignment horizontal="left" vertical="center" wrapText="1" indent="1"/>
      <protection locked="0"/>
    </xf>
    <xf numFmtId="165" fontId="22" fillId="0" borderId="8" xfId="0" quotePrefix="1" applyNumberFormat="1" applyFont="1" applyFill="1" applyBorder="1" applyAlignment="1" applyProtection="1">
      <alignment horizontal="left" vertical="center" wrapText="1" indent="6"/>
      <protection locked="0"/>
    </xf>
    <xf numFmtId="165" fontId="29" fillId="0" borderId="8" xfId="0" quotePrefix="1" applyNumberFormat="1" applyFont="1" applyFill="1" applyBorder="1" applyAlignment="1" applyProtection="1">
      <alignment horizontal="left" vertical="center" wrapText="1" indent="6"/>
      <protection locked="0"/>
    </xf>
    <xf numFmtId="49" fontId="22" fillId="0" borderId="9" xfId="7" applyNumberFormat="1" applyFont="1" applyFill="1" applyBorder="1" applyAlignment="1" applyProtection="1">
      <alignment horizontal="center" vertical="center" wrapText="1"/>
    </xf>
    <xf numFmtId="49" fontId="22" fillId="0" borderId="8" xfId="7" applyNumberFormat="1" applyFont="1" applyFill="1" applyBorder="1" applyAlignment="1" applyProtection="1">
      <alignment horizontal="center" vertical="center" wrapText="1"/>
    </xf>
    <xf numFmtId="49" fontId="22" fillId="0" borderId="10" xfId="7" applyNumberFormat="1" applyFont="1" applyFill="1" applyBorder="1" applyAlignment="1" applyProtection="1">
      <alignment horizontal="center" vertical="center" wrapText="1"/>
    </xf>
    <xf numFmtId="0" fontId="27" fillId="0" borderId="13" xfId="0" applyFont="1" applyBorder="1" applyAlignment="1" applyProtection="1">
      <alignment horizontal="center" wrapText="1"/>
    </xf>
    <xf numFmtId="0" fontId="26" fillId="0" borderId="9" xfId="0" applyFont="1" applyBorder="1" applyAlignment="1" applyProtection="1">
      <alignment horizontal="center" wrapText="1"/>
    </xf>
    <xf numFmtId="0" fontId="26" fillId="0" borderId="8" xfId="0" applyFont="1" applyBorder="1" applyAlignment="1" applyProtection="1">
      <alignment horizontal="center" wrapText="1"/>
    </xf>
    <xf numFmtId="0" fontId="26" fillId="0" borderId="10" xfId="0" applyFont="1" applyBorder="1" applyAlignment="1" applyProtection="1">
      <alignment horizontal="center" wrapText="1"/>
    </xf>
    <xf numFmtId="0" fontId="27" fillId="0" borderId="18" xfId="0" applyFont="1" applyBorder="1" applyAlignment="1" applyProtection="1">
      <alignment horizontal="center" wrapText="1"/>
    </xf>
    <xf numFmtId="49" fontId="22" fillId="0" borderId="11" xfId="7" applyNumberFormat="1" applyFont="1" applyFill="1" applyBorder="1" applyAlignment="1" applyProtection="1">
      <alignment horizontal="center" vertical="center" wrapText="1"/>
    </xf>
    <xf numFmtId="49" fontId="22" fillId="0" borderId="7" xfId="7" applyNumberFormat="1" applyFont="1" applyFill="1" applyBorder="1" applyAlignment="1" applyProtection="1">
      <alignment horizontal="center" vertical="center" wrapText="1"/>
    </xf>
    <xf numFmtId="49" fontId="22" fillId="0" borderId="12" xfId="7" applyNumberFormat="1" applyFont="1" applyFill="1" applyBorder="1" applyAlignment="1" applyProtection="1">
      <alignment horizontal="center" vertical="center" wrapText="1"/>
    </xf>
    <xf numFmtId="0" fontId="27" fillId="0" borderId="18" xfId="0" applyFont="1" applyBorder="1" applyAlignment="1" applyProtection="1">
      <alignment horizontal="center" vertical="center" wrapText="1"/>
    </xf>
    <xf numFmtId="165" fontId="28" fillId="0" borderId="31" xfId="7" applyNumberFormat="1" applyFont="1" applyFill="1" applyBorder="1" applyAlignment="1" applyProtection="1">
      <alignment horizontal="right" vertical="center" wrapText="1" indent="1"/>
    </xf>
    <xf numFmtId="0" fontId="20" fillId="0" borderId="31" xfId="7" applyFont="1" applyFill="1" applyBorder="1" applyAlignment="1" applyProtection="1">
      <alignment horizontal="center" vertical="center" wrapText="1"/>
    </xf>
    <xf numFmtId="0" fontId="8" fillId="0" borderId="54" xfId="0" applyFont="1" applyFill="1" applyBorder="1" applyAlignment="1" applyProtection="1">
      <alignment horizontal="center" vertical="center" wrapText="1"/>
    </xf>
    <xf numFmtId="49" fontId="29" fillId="0" borderId="11" xfId="0" applyNumberFormat="1" applyFont="1" applyFill="1" applyBorder="1" applyAlignment="1" applyProtection="1">
      <alignment horizontal="center" vertical="center" wrapText="1"/>
    </xf>
    <xf numFmtId="49" fontId="29" fillId="0" borderId="8" xfId="0" applyNumberFormat="1" applyFont="1" applyFill="1" applyBorder="1" applyAlignment="1" applyProtection="1">
      <alignment horizontal="center" vertical="center" wrapText="1"/>
    </xf>
    <xf numFmtId="49" fontId="29" fillId="0" borderId="9" xfId="0" applyNumberFormat="1" applyFont="1" applyFill="1" applyBorder="1" applyAlignment="1" applyProtection="1">
      <alignment horizontal="center" vertical="center" wrapText="1"/>
    </xf>
    <xf numFmtId="0" fontId="29" fillId="0" borderId="3" xfId="7" applyFont="1" applyFill="1" applyBorder="1" applyAlignment="1" applyProtection="1">
      <alignment horizontal="left" vertical="center" wrapText="1" indent="1"/>
    </xf>
    <xf numFmtId="0" fontId="29" fillId="0" borderId="2" xfId="7" applyFont="1" applyFill="1" applyBorder="1" applyAlignment="1" applyProtection="1">
      <alignment horizontal="left" vertical="center" wrapText="1" indent="1"/>
    </xf>
    <xf numFmtId="0" fontId="7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7" fillId="0" borderId="0" xfId="0" applyFont="1" applyFill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</xf>
    <xf numFmtId="0" fontId="9" fillId="0" borderId="0" xfId="0" applyFont="1" applyFill="1" applyAlignment="1" applyProtection="1">
      <alignment vertical="center" wrapText="1"/>
    </xf>
    <xf numFmtId="165" fontId="29" fillId="0" borderId="25" xfId="7" applyNumberFormat="1" applyFont="1" applyFill="1" applyBorder="1" applyAlignment="1" applyProtection="1">
      <alignment horizontal="right" vertical="center" wrapText="1" indent="1"/>
      <protection locked="0"/>
    </xf>
    <xf numFmtId="165" fontId="20" fillId="0" borderId="17" xfId="7" applyNumberFormat="1" applyFont="1" applyFill="1" applyBorder="1" applyAlignment="1" applyProtection="1">
      <alignment horizontal="right" vertical="center" wrapText="1" indent="1"/>
      <protection locked="0"/>
    </xf>
    <xf numFmtId="165" fontId="29" fillId="0" borderId="3" xfId="7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13" xfId="0" applyFont="1" applyBorder="1" applyAlignment="1" applyProtection="1">
      <alignment vertical="center" wrapText="1"/>
    </xf>
    <xf numFmtId="0" fontId="27" fillId="0" borderId="18" xfId="0" applyFont="1" applyBorder="1" applyAlignment="1" applyProtection="1">
      <alignment vertical="center" wrapText="1"/>
    </xf>
    <xf numFmtId="165" fontId="20" fillId="0" borderId="14" xfId="7" applyNumberFormat="1" applyFont="1" applyFill="1" applyBorder="1" applyAlignment="1" applyProtection="1">
      <alignment horizontal="right" vertical="center" wrapText="1" indent="1"/>
      <protection locked="0"/>
    </xf>
    <xf numFmtId="165" fontId="20" fillId="0" borderId="31" xfId="7" applyNumberFormat="1" applyFont="1" applyFill="1" applyBorder="1" applyAlignment="1" applyProtection="1">
      <alignment horizontal="right" vertical="center" wrapText="1" indent="1"/>
      <protection locked="0"/>
    </xf>
    <xf numFmtId="0" fontId="31" fillId="0" borderId="13" xfId="7" applyFont="1" applyFill="1" applyBorder="1" applyAlignment="1">
      <alignment horizontal="center" vertical="center"/>
    </xf>
    <xf numFmtId="0" fontId="34" fillId="0" borderId="0" xfId="7" applyFont="1" applyFill="1"/>
    <xf numFmtId="0" fontId="28" fillId="0" borderId="13" xfId="7" applyFont="1" applyFill="1" applyBorder="1" applyAlignment="1" applyProtection="1">
      <alignment horizontal="center" vertical="center"/>
    </xf>
    <xf numFmtId="165" fontId="22" fillId="0" borderId="8" xfId="0" applyNumberFormat="1" applyFont="1" applyFill="1" applyBorder="1" applyAlignment="1" applyProtection="1">
      <alignment horizontal="left" vertical="center" wrapText="1"/>
      <protection locked="0"/>
    </xf>
    <xf numFmtId="49" fontId="22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22" fillId="0" borderId="6" xfId="0" applyNumberFormat="1" applyFont="1" applyFill="1" applyBorder="1" applyAlignment="1" applyProtection="1">
      <alignment horizontal="center" vertical="center" wrapText="1"/>
      <protection locked="0"/>
    </xf>
    <xf numFmtId="49" fontId="19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9" fillId="0" borderId="6" xfId="0" applyNumberFormat="1" applyFont="1" applyFill="1" applyBorder="1" applyAlignment="1" applyProtection="1">
      <alignment horizontal="center" vertical="center" wrapText="1"/>
      <protection locked="0"/>
    </xf>
    <xf numFmtId="165" fontId="6" fillId="0" borderId="0" xfId="0" applyNumberFormat="1" applyFont="1" applyFill="1" applyAlignment="1" applyProtection="1">
      <alignment horizontal="right"/>
    </xf>
    <xf numFmtId="165" fontId="5" fillId="0" borderId="0" xfId="0" applyNumberFormat="1" applyFont="1" applyFill="1" applyAlignment="1" applyProtection="1">
      <alignment vertical="center"/>
    </xf>
    <xf numFmtId="165" fontId="5" fillId="0" borderId="0" xfId="0" applyNumberFormat="1" applyFont="1" applyFill="1" applyAlignment="1" applyProtection="1">
      <alignment horizontal="center" vertical="center"/>
    </xf>
    <xf numFmtId="165" fontId="5" fillId="0" borderId="0" xfId="0" applyNumberFormat="1" applyFont="1" applyFill="1" applyAlignment="1" applyProtection="1">
      <alignment horizontal="center" vertical="center" wrapText="1"/>
    </xf>
    <xf numFmtId="0" fontId="22" fillId="0" borderId="1" xfId="8" applyFont="1" applyFill="1" applyBorder="1" applyAlignment="1" applyProtection="1">
      <alignment horizontal="left" vertical="center" wrapText="1" indent="1"/>
    </xf>
    <xf numFmtId="167" fontId="31" fillId="0" borderId="6" xfId="7" applyNumberFormat="1" applyFont="1" applyFill="1" applyBorder="1" applyAlignment="1">
      <alignment horizontal="center" vertical="center" wrapText="1"/>
    </xf>
    <xf numFmtId="0" fontId="26" fillId="0" borderId="6" xfId="0" applyFont="1" applyBorder="1" applyAlignment="1" applyProtection="1">
      <alignment vertical="center" wrapText="1"/>
    </xf>
    <xf numFmtId="0" fontId="20" fillId="0" borderId="18" xfId="7" applyFont="1" applyFill="1" applyBorder="1" applyAlignment="1" applyProtection="1">
      <alignment horizontal="left" vertical="center" wrapText="1" indent="1"/>
    </xf>
    <xf numFmtId="0" fontId="20" fillId="0" borderId="19" xfId="7" applyFont="1" applyFill="1" applyBorder="1" applyAlignment="1" applyProtection="1">
      <alignment vertical="center" wrapText="1"/>
    </xf>
    <xf numFmtId="165" fontId="20" fillId="0" borderId="33" xfId="7" applyNumberFormat="1" applyFont="1" applyFill="1" applyBorder="1" applyAlignment="1" applyProtection="1">
      <alignment horizontal="right" vertical="center" wrapText="1" indent="1"/>
    </xf>
    <xf numFmtId="0" fontId="22" fillId="0" borderId="26" xfId="7" applyFont="1" applyFill="1" applyBorder="1" applyAlignment="1" applyProtection="1">
      <alignment horizontal="left" vertical="center" wrapText="1" indent="7"/>
    </xf>
    <xf numFmtId="165" fontId="27" fillId="0" borderId="17" xfId="0" applyNumberFormat="1" applyFont="1" applyBorder="1" applyAlignment="1" applyProtection="1">
      <alignment horizontal="right" vertical="center" wrapText="1" indent="1"/>
      <protection locked="0"/>
    </xf>
    <xf numFmtId="0" fontId="20" fillId="0" borderId="13" xfId="7" applyFont="1" applyFill="1" applyBorder="1" applyAlignment="1" applyProtection="1">
      <alignment horizontal="left" vertical="center" wrapText="1"/>
    </xf>
    <xf numFmtId="165" fontId="32" fillId="0" borderId="1" xfId="0" applyNumberFormat="1" applyFont="1" applyFill="1" applyBorder="1" applyAlignment="1" applyProtection="1">
      <alignment horizontal="right" vertical="center" wrapText="1" indent="1"/>
    </xf>
    <xf numFmtId="49" fontId="28" fillId="0" borderId="13" xfId="7" applyNumberFormat="1" applyFont="1" applyFill="1" applyBorder="1" applyAlignment="1" applyProtection="1">
      <alignment horizontal="center" vertical="center" wrapText="1"/>
    </xf>
    <xf numFmtId="165" fontId="20" fillId="0" borderId="55" xfId="7" applyNumberFormat="1" applyFont="1" applyFill="1" applyBorder="1" applyAlignment="1" applyProtection="1">
      <alignment horizontal="right" vertical="center" wrapText="1" indent="1"/>
    </xf>
    <xf numFmtId="165" fontId="22" fillId="0" borderId="48" xfId="7" applyNumberFormat="1" applyFont="1" applyFill="1" applyBorder="1" applyAlignment="1" applyProtection="1">
      <alignment horizontal="right" vertical="center" wrapText="1" indent="1"/>
      <protection locked="0"/>
    </xf>
    <xf numFmtId="165" fontId="22" fillId="0" borderId="56" xfId="7" applyNumberFormat="1" applyFont="1" applyFill="1" applyBorder="1" applyAlignment="1" applyProtection="1">
      <alignment horizontal="right" vertical="center" wrapText="1" indent="1"/>
      <protection locked="0"/>
    </xf>
    <xf numFmtId="165" fontId="20" fillId="0" borderId="49" xfId="7" applyNumberFormat="1" applyFont="1" applyFill="1" applyBorder="1" applyAlignment="1" applyProtection="1">
      <alignment horizontal="right" vertical="center" wrapText="1" indent="1"/>
    </xf>
    <xf numFmtId="165" fontId="27" fillId="0" borderId="31" xfId="0" applyNumberFormat="1" applyFont="1" applyBorder="1" applyAlignment="1" applyProtection="1">
      <alignment horizontal="right" vertical="center" wrapText="1" indent="1"/>
    </xf>
    <xf numFmtId="165" fontId="27" fillId="0" borderId="31" xfId="0" applyNumberFormat="1" applyFont="1" applyBorder="1" applyAlignment="1" applyProtection="1">
      <alignment horizontal="right" vertical="center" wrapText="1" indent="1"/>
      <protection locked="0"/>
    </xf>
    <xf numFmtId="165" fontId="25" fillId="0" borderId="31" xfId="0" quotePrefix="1" applyNumberFormat="1" applyFont="1" applyBorder="1" applyAlignment="1" applyProtection="1">
      <alignment horizontal="right" vertical="center" wrapText="1" indent="1"/>
    </xf>
    <xf numFmtId="165" fontId="22" fillId="0" borderId="4" xfId="7" applyNumberFormat="1" applyFont="1" applyFill="1" applyBorder="1" applyAlignment="1" applyProtection="1">
      <alignment horizontal="right" vertical="center" wrapText="1" indent="1"/>
      <protection locked="0"/>
    </xf>
    <xf numFmtId="165" fontId="22" fillId="0" borderId="26" xfId="7" applyNumberFormat="1" applyFont="1" applyFill="1" applyBorder="1" applyAlignment="1" applyProtection="1">
      <alignment horizontal="right" vertical="center" wrapText="1" indent="1"/>
      <protection locked="0"/>
    </xf>
    <xf numFmtId="165" fontId="20" fillId="0" borderId="19" xfId="7" applyNumberFormat="1" applyFont="1" applyFill="1" applyBorder="1" applyAlignment="1" applyProtection="1">
      <alignment horizontal="right" vertical="center" wrapText="1" indent="1"/>
    </xf>
    <xf numFmtId="165" fontId="27" fillId="0" borderId="14" xfId="0" applyNumberFormat="1" applyFont="1" applyBorder="1" applyAlignment="1" applyProtection="1">
      <alignment horizontal="right" vertical="center" wrapText="1" indent="1"/>
    </xf>
    <xf numFmtId="165" fontId="27" fillId="0" borderId="14" xfId="0" applyNumberFormat="1" applyFont="1" applyBorder="1" applyAlignment="1" applyProtection="1">
      <alignment horizontal="right" vertical="center" wrapText="1" indent="1"/>
      <protection locked="0"/>
    </xf>
    <xf numFmtId="165" fontId="25" fillId="0" borderId="14" xfId="0" quotePrefix="1" applyNumberFormat="1" applyFont="1" applyBorder="1" applyAlignment="1" applyProtection="1">
      <alignment horizontal="right" vertical="center" wrapText="1" indent="1"/>
    </xf>
    <xf numFmtId="0" fontId="20" fillId="0" borderId="55" xfId="7" applyFont="1" applyFill="1" applyBorder="1" applyAlignment="1" applyProtection="1">
      <alignment horizontal="center" vertical="center" wrapText="1"/>
    </xf>
    <xf numFmtId="0" fontId="28" fillId="0" borderId="19" xfId="7" applyFont="1" applyFill="1" applyBorder="1" applyAlignment="1" applyProtection="1">
      <alignment vertical="center" wrapText="1"/>
    </xf>
    <xf numFmtId="165" fontId="28" fillId="0" borderId="19" xfId="7" applyNumberFormat="1" applyFont="1" applyFill="1" applyBorder="1" applyAlignment="1" applyProtection="1">
      <alignment horizontal="right" vertical="center" wrapText="1" indent="1"/>
    </xf>
    <xf numFmtId="165" fontId="28" fillId="0" borderId="49" xfId="7" applyNumberFormat="1" applyFont="1" applyFill="1" applyBorder="1" applyAlignment="1" applyProtection="1">
      <alignment horizontal="right" vertical="center" wrapText="1" indent="1"/>
    </xf>
    <xf numFmtId="0" fontId="22" fillId="0" borderId="50" xfId="7" applyFont="1" applyFill="1" applyBorder="1" applyAlignment="1" applyProtection="1">
      <alignment horizontal="right" vertical="center" wrapText="1" indent="1"/>
    </xf>
    <xf numFmtId="165" fontId="29" fillId="0" borderId="50" xfId="7" applyNumberFormat="1" applyFont="1" applyFill="1" applyBorder="1" applyAlignment="1" applyProtection="1">
      <alignment horizontal="right" vertical="center" wrapText="1" indent="1"/>
    </xf>
    <xf numFmtId="0" fontId="15" fillId="0" borderId="0" xfId="7" applyFont="1" applyFill="1" applyBorder="1" applyProtection="1"/>
    <xf numFmtId="165" fontId="28" fillId="0" borderId="14" xfId="7" applyNumberFormat="1" applyFont="1" applyFill="1" applyBorder="1" applyAlignment="1" applyProtection="1">
      <alignment horizontal="right" vertical="center" wrapText="1" indent="1"/>
      <protection locked="0"/>
    </xf>
    <xf numFmtId="165" fontId="28" fillId="0" borderId="31" xfId="7" applyNumberFormat="1" applyFont="1" applyFill="1" applyBorder="1" applyAlignment="1" applyProtection="1">
      <alignment horizontal="right" vertical="center" wrapText="1" indent="1"/>
      <protection locked="0"/>
    </xf>
    <xf numFmtId="165" fontId="25" fillId="0" borderId="14" xfId="0" quotePrefix="1" applyNumberFormat="1" applyFont="1" applyBorder="1" applyAlignment="1" applyProtection="1">
      <alignment horizontal="right" vertical="center" wrapText="1" indent="1"/>
      <protection locked="0"/>
    </xf>
    <xf numFmtId="165" fontId="25" fillId="0" borderId="31" xfId="0" quotePrefix="1" applyNumberFormat="1" applyFont="1" applyBorder="1" applyAlignment="1" applyProtection="1">
      <alignment horizontal="right" vertical="center" wrapText="1" indent="1"/>
      <protection locked="0"/>
    </xf>
    <xf numFmtId="0" fontId="28" fillId="0" borderId="14" xfId="7" applyFont="1" applyFill="1" applyBorder="1" applyAlignment="1" applyProtection="1">
      <alignment horizontal="center" vertical="center"/>
    </xf>
    <xf numFmtId="0" fontId="28" fillId="0" borderId="17" xfId="7" applyFont="1" applyFill="1" applyBorder="1" applyAlignment="1" applyProtection="1">
      <alignment horizontal="center" vertical="center"/>
    </xf>
    <xf numFmtId="165" fontId="28" fillId="0" borderId="33" xfId="0" applyNumberFormat="1" applyFont="1" applyFill="1" applyBorder="1" applyAlignment="1" applyProtection="1">
      <alignment horizontal="center" vertical="center" wrapText="1"/>
    </xf>
    <xf numFmtId="165" fontId="20" fillId="0" borderId="33" xfId="0" applyNumberFormat="1" applyFont="1" applyFill="1" applyBorder="1" applyAlignment="1" applyProtection="1">
      <alignment horizontal="center" vertical="center" wrapText="1"/>
    </xf>
    <xf numFmtId="166" fontId="46" fillId="0" borderId="3" xfId="1" applyNumberFormat="1" applyFont="1" applyFill="1" applyBorder="1" applyProtection="1">
      <protection locked="0"/>
    </xf>
    <xf numFmtId="166" fontId="46" fillId="0" borderId="25" xfId="1" applyNumberFormat="1" applyFont="1" applyFill="1" applyBorder="1"/>
    <xf numFmtId="166" fontId="46" fillId="0" borderId="2" xfId="1" applyNumberFormat="1" applyFont="1" applyFill="1" applyBorder="1" applyProtection="1">
      <protection locked="0"/>
    </xf>
    <xf numFmtId="166" fontId="46" fillId="0" borderId="20" xfId="1" applyNumberFormat="1" applyFont="1" applyFill="1" applyBorder="1"/>
    <xf numFmtId="166" fontId="46" fillId="0" borderId="6" xfId="1" applyNumberFormat="1" applyFont="1" applyFill="1" applyBorder="1" applyProtection="1">
      <protection locked="0"/>
    </xf>
    <xf numFmtId="166" fontId="47" fillId="0" borderId="14" xfId="7" applyNumberFormat="1" applyFont="1" applyFill="1" applyBorder="1"/>
    <xf numFmtId="166" fontId="47" fillId="0" borderId="17" xfId="7" applyNumberFormat="1" applyFont="1" applyFill="1" applyBorder="1"/>
    <xf numFmtId="49" fontId="46" fillId="0" borderId="14" xfId="0" applyNumberFormat="1" applyFont="1" applyFill="1" applyBorder="1" applyAlignment="1" applyProtection="1">
      <alignment horizontal="center" vertical="center" wrapText="1"/>
      <protection locked="0"/>
    </xf>
    <xf numFmtId="165" fontId="46" fillId="0" borderId="22" xfId="0" applyNumberFormat="1" applyFont="1" applyFill="1" applyBorder="1" applyAlignment="1" applyProtection="1">
      <alignment vertical="center" wrapText="1"/>
    </xf>
    <xf numFmtId="165" fontId="46" fillId="0" borderId="13" xfId="0" applyNumberFormat="1" applyFont="1" applyFill="1" applyBorder="1" applyAlignment="1" applyProtection="1">
      <alignment vertical="center" wrapText="1"/>
    </xf>
    <xf numFmtId="165" fontId="46" fillId="0" borderId="14" xfId="0" applyNumberFormat="1" applyFont="1" applyFill="1" applyBorder="1" applyAlignment="1" applyProtection="1">
      <alignment vertical="center" wrapText="1"/>
    </xf>
    <xf numFmtId="165" fontId="46" fillId="0" borderId="17" xfId="0" applyNumberFormat="1" applyFont="1" applyFill="1" applyBorder="1" applyAlignment="1" applyProtection="1">
      <alignment vertical="center" wrapText="1"/>
    </xf>
    <xf numFmtId="49" fontId="46" fillId="0" borderId="2" xfId="0" applyNumberFormat="1" applyFont="1" applyFill="1" applyBorder="1" applyAlignment="1" applyProtection="1">
      <alignment horizontal="center" vertical="center" wrapText="1"/>
      <protection locked="0"/>
    </xf>
    <xf numFmtId="165" fontId="46" fillId="0" borderId="23" xfId="0" applyNumberFormat="1" applyFont="1" applyFill="1" applyBorder="1" applyAlignment="1" applyProtection="1">
      <alignment vertical="center" wrapText="1"/>
      <protection locked="0"/>
    </xf>
    <xf numFmtId="165" fontId="46" fillId="0" borderId="8" xfId="0" applyNumberFormat="1" applyFont="1" applyFill="1" applyBorder="1" applyAlignment="1" applyProtection="1">
      <alignment vertical="center" wrapText="1"/>
      <protection locked="0"/>
    </xf>
    <xf numFmtId="165" fontId="46" fillId="0" borderId="2" xfId="0" applyNumberFormat="1" applyFont="1" applyFill="1" applyBorder="1" applyAlignment="1" applyProtection="1">
      <alignment vertical="center" wrapText="1"/>
      <protection locked="0"/>
    </xf>
    <xf numFmtId="165" fontId="46" fillId="0" borderId="20" xfId="0" applyNumberFormat="1" applyFont="1" applyFill="1" applyBorder="1" applyAlignment="1" applyProtection="1">
      <alignment vertical="center" wrapText="1"/>
      <protection locked="0"/>
    </xf>
    <xf numFmtId="49" fontId="46" fillId="0" borderId="51" xfId="0" applyNumberFormat="1" applyFont="1" applyFill="1" applyBorder="1" applyAlignment="1" applyProtection="1">
      <alignment horizontal="center" vertical="center" wrapText="1"/>
      <protection locked="0"/>
    </xf>
    <xf numFmtId="165" fontId="46" fillId="0" borderId="45" xfId="0" applyNumberFormat="1" applyFont="1" applyFill="1" applyBorder="1" applyAlignment="1" applyProtection="1">
      <alignment vertical="center" wrapText="1"/>
      <protection locked="0"/>
    </xf>
    <xf numFmtId="165" fontId="46" fillId="0" borderId="7" xfId="0" applyNumberFormat="1" applyFont="1" applyFill="1" applyBorder="1" applyAlignment="1" applyProtection="1">
      <alignment vertical="center" wrapText="1"/>
      <protection locked="0"/>
    </xf>
    <xf numFmtId="165" fontId="46" fillId="0" borderId="1" xfId="0" applyNumberFormat="1" applyFont="1" applyFill="1" applyBorder="1" applyAlignment="1" applyProtection="1">
      <alignment vertical="center" wrapText="1"/>
      <protection locked="0"/>
    </xf>
    <xf numFmtId="165" fontId="46" fillId="0" borderId="29" xfId="0" applyNumberFormat="1" applyFont="1" applyFill="1" applyBorder="1" applyAlignment="1" applyProtection="1">
      <alignment vertical="center" wrapText="1"/>
      <protection locked="0"/>
    </xf>
    <xf numFmtId="165" fontId="46" fillId="2" borderId="44" xfId="0" applyNumberFormat="1" applyFont="1" applyFill="1" applyBorder="1" applyAlignment="1" applyProtection="1">
      <alignment horizontal="left" vertical="center" wrapText="1" indent="2"/>
    </xf>
    <xf numFmtId="165" fontId="48" fillId="0" borderId="1" xfId="8" applyNumberFormat="1" applyFont="1" applyFill="1" applyBorder="1" applyAlignment="1" applyProtection="1">
      <alignment vertical="center"/>
      <protection locked="0"/>
    </xf>
    <xf numFmtId="165" fontId="48" fillId="0" borderId="2" xfId="8" applyNumberFormat="1" applyFont="1" applyFill="1" applyBorder="1" applyAlignment="1" applyProtection="1">
      <alignment vertical="center"/>
      <protection locked="0"/>
    </xf>
    <xf numFmtId="165" fontId="48" fillId="0" borderId="3" xfId="8" applyNumberFormat="1" applyFont="1" applyFill="1" applyBorder="1" applyAlignment="1" applyProtection="1">
      <alignment vertical="center"/>
      <protection locked="0"/>
    </xf>
    <xf numFmtId="165" fontId="49" fillId="0" borderId="14" xfId="8" applyNumberFormat="1" applyFont="1" applyFill="1" applyBorder="1" applyAlignment="1" applyProtection="1">
      <alignment vertical="center"/>
    </xf>
    <xf numFmtId="165" fontId="49" fillId="0" borderId="14" xfId="8" applyNumberFormat="1" applyFont="1" applyFill="1" applyBorder="1" applyProtection="1"/>
    <xf numFmtId="3" fontId="50" fillId="0" borderId="32" xfId="0" applyNumberFormat="1" applyFont="1" applyBorder="1" applyAlignment="1" applyProtection="1">
      <alignment horizontal="right" vertical="center" indent="1"/>
      <protection locked="0"/>
    </xf>
    <xf numFmtId="3" fontId="50" fillId="0" borderId="20" xfId="0" applyNumberFormat="1" applyFont="1" applyBorder="1" applyAlignment="1" applyProtection="1">
      <alignment horizontal="right" vertical="center" indent="1"/>
      <protection locked="0"/>
    </xf>
    <xf numFmtId="0" fontId="26" fillId="0" borderId="6" xfId="0" applyFont="1" applyBorder="1" applyAlignment="1" applyProtection="1">
      <alignment horizontal="left" vertical="center" wrapText="1"/>
    </xf>
    <xf numFmtId="165" fontId="22" fillId="0" borderId="21" xfId="7" applyNumberFormat="1" applyFont="1" applyFill="1" applyBorder="1" applyAlignment="1" applyProtection="1">
      <alignment horizontal="right" vertical="center" wrapText="1"/>
      <protection locked="0"/>
    </xf>
    <xf numFmtId="0" fontId="15" fillId="0" borderId="0" xfId="7" applyFont="1" applyFill="1" applyAlignment="1" applyProtection="1">
      <alignment vertical="center"/>
    </xf>
    <xf numFmtId="165" fontId="29" fillId="0" borderId="21" xfId="7" applyNumberFormat="1" applyFont="1" applyFill="1" applyBorder="1" applyAlignment="1" applyProtection="1">
      <alignment horizontal="right" vertical="center" wrapText="1"/>
      <protection locked="0"/>
    </xf>
    <xf numFmtId="0" fontId="26" fillId="0" borderId="3" xfId="0" applyFont="1" applyBorder="1" applyAlignment="1">
      <alignment horizontal="left" wrapText="1" indent="1"/>
    </xf>
    <xf numFmtId="0" fontId="26" fillId="0" borderId="1" xfId="0" applyFont="1" applyBorder="1" applyAlignment="1">
      <alignment horizontal="left" vertical="center" wrapText="1" indent="1"/>
    </xf>
    <xf numFmtId="0" fontId="4" fillId="0" borderId="13" xfId="7" applyFont="1" applyFill="1" applyBorder="1" applyAlignment="1" applyProtection="1">
      <alignment horizontal="center" vertical="center" wrapText="1"/>
    </xf>
    <xf numFmtId="0" fontId="4" fillId="0" borderId="14" xfId="7" applyFont="1" applyFill="1" applyBorder="1" applyAlignment="1" applyProtection="1">
      <alignment horizontal="center" vertical="center" wrapText="1"/>
    </xf>
    <xf numFmtId="0" fontId="4" fillId="0" borderId="17" xfId="7" applyFont="1" applyFill="1" applyBorder="1" applyAlignment="1" applyProtection="1">
      <alignment horizontal="center" vertical="center" wrapText="1"/>
    </xf>
    <xf numFmtId="0" fontId="8" fillId="0" borderId="15" xfId="7" applyFont="1" applyFill="1" applyBorder="1" applyAlignment="1" applyProtection="1">
      <alignment horizontal="center" vertical="center" wrapText="1"/>
    </xf>
    <xf numFmtId="0" fontId="8" fillId="0" borderId="16" xfId="7" applyFont="1" applyFill="1" applyBorder="1" applyAlignment="1" applyProtection="1">
      <alignment horizontal="center" vertical="center" wrapText="1"/>
    </xf>
    <xf numFmtId="0" fontId="8" fillId="0" borderId="28" xfId="7" applyFont="1" applyFill="1" applyBorder="1" applyAlignment="1" applyProtection="1">
      <alignment horizontal="center" vertical="center" wrapText="1"/>
    </xf>
    <xf numFmtId="49" fontId="22" fillId="0" borderId="10" xfId="7" applyNumberFormat="1" applyFont="1" applyFill="1" applyBorder="1" applyAlignment="1" applyProtection="1">
      <alignment horizontal="left" vertical="center" wrapText="1"/>
    </xf>
    <xf numFmtId="0" fontId="26" fillId="0" borderId="1" xfId="0" applyFont="1" applyBorder="1" applyAlignment="1" applyProtection="1">
      <alignment horizontal="left" wrapText="1" indent="1"/>
    </xf>
    <xf numFmtId="49" fontId="22" fillId="0" borderId="13" xfId="7" applyNumberFormat="1" applyFont="1" applyFill="1" applyBorder="1" applyAlignment="1" applyProtection="1">
      <alignment horizontal="left" vertical="center" wrapText="1" indent="1"/>
    </xf>
    <xf numFmtId="0" fontId="26" fillId="0" borderId="14" xfId="0" applyFont="1" applyBorder="1" applyAlignment="1" applyProtection="1">
      <alignment horizontal="left" vertical="center" wrapText="1" indent="1"/>
    </xf>
    <xf numFmtId="165" fontId="29" fillId="0" borderId="17" xfId="7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26" xfId="0" applyFont="1" applyBorder="1" applyAlignment="1" applyProtection="1">
      <alignment horizontal="left" vertical="center" wrapText="1" indent="1"/>
    </xf>
    <xf numFmtId="165" fontId="29" fillId="0" borderId="27" xfId="7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14" xfId="7" applyFont="1" applyFill="1" applyBorder="1" applyAlignment="1" applyProtection="1">
      <alignment horizontal="left" vertical="center" wrapText="1" indent="1"/>
    </xf>
    <xf numFmtId="165" fontId="22" fillId="0" borderId="31" xfId="7" applyNumberFormat="1" applyFont="1" applyFill="1" applyBorder="1" applyAlignment="1" applyProtection="1">
      <alignment horizontal="right" vertical="center" wrapText="1" indent="1"/>
      <protection locked="0"/>
    </xf>
    <xf numFmtId="165" fontId="27" fillId="0" borderId="17" xfId="0" quotePrefix="1" applyNumberFormat="1" applyFont="1" applyBorder="1" applyAlignment="1" applyProtection="1">
      <alignment horizontal="right" vertical="center" wrapText="1" indent="1"/>
    </xf>
    <xf numFmtId="0" fontId="27" fillId="0" borderId="19" xfId="0" applyFont="1" applyBorder="1" applyAlignment="1" applyProtection="1">
      <alignment horizontal="left" vertical="center" wrapText="1" indent="1"/>
    </xf>
    <xf numFmtId="0" fontId="29" fillId="0" borderId="0" xfId="7" applyFont="1" applyFill="1" applyProtection="1"/>
    <xf numFmtId="0" fontId="21" fillId="0" borderId="30" xfId="0" applyFont="1" applyFill="1" applyBorder="1" applyAlignment="1" applyProtection="1">
      <alignment horizontal="right" vertical="center"/>
      <protection locked="0"/>
    </xf>
    <xf numFmtId="0" fontId="21" fillId="0" borderId="30" xfId="0" applyFont="1" applyFill="1" applyBorder="1" applyAlignment="1" applyProtection="1">
      <alignment horizontal="right"/>
    </xf>
    <xf numFmtId="0" fontId="21" fillId="0" borderId="30" xfId="0" applyFont="1" applyFill="1" applyBorder="1" applyAlignment="1" applyProtection="1">
      <alignment horizontal="right" vertical="center"/>
    </xf>
    <xf numFmtId="165" fontId="21" fillId="0" borderId="0" xfId="0" applyNumberFormat="1" applyFont="1" applyFill="1" applyAlignment="1" applyProtection="1">
      <alignment horizontal="right" vertical="center"/>
      <protection locked="0"/>
    </xf>
    <xf numFmtId="165" fontId="21" fillId="0" borderId="0" xfId="0" applyNumberFormat="1" applyFont="1" applyFill="1" applyAlignment="1" applyProtection="1">
      <alignment horizontal="right" vertical="center"/>
    </xf>
    <xf numFmtId="0" fontId="66" fillId="0" borderId="0" xfId="0" applyFont="1"/>
    <xf numFmtId="0" fontId="66" fillId="0" borderId="0" xfId="0" applyFont="1" applyAlignment="1">
      <alignment horizontal="justify" vertical="top" wrapText="1"/>
    </xf>
    <xf numFmtId="0" fontId="67" fillId="4" borderId="0" xfId="0" applyFont="1" applyFill="1" applyAlignment="1">
      <alignment horizontal="center" vertical="center"/>
    </xf>
    <xf numFmtId="0" fontId="67" fillId="4" borderId="0" xfId="0" applyFont="1" applyFill="1" applyAlignment="1">
      <alignment horizontal="center" vertical="top" wrapText="1"/>
    </xf>
    <xf numFmtId="0" fontId="53" fillId="0" borderId="0" xfId="0" applyFont="1"/>
    <xf numFmtId="0" fontId="0" fillId="0" borderId="0" xfId="0" applyAlignment="1"/>
    <xf numFmtId="0" fontId="5" fillId="0" borderId="4" xfId="0" applyFont="1" applyFill="1" applyBorder="1" applyAlignment="1" applyProtection="1">
      <alignment horizontal="center" vertical="center"/>
    </xf>
    <xf numFmtId="0" fontId="5" fillId="0" borderId="26" xfId="0" applyFont="1" applyFill="1" applyBorder="1" applyAlignment="1" applyProtection="1">
      <alignment horizontal="center" vertical="center"/>
    </xf>
    <xf numFmtId="0" fontId="55" fillId="0" borderId="0" xfId="0" applyFont="1" applyAlignment="1" applyProtection="1">
      <alignment horizontal="right" vertical="top"/>
      <protection locked="0"/>
    </xf>
    <xf numFmtId="16" fontId="53" fillId="0" borderId="0" xfId="0" applyNumberFormat="1" applyFont="1"/>
    <xf numFmtId="14" fontId="53" fillId="0" borderId="0" xfId="0" applyNumberFormat="1" applyFont="1"/>
    <xf numFmtId="165" fontId="3" fillId="0" borderId="0" xfId="0" applyNumberFormat="1" applyFont="1" applyFill="1" applyAlignment="1" applyProtection="1">
      <alignment horizontal="left" vertical="center" wrapText="1"/>
      <protection locked="0"/>
    </xf>
    <xf numFmtId="165" fontId="19" fillId="0" borderId="0" xfId="0" applyNumberFormat="1" applyFont="1" applyFill="1" applyAlignment="1" applyProtection="1">
      <alignment vertical="center" wrapText="1"/>
      <protection locked="0"/>
    </xf>
    <xf numFmtId="0" fontId="8" fillId="0" borderId="53" xfId="0" applyFont="1" applyFill="1" applyBorder="1" applyAlignment="1" applyProtection="1">
      <alignment horizontal="center" vertical="center" wrapText="1"/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8" fillId="0" borderId="32" xfId="0" quotePrefix="1" applyFont="1" applyFill="1" applyBorder="1" applyAlignment="1" applyProtection="1">
      <alignment horizontal="right" vertical="center" indent="1"/>
      <protection locked="0"/>
    </xf>
    <xf numFmtId="0" fontId="8" fillId="0" borderId="54" xfId="0" applyFont="1" applyFill="1" applyBorder="1" applyAlignment="1" applyProtection="1">
      <alignment vertical="center"/>
      <protection locked="0"/>
    </xf>
    <xf numFmtId="0" fontId="5" fillId="0" borderId="26" xfId="0" applyFont="1" applyFill="1" applyBorder="1" applyAlignment="1" applyProtection="1">
      <alignment horizontal="center" vertical="center"/>
      <protection locked="0"/>
    </xf>
    <xf numFmtId="49" fontId="8" fillId="0" borderId="49" xfId="0" applyNumberFormat="1" applyFont="1" applyFill="1" applyBorder="1" applyAlignment="1" applyProtection="1">
      <alignment horizontal="right" vertical="center" indent="1"/>
      <protection locked="0"/>
    </xf>
    <xf numFmtId="0" fontId="8" fillId="0" borderId="0" xfId="0" applyFont="1" applyFill="1" applyAlignment="1" applyProtection="1">
      <alignment vertical="center"/>
      <protection locked="0"/>
    </xf>
    <xf numFmtId="0" fontId="6" fillId="0" borderId="0" xfId="0" applyFont="1" applyFill="1" applyAlignment="1" applyProtection="1">
      <alignment horizontal="right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8" fillId="0" borderId="16" xfId="0" applyFont="1" applyFill="1" applyBorder="1" applyAlignment="1" applyProtection="1">
      <alignment horizontal="center" vertical="center" wrapText="1"/>
      <protection locked="0"/>
    </xf>
    <xf numFmtId="0" fontId="8" fillId="0" borderId="28" xfId="0" applyFont="1" applyFill="1" applyBorder="1" applyAlignment="1" applyProtection="1">
      <alignment horizontal="right" vertical="center" wrapText="1" indent="1"/>
      <protection locked="0"/>
    </xf>
    <xf numFmtId="0" fontId="20" fillId="0" borderId="13" xfId="0" applyFont="1" applyFill="1" applyBorder="1" applyAlignment="1" applyProtection="1">
      <alignment horizontal="center" vertical="center" wrapText="1"/>
      <protection locked="0"/>
    </xf>
    <xf numFmtId="0" fontId="20" fillId="0" borderId="14" xfId="0" applyFont="1" applyFill="1" applyBorder="1" applyAlignment="1" applyProtection="1">
      <alignment horizontal="center" vertical="center" wrapText="1"/>
      <protection locked="0"/>
    </xf>
    <xf numFmtId="0" fontId="20" fillId="0" borderId="17" xfId="0" applyFont="1" applyFill="1" applyBorder="1" applyAlignment="1" applyProtection="1">
      <alignment horizontal="center" vertical="center" wrapText="1"/>
      <protection locked="0"/>
    </xf>
    <xf numFmtId="0" fontId="8" fillId="0" borderId="34" xfId="0" applyFont="1" applyFill="1" applyBorder="1" applyAlignment="1" applyProtection="1">
      <alignment horizontal="center" vertical="center" wrapText="1"/>
      <protection locked="0"/>
    </xf>
    <xf numFmtId="0" fontId="8" fillId="0" borderId="35" xfId="0" applyFont="1" applyFill="1" applyBorder="1" applyAlignment="1" applyProtection="1">
      <alignment horizontal="center" vertical="center" wrapText="1"/>
      <protection locked="0"/>
    </xf>
    <xf numFmtId="165" fontId="8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0" xfId="0" applyFont="1" applyFill="1" applyAlignment="1" applyProtection="1">
      <alignment horizontal="left" vertical="center" wrapText="1"/>
      <protection locked="0"/>
    </xf>
    <xf numFmtId="0" fontId="17" fillId="0" borderId="0" xfId="0" applyFont="1" applyFill="1" applyAlignment="1" applyProtection="1">
      <alignment vertical="center" wrapText="1"/>
      <protection locked="0"/>
    </xf>
    <xf numFmtId="0" fontId="17" fillId="0" borderId="0" xfId="0" applyFont="1" applyFill="1" applyAlignment="1" applyProtection="1">
      <alignment horizontal="right" vertical="center" wrapText="1" indent="1"/>
      <protection locked="0"/>
    </xf>
    <xf numFmtId="165" fontId="68" fillId="0" borderId="0" xfId="0" applyNumberFormat="1" applyFont="1" applyFill="1" applyAlignment="1" applyProtection="1">
      <alignment horizontal="right" vertical="center" wrapText="1" indent="1"/>
    </xf>
    <xf numFmtId="49" fontId="8" fillId="0" borderId="32" xfId="0" applyNumberFormat="1" applyFont="1" applyFill="1" applyBorder="1" applyAlignment="1" applyProtection="1">
      <alignment horizontal="right" vertical="center"/>
      <protection locked="0"/>
    </xf>
    <xf numFmtId="0" fontId="8" fillId="0" borderId="54" xfId="0" applyFont="1" applyFill="1" applyBorder="1" applyAlignment="1" applyProtection="1">
      <alignment horizontal="center" vertical="center" wrapText="1"/>
      <protection locked="0"/>
    </xf>
    <xf numFmtId="49" fontId="8" fillId="0" borderId="49" xfId="0" applyNumberFormat="1" applyFont="1" applyFill="1" applyBorder="1" applyAlignment="1" applyProtection="1">
      <alignment horizontal="right" vertical="center"/>
      <protection locked="0"/>
    </xf>
    <xf numFmtId="0" fontId="8" fillId="0" borderId="28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horizontal="left" vertical="center" wrapText="1"/>
      <protection locked="0"/>
    </xf>
    <xf numFmtId="0" fontId="0" fillId="0" borderId="0" xfId="0" applyFill="1" applyAlignment="1" applyProtection="1">
      <alignment vertical="center" wrapText="1"/>
      <protection locked="0"/>
    </xf>
    <xf numFmtId="165" fontId="0" fillId="0" borderId="0" xfId="0" applyNumberFormat="1" applyFill="1" applyAlignment="1" applyProtection="1">
      <alignment vertical="center" wrapText="1"/>
      <protection locked="0"/>
    </xf>
    <xf numFmtId="165" fontId="68" fillId="0" borderId="0" xfId="0" applyNumberFormat="1" applyFont="1" applyFill="1" applyAlignment="1" applyProtection="1">
      <alignment vertical="center" wrapText="1"/>
    </xf>
    <xf numFmtId="0" fontId="23" fillId="0" borderId="0" xfId="0" applyFont="1"/>
    <xf numFmtId="0" fontId="12" fillId="0" borderId="0" xfId="7" applyFont="1" applyFill="1" applyProtection="1">
      <protection locked="0"/>
    </xf>
    <xf numFmtId="0" fontId="23" fillId="0" borderId="0" xfId="7" applyFont="1" applyFill="1" applyAlignment="1" applyProtection="1">
      <alignment horizontal="center" wrapText="1"/>
      <protection locked="0"/>
    </xf>
    <xf numFmtId="0" fontId="23" fillId="0" borderId="0" xfId="0" applyFont="1" applyAlignment="1" applyProtection="1">
      <alignment horizontal="center"/>
      <protection locked="0"/>
    </xf>
    <xf numFmtId="0" fontId="31" fillId="0" borderId="0" xfId="0" applyFont="1" applyAlignment="1" applyProtection="1">
      <alignment horizontal="center"/>
      <protection locked="0"/>
    </xf>
    <xf numFmtId="0" fontId="12" fillId="0" borderId="0" xfId="7" applyFont="1" applyFill="1" applyAlignment="1" applyProtection="1">
      <alignment horizontal="right" vertical="center" indent="1"/>
      <protection locked="0"/>
    </xf>
    <xf numFmtId="0" fontId="8" fillId="0" borderId="13" xfId="7" applyFont="1" applyFill="1" applyBorder="1" applyAlignment="1" applyProtection="1">
      <alignment horizontal="center" vertical="center" wrapText="1"/>
      <protection locked="0"/>
    </xf>
    <xf numFmtId="0" fontId="8" fillId="0" borderId="14" xfId="7" applyFont="1" applyFill="1" applyBorder="1" applyAlignment="1" applyProtection="1">
      <alignment horizontal="center" vertical="center" wrapText="1"/>
      <protection locked="0"/>
    </xf>
    <xf numFmtId="0" fontId="8" fillId="0" borderId="17" xfId="7" applyFont="1" applyFill="1" applyBorder="1" applyAlignment="1" applyProtection="1">
      <alignment horizontal="center" vertical="center" wrapText="1"/>
      <protection locked="0"/>
    </xf>
    <xf numFmtId="0" fontId="29" fillId="0" borderId="0" xfId="7" applyFont="1" applyFill="1" applyProtection="1">
      <protection locked="0"/>
    </xf>
    <xf numFmtId="165" fontId="69" fillId="0" borderId="0" xfId="7" applyNumberFormat="1" applyFont="1" applyFill="1" applyAlignment="1" applyProtection="1">
      <alignment horizontal="right" vertical="center" indent="1"/>
    </xf>
    <xf numFmtId="165" fontId="0" fillId="0" borderId="0" xfId="0" applyNumberFormat="1" applyFill="1" applyAlignment="1" applyProtection="1">
      <alignment horizontal="center" vertical="center" wrapText="1"/>
      <protection locked="0"/>
    </xf>
    <xf numFmtId="165" fontId="6" fillId="0" borderId="0" xfId="0" applyNumberFormat="1" applyFont="1" applyFill="1" applyAlignment="1" applyProtection="1">
      <alignment horizontal="right" wrapText="1"/>
      <protection locked="0"/>
    </xf>
    <xf numFmtId="165" fontId="8" fillId="0" borderId="13" xfId="0" applyNumberFormat="1" applyFont="1" applyFill="1" applyBorder="1" applyAlignment="1" applyProtection="1">
      <alignment horizontal="center" vertical="center" wrapText="1"/>
      <protection locked="0"/>
    </xf>
    <xf numFmtId="165" fontId="8" fillId="0" borderId="14" xfId="0" applyNumberFormat="1" applyFont="1" applyFill="1" applyBorder="1" applyAlignment="1" applyProtection="1">
      <alignment horizontal="center" vertical="center" wrapText="1"/>
      <protection locked="0"/>
    </xf>
    <xf numFmtId="165" fontId="8" fillId="0" borderId="17" xfId="0" applyNumberFormat="1" applyFont="1" applyFill="1" applyBorder="1" applyAlignment="1" applyProtection="1">
      <alignment horizontal="center" vertical="center" wrapText="1"/>
      <protection locked="0"/>
    </xf>
    <xf numFmtId="165" fontId="8" fillId="0" borderId="17" xfId="0" applyNumberFormat="1" applyFont="1" applyFill="1" applyBorder="1" applyAlignment="1" applyProtection="1">
      <alignment horizontal="center" wrapText="1"/>
      <protection locked="0"/>
    </xf>
    <xf numFmtId="0" fontId="45" fillId="0" borderId="0" xfId="0" applyFont="1" applyAlignment="1"/>
    <xf numFmtId="0" fontId="5" fillId="0" borderId="4" xfId="0" applyFont="1" applyFill="1" applyBorder="1" applyAlignment="1" applyProtection="1">
      <alignment horizontal="center" vertical="center" wrapText="1"/>
    </xf>
    <xf numFmtId="0" fontId="45" fillId="0" borderId="0" xfId="8" applyFont="1" applyFill="1" applyAlignment="1" applyProtection="1">
      <protection locked="0"/>
    </xf>
    <xf numFmtId="0" fontId="45" fillId="0" borderId="0" xfId="7" applyFont="1" applyFill="1" applyAlignment="1" applyProtection="1">
      <alignment vertical="center"/>
    </xf>
    <xf numFmtId="0" fontId="65" fillId="0" borderId="0" xfId="4" applyAlignment="1" applyProtection="1"/>
    <xf numFmtId="0" fontId="53" fillId="0" borderId="0" xfId="0" applyFont="1" applyAlignment="1">
      <alignment wrapText="1"/>
    </xf>
    <xf numFmtId="0" fontId="12" fillId="0" borderId="0" xfId="8" applyFill="1" applyAlignment="1" applyProtection="1">
      <alignment vertical="center" wrapText="1"/>
    </xf>
    <xf numFmtId="0" fontId="52" fillId="0" borderId="0" xfId="0" applyFont="1" applyAlignment="1">
      <alignment horizontal="right"/>
    </xf>
    <xf numFmtId="0" fontId="52" fillId="0" borderId="0" xfId="0" applyFont="1" applyFill="1" applyAlignment="1">
      <alignment horizontal="right" vertical="center"/>
    </xf>
    <xf numFmtId="165" fontId="70" fillId="0" borderId="0" xfId="7" applyNumberFormat="1" applyFont="1" applyFill="1"/>
    <xf numFmtId="0" fontId="0" fillId="0" borderId="0" xfId="0" applyProtection="1">
      <protection locked="0"/>
    </xf>
    <xf numFmtId="0" fontId="34" fillId="0" borderId="0" xfId="0" applyFont="1" applyAlignment="1" applyProtection="1">
      <alignment horizontal="center"/>
      <protection locked="0"/>
    </xf>
    <xf numFmtId="0" fontId="25" fillId="0" borderId="28" xfId="0" applyFont="1" applyFill="1" applyBorder="1" applyAlignment="1" applyProtection="1">
      <alignment horizontal="center" vertical="center" wrapText="1"/>
    </xf>
    <xf numFmtId="165" fontId="70" fillId="0" borderId="0" xfId="7" applyNumberFormat="1" applyFont="1" applyFill="1" applyProtection="1"/>
    <xf numFmtId="0" fontId="52" fillId="0" borderId="0" xfId="7" applyFont="1" applyFill="1" applyAlignment="1" applyProtection="1">
      <alignment horizontal="right"/>
      <protection locked="0"/>
    </xf>
    <xf numFmtId="165" fontId="35" fillId="0" borderId="30" xfId="7" applyNumberFormat="1" applyFont="1" applyFill="1" applyBorder="1" applyAlignment="1" applyProtection="1">
      <alignment horizontal="left" vertical="center"/>
      <protection locked="0"/>
    </xf>
    <xf numFmtId="0" fontId="2" fillId="0" borderId="0" xfId="7" applyFont="1" applyFill="1" applyProtection="1">
      <protection locked="0"/>
    </xf>
    <xf numFmtId="165" fontId="5" fillId="0" borderId="0" xfId="7" applyNumberFormat="1" applyFont="1" applyFill="1" applyBorder="1" applyAlignment="1" applyProtection="1">
      <alignment horizontal="centerContinuous" vertical="center"/>
      <protection locked="0"/>
    </xf>
    <xf numFmtId="0" fontId="21" fillId="0" borderId="0" xfId="0" applyFont="1" applyFill="1" applyBorder="1" applyAlignment="1" applyProtection="1">
      <alignment horizontal="right"/>
      <protection locked="0"/>
    </xf>
    <xf numFmtId="0" fontId="28" fillId="0" borderId="11" xfId="7" applyFont="1" applyFill="1" applyBorder="1" applyAlignment="1" applyProtection="1">
      <alignment horizontal="center" vertical="center" wrapText="1"/>
      <protection locked="0"/>
    </xf>
    <xf numFmtId="0" fontId="28" fillId="0" borderId="4" xfId="7" applyFont="1" applyFill="1" applyBorder="1" applyAlignment="1" applyProtection="1">
      <alignment horizontal="center" vertical="center" wrapText="1"/>
      <protection locked="0"/>
    </xf>
    <xf numFmtId="0" fontId="28" fillId="0" borderId="32" xfId="7" applyFont="1" applyFill="1" applyBorder="1" applyAlignment="1" applyProtection="1">
      <alignment horizontal="center" vertical="center" wrapText="1"/>
      <protection locked="0"/>
    </xf>
    <xf numFmtId="165" fontId="68" fillId="0" borderId="0" xfId="0" applyNumberFormat="1" applyFont="1" applyFill="1" applyAlignment="1" applyProtection="1">
      <alignment horizontal="right" vertical="center" wrapText="1" indent="1"/>
      <protection locked="0"/>
    </xf>
    <xf numFmtId="0" fontId="45" fillId="0" borderId="0" xfId="0" applyFont="1" applyFill="1" applyAlignment="1" applyProtection="1">
      <alignment horizontal="right"/>
      <protection locked="0"/>
    </xf>
    <xf numFmtId="0" fontId="6" fillId="0" borderId="30" xfId="0" applyFont="1" applyFill="1" applyBorder="1" applyAlignment="1" applyProtection="1">
      <alignment horizontal="right" vertical="center"/>
      <protection locked="0"/>
    </xf>
    <xf numFmtId="0" fontId="8" fillId="0" borderId="37" xfId="7" applyFont="1" applyFill="1" applyBorder="1" applyAlignment="1" applyProtection="1">
      <alignment horizontal="center" vertical="center" wrapText="1"/>
      <protection locked="0"/>
    </xf>
    <xf numFmtId="0" fontId="8" fillId="0" borderId="31" xfId="7" applyFont="1" applyFill="1" applyBorder="1" applyAlignment="1" applyProtection="1">
      <alignment horizontal="center" vertical="center" wrapText="1"/>
      <protection locked="0"/>
    </xf>
    <xf numFmtId="0" fontId="56" fillId="0" borderId="0" xfId="0" applyFont="1" applyFill="1" applyBorder="1" applyAlignment="1" applyProtection="1">
      <alignment horizontal="right"/>
    </xf>
    <xf numFmtId="0" fontId="31" fillId="0" borderId="22" xfId="0" applyFont="1" applyFill="1" applyBorder="1" applyAlignment="1">
      <alignment horizontal="center" vertical="center" wrapText="1"/>
    </xf>
    <xf numFmtId="0" fontId="28" fillId="0" borderId="22" xfId="0" applyFont="1" applyFill="1" applyBorder="1" applyAlignment="1">
      <alignment horizontal="center" vertical="center"/>
    </xf>
    <xf numFmtId="0" fontId="0" fillId="0" borderId="0" xfId="0" applyFill="1" applyAlignment="1">
      <alignment horizontal="left"/>
    </xf>
    <xf numFmtId="0" fontId="40" fillId="0" borderId="0" xfId="0" applyFont="1" applyFill="1" applyProtection="1">
      <protection locked="0"/>
    </xf>
    <xf numFmtId="0" fontId="26" fillId="0" borderId="6" xfId="0" applyFont="1" applyBorder="1" applyAlignment="1">
      <alignment horizontal="left" indent="1"/>
    </xf>
    <xf numFmtId="0" fontId="0" fillId="0" borderId="0" xfId="0" applyAlignment="1" applyProtection="1">
      <alignment horizontal="left"/>
      <protection locked="0"/>
    </xf>
    <xf numFmtId="49" fontId="0" fillId="0" borderId="0" xfId="0" applyNumberFormat="1"/>
    <xf numFmtId="165" fontId="10" fillId="0" borderId="0" xfId="6" applyNumberFormat="1" applyFont="1" applyFill="1" applyAlignment="1" applyProtection="1">
      <alignment vertical="center" wrapText="1"/>
      <protection locked="0"/>
    </xf>
    <xf numFmtId="165" fontId="20" fillId="0" borderId="57" xfId="6" applyNumberFormat="1" applyFont="1" applyFill="1" applyBorder="1" applyAlignment="1">
      <alignment horizontal="center" vertical="center"/>
    </xf>
    <xf numFmtId="165" fontId="20" fillId="0" borderId="22" xfId="6" applyNumberFormat="1" applyFont="1" applyFill="1" applyBorder="1" applyAlignment="1">
      <alignment horizontal="center" vertical="center"/>
    </xf>
    <xf numFmtId="165" fontId="20" fillId="0" borderId="58" xfId="6" applyNumberFormat="1" applyFont="1" applyFill="1" applyBorder="1" applyAlignment="1">
      <alignment horizontal="center" vertical="center"/>
    </xf>
    <xf numFmtId="165" fontId="20" fillId="0" borderId="22" xfId="6" applyNumberFormat="1" applyFont="1" applyFill="1" applyBorder="1" applyAlignment="1">
      <alignment horizontal="center" vertical="center" wrapText="1"/>
    </xf>
    <xf numFmtId="165" fontId="20" fillId="0" borderId="58" xfId="6" applyNumberFormat="1" applyFont="1" applyFill="1" applyBorder="1" applyAlignment="1">
      <alignment horizontal="center" vertical="center" wrapText="1"/>
    </xf>
    <xf numFmtId="49" fontId="37" fillId="0" borderId="53" xfId="6" applyNumberFormat="1" applyFont="1" applyFill="1" applyBorder="1" applyAlignment="1">
      <alignment horizontal="left" vertical="center"/>
    </xf>
    <xf numFmtId="49" fontId="58" fillId="0" borderId="59" xfId="6" quotePrefix="1" applyNumberFormat="1" applyFont="1" applyFill="1" applyBorder="1" applyAlignment="1">
      <alignment horizontal="left" vertical="center"/>
    </xf>
    <xf numFmtId="49" fontId="37" fillId="0" borderId="59" xfId="6" applyNumberFormat="1" applyFont="1" applyFill="1" applyBorder="1" applyAlignment="1">
      <alignment horizontal="left" vertical="center"/>
    </xf>
    <xf numFmtId="49" fontId="30" fillId="0" borderId="38" xfId="6" applyNumberFormat="1" applyFont="1" applyFill="1" applyBorder="1" applyAlignment="1" applyProtection="1">
      <alignment horizontal="left" vertical="center"/>
      <protection locked="0"/>
    </xf>
    <xf numFmtId="49" fontId="37" fillId="0" borderId="9" xfId="6" applyNumberFormat="1" applyFont="1" applyFill="1" applyBorder="1" applyAlignment="1">
      <alignment horizontal="left" vertical="center"/>
    </xf>
    <xf numFmtId="49" fontId="37" fillId="0" borderId="8" xfId="6" applyNumberFormat="1" applyFont="1" applyFill="1" applyBorder="1" applyAlignment="1">
      <alignment horizontal="left" vertical="center"/>
    </xf>
    <xf numFmtId="49" fontId="37" fillId="0" borderId="10" xfId="6" applyNumberFormat="1" applyFont="1" applyFill="1" applyBorder="1" applyAlignment="1" applyProtection="1">
      <alignment horizontal="left" vertical="center"/>
      <protection locked="0"/>
    </xf>
    <xf numFmtId="168" fontId="30" fillId="0" borderId="22" xfId="6" applyNumberFormat="1" applyFont="1" applyFill="1" applyBorder="1" applyAlignment="1">
      <alignment horizontal="left" vertical="center" wrapText="1"/>
    </xf>
    <xf numFmtId="165" fontId="17" fillId="0" borderId="0" xfId="6" applyNumberFormat="1" applyFill="1" applyAlignment="1">
      <alignment vertical="center" wrapText="1"/>
    </xf>
    <xf numFmtId="165" fontId="6" fillId="0" borderId="30" xfId="6" applyNumberFormat="1" applyFont="1" applyFill="1" applyBorder="1" applyAlignment="1">
      <alignment horizontal="right" vertical="center"/>
    </xf>
    <xf numFmtId="0" fontId="17" fillId="0" borderId="0" xfId="6" applyFill="1" applyAlignment="1">
      <alignment vertical="center"/>
    </xf>
    <xf numFmtId="165" fontId="31" fillId="0" borderId="22" xfId="6" applyNumberFormat="1" applyFont="1" applyFill="1" applyBorder="1" applyAlignment="1">
      <alignment horizontal="center" vertical="center" wrapText="1"/>
    </xf>
    <xf numFmtId="3" fontId="17" fillId="0" borderId="24" xfId="6" applyNumberFormat="1" applyFont="1" applyFill="1" applyBorder="1" applyAlignment="1" applyProtection="1">
      <alignment horizontal="right" vertical="center" wrapText="1"/>
      <protection locked="0"/>
    </xf>
    <xf numFmtId="3" fontId="17" fillId="0" borderId="60" xfId="6" applyNumberFormat="1" applyFont="1" applyFill="1" applyBorder="1" applyAlignment="1" applyProtection="1">
      <alignment horizontal="right" vertical="center" wrapText="1"/>
      <protection locked="0"/>
    </xf>
    <xf numFmtId="165" fontId="31" fillId="0" borderId="22" xfId="6" applyNumberFormat="1" applyFont="1" applyFill="1" applyBorder="1" applyAlignment="1">
      <alignment horizontal="right" vertical="center" wrapText="1"/>
    </xf>
    <xf numFmtId="0" fontId="71" fillId="0" borderId="0" xfId="0" applyFont="1" applyAlignment="1">
      <alignment vertical="top" textRotation="180"/>
    </xf>
    <xf numFmtId="0" fontId="0" fillId="0" borderId="0" xfId="0" applyFill="1" applyAlignment="1" applyProtection="1">
      <alignment horizontal="right"/>
      <protection locked="0"/>
    </xf>
    <xf numFmtId="165" fontId="31" fillId="0" borderId="0" xfId="6" applyNumberFormat="1" applyFont="1" applyFill="1" applyBorder="1" applyAlignment="1">
      <alignment horizontal="left" vertical="center" wrapText="1"/>
    </xf>
    <xf numFmtId="165" fontId="31" fillId="0" borderId="0" xfId="6" applyNumberFormat="1" applyFont="1" applyFill="1" applyBorder="1" applyAlignment="1">
      <alignment horizontal="right" vertical="center" wrapText="1"/>
    </xf>
    <xf numFmtId="0" fontId="72" fillId="0" borderId="0" xfId="0" applyFont="1"/>
    <xf numFmtId="165" fontId="37" fillId="0" borderId="61" xfId="6" applyNumberFormat="1" applyFont="1" applyFill="1" applyBorder="1" applyAlignment="1" applyProtection="1">
      <alignment horizontal="right" vertical="center" indent="2"/>
    </xf>
    <xf numFmtId="165" fontId="37" fillId="0" borderId="61" xfId="6" applyNumberFormat="1" applyFont="1" applyFill="1" applyBorder="1" applyAlignment="1" applyProtection="1">
      <alignment horizontal="right" vertical="center" wrapText="1" indent="2"/>
      <protection locked="0"/>
    </xf>
    <xf numFmtId="165" fontId="37" fillId="0" borderId="62" xfId="6" applyNumberFormat="1" applyFont="1" applyFill="1" applyBorder="1" applyAlignment="1" applyProtection="1">
      <alignment horizontal="right" vertical="center" wrapText="1" indent="2"/>
      <protection locked="0"/>
    </xf>
    <xf numFmtId="165" fontId="58" fillId="0" borderId="23" xfId="6" applyNumberFormat="1" applyFont="1" applyFill="1" applyBorder="1" applyAlignment="1" applyProtection="1">
      <alignment horizontal="right" vertical="center" indent="2"/>
    </xf>
    <xf numFmtId="165" fontId="58" fillId="0" borderId="23" xfId="6" applyNumberFormat="1" applyFont="1" applyFill="1" applyBorder="1" applyAlignment="1" applyProtection="1">
      <alignment horizontal="right" vertical="center" wrapText="1" indent="2"/>
      <protection locked="0"/>
    </xf>
    <xf numFmtId="165" fontId="37" fillId="0" borderId="23" xfId="6" applyNumberFormat="1" applyFont="1" applyFill="1" applyBorder="1" applyAlignment="1" applyProtection="1">
      <alignment horizontal="right" vertical="center" indent="2"/>
    </xf>
    <xf numFmtId="165" fontId="37" fillId="0" borderId="23" xfId="6" applyNumberFormat="1" applyFont="1" applyFill="1" applyBorder="1" applyAlignment="1" applyProtection="1">
      <alignment horizontal="right" vertical="center" wrapText="1" indent="2"/>
      <protection locked="0"/>
    </xf>
    <xf numFmtId="165" fontId="30" fillId="0" borderId="22" xfId="6" applyNumberFormat="1" applyFont="1" applyFill="1" applyBorder="1" applyAlignment="1" applyProtection="1">
      <alignment horizontal="right" vertical="center" indent="2"/>
    </xf>
    <xf numFmtId="165" fontId="30" fillId="0" borderId="22" xfId="6" applyNumberFormat="1" applyFont="1" applyFill="1" applyBorder="1" applyAlignment="1">
      <alignment horizontal="right" vertical="center" indent="2"/>
    </xf>
    <xf numFmtId="165" fontId="30" fillId="0" borderId="22" xfId="6" applyNumberFormat="1" applyFont="1" applyFill="1" applyBorder="1" applyAlignment="1" applyProtection="1">
      <alignment horizontal="right" vertical="center" wrapText="1" indent="2"/>
    </xf>
    <xf numFmtId="165" fontId="37" fillId="0" borderId="60" xfId="6" applyNumberFormat="1" applyFont="1" applyFill="1" applyBorder="1" applyAlignment="1" applyProtection="1">
      <alignment horizontal="right" vertical="center" indent="2"/>
    </xf>
    <xf numFmtId="165" fontId="37" fillId="0" borderId="60" xfId="6" applyNumberFormat="1" applyFont="1" applyFill="1" applyBorder="1" applyAlignment="1" applyProtection="1">
      <alignment horizontal="right" vertical="center" wrapText="1" indent="2"/>
      <protection locked="0"/>
    </xf>
    <xf numFmtId="165" fontId="37" fillId="0" borderId="63" xfId="6" applyNumberFormat="1" applyFont="1" applyFill="1" applyBorder="1" applyAlignment="1" applyProtection="1">
      <alignment horizontal="right" vertical="center" wrapText="1" indent="2"/>
      <protection locked="0"/>
    </xf>
    <xf numFmtId="165" fontId="6" fillId="0" borderId="30" xfId="6" applyNumberFormat="1" applyFont="1" applyFill="1" applyBorder="1" applyAlignment="1" applyProtection="1">
      <alignment horizontal="right" vertical="center"/>
    </xf>
    <xf numFmtId="0" fontId="22" fillId="0" borderId="26" xfId="7" applyFont="1" applyFill="1" applyBorder="1" applyAlignment="1" applyProtection="1">
      <alignment horizontal="left" vertical="center" wrapText="1" indent="1"/>
    </xf>
    <xf numFmtId="0" fontId="0" fillId="5" borderId="0" xfId="0" applyFill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52" fillId="0" borderId="0" xfId="0" applyFont="1" applyProtection="1">
      <protection locked="0"/>
    </xf>
    <xf numFmtId="0" fontId="0" fillId="0" borderId="0" xfId="0" applyAlignment="1" applyProtection="1">
      <alignment horizontal="right"/>
      <protection locked="0"/>
    </xf>
    <xf numFmtId="0" fontId="31" fillId="0" borderId="75" xfId="0" applyFont="1" applyBorder="1" applyProtection="1">
      <protection locked="0"/>
    </xf>
    <xf numFmtId="0" fontId="34" fillId="0" borderId="0" xfId="0" applyFont="1" applyProtection="1">
      <protection locked="0"/>
    </xf>
    <xf numFmtId="165" fontId="34" fillId="0" borderId="0" xfId="6" applyNumberFormat="1" applyFont="1" applyFill="1" applyAlignment="1" applyProtection="1">
      <alignment horizontal="left" vertical="center" wrapText="1"/>
      <protection locked="0"/>
    </xf>
    <xf numFmtId="165" fontId="17" fillId="0" borderId="0" xfId="6" applyNumberFormat="1" applyFill="1" applyAlignment="1" applyProtection="1">
      <alignment horizontal="left" vertical="center" wrapText="1"/>
      <protection locked="0"/>
    </xf>
    <xf numFmtId="168" fontId="4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2" xfId="7" applyFont="1" applyFill="1" applyBorder="1" applyProtection="1"/>
    <xf numFmtId="0" fontId="29" fillId="0" borderId="1" xfId="0" applyFont="1" applyFill="1" applyBorder="1" applyProtection="1">
      <protection locked="0"/>
    </xf>
    <xf numFmtId="165" fontId="29" fillId="0" borderId="7" xfId="0" applyNumberFormat="1" applyFont="1" applyFill="1" applyBorder="1" applyAlignment="1" applyProtection="1">
      <alignment horizontal="left" vertical="center" wrapText="1"/>
      <protection locked="0"/>
    </xf>
    <xf numFmtId="165" fontId="0" fillId="0" borderId="2" xfId="0" applyNumberFormat="1" applyFill="1" applyBorder="1" applyAlignment="1">
      <alignment horizontal="center" vertical="center" wrapText="1"/>
    </xf>
    <xf numFmtId="165" fontId="0" fillId="0" borderId="2" xfId="0" applyNumberFormat="1" applyFill="1" applyBorder="1" applyAlignment="1">
      <alignment vertical="center" wrapText="1"/>
    </xf>
    <xf numFmtId="165" fontId="0" fillId="0" borderId="2" xfId="0" applyNumberFormat="1" applyFill="1" applyBorder="1" applyAlignment="1" applyProtection="1">
      <alignment horizontal="left" vertical="center" wrapText="1"/>
      <protection locked="0"/>
    </xf>
    <xf numFmtId="165" fontId="6" fillId="0" borderId="0" xfId="6" applyNumberFormat="1" applyFont="1" applyFill="1" applyBorder="1" applyAlignment="1" applyProtection="1">
      <alignment horizontal="right" vertical="center"/>
    </xf>
    <xf numFmtId="49" fontId="46" fillId="0" borderId="22" xfId="0" applyNumberFormat="1" applyFont="1" applyFill="1" applyBorder="1" applyAlignment="1" applyProtection="1">
      <alignment horizontal="center" vertical="center" wrapText="1"/>
      <protection locked="0"/>
    </xf>
    <xf numFmtId="165" fontId="29" fillId="0" borderId="22" xfId="0" applyNumberFormat="1" applyFont="1" applyFill="1" applyBorder="1" applyAlignment="1" applyProtection="1">
      <alignment horizontal="left" vertical="center" wrapText="1" indent="1"/>
    </xf>
    <xf numFmtId="165" fontId="22" fillId="0" borderId="22" xfId="0" applyNumberFormat="1" applyFont="1" applyFill="1" applyBorder="1" applyAlignment="1" applyProtection="1">
      <alignment horizontal="left" vertical="center" wrapText="1" indent="1"/>
      <protection locked="0"/>
    </xf>
    <xf numFmtId="165" fontId="46" fillId="0" borderId="22" xfId="0" applyNumberFormat="1" applyFont="1" applyFill="1" applyBorder="1" applyAlignment="1" applyProtection="1">
      <alignment vertical="center" wrapText="1"/>
      <protection locked="0"/>
    </xf>
    <xf numFmtId="165" fontId="28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5" fontId="28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5" fontId="28" fillId="0" borderId="64" xfId="0" applyNumberFormat="1" applyFont="1" applyFill="1" applyBorder="1" applyAlignment="1" applyProtection="1">
      <alignment horizontal="right" vertical="center" wrapText="1" indent="1"/>
      <protection locked="0"/>
    </xf>
    <xf numFmtId="165" fontId="28" fillId="0" borderId="5" xfId="0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11" xfId="0" applyFont="1" applyBorder="1" applyAlignment="1">
      <alignment horizontal="left" vertical="center" wrapText="1"/>
    </xf>
    <xf numFmtId="0" fontId="0" fillId="0" borderId="65" xfId="0" applyBorder="1"/>
    <xf numFmtId="0" fontId="39" fillId="0" borderId="66" xfId="0" applyFont="1" applyBorder="1" applyAlignment="1" applyProtection="1">
      <alignment horizontal="left" vertical="center" wrapText="1"/>
      <protection locked="0"/>
    </xf>
    <xf numFmtId="0" fontId="39" fillId="0" borderId="67" xfId="0" applyFont="1" applyBorder="1" applyAlignment="1" applyProtection="1">
      <alignment horizontal="left" vertical="center" wrapText="1"/>
      <protection locked="0"/>
    </xf>
    <xf numFmtId="0" fontId="25" fillId="0" borderId="67" xfId="0" applyFont="1" applyBorder="1" applyAlignment="1" applyProtection="1">
      <alignment horizontal="left" vertical="center" wrapText="1"/>
      <protection locked="0"/>
    </xf>
    <xf numFmtId="0" fontId="39" fillId="0" borderId="68" xfId="0" applyFont="1" applyBorder="1" applyAlignment="1" applyProtection="1">
      <alignment horizontal="left" vertical="center" wrapText="1"/>
      <protection locked="0"/>
    </xf>
    <xf numFmtId="0" fontId="0" fillId="0" borderId="69" xfId="0" applyBorder="1"/>
    <xf numFmtId="0" fontId="25" fillId="0" borderId="68" xfId="0" applyFont="1" applyBorder="1" applyAlignment="1" applyProtection="1">
      <alignment horizontal="left" vertical="center" wrapText="1"/>
      <protection locked="0"/>
    </xf>
    <xf numFmtId="0" fontId="0" fillId="0" borderId="22" xfId="0" applyBorder="1" applyAlignment="1" applyProtection="1">
      <alignment vertical="center"/>
      <protection locked="0"/>
    </xf>
    <xf numFmtId="0" fontId="25" fillId="0" borderId="13" xfId="0" applyFont="1" applyBorder="1" applyAlignment="1">
      <alignment vertical="center" wrapText="1"/>
    </xf>
    <xf numFmtId="165" fontId="27" fillId="0" borderId="52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65" xfId="0" applyBorder="1" applyAlignment="1">
      <alignment horizontal="left"/>
    </xf>
    <xf numFmtId="0" fontId="31" fillId="0" borderId="61" xfId="0" applyFont="1" applyBorder="1" applyAlignment="1">
      <alignment horizontal="center"/>
    </xf>
    <xf numFmtId="0" fontId="31" fillId="0" borderId="65" xfId="0" applyFont="1" applyBorder="1" applyAlignment="1">
      <alignment horizontal="center"/>
    </xf>
    <xf numFmtId="165" fontId="27" fillId="0" borderId="29" xfId="0" applyNumberFormat="1" applyFont="1" applyFill="1" applyBorder="1" applyAlignment="1" applyProtection="1">
      <alignment horizontal="right" vertical="center" wrapText="1"/>
      <protection locked="0"/>
    </xf>
    <xf numFmtId="0" fontId="61" fillId="0" borderId="67" xfId="0" applyFont="1" applyBorder="1" applyAlignment="1" applyProtection="1">
      <alignment horizontal="left" vertical="center" wrapText="1"/>
      <protection locked="0"/>
    </xf>
    <xf numFmtId="165" fontId="62" fillId="0" borderId="52" xfId="0" applyNumberFormat="1" applyFont="1" applyFill="1" applyBorder="1" applyAlignment="1" applyProtection="1">
      <alignment horizontal="right" vertical="center" wrapText="1"/>
      <protection locked="0"/>
    </xf>
    <xf numFmtId="165" fontId="27" fillId="0" borderId="17" xfId="0" applyNumberFormat="1" applyFont="1" applyFill="1" applyBorder="1" applyAlignment="1" applyProtection="1">
      <alignment horizontal="right" vertical="center" wrapText="1"/>
      <protection locked="0"/>
    </xf>
    <xf numFmtId="0" fontId="28" fillId="0" borderId="4" xfId="0" applyFont="1" applyBorder="1" applyAlignment="1" applyProtection="1">
      <alignment horizontal="left" vertical="center" indent="1"/>
      <protection locked="0"/>
    </xf>
    <xf numFmtId="0" fontId="29" fillId="0" borderId="8" xfId="0" applyFont="1" applyBorder="1" applyAlignment="1">
      <alignment horizontal="right" vertical="center" indent="1"/>
    </xf>
    <xf numFmtId="0" fontId="29" fillId="0" borderId="2" xfId="0" applyFont="1" applyBorder="1" applyAlignment="1" applyProtection="1">
      <alignment horizontal="left" vertical="center" wrapText="1" indent="1"/>
      <protection locked="0"/>
    </xf>
    <xf numFmtId="0" fontId="28" fillId="0" borderId="2" xfId="0" applyFont="1" applyBorder="1" applyAlignment="1" applyProtection="1">
      <alignment horizontal="left" vertical="center" indent="1"/>
      <protection locked="0"/>
    </xf>
    <xf numFmtId="3" fontId="51" fillId="0" borderId="20" xfId="0" applyNumberFormat="1" applyFont="1" applyBorder="1" applyAlignment="1" applyProtection="1">
      <alignment horizontal="right" vertical="center" indent="1"/>
      <protection locked="0"/>
    </xf>
    <xf numFmtId="0" fontId="29" fillId="0" borderId="10" xfId="0" applyFont="1" applyBorder="1" applyAlignment="1">
      <alignment horizontal="right" vertical="center" indent="1"/>
    </xf>
    <xf numFmtId="3" fontId="50" fillId="0" borderId="21" xfId="0" applyNumberFormat="1" applyFont="1" applyBorder="1" applyAlignment="1" applyProtection="1">
      <alignment horizontal="right" vertical="center" indent="1"/>
      <protection locked="0"/>
    </xf>
    <xf numFmtId="3" fontId="51" fillId="0" borderId="17" xfId="0" applyNumberFormat="1" applyFont="1" applyBorder="1" applyAlignment="1">
      <alignment horizontal="right" vertical="center" indent="1"/>
    </xf>
    <xf numFmtId="0" fontId="29" fillId="3" borderId="11" xfId="0" applyFont="1" applyFill="1" applyBorder="1" applyAlignment="1">
      <alignment horizontal="right" vertical="center" indent="1"/>
    </xf>
    <xf numFmtId="0" fontId="29" fillId="3" borderId="8" xfId="0" applyFont="1" applyFill="1" applyBorder="1" applyAlignment="1">
      <alignment horizontal="right" vertical="center" indent="1"/>
    </xf>
    <xf numFmtId="3" fontId="63" fillId="0" borderId="70" xfId="0" applyNumberFormat="1" applyFont="1" applyBorder="1" applyProtection="1">
      <protection locked="0"/>
    </xf>
    <xf numFmtId="0" fontId="12" fillId="0" borderId="2" xfId="8" applyFill="1" applyBorder="1" applyAlignment="1" applyProtection="1">
      <alignment vertical="center"/>
      <protection locked="0"/>
    </xf>
    <xf numFmtId="0" fontId="12" fillId="0" borderId="20" xfId="8" applyFill="1" applyBorder="1" applyAlignment="1" applyProtection="1">
      <alignment vertical="center"/>
      <protection locked="0"/>
    </xf>
    <xf numFmtId="0" fontId="22" fillId="0" borderId="1" xfId="8" applyFont="1" applyFill="1" applyBorder="1" applyAlignment="1" applyProtection="1">
      <alignment horizontal="left" vertical="center" indent="1"/>
    </xf>
    <xf numFmtId="165" fontId="22" fillId="0" borderId="45" xfId="0" applyNumberFormat="1" applyFont="1" applyFill="1" applyBorder="1" applyAlignment="1" applyProtection="1">
      <alignment horizontal="left" vertical="center" wrapText="1" indent="1"/>
      <protection locked="0"/>
    </xf>
    <xf numFmtId="49" fontId="46" fillId="0" borderId="0" xfId="0" applyNumberFormat="1" applyFont="1" applyFill="1" applyBorder="1" applyAlignment="1" applyProtection="1">
      <alignment horizontal="center" vertical="center" wrapText="1"/>
      <protection locked="0"/>
    </xf>
    <xf numFmtId="165" fontId="46" fillId="0" borderId="12" xfId="0" applyNumberFormat="1" applyFont="1" applyFill="1" applyBorder="1" applyAlignment="1" applyProtection="1">
      <alignment vertical="center" wrapText="1"/>
      <protection locked="0"/>
    </xf>
    <xf numFmtId="165" fontId="46" fillId="0" borderId="26" xfId="0" applyNumberFormat="1" applyFont="1" applyFill="1" applyBorder="1" applyAlignment="1" applyProtection="1">
      <alignment vertical="center" wrapText="1"/>
      <protection locked="0"/>
    </xf>
    <xf numFmtId="165" fontId="46" fillId="0" borderId="27" xfId="0" applyNumberFormat="1" applyFont="1" applyFill="1" applyBorder="1" applyAlignment="1" applyProtection="1">
      <alignment vertical="center" wrapText="1"/>
      <protection locked="0"/>
    </xf>
    <xf numFmtId="0" fontId="2" fillId="0" borderId="27" xfId="7" applyFont="1" applyFill="1" applyBorder="1" applyProtection="1">
      <protection locked="0"/>
    </xf>
    <xf numFmtId="0" fontId="0" fillId="0" borderId="0" xfId="0" applyFill="1" applyBorder="1" applyProtection="1">
      <protection locked="0"/>
    </xf>
    <xf numFmtId="165" fontId="10" fillId="0" borderId="0" xfId="6" applyNumberFormat="1" applyFont="1" applyFill="1" applyBorder="1" applyAlignment="1" applyProtection="1">
      <alignment vertical="center" wrapText="1"/>
      <protection locked="0"/>
    </xf>
    <xf numFmtId="165" fontId="20" fillId="0" borderId="0" xfId="6" applyNumberFormat="1" applyFont="1" applyFill="1" applyBorder="1" applyAlignment="1">
      <alignment horizontal="center" vertical="center"/>
    </xf>
    <xf numFmtId="165" fontId="20" fillId="0" borderId="0" xfId="6" applyNumberFormat="1" applyFont="1" applyFill="1" applyBorder="1" applyAlignment="1">
      <alignment horizontal="center" vertical="center" wrapText="1"/>
    </xf>
    <xf numFmtId="49" fontId="37" fillId="0" borderId="0" xfId="6" applyNumberFormat="1" applyFont="1" applyFill="1" applyBorder="1" applyAlignment="1">
      <alignment horizontal="left" vertical="center"/>
    </xf>
    <xf numFmtId="165" fontId="37" fillId="0" borderId="0" xfId="6" applyNumberFormat="1" applyFont="1" applyFill="1" applyBorder="1" applyAlignment="1" applyProtection="1">
      <alignment horizontal="right" vertical="center" indent="2"/>
    </xf>
    <xf numFmtId="165" fontId="37" fillId="0" borderId="0" xfId="6" applyNumberFormat="1" applyFont="1" applyFill="1" applyBorder="1" applyAlignment="1" applyProtection="1">
      <alignment horizontal="right" vertical="center" wrapText="1" indent="2"/>
      <protection locked="0"/>
    </xf>
    <xf numFmtId="49" fontId="58" fillId="0" borderId="0" xfId="6" quotePrefix="1" applyNumberFormat="1" applyFont="1" applyFill="1" applyBorder="1" applyAlignment="1">
      <alignment horizontal="left" vertical="center"/>
    </xf>
    <xf numFmtId="165" fontId="58" fillId="0" borderId="0" xfId="6" applyNumberFormat="1" applyFont="1" applyFill="1" applyBorder="1" applyAlignment="1" applyProtection="1">
      <alignment horizontal="right" vertical="center" indent="2"/>
    </xf>
    <xf numFmtId="165" fontId="58" fillId="0" borderId="0" xfId="6" applyNumberFormat="1" applyFont="1" applyFill="1" applyBorder="1" applyAlignment="1" applyProtection="1">
      <alignment horizontal="right" vertical="center" wrapText="1" indent="2"/>
      <protection locked="0"/>
    </xf>
    <xf numFmtId="49" fontId="30" fillId="0" borderId="0" xfId="6" applyNumberFormat="1" applyFont="1" applyFill="1" applyBorder="1" applyAlignment="1" applyProtection="1">
      <alignment horizontal="left" vertical="center"/>
      <protection locked="0"/>
    </xf>
    <xf numFmtId="165" fontId="30" fillId="0" borderId="0" xfId="6" applyNumberFormat="1" applyFont="1" applyFill="1" applyBorder="1" applyAlignment="1" applyProtection="1">
      <alignment horizontal="right" vertical="center" indent="2"/>
    </xf>
    <xf numFmtId="165" fontId="30" fillId="0" borderId="0" xfId="6" applyNumberFormat="1" applyFont="1" applyFill="1" applyBorder="1" applyAlignment="1">
      <alignment horizontal="right" vertical="center" indent="2"/>
    </xf>
    <xf numFmtId="165" fontId="30" fillId="0" borderId="0" xfId="6" applyNumberFormat="1" applyFont="1" applyFill="1" applyBorder="1" applyAlignment="1" applyProtection="1">
      <alignment horizontal="right" vertical="center" wrapText="1" indent="2"/>
    </xf>
    <xf numFmtId="49" fontId="37" fillId="0" borderId="0" xfId="6" applyNumberFormat="1" applyFont="1" applyFill="1" applyBorder="1" applyAlignment="1" applyProtection="1">
      <alignment horizontal="left" vertical="center"/>
      <protection locked="0"/>
    </xf>
    <xf numFmtId="168" fontId="30" fillId="0" borderId="0" xfId="6" applyNumberFormat="1" applyFont="1" applyFill="1" applyBorder="1" applyAlignment="1">
      <alignment horizontal="left" vertical="center" wrapText="1"/>
    </xf>
    <xf numFmtId="0" fontId="27" fillId="0" borderId="5" xfId="0" applyFont="1" applyFill="1" applyBorder="1" applyAlignment="1" applyProtection="1">
      <alignment horizontal="left" vertical="center" wrapText="1" indent="1"/>
    </xf>
    <xf numFmtId="49" fontId="0" fillId="0" borderId="65" xfId="0" applyNumberFormat="1" applyBorder="1"/>
    <xf numFmtId="49" fontId="18" fillId="0" borderId="65" xfId="0" applyNumberFormat="1" applyFont="1" applyBorder="1"/>
    <xf numFmtId="0" fontId="54" fillId="0" borderId="0" xfId="0" applyFont="1" applyAlignment="1">
      <alignment horizontal="center"/>
    </xf>
    <xf numFmtId="0" fontId="73" fillId="0" borderId="0" xfId="0" applyFont="1" applyAlignment="1">
      <alignment horizontal="center" vertical="top" wrapText="1"/>
    </xf>
    <xf numFmtId="0" fontId="53" fillId="0" borderId="0" xfId="0" applyFont="1" applyAlignment="1">
      <alignment horizontal="center" vertical="top" wrapText="1"/>
    </xf>
    <xf numFmtId="0" fontId="53" fillId="0" borderId="0" xfId="0" applyFont="1" applyAlignment="1">
      <alignment horizontal="center" vertical="top"/>
    </xf>
    <xf numFmtId="0" fontId="23" fillId="5" borderId="0" xfId="0" applyFont="1" applyFill="1" applyAlignment="1" applyProtection="1">
      <alignment horizontal="center"/>
      <protection locked="0"/>
    </xf>
    <xf numFmtId="0" fontId="36" fillId="0" borderId="0" xfId="0" applyFont="1" applyAlignment="1" applyProtection="1">
      <alignment horizontal="center"/>
      <protection locked="0"/>
    </xf>
    <xf numFmtId="0" fontId="34" fillId="5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protection locked="0"/>
    </xf>
    <xf numFmtId="0" fontId="0" fillId="5" borderId="0" xfId="0" applyFill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165" fontId="35" fillId="0" borderId="30" xfId="7" applyNumberFormat="1" applyFont="1" applyFill="1" applyBorder="1" applyAlignment="1" applyProtection="1">
      <alignment horizontal="left" vertical="center"/>
    </xf>
    <xf numFmtId="165" fontId="7" fillId="0" borderId="0" xfId="7" applyNumberFormat="1" applyFont="1" applyFill="1" applyBorder="1" applyAlignment="1" applyProtection="1">
      <alignment horizontal="center" vertical="center"/>
    </xf>
    <xf numFmtId="0" fontId="52" fillId="0" borderId="0" xfId="7" applyFont="1" applyFill="1" applyAlignment="1" applyProtection="1">
      <alignment horizontal="right"/>
      <protection locked="0"/>
    </xf>
    <xf numFmtId="0" fontId="52" fillId="0" borderId="0" xfId="0" applyFont="1" applyAlignment="1" applyProtection="1">
      <alignment horizontal="right"/>
      <protection locked="0"/>
    </xf>
    <xf numFmtId="165" fontId="7" fillId="0" borderId="0" xfId="7" applyNumberFormat="1" applyFont="1" applyFill="1" applyBorder="1" applyAlignment="1" applyProtection="1">
      <alignment horizontal="center" vertical="center"/>
      <protection locked="0"/>
    </xf>
    <xf numFmtId="165" fontId="35" fillId="0" borderId="30" xfId="7" applyNumberFormat="1" applyFont="1" applyFill="1" applyBorder="1" applyAlignment="1" applyProtection="1">
      <alignment horizontal="left" vertical="center"/>
      <protection locked="0"/>
    </xf>
    <xf numFmtId="165" fontId="35" fillId="0" borderId="30" xfId="7" applyNumberFormat="1" applyFont="1" applyFill="1" applyBorder="1" applyAlignment="1" applyProtection="1">
      <alignment horizontal="left"/>
    </xf>
    <xf numFmtId="0" fontId="28" fillId="0" borderId="0" xfId="7" applyFont="1" applyFill="1" applyAlignment="1" applyProtection="1">
      <alignment horizontal="center"/>
    </xf>
    <xf numFmtId="165" fontId="30" fillId="0" borderId="61" xfId="0" applyNumberFormat="1" applyFont="1" applyFill="1" applyBorder="1" applyAlignment="1" applyProtection="1">
      <alignment horizontal="center" vertical="center" wrapText="1"/>
    </xf>
    <xf numFmtId="165" fontId="30" fillId="0" borderId="58" xfId="0" applyNumberFormat="1" applyFont="1" applyFill="1" applyBorder="1" applyAlignment="1" applyProtection="1">
      <alignment horizontal="center" vertical="center" wrapText="1"/>
    </xf>
    <xf numFmtId="165" fontId="52" fillId="0" borderId="0" xfId="0" applyNumberFormat="1" applyFont="1" applyFill="1" applyAlignment="1" applyProtection="1">
      <alignment horizontal="center" textRotation="180" wrapText="1"/>
    </xf>
    <xf numFmtId="165" fontId="74" fillId="0" borderId="50" xfId="0" applyNumberFormat="1" applyFont="1" applyFill="1" applyBorder="1" applyAlignment="1" applyProtection="1">
      <alignment horizontal="left" vertical="top" wrapText="1"/>
    </xf>
    <xf numFmtId="165" fontId="30" fillId="0" borderId="62" xfId="0" applyNumberFormat="1" applyFont="1" applyFill="1" applyBorder="1" applyAlignment="1" applyProtection="1">
      <alignment horizontal="center" vertical="center" wrapText="1"/>
    </xf>
    <xf numFmtId="165" fontId="30" fillId="0" borderId="63" xfId="0" applyNumberFormat="1" applyFont="1" applyFill="1" applyBorder="1" applyAlignment="1" applyProtection="1">
      <alignment horizontal="center" vertical="center" wrapText="1"/>
    </xf>
    <xf numFmtId="165" fontId="5" fillId="0" borderId="0" xfId="7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right"/>
      <protection locked="0"/>
    </xf>
    <xf numFmtId="0" fontId="31" fillId="0" borderId="32" xfId="7" applyFont="1" applyFill="1" applyBorder="1" applyAlignment="1">
      <alignment horizontal="center" vertical="center" wrapText="1"/>
    </xf>
    <xf numFmtId="0" fontId="31" fillId="0" borderId="21" xfId="7" applyFont="1" applyFill="1" applyBorder="1" applyAlignment="1">
      <alignment horizontal="center" vertical="center" wrapText="1"/>
    </xf>
    <xf numFmtId="0" fontId="31" fillId="0" borderId="11" xfId="7" applyFont="1" applyFill="1" applyBorder="1" applyAlignment="1">
      <alignment horizontal="center" vertical="center" wrapText="1"/>
    </xf>
    <xf numFmtId="0" fontId="31" fillId="0" borderId="10" xfId="7" applyFont="1" applyFill="1" applyBorder="1" applyAlignment="1">
      <alignment horizontal="center" vertical="center" wrapText="1"/>
    </xf>
    <xf numFmtId="0" fontId="31" fillId="0" borderId="4" xfId="7" applyFont="1" applyFill="1" applyBorder="1" applyAlignment="1">
      <alignment horizontal="center" vertical="center" wrapText="1"/>
    </xf>
    <xf numFmtId="0" fontId="31" fillId="0" borderId="6" xfId="7" applyFont="1" applyFill="1" applyBorder="1" applyAlignment="1">
      <alignment horizontal="center" vertical="center" wrapText="1"/>
    </xf>
    <xf numFmtId="0" fontId="21" fillId="0" borderId="0" xfId="0" applyFont="1" applyFill="1" applyBorder="1" applyAlignment="1" applyProtection="1">
      <alignment horizontal="right"/>
      <protection locked="0"/>
    </xf>
    <xf numFmtId="165" fontId="7" fillId="0" borderId="0" xfId="7" applyNumberFormat="1" applyFont="1" applyFill="1" applyBorder="1" applyAlignment="1" applyProtection="1">
      <alignment horizontal="center" vertical="center" wrapText="1"/>
      <protection locked="0"/>
    </xf>
    <xf numFmtId="0" fontId="30" fillId="0" borderId="13" xfId="7" applyFont="1" applyFill="1" applyBorder="1" applyAlignment="1" applyProtection="1">
      <alignment horizontal="left"/>
    </xf>
    <xf numFmtId="0" fontId="30" fillId="0" borderId="14" xfId="7" applyFont="1" applyFill="1" applyBorder="1" applyAlignment="1" applyProtection="1">
      <alignment horizontal="left"/>
    </xf>
    <xf numFmtId="0" fontId="22" fillId="0" borderId="50" xfId="7" applyFont="1" applyFill="1" applyBorder="1" applyAlignment="1">
      <alignment horizontal="justify" vertical="center" wrapText="1"/>
    </xf>
    <xf numFmtId="0" fontId="15" fillId="0" borderId="50" xfId="7" applyFont="1" applyBorder="1" applyAlignment="1">
      <alignment horizontal="left" vertical="top" wrapText="1"/>
    </xf>
    <xf numFmtId="165" fontId="23" fillId="0" borderId="0" xfId="0" applyNumberFormat="1" applyFont="1" applyFill="1" applyAlignment="1" applyProtection="1">
      <alignment horizontal="center" vertical="center" wrapText="1"/>
      <protection locked="0"/>
    </xf>
    <xf numFmtId="165" fontId="52" fillId="0" borderId="0" xfId="0" applyNumberFormat="1" applyFont="1" applyFill="1" applyAlignment="1" applyProtection="1">
      <alignment horizontal="right" vertical="center" wrapText="1"/>
      <protection locked="0"/>
    </xf>
    <xf numFmtId="0" fontId="52" fillId="0" borderId="0" xfId="0" applyFont="1" applyAlignment="1" applyProtection="1">
      <alignment horizontal="right" vertical="center" wrapText="1"/>
      <protection locked="0"/>
    </xf>
    <xf numFmtId="165" fontId="34" fillId="0" borderId="0" xfId="6" applyNumberFormat="1" applyFont="1" applyFill="1" applyBorder="1" applyAlignment="1" applyProtection="1">
      <alignment horizontal="left" vertical="center" wrapText="1"/>
      <protection locked="0"/>
    </xf>
    <xf numFmtId="165" fontId="17" fillId="0" borderId="0" xfId="6" applyNumberFormat="1" applyFill="1" applyBorder="1" applyAlignment="1" applyProtection="1">
      <alignment horizontal="left" vertical="center" wrapText="1"/>
      <protection locked="0"/>
    </xf>
    <xf numFmtId="165" fontId="4" fillId="0" borderId="0" xfId="6" applyNumberFormat="1" applyFont="1" applyFill="1" applyBorder="1" applyAlignment="1">
      <alignment horizontal="center" vertical="center"/>
    </xf>
    <xf numFmtId="165" fontId="31" fillId="0" borderId="0" xfId="6" applyNumberFormat="1" applyFont="1" applyFill="1" applyBorder="1" applyAlignment="1">
      <alignment horizontal="center" vertical="center" wrapText="1"/>
    </xf>
    <xf numFmtId="0" fontId="17" fillId="0" borderId="0" xfId="6" applyFont="1" applyBorder="1" applyAlignment="1">
      <alignment horizontal="center" vertical="center" wrapText="1"/>
    </xf>
    <xf numFmtId="165" fontId="4" fillId="0" borderId="0" xfId="6" applyNumberFormat="1" applyFont="1" applyFill="1" applyBorder="1" applyAlignment="1">
      <alignment horizontal="center" vertical="center" wrapText="1"/>
    </xf>
    <xf numFmtId="0" fontId="75" fillId="0" borderId="0" xfId="0" applyFont="1" applyBorder="1" applyAlignment="1">
      <alignment horizontal="center" vertical="center"/>
    </xf>
    <xf numFmtId="0" fontId="75" fillId="0" borderId="0" xfId="0" applyFont="1" applyBorder="1" applyAlignment="1">
      <alignment horizontal="center" vertical="center" wrapText="1"/>
    </xf>
    <xf numFmtId="165" fontId="34" fillId="0" borderId="0" xfId="6" applyNumberFormat="1" applyFont="1" applyFill="1" applyAlignment="1" applyProtection="1">
      <alignment horizontal="left" vertical="center" wrapText="1"/>
      <protection locked="0"/>
    </xf>
    <xf numFmtId="165" fontId="17" fillId="0" borderId="0" xfId="6" applyNumberFormat="1" applyFill="1" applyAlignment="1" applyProtection="1">
      <alignment horizontal="left" vertical="center" wrapText="1"/>
      <protection locked="0"/>
    </xf>
    <xf numFmtId="0" fontId="60" fillId="0" borderId="0" xfId="6" applyFont="1" applyFill="1" applyAlignment="1">
      <alignment horizontal="center" vertical="top" textRotation="180"/>
    </xf>
    <xf numFmtId="165" fontId="4" fillId="0" borderId="71" xfId="6" applyNumberFormat="1" applyFont="1" applyFill="1" applyBorder="1" applyAlignment="1">
      <alignment horizontal="center" vertical="center"/>
    </xf>
    <xf numFmtId="165" fontId="4" fillId="0" borderId="47" xfId="6" applyNumberFormat="1" applyFont="1" applyFill="1" applyBorder="1" applyAlignment="1">
      <alignment horizontal="center" vertical="center"/>
    </xf>
    <xf numFmtId="165" fontId="4" fillId="0" borderId="57" xfId="6" applyNumberFormat="1" applyFont="1" applyFill="1" applyBorder="1" applyAlignment="1">
      <alignment horizontal="center" vertical="center"/>
    </xf>
    <xf numFmtId="165" fontId="31" fillId="0" borderId="71" xfId="6" applyNumberFormat="1" applyFont="1" applyFill="1" applyBorder="1" applyAlignment="1">
      <alignment horizontal="center" vertical="center" wrapText="1"/>
    </xf>
    <xf numFmtId="165" fontId="31" fillId="0" borderId="50" xfId="6" applyNumberFormat="1" applyFont="1" applyFill="1" applyBorder="1" applyAlignment="1">
      <alignment horizontal="center" vertical="center" wrapText="1"/>
    </xf>
    <xf numFmtId="0" fontId="17" fillId="0" borderId="55" xfId="6" applyFont="1" applyBorder="1" applyAlignment="1">
      <alignment horizontal="center" vertical="center" wrapText="1"/>
    </xf>
    <xf numFmtId="165" fontId="4" fillId="0" borderId="61" xfId="6" applyNumberFormat="1" applyFont="1" applyFill="1" applyBorder="1" applyAlignment="1">
      <alignment horizontal="center" vertical="center" wrapText="1"/>
    </xf>
    <xf numFmtId="165" fontId="4" fillId="0" borderId="45" xfId="6" applyNumberFormat="1" applyFont="1" applyFill="1" applyBorder="1" applyAlignment="1">
      <alignment horizontal="center" vertical="center"/>
    </xf>
    <xf numFmtId="0" fontId="75" fillId="0" borderId="58" xfId="0" applyFont="1" applyBorder="1" applyAlignment="1">
      <alignment horizontal="center" vertical="center"/>
    </xf>
    <xf numFmtId="165" fontId="4" fillId="0" borderId="38" xfId="6" applyNumberFormat="1" applyFont="1" applyFill="1" applyBorder="1" applyAlignment="1">
      <alignment horizontal="center" vertical="center" wrapText="1"/>
    </xf>
    <xf numFmtId="0" fontId="17" fillId="0" borderId="39" xfId="6" applyFont="1" applyBorder="1" applyAlignment="1">
      <alignment horizontal="center" vertical="center" wrapText="1"/>
    </xf>
    <xf numFmtId="0" fontId="17" fillId="0" borderId="31" xfId="6" applyFont="1" applyBorder="1" applyAlignment="1">
      <alignment horizontal="center" vertical="center" wrapText="1"/>
    </xf>
    <xf numFmtId="0" fontId="75" fillId="0" borderId="58" xfId="0" applyFont="1" applyBorder="1" applyAlignment="1">
      <alignment horizontal="center" vertical="center" wrapText="1"/>
    </xf>
    <xf numFmtId="165" fontId="64" fillId="0" borderId="0" xfId="6" applyNumberFormat="1" applyFont="1" applyFill="1" applyAlignment="1" applyProtection="1">
      <alignment horizontal="center" vertical="center" wrapText="1"/>
      <protection locked="0"/>
    </xf>
    <xf numFmtId="0" fontId="17" fillId="0" borderId="0" xfId="0" applyFont="1" applyAlignment="1">
      <alignment horizontal="center" vertical="center" wrapText="1"/>
    </xf>
    <xf numFmtId="0" fontId="23" fillId="0" borderId="0" xfId="6" applyFont="1" applyFill="1" applyAlignment="1" applyProtection="1">
      <alignment horizontal="center" vertical="center"/>
      <protection locked="0"/>
    </xf>
    <xf numFmtId="0" fontId="23" fillId="0" borderId="0" xfId="6" applyFont="1" applyAlignment="1">
      <alignment horizontal="center" vertical="center"/>
    </xf>
    <xf numFmtId="165" fontId="64" fillId="0" borderId="30" xfId="6" applyNumberFormat="1" applyFont="1" applyFill="1" applyBorder="1" applyAlignment="1" applyProtection="1">
      <alignment horizontal="center" vertical="center" wrapText="1"/>
      <protection locked="0"/>
    </xf>
    <xf numFmtId="0" fontId="31" fillId="0" borderId="30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168" fontId="7" fillId="0" borderId="0" xfId="6" applyNumberFormat="1" applyFont="1" applyFill="1" applyBorder="1" applyAlignment="1" applyProtection="1">
      <alignment horizontal="center" vertical="center" wrapText="1"/>
      <protection locked="0"/>
    </xf>
    <xf numFmtId="165" fontId="31" fillId="0" borderId="38" xfId="6" applyNumberFormat="1" applyFont="1" applyFill="1" applyBorder="1" applyAlignment="1">
      <alignment horizontal="center" vertical="center" wrapText="1"/>
    </xf>
    <xf numFmtId="165" fontId="31" fillId="0" borderId="39" xfId="6" applyNumberFormat="1" applyFont="1" applyFill="1" applyBorder="1" applyAlignment="1">
      <alignment horizontal="center" vertical="center" wrapText="1"/>
    </xf>
    <xf numFmtId="165" fontId="0" fillId="0" borderId="53" xfId="6" applyNumberFormat="1" applyFont="1" applyFill="1" applyBorder="1" applyAlignment="1" applyProtection="1">
      <alignment horizontal="left" vertical="center" wrapText="1"/>
      <protection locked="0"/>
    </xf>
    <xf numFmtId="165" fontId="17" fillId="0" borderId="72" xfId="6" applyNumberFormat="1" applyFill="1" applyBorder="1" applyAlignment="1" applyProtection="1">
      <alignment horizontal="left" vertical="center" wrapText="1"/>
      <protection locked="0"/>
    </xf>
    <xf numFmtId="165" fontId="17" fillId="0" borderId="54" xfId="6" applyNumberFormat="1" applyFill="1" applyBorder="1" applyAlignment="1" applyProtection="1">
      <alignment horizontal="left" vertical="center" wrapText="1"/>
      <protection locked="0"/>
    </xf>
    <xf numFmtId="165" fontId="17" fillId="0" borderId="73" xfId="6" applyNumberFormat="1" applyFill="1" applyBorder="1" applyAlignment="1" applyProtection="1">
      <alignment horizontal="left" vertical="center" wrapText="1"/>
      <protection locked="0"/>
    </xf>
    <xf numFmtId="165" fontId="31" fillId="0" borderId="38" xfId="6" applyNumberFormat="1" applyFont="1" applyFill="1" applyBorder="1" applyAlignment="1">
      <alignment horizontal="left" vertical="center" wrapText="1"/>
    </xf>
    <xf numFmtId="165" fontId="31" fillId="0" borderId="39" xfId="6" applyNumberFormat="1" applyFont="1" applyFill="1" applyBorder="1" applyAlignment="1">
      <alignment horizontal="left" vertical="center" wrapText="1"/>
    </xf>
    <xf numFmtId="168" fontId="59" fillId="0" borderId="50" xfId="6" applyNumberFormat="1" applyFont="1" applyFill="1" applyBorder="1" applyAlignment="1" applyProtection="1">
      <alignment horizontal="left" vertical="center" wrapText="1"/>
      <protection locked="0"/>
    </xf>
    <xf numFmtId="0" fontId="23" fillId="0" borderId="0" xfId="6" applyFont="1" applyFill="1" applyAlignment="1">
      <alignment horizontal="center" vertical="center"/>
    </xf>
    <xf numFmtId="0" fontId="3" fillId="0" borderId="0" xfId="0" applyFont="1" applyFill="1" applyAlignment="1" applyProtection="1">
      <alignment horizontal="left"/>
      <protection locked="0"/>
    </xf>
    <xf numFmtId="0" fontId="23" fillId="0" borderId="0" xfId="0" applyFont="1" applyFill="1" applyAlignment="1">
      <alignment horizontal="center" wrapText="1"/>
    </xf>
    <xf numFmtId="0" fontId="52" fillId="0" borderId="0" xfId="0" applyFont="1" applyFill="1" applyAlignment="1">
      <alignment horizontal="right"/>
    </xf>
    <xf numFmtId="0" fontId="34" fillId="0" borderId="0" xfId="7" applyFont="1" applyFill="1" applyAlignment="1" applyProtection="1">
      <alignment horizontal="center"/>
      <protection locked="0"/>
    </xf>
    <xf numFmtId="0" fontId="34" fillId="0" borderId="0" xfId="7" applyFont="1" applyFill="1" applyAlignment="1" applyProtection="1">
      <alignment horizontal="center" vertical="center"/>
      <protection locked="0"/>
    </xf>
    <xf numFmtId="165" fontId="52" fillId="0" borderId="0" xfId="0" applyNumberFormat="1" applyFont="1" applyFill="1" applyBorder="1" applyAlignment="1" applyProtection="1">
      <alignment horizontal="right" textRotation="180" wrapText="1"/>
    </xf>
    <xf numFmtId="165" fontId="8" fillId="0" borderId="38" xfId="0" applyNumberFormat="1" applyFont="1" applyFill="1" applyBorder="1" applyAlignment="1" applyProtection="1">
      <alignment horizontal="left" vertical="center" wrapText="1" indent="2"/>
    </xf>
    <xf numFmtId="165" fontId="8" fillId="0" borderId="31" xfId="0" applyNumberFormat="1" applyFont="1" applyFill="1" applyBorder="1" applyAlignment="1" applyProtection="1">
      <alignment horizontal="left" vertical="center" wrapText="1" indent="2"/>
    </xf>
    <xf numFmtId="165" fontId="8" fillId="0" borderId="61" xfId="0" applyNumberFormat="1" applyFont="1" applyFill="1" applyBorder="1" applyAlignment="1" applyProtection="1">
      <alignment horizontal="center" vertical="center"/>
    </xf>
    <xf numFmtId="165" fontId="8" fillId="0" borderId="58" xfId="0" applyNumberFormat="1" applyFont="1" applyFill="1" applyBorder="1" applyAlignment="1" applyProtection="1">
      <alignment horizontal="center" vertical="center"/>
    </xf>
    <xf numFmtId="165" fontId="8" fillId="0" borderId="53" xfId="0" applyNumberFormat="1" applyFont="1" applyFill="1" applyBorder="1" applyAlignment="1" applyProtection="1">
      <alignment horizontal="center" vertical="center"/>
    </xf>
    <xf numFmtId="165" fontId="8" fillId="0" borderId="72" xfId="0" applyNumberFormat="1" applyFont="1" applyFill="1" applyBorder="1" applyAlignment="1" applyProtection="1">
      <alignment horizontal="center" vertical="center"/>
    </xf>
    <xf numFmtId="165" fontId="8" fillId="0" borderId="48" xfId="0" applyNumberFormat="1" applyFont="1" applyFill="1" applyBorder="1" applyAlignment="1" applyProtection="1">
      <alignment horizontal="center" vertical="center"/>
    </xf>
    <xf numFmtId="165" fontId="8" fillId="0" borderId="61" xfId="0" applyNumberFormat="1" applyFont="1" applyFill="1" applyBorder="1" applyAlignment="1" applyProtection="1">
      <alignment horizontal="center" vertical="center" wrapText="1"/>
    </xf>
    <xf numFmtId="165" fontId="8" fillId="0" borderId="58" xfId="0" applyNumberFormat="1" applyFont="1" applyFill="1" applyBorder="1" applyAlignment="1" applyProtection="1">
      <alignment horizontal="center" vertical="center" wrapText="1"/>
    </xf>
    <xf numFmtId="0" fontId="29" fillId="0" borderId="50" xfId="0" applyFont="1" applyFill="1" applyBorder="1" applyAlignment="1">
      <alignment horizontal="justify" vertical="center" wrapText="1"/>
    </xf>
    <xf numFmtId="0" fontId="16" fillId="0" borderId="0" xfId="0" applyFont="1" applyAlignment="1" applyProtection="1">
      <alignment horizontal="center" wrapText="1"/>
      <protection locked="0"/>
    </xf>
    <xf numFmtId="0" fontId="21" fillId="0" borderId="44" xfId="8" applyFont="1" applyFill="1" applyBorder="1" applyAlignment="1" applyProtection="1">
      <alignment horizontal="left" vertical="center" indent="1"/>
    </xf>
    <xf numFmtId="0" fontId="21" fillId="0" borderId="39" xfId="8" applyFont="1" applyFill="1" applyBorder="1" applyAlignment="1" applyProtection="1">
      <alignment horizontal="left" vertical="center" indent="1"/>
    </xf>
    <xf numFmtId="0" fontId="21" fillId="0" borderId="31" xfId="8" applyFont="1" applyFill="1" applyBorder="1" applyAlignment="1" applyProtection="1">
      <alignment horizontal="left" vertical="center" indent="1"/>
    </xf>
    <xf numFmtId="0" fontId="23" fillId="0" borderId="0" xfId="8" applyFont="1" applyFill="1" applyAlignment="1" applyProtection="1">
      <alignment horizontal="center" wrapText="1"/>
    </xf>
    <xf numFmtId="0" fontId="23" fillId="0" borderId="0" xfId="8" applyFont="1" applyFill="1" applyAlignment="1" applyProtection="1">
      <alignment horizontal="center"/>
    </xf>
    <xf numFmtId="0" fontId="16" fillId="0" borderId="0" xfId="0" applyFont="1" applyFill="1" applyBorder="1" applyAlignment="1" applyProtection="1">
      <alignment horizontal="center" vertical="center"/>
      <protection locked="0"/>
    </xf>
    <xf numFmtId="0" fontId="52" fillId="0" borderId="0" xfId="0" applyFont="1" applyFill="1" applyBorder="1" applyAlignment="1">
      <alignment horizontal="center" textRotation="180"/>
    </xf>
    <xf numFmtId="0" fontId="35" fillId="0" borderId="0" xfId="0" applyFont="1" applyAlignment="1" applyProtection="1">
      <alignment horizontal="right"/>
    </xf>
    <xf numFmtId="0" fontId="23" fillId="0" borderId="0" xfId="0" applyFont="1" applyAlignment="1" applyProtection="1">
      <alignment horizontal="center" wrapText="1"/>
      <protection locked="0"/>
    </xf>
    <xf numFmtId="0" fontId="28" fillId="0" borderId="46" xfId="0" applyFont="1" applyBorder="1" applyAlignment="1" applyProtection="1">
      <alignment horizontal="left" vertical="center" indent="1"/>
      <protection locked="0"/>
    </xf>
    <xf numFmtId="0" fontId="0" fillId="0" borderId="5" xfId="0" applyBorder="1" applyAlignment="1">
      <alignment horizontal="left" vertical="center" indent="1"/>
    </xf>
    <xf numFmtId="0" fontId="29" fillId="0" borderId="46" xfId="0" applyFont="1" applyBorder="1" applyAlignment="1" applyProtection="1">
      <alignment horizontal="left" vertical="center"/>
      <protection locked="0"/>
    </xf>
    <xf numFmtId="0" fontId="0" fillId="0" borderId="74" xfId="0" applyBorder="1" applyAlignment="1">
      <alignment vertical="center"/>
    </xf>
    <xf numFmtId="0" fontId="0" fillId="0" borderId="41" xfId="0" applyBorder="1" applyAlignment="1">
      <alignment vertical="center"/>
    </xf>
    <xf numFmtId="0" fontId="30" fillId="0" borderId="38" xfId="0" applyFont="1" applyBorder="1" applyAlignment="1">
      <alignment horizontal="left" vertical="center" indent="2"/>
    </xf>
    <xf numFmtId="0" fontId="30" fillId="0" borderId="39" xfId="0" applyFont="1" applyBorder="1" applyAlignment="1">
      <alignment horizontal="left" vertical="center" indent="2"/>
    </xf>
    <xf numFmtId="0" fontId="0" fillId="0" borderId="31" xfId="0" applyBorder="1" applyAlignment="1">
      <alignment horizontal="left" vertical="center" indent="2"/>
    </xf>
    <xf numFmtId="0" fontId="34" fillId="0" borderId="0" xfId="7" applyFont="1" applyFill="1" applyAlignment="1" applyProtection="1">
      <alignment horizontal="center"/>
    </xf>
    <xf numFmtId="0" fontId="34" fillId="0" borderId="0" xfId="0" applyFont="1" applyAlignment="1">
      <alignment horizontal="center"/>
    </xf>
    <xf numFmtId="0" fontId="34" fillId="0" borderId="0" xfId="0" applyFont="1" applyAlignment="1" applyProtection="1">
      <alignment horizontal="center"/>
      <protection locked="0"/>
    </xf>
  </cellXfs>
  <cellStyles count="10">
    <cellStyle name="Ezres" xfId="1" builtinId="3"/>
    <cellStyle name="Ezres 2" xfId="2" xr:uid="{00000000-0005-0000-0000-000001000000}"/>
    <cellStyle name="Hiperhivatkozás" xfId="3" xr:uid="{00000000-0005-0000-0000-000002000000}"/>
    <cellStyle name="Hivatkozás" xfId="4" builtinId="8"/>
    <cellStyle name="Már látott hiperhivatkozás" xfId="5" xr:uid="{00000000-0005-0000-0000-000004000000}"/>
    <cellStyle name="Normál" xfId="0" builtinId="0"/>
    <cellStyle name="Normál 2" xfId="6" xr:uid="{00000000-0005-0000-0000-000006000000}"/>
    <cellStyle name="Normál_KVRENMUNKA" xfId="7" xr:uid="{00000000-0005-0000-0000-000007000000}"/>
    <cellStyle name="Normál_SEGEDLETEK" xfId="8" xr:uid="{00000000-0005-0000-0000-000008000000}"/>
    <cellStyle name="Százalék 2" xfId="9" xr:uid="{00000000-0005-0000-0000-000009000000}"/>
  </cellStyles>
  <dxfs count="4"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FFC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57150</xdr:colOff>
      <xdr:row>0</xdr:row>
      <xdr:rowOff>142875</xdr:rowOff>
    </xdr:from>
    <xdr:to>
      <xdr:col>25</xdr:col>
      <xdr:colOff>161925</xdr:colOff>
      <xdr:row>15</xdr:row>
      <xdr:rowOff>161925</xdr:rowOff>
    </xdr:to>
    <xdr:grpSp>
      <xdr:nvGrpSpPr>
        <xdr:cNvPr id="74780" name="Csoportba foglalás 11">
          <a:extLst>
            <a:ext uri="{FF2B5EF4-FFF2-40B4-BE49-F238E27FC236}">
              <a16:creationId xmlns:a16="http://schemas.microsoft.com/office/drawing/2014/main" id="{27F5A0B8-9226-46E9-9923-57307C20E032}"/>
            </a:ext>
          </a:extLst>
        </xdr:cNvPr>
        <xdr:cNvGrpSpPr>
          <a:grpSpLocks/>
        </xdr:cNvGrpSpPr>
      </xdr:nvGrpSpPr>
      <xdr:grpSpPr bwMode="auto">
        <a:xfrm>
          <a:off x="7589838" y="142875"/>
          <a:ext cx="4891087" cy="2717800"/>
          <a:chOff x="7866063" y="158750"/>
          <a:chExt cx="4900613" cy="2651125"/>
        </a:xfrm>
      </xdr:grpSpPr>
      <xdr:sp macro="" textlink="">
        <xdr:nvSpPr>
          <xdr:cNvPr id="3" name="Beszédbuborék: négyszög 2">
            <a:extLst>
              <a:ext uri="{FF2B5EF4-FFF2-40B4-BE49-F238E27FC236}">
                <a16:creationId xmlns:a16="http://schemas.microsoft.com/office/drawing/2014/main" id="{D5994BB4-AAFD-46C9-BA88-804571A70092}"/>
              </a:ext>
            </a:extLst>
          </xdr:cNvPr>
          <xdr:cNvSpPr/>
        </xdr:nvSpPr>
        <xdr:spPr bwMode="auto">
          <a:xfrm>
            <a:off x="7866063" y="158750"/>
            <a:ext cx="4900613" cy="2651125"/>
          </a:xfrm>
          <a:prstGeom prst="wedgeRectCallout">
            <a:avLst>
              <a:gd name="adj1" fmla="val -59895"/>
              <a:gd name="adj2" fmla="val 13217"/>
            </a:avLst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hu-HU" sz="1100" b="1"/>
              <a:t>Teendő:</a:t>
            </a:r>
          </a:p>
          <a:p>
            <a:pPr algn="l"/>
            <a:r>
              <a:rPr lang="hu-HU" sz="1100"/>
              <a:t>Ha nem a székhely</a:t>
            </a:r>
            <a:r>
              <a:rPr lang="hu-HU" sz="1100" baseline="0"/>
              <a:t> szerinti önkormányzatra készülnek a táblázatok, kattintson ide</a:t>
            </a:r>
          </a:p>
          <a:p>
            <a:pPr algn="l"/>
            <a:endParaRPr lang="hu-HU" sz="1100" baseline="0"/>
          </a:p>
          <a:p>
            <a:pPr algn="l"/>
            <a:endParaRPr lang="hu-HU" sz="1100" baseline="0"/>
          </a:p>
          <a:p>
            <a:pPr algn="l"/>
            <a:endParaRPr lang="hu-HU" sz="1100" baseline="0"/>
          </a:p>
          <a:p>
            <a:pPr algn="l"/>
            <a:r>
              <a:rPr lang="hu-HU" sz="1100"/>
              <a:t>,ha</a:t>
            </a:r>
            <a:r>
              <a:rPr lang="hu-HU" sz="1100" baseline="0"/>
              <a:t> feljön az "Igen" és "Nem" akkor kattintson a "Nem"-re. Ezt csak a  közös hivatallal rendelkező önkormányzatok esetében kell megtenni, polgármesteri hivatalok esetében minditg az alaphelyzetet (Igen) kell meghagyni!</a:t>
            </a:r>
          </a:p>
          <a:p>
            <a:pPr algn="l"/>
            <a:r>
              <a:rPr lang="hu-HU" sz="1100" b="1" baseline="0"/>
              <a:t>Magyarázat:</a:t>
            </a:r>
          </a:p>
          <a:p>
            <a:pPr algn="l"/>
            <a:r>
              <a:rPr lang="hu-HU" sz="1100" baseline="0"/>
              <a:t>Csak székhellyel rendelkező önkormányzatnál lehet közös hivatal, a többinél nem. ezért abban az esetben , ha másik önkormányzat táblázatait készítik az Igen-ről Nem-re történő váltásra azért van szükség, hogy a 9.1 (Önkormányzati táblázatok) melléklet számai után a költségvetési szervek melléklet számai 9.2.-vel folytatódjanak. A közös hivatal táblázatai továbbra is megmaradnak, de azokat ebben az esetben nem kell kinyomtatni. </a:t>
            </a:r>
            <a:endParaRPr lang="hu-HU" sz="1100"/>
          </a:p>
        </xdr:txBody>
      </xdr:sp>
      <xdr:pic>
        <xdr:nvPicPr>
          <xdr:cNvPr id="74783" name="Kép 3">
            <a:extLst>
              <a:ext uri="{FF2B5EF4-FFF2-40B4-BE49-F238E27FC236}">
                <a16:creationId xmlns:a16="http://schemas.microsoft.com/office/drawing/2014/main" id="{2A82EC14-23E5-4D31-9A0D-56FFB7D122D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1466" t="43756" r="75948" b="52979"/>
          <a:stretch>
            <a:fillRect/>
          </a:stretch>
        </xdr:blipFill>
        <xdr:spPr bwMode="auto">
          <a:xfrm>
            <a:off x="7953445" y="525101"/>
            <a:ext cx="1358192" cy="51162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" name="Nyíl: balra mutató 4">
            <a:extLst>
              <a:ext uri="{FF2B5EF4-FFF2-40B4-BE49-F238E27FC236}">
                <a16:creationId xmlns:a16="http://schemas.microsoft.com/office/drawing/2014/main" id="{81BC7CCD-A1C1-4143-918D-9D9C9625AFA8}"/>
              </a:ext>
            </a:extLst>
          </xdr:cNvPr>
          <xdr:cNvSpPr/>
        </xdr:nvSpPr>
        <xdr:spPr bwMode="auto">
          <a:xfrm>
            <a:off x="9150690" y="659312"/>
            <a:ext cx="818355" cy="268820"/>
          </a:xfrm>
          <a:prstGeom prst="leftArrow">
            <a:avLst/>
          </a:prstGeom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hu-HU"/>
          </a:p>
        </xdr:txBody>
      </xdr:sp>
    </xdr:grpSp>
    <xdr:clientData/>
  </xdr:twoCellAnchor>
  <xdr:twoCellAnchor>
    <xdr:from>
      <xdr:col>16</xdr:col>
      <xdr:colOff>12700</xdr:colOff>
      <xdr:row>16</xdr:row>
      <xdr:rowOff>125414</xdr:rowOff>
    </xdr:from>
    <xdr:to>
      <xdr:col>25</xdr:col>
      <xdr:colOff>125416</xdr:colOff>
      <xdr:row>23</xdr:row>
      <xdr:rowOff>69851</xdr:rowOff>
    </xdr:to>
    <xdr:sp macro="" textlink="">
      <xdr:nvSpPr>
        <xdr:cNvPr id="6" name="Téglalap 5">
          <a:extLst>
            <a:ext uri="{FF2B5EF4-FFF2-40B4-BE49-F238E27FC236}">
              <a16:creationId xmlns:a16="http://schemas.microsoft.com/office/drawing/2014/main" id="{CEF995B3-3AFA-4010-9971-1D2884CC2E47}"/>
            </a:ext>
          </a:extLst>
        </xdr:cNvPr>
        <xdr:cNvSpPr/>
      </xdr:nvSpPr>
      <xdr:spPr>
        <a:xfrm>
          <a:off x="7545388" y="3006727"/>
          <a:ext cx="4899028" cy="1222374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hu-HU" sz="1100"/>
            <a:t>A KV_1.1.sz.mell.</a:t>
          </a:r>
          <a:r>
            <a:rPr lang="hu-HU" sz="1100" baseline="0"/>
            <a:t> fülnél a </a:t>
          </a:r>
          <a:r>
            <a:rPr lang="hu-HU" sz="1100" b="1" i="1" baseline="0"/>
            <a:t>4. Közhatalmi bevételek </a:t>
          </a:r>
          <a:r>
            <a:rPr lang="hu-HU" sz="1100" baseline="0"/>
            <a:t>bevételi jogcímei, abban az esetben ha az önkormányzatnál más bevételi jogcímek is előfordulnak, akkor bármelyik bevételi jogcím átírható arra, amit szerepeltetni szeretne az önkormányzat. </a:t>
          </a:r>
        </a:p>
        <a:p>
          <a:pPr algn="l">
            <a:lnSpc>
              <a:spcPts val="1100"/>
            </a:lnSpc>
          </a:pPr>
          <a:r>
            <a:rPr lang="hu-HU" sz="1100" b="1" baseline="0"/>
            <a:t>Ezt csak a KV_1.1.sz.mell. fülnél kell elvégzeni, a többi táblázat automatikusan javítódik!</a:t>
          </a:r>
          <a:endParaRPr lang="hu-HU" sz="1100" b="1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9523</xdr:rowOff>
    </xdr:from>
    <xdr:to>
      <xdr:col>12</xdr:col>
      <xdr:colOff>238126</xdr:colOff>
      <xdr:row>69</xdr:row>
      <xdr:rowOff>0</xdr:rowOff>
    </xdr:to>
    <xdr:sp macro="" textlink="">
      <xdr:nvSpPr>
        <xdr:cNvPr id="2" name="Szövegdoboz 1">
          <a:extLst>
            <a:ext uri="{FF2B5EF4-FFF2-40B4-BE49-F238E27FC236}">
              <a16:creationId xmlns:a16="http://schemas.microsoft.com/office/drawing/2014/main" id="{BBA403A1-6BAB-4DBC-9CDD-00C2FBA9A378}"/>
            </a:ext>
          </a:extLst>
        </xdr:cNvPr>
        <xdr:cNvSpPr txBox="1"/>
      </xdr:nvSpPr>
      <xdr:spPr>
        <a:xfrm>
          <a:off x="1" y="9523"/>
          <a:ext cx="6350000" cy="1094422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hu-HU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11. melléklet</a:t>
          </a:r>
          <a:r>
            <a:rPr lang="hu-H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hu-HU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1/2021. (II.16.) önkormányzati rendelethez</a:t>
          </a:r>
          <a:endParaRPr lang="hu-HU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hu-HU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hu-HU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hu-HU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Az önkormányzat és az önkormányzat felügyelete alá tartozó költségvetési szervek</a:t>
          </a:r>
          <a:endParaRPr lang="hu-HU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hu-HU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2021. évre engedélyezett álláshelyei</a:t>
          </a:r>
          <a:endParaRPr lang="hu-HU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hu-H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endParaRPr lang="hu-HU" sz="1100"/>
        </a:p>
        <a:p>
          <a:endParaRPr lang="hu-HU" sz="1100" b="1"/>
        </a:p>
        <a:p>
          <a:r>
            <a:rPr lang="hu-HU" sz="1100" b="1"/>
            <a:t>Költségvetési szerv</a:t>
          </a:r>
          <a:r>
            <a:rPr lang="hu-HU" sz="1100" b="1" baseline="0"/>
            <a:t>                 </a:t>
          </a:r>
          <a:r>
            <a:rPr lang="hu-HU" sz="1100" b="1"/>
            <a:t>álláshely megnevezése	betölthető létszám</a:t>
          </a:r>
        </a:p>
        <a:p>
          <a:r>
            <a:rPr lang="hu-HU" sz="1100"/>
            <a:t> </a:t>
          </a:r>
        </a:p>
        <a:p>
          <a:r>
            <a:rPr lang="hu-HU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hu-HU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hu-HU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Önkormányzat</a:t>
          </a:r>
          <a:endParaRPr lang="hu-HU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hu-H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polgármester		</a:t>
          </a:r>
          <a:r>
            <a:rPr lang="hu-HU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hu-H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1 fő</a:t>
          </a:r>
        </a:p>
        <a:p>
          <a:r>
            <a:rPr lang="hu-H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hivatalsegéd</a:t>
          </a:r>
        </a:p>
        <a:p>
          <a:r>
            <a:rPr lang="hu-H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           (részmunkaidőben foglalkoztatott)	</a:t>
          </a:r>
          <a:r>
            <a:rPr lang="hu-HU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</a:t>
          </a:r>
          <a:r>
            <a:rPr lang="hu-H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 fő</a:t>
          </a:r>
        </a:p>
        <a:p>
          <a:r>
            <a:rPr lang="hu-H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takarítónő		</a:t>
          </a:r>
          <a:r>
            <a:rPr lang="hu-HU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</a:t>
          </a:r>
          <a:r>
            <a:rPr lang="hu-H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 fő</a:t>
          </a:r>
        </a:p>
        <a:p>
          <a:r>
            <a:rPr lang="hu-H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karbantartó		</a:t>
          </a:r>
          <a:r>
            <a:rPr lang="hu-HU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</a:t>
          </a:r>
          <a:r>
            <a:rPr lang="hu-H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 fő</a:t>
          </a:r>
        </a:p>
        <a:p>
          <a:r>
            <a:rPr lang="hu-H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családsegítő		</a:t>
          </a:r>
          <a:r>
            <a:rPr lang="hu-HU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</a:t>
          </a:r>
          <a:r>
            <a:rPr lang="hu-H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 fő</a:t>
          </a:r>
        </a:p>
        <a:p>
          <a:r>
            <a:rPr lang="hu-H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szociális gondozó	</a:t>
          </a:r>
          <a:r>
            <a:rPr lang="hu-HU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</a:t>
          </a:r>
          <a:r>
            <a:rPr lang="hu-H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 fő</a:t>
          </a:r>
        </a:p>
        <a:p>
          <a:r>
            <a:rPr lang="hu-H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védőnő		</a:t>
          </a:r>
          <a:r>
            <a:rPr lang="hu-HU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</a:t>
          </a:r>
          <a:r>
            <a:rPr lang="hu-H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 fő</a:t>
          </a:r>
        </a:p>
        <a:p>
          <a:r>
            <a:rPr lang="hu-H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művelődésszervező 	</a:t>
          </a:r>
          <a:r>
            <a:rPr lang="hu-HU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</a:t>
          </a:r>
          <a:r>
            <a:rPr lang="hu-H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 fő</a:t>
          </a:r>
        </a:p>
        <a:p>
          <a:r>
            <a:rPr lang="hu-H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könyvtáros		</a:t>
          </a:r>
          <a:r>
            <a:rPr lang="hu-HU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</a:t>
          </a:r>
          <a:r>
            <a:rPr lang="hu-H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 fő</a:t>
          </a:r>
        </a:p>
        <a:p>
          <a:r>
            <a:rPr lang="hu-H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adminisztrátor		</a:t>
          </a:r>
          <a:r>
            <a:rPr lang="hu-HU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</a:t>
          </a:r>
          <a:r>
            <a:rPr lang="hu-H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 fő</a:t>
          </a:r>
        </a:p>
        <a:p>
          <a:r>
            <a:rPr lang="hu-H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</a:t>
          </a:r>
        </a:p>
        <a:p>
          <a:r>
            <a:rPr lang="hu-H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</a:t>
          </a:r>
          <a:r>
            <a:rPr lang="hu-HU" sz="1100" b="1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összesen:	</a:t>
          </a:r>
          <a:r>
            <a:rPr lang="hu-HU" sz="1100" b="1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 </a:t>
          </a:r>
          <a:r>
            <a:rPr lang="hu-HU" sz="1100" b="1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13 fő</a:t>
          </a:r>
          <a:endParaRPr lang="hu-HU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hu-HU" sz="110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hu-HU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Közfoglalkoztatottak létszáma                               		           </a:t>
          </a:r>
          <a:r>
            <a:rPr lang="hu-HU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 fő</a:t>
          </a:r>
        </a:p>
        <a:p>
          <a:endParaRPr lang="hu-HU" sz="11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hu-HU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Közös Hivatal </a:t>
          </a:r>
        </a:p>
        <a:p>
          <a:r>
            <a:rPr lang="hu-HU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hu-HU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hu-H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jegyző	</a:t>
          </a:r>
          <a:r>
            <a:rPr lang="hu-HU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	          </a:t>
          </a:r>
          <a:r>
            <a:rPr lang="hu-H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 fő</a:t>
          </a:r>
        </a:p>
        <a:p>
          <a:r>
            <a:rPr lang="hu-H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igazgatási ügyintéző</a:t>
          </a:r>
          <a:r>
            <a:rPr lang="hu-HU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 </a:t>
          </a:r>
          <a:r>
            <a:rPr lang="hu-H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 fő</a:t>
          </a:r>
        </a:p>
        <a:p>
          <a:r>
            <a:rPr lang="hu-H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igazgatási-szociális ügyintéző</a:t>
          </a:r>
          <a:r>
            <a:rPr lang="hu-HU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</a:t>
          </a:r>
          <a:r>
            <a:rPr lang="hu-H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 fő</a:t>
          </a:r>
        </a:p>
        <a:p>
          <a:r>
            <a:rPr lang="hu-H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pénzügyi ügyintéző	</a:t>
          </a:r>
          <a:r>
            <a:rPr lang="hu-HU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</a:t>
          </a:r>
          <a:r>
            <a:rPr lang="hu-H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 fő</a:t>
          </a:r>
        </a:p>
        <a:p>
          <a:r>
            <a:rPr lang="hu-H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adóügyi ügyintéző	</a:t>
          </a:r>
          <a:r>
            <a:rPr lang="hu-HU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</a:t>
          </a:r>
          <a:r>
            <a:rPr lang="hu-H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 fő</a:t>
          </a:r>
        </a:p>
        <a:p>
          <a:r>
            <a:rPr lang="hu-H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adóügyi-igazgatási ügyintéző	          1 fő</a:t>
          </a:r>
        </a:p>
        <a:p>
          <a:r>
            <a:rPr lang="hu-HU" sz="1100" b="1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összesen:		</a:t>
          </a:r>
          <a:r>
            <a:rPr lang="hu-HU" sz="1100" b="1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</a:t>
          </a:r>
          <a:r>
            <a:rPr lang="hu-HU" sz="1100" b="1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9 fő</a:t>
          </a:r>
        </a:p>
        <a:p>
          <a:endParaRPr lang="hu-HU" sz="1100" b="1" i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hu-HU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Óvoda</a:t>
          </a:r>
        </a:p>
        <a:p>
          <a:r>
            <a:rPr lang="hu-HU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hu-HU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hu-H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Intézményvezető - óvodapedag.         1 fő</a:t>
          </a:r>
        </a:p>
        <a:p>
          <a:r>
            <a:rPr lang="hu-H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óvodapedagógus               	         3 fő</a:t>
          </a:r>
        </a:p>
        <a:p>
          <a:r>
            <a:rPr lang="hu-H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dajka		</a:t>
          </a:r>
          <a:r>
            <a:rPr lang="hu-HU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</a:t>
          </a:r>
          <a:r>
            <a:rPr lang="hu-H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 fő</a:t>
          </a:r>
        </a:p>
        <a:p>
          <a:r>
            <a:rPr lang="hu-H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élelmezésvezető</a:t>
          </a:r>
          <a:r>
            <a:rPr lang="hu-HU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      </a:t>
          </a:r>
          <a:r>
            <a:rPr lang="hu-H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 fő</a:t>
          </a:r>
        </a:p>
        <a:p>
          <a:r>
            <a:rPr lang="hu-H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szakács		</a:t>
          </a:r>
          <a:r>
            <a:rPr lang="hu-HU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</a:t>
          </a:r>
          <a:r>
            <a:rPr lang="hu-H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 fő</a:t>
          </a:r>
        </a:p>
        <a:p>
          <a:r>
            <a:rPr lang="hu-H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konyhai kisegítő	</a:t>
          </a:r>
          <a:r>
            <a:rPr lang="hu-HU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</a:t>
          </a:r>
          <a:r>
            <a:rPr lang="hu-H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 fő</a:t>
          </a:r>
        </a:p>
        <a:p>
          <a:r>
            <a:rPr lang="hu-H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hu-HU" sz="1100" b="1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összesen:</a:t>
          </a:r>
          <a:r>
            <a:rPr lang="hu-HU" sz="1100" b="1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                </a:t>
          </a:r>
          <a:r>
            <a:rPr lang="hu-HU" sz="1100" b="1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12 fő</a:t>
          </a:r>
          <a:endParaRPr lang="hu-HU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hu-HU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hu-HU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03"/>
  <sheetViews>
    <sheetView zoomScale="120" zoomScaleNormal="120" workbookViewId="0">
      <selection activeCell="F22" sqref="F22"/>
    </sheetView>
  </sheetViews>
  <sheetFormatPr defaultRowHeight="12.75" x14ac:dyDescent="0.2"/>
  <cols>
    <col min="1" max="1" width="35.33203125" customWidth="1"/>
    <col min="2" max="2" width="83" customWidth="1"/>
    <col min="3" max="3" width="34.5" customWidth="1"/>
  </cols>
  <sheetData>
    <row r="1" spans="1:3" x14ac:dyDescent="0.2">
      <c r="A1" s="662">
        <v>2021</v>
      </c>
    </row>
    <row r="2" spans="1:3" ht="18.75" customHeight="1" x14ac:dyDescent="0.2">
      <c r="A2" s="760" t="s">
        <v>550</v>
      </c>
      <c r="B2" s="760"/>
      <c r="C2" s="760"/>
    </row>
    <row r="3" spans="1:3" ht="15" x14ac:dyDescent="0.25">
      <c r="A3" s="543"/>
      <c r="B3" s="544"/>
      <c r="C3" s="543"/>
    </row>
    <row r="4" spans="1:3" ht="14.25" x14ac:dyDescent="0.2">
      <c r="A4" s="545" t="s">
        <v>573</v>
      </c>
      <c r="B4" s="546" t="s">
        <v>572</v>
      </c>
      <c r="C4" s="545" t="s">
        <v>551</v>
      </c>
    </row>
    <row r="5" spans="1:3" x14ac:dyDescent="0.2">
      <c r="A5" s="547"/>
      <c r="B5" s="547"/>
      <c r="C5" s="547"/>
    </row>
    <row r="6" spans="1:3" ht="18.75" x14ac:dyDescent="0.3">
      <c r="A6" s="759" t="s">
        <v>553</v>
      </c>
      <c r="B6" s="759"/>
      <c r="C6" s="759"/>
    </row>
    <row r="7" spans="1:3" x14ac:dyDescent="0.2">
      <c r="A7" s="547" t="s">
        <v>574</v>
      </c>
      <c r="B7" s="547" t="s">
        <v>575</v>
      </c>
      <c r="C7" s="606" t="str">
        <f ca="1">HYPERLINK(SUBSTITUTE(CELL("address",ALAPADATOK!A1),"'",""),SUBSTITUTE(MID(CELL("address",ALAPADATOK!A1),SEARCH("]",CELL("address",ALAPADATOK!A1),1)+1,LEN(CELL("address",ALAPADATOK!A1))-SEARCH("]",CELL("address",ALAPADATOK!A1),1)),"'",""))</f>
        <v>ALAPADATOK!$A$1</v>
      </c>
    </row>
    <row r="8" spans="1:3" x14ac:dyDescent="0.2">
      <c r="A8" s="547" t="s">
        <v>576</v>
      </c>
      <c r="B8" s="547" t="s">
        <v>654</v>
      </c>
      <c r="C8" s="606" t="str">
        <f ca="1">HYPERLINK(SUBSTITUTE(CELL("address",KV_ÖSSZEFÜGGÉSEK!A1),"'",""),SUBSTITUTE(MID(CELL("address",KV_ÖSSZEFÜGGÉSEK!A1),SEARCH("]",CELL("address",KV_ÖSSZEFÜGGÉSEK!A1),1)+1,LEN(CELL("address",KV_ÖSSZEFÜGGÉSEK!A1))-SEARCH("]",CELL("address",KV_ÖSSZEFÜGGÉSEK!A1),1)),"'",""))</f>
        <v>KV_ÖSSZEFÜGGÉSEK!$A$1</v>
      </c>
    </row>
    <row r="9" spans="1:3" x14ac:dyDescent="0.2">
      <c r="A9" s="547" t="s">
        <v>577</v>
      </c>
      <c r="B9" s="547" t="s">
        <v>578</v>
      </c>
      <c r="C9" s="606" t="str">
        <f ca="1">HYPERLINK(SUBSTITUTE(CELL("address",'KV_1.1.sz.mell.'!A1),"'",""),SUBSTITUTE(MID(CELL("address",'KV_1.1.sz.mell.'!A1),SEARCH("]",CELL("address",'KV_1.1.sz.mell.'!A1),1)+1,LEN(CELL("address",'KV_1.1.sz.mell.'!A1))-SEARCH("]",CELL("address",'KV_1.1.sz.mell.'!A1),1)),"'",""))</f>
        <v>KV_1.1.sz.mell.!$A$1</v>
      </c>
    </row>
    <row r="10" spans="1:3" x14ac:dyDescent="0.2">
      <c r="A10" s="547" t="s">
        <v>579</v>
      </c>
      <c r="B10" s="547" t="s">
        <v>581</v>
      </c>
      <c r="C10" s="606" t="str">
        <f ca="1">HYPERLINK(SUBSTITUTE(CELL("address",'KV_1.2.sz.mell.'!A1),"'",""),SUBSTITUTE(MID(CELL("address",'KV_1.2.sz.mell.'!A1),SEARCH("]",CELL("address",'KV_1.2.sz.mell.'!A1),1)+1,LEN(CELL("address",'KV_1.2.sz.mell.'!A1))-SEARCH("]",CELL("address",'KV_1.2.sz.mell.'!A1),1)),"'",""))</f>
        <v>KV_1.2.sz.mell.!$A$1</v>
      </c>
    </row>
    <row r="11" spans="1:3" x14ac:dyDescent="0.2">
      <c r="A11" s="547" t="s">
        <v>580</v>
      </c>
      <c r="B11" s="547" t="s">
        <v>582</v>
      </c>
      <c r="C11" s="606" t="str">
        <f ca="1">HYPERLINK(SUBSTITUTE(CELL("address",'KV_1.3.sz.mell.'!A1),"'",""),SUBSTITUTE(MID(CELL("address",'KV_1.3.sz.mell.'!A1),SEARCH("]",CELL("address",'KV_1.3.sz.mell.'!A1),1)+1,LEN(CELL("address",'KV_1.3.sz.mell.'!A1))-SEARCH("]",CELL("address",'KV_1.3.sz.mell.'!A1),1)),"'",""))</f>
        <v>KV_1.3.sz.mell.!$A$1</v>
      </c>
    </row>
    <row r="12" spans="1:3" x14ac:dyDescent="0.2">
      <c r="A12" s="547" t="s">
        <v>583</v>
      </c>
      <c r="B12" s="547" t="s">
        <v>584</v>
      </c>
      <c r="C12" s="606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13" spans="1:3" x14ac:dyDescent="0.2">
      <c r="A13" s="547" t="s">
        <v>585</v>
      </c>
      <c r="B13" s="547" t="s">
        <v>586</v>
      </c>
      <c r="C13" s="606" t="str">
        <f ca="1">HYPERLINK(SUBSTITUTE(CELL("address",'KV_2.1.sz.mell.'!A1),"'",""),SUBSTITUTE(MID(CELL("address",'KV_2.1.sz.mell.'!A1),SEARCH("]",CELL("address",'KV_2.1.sz.mell.'!A1),1)+1,LEN(CELL("address",'KV_2.1.sz.mell.'!A1))-SEARCH("]",CELL("address",'KV_2.1.sz.mell.'!A1),1)),"'",""))</f>
        <v>KV_2.1.sz.mell.!$A$1</v>
      </c>
    </row>
    <row r="14" spans="1:3" x14ac:dyDescent="0.2">
      <c r="A14" s="547" t="s">
        <v>587</v>
      </c>
      <c r="B14" s="547" t="s">
        <v>588</v>
      </c>
      <c r="C14" s="606" t="str">
        <f ca="1">HYPERLINK(SUBSTITUTE(CELL("address",'KV_2.2.sz.mell.'!A1),"'",""),SUBSTITUTE(MID(CELL("address",'KV_2.2.sz.mell.'!A1),SEARCH("]",CELL("address",'KV_2.2.sz.mell.'!A1),1)+1,LEN(CELL("address",'KV_2.2.sz.mell.'!A1))-SEARCH("]",CELL("address",'KV_2.2.sz.mell.'!A1),1)),"'",""))</f>
        <v>KV_2.2.sz.mell.!$A$1</v>
      </c>
    </row>
    <row r="15" spans="1:3" x14ac:dyDescent="0.2">
      <c r="A15" s="547" t="s">
        <v>589</v>
      </c>
      <c r="B15" s="547" t="s">
        <v>590</v>
      </c>
      <c r="C15" s="606" t="str">
        <f ca="1">HYPERLINK(SUBSTITUTE(CELL("address",KV_ELLENŐRZÉS!A1),"'",""),SUBSTITUTE(MID(CELL("address",KV_ELLENŐRZÉS!A1),SEARCH("]",CELL("address",KV_ELLENŐRZÉS!A1),1)+1,LEN(CELL("address",KV_ELLENŐRZÉS!A1))-SEARCH("]",CELL("address",KV_ELLENŐRZÉS!A1),1)),"'",""))</f>
        <v>KV_ELLENŐRZÉS!$A$1</v>
      </c>
    </row>
    <row r="16" spans="1:3" x14ac:dyDescent="0.2">
      <c r="A16" s="547" t="s">
        <v>591</v>
      </c>
      <c r="B16" s="547" t="s">
        <v>655</v>
      </c>
      <c r="C16" s="606" t="str">
        <f ca="1">HYPERLINK(SUBSTITUTE(CELL("address",'KV_3.sz.mell.'!A1),"'",""),SUBSTITUTE(MID(CELL("address",'KV_3.sz.mell.'!A1),SEARCH("]",CELL("address",'KV_3.sz.mell.'!A1),1)+1,LEN(CELL("address",'KV_3.sz.mell.'!A1))-SEARCH("]",CELL("address",'KV_3.sz.mell.'!A1),1)),"'",""))</f>
        <v>KV_3.sz.mell.!$A$1</v>
      </c>
    </row>
    <row r="17" spans="1:3" x14ac:dyDescent="0.2">
      <c r="A17" s="547" t="s">
        <v>592</v>
      </c>
      <c r="B17" s="547" t="s">
        <v>593</v>
      </c>
      <c r="C17" s="606" t="str">
        <f ca="1">HYPERLINK(SUBSTITUTE(CELL("address",'KV_4.sz.mell.'!A1),"'",""),SUBSTITUTE(MID(CELL("address",'KV_4.sz.mell.'!A1),SEARCH("]",CELL("address",'KV_4.sz.mell.'!A1),1)+1,LEN(CELL("address",'KV_4.sz.mell.'!A1))-SEARCH("]",CELL("address",'KV_4.sz.mell.'!A1),1)),"'",""))</f>
        <v>KV_4.sz.mell.!$A$1</v>
      </c>
    </row>
    <row r="18" spans="1:3" x14ac:dyDescent="0.2">
      <c r="A18" s="547" t="s">
        <v>595</v>
      </c>
      <c r="B18" s="547" t="s">
        <v>594</v>
      </c>
      <c r="C18" s="606" t="str">
        <f ca="1">HYPERLINK(SUBSTITUTE(CELL("address",'KV_5.sz.mell.'!A1),"'",""),SUBSTITUTE(MID(CELL("address",'KV_5.sz.mell.'!A1),SEARCH("]",CELL("address",'KV_5.sz.mell.'!A1),1)+1,LEN(CELL("address",'KV_5.sz.mell.'!A1))-SEARCH("]",CELL("address",'KV_5.sz.mell.'!A1),1)),"'",""))</f>
        <v>KV_5.sz.mell.!$A$1</v>
      </c>
    </row>
    <row r="19" spans="1:3" x14ac:dyDescent="0.2">
      <c r="A19" s="547" t="s">
        <v>596</v>
      </c>
      <c r="B19" s="547" t="s">
        <v>597</v>
      </c>
      <c r="C19" s="606" t="str">
        <f ca="1">HYPERLINK(SUBSTITUTE(CELL("address",'KV_6.sz.mell.'!A1),"'",""),SUBSTITUTE(MID(CELL("address",'KV_6.sz.mell.'!A1),SEARCH("]",CELL("address",'KV_6.sz.mell.'!A1),1)+1,LEN(CELL("address",'KV_6.sz.mell.'!A1))-SEARCH("]",CELL("address",'KV_6.sz.mell.'!A1),1)),"'",""))</f>
        <v>KV_6.sz.mell.!$A$1</v>
      </c>
    </row>
    <row r="20" spans="1:3" x14ac:dyDescent="0.2">
      <c r="A20" s="547" t="s">
        <v>598</v>
      </c>
      <c r="B20" s="547" t="s">
        <v>599</v>
      </c>
      <c r="C20" s="606" t="str">
        <f ca="1">HYPERLINK(SUBSTITUTE(CELL("address",'KV_7.sz.mell.'!A1),"'",""),SUBSTITUTE(MID(CELL("address",'KV_7.sz.mell.'!A1),SEARCH("]",CELL("address",'KV_7.sz.mell.'!A1),1)+1,LEN(CELL("address",'KV_7.sz.mell.'!A1))-SEARCH("]",CELL("address",'KV_7.sz.mell.'!A1),1)),"'",""))</f>
        <v>KV_7.sz.mell.!$A$1</v>
      </c>
    </row>
    <row r="21" spans="1:3" x14ac:dyDescent="0.2">
      <c r="A21" s="547" t="s">
        <v>600</v>
      </c>
      <c r="B21" s="547" t="s">
        <v>601</v>
      </c>
      <c r="C21" s="606" t="str">
        <f ca="1">HYPERLINK(SUBSTITUTE(CELL("address",'KV_8.sz.mell.'!A1),"'",""),SUBSTITUTE(MID(CELL("address",'KV_8.sz.mell.'!A1),SEARCH("]",CELL("address",'KV_8.sz.mell.'!A1),1)+1,LEN(CELL("address",'KV_8.sz.mell.'!A1))-SEARCH("]",CELL("address",'KV_8.sz.mell.'!A1),1)),"'",""))</f>
        <v>KV_8.sz.mell.!$A$1</v>
      </c>
    </row>
    <row r="22" spans="1:3" x14ac:dyDescent="0.2">
      <c r="A22" s="552" t="s">
        <v>602</v>
      </c>
      <c r="B22" s="547" t="s">
        <v>603</v>
      </c>
      <c r="C22" s="606" t="str">
        <f ca="1">HYPERLINK(SUBSTITUTE(CELL("address",'KV_9.1.sz.mell'!A1),"'",""),SUBSTITUTE(MID(CELL("address",'KV_9.1.sz.mell'!A1),SEARCH("]",CELL("address",'KV_9.1.sz.mell'!A1),1)+1,LEN(CELL("address",'KV_9.1.sz.mell'!A1))-SEARCH("]",CELL("address",'KV_9.1.sz.mell'!A1),1)),"'",""))</f>
        <v>KV_9.1.sz.mell!$A$1</v>
      </c>
    </row>
    <row r="23" spans="1:3" x14ac:dyDescent="0.2">
      <c r="A23" s="553" t="s">
        <v>604</v>
      </c>
      <c r="B23" s="547" t="s">
        <v>605</v>
      </c>
      <c r="C23" s="606" t="str">
        <f ca="1">HYPERLINK(SUBSTITUTE(CELL("address",'KV_9.1.1.sz.mell'!A1),"'",""),SUBSTITUTE(MID(CELL("address",'KV_9.1.1.sz.mell'!A1),SEARCH("]",CELL("address",'KV_9.1.1.sz.mell'!A1),1)+1,LEN(CELL("address",'KV_9.1.1.sz.mell'!A1))-SEARCH("]",CELL("address",'KV_9.1.1.sz.mell'!A1),1)),"'",""))</f>
        <v>KV_9.1.1.sz.mell!$A$1</v>
      </c>
    </row>
    <row r="24" spans="1:3" x14ac:dyDescent="0.2">
      <c r="A24" s="547" t="s">
        <v>606</v>
      </c>
      <c r="B24" s="547" t="s">
        <v>607</v>
      </c>
      <c r="C24" s="606" t="str">
        <f ca="1">HYPERLINK(SUBSTITUTE(CELL("address",'KV_9.1.2.sz.mell.'!A1),"'",""),SUBSTITUTE(MID(CELL("address",'KV_9.1.2.sz.mell.'!A1),SEARCH("]",CELL("address",'KV_9.1.2.sz.mell.'!A1),1)+1,LEN(CELL("address",'KV_9.1.2.sz.mell.'!A1))-SEARCH("]",CELL("address",'KV_9.1.2.sz.mell.'!A1),1)),"'",""))</f>
        <v>KV_9.1.2.sz.mell.!$A$1</v>
      </c>
    </row>
    <row r="25" spans="1:3" x14ac:dyDescent="0.2">
      <c r="A25" s="547" t="s">
        <v>608</v>
      </c>
      <c r="B25" s="547" t="s">
        <v>609</v>
      </c>
      <c r="C25" s="606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6" spans="1:3" x14ac:dyDescent="0.2">
      <c r="A26" s="547" t="s">
        <v>610</v>
      </c>
      <c r="B26" s="547" t="s">
        <v>611</v>
      </c>
      <c r="C26" s="606" t="str">
        <f ca="1">HYPERLINK(SUBSTITUTE(CELL("address",'KV_9.2.sz.mell'!A1),"'",""),SUBSTITUTE(MID(CELL("address",'KV_9.2.sz.mell'!A1),SEARCH("]",CELL("address",'KV_9.2.sz.mell'!A1),1)+1,LEN(CELL("address",'KV_9.2.sz.mell'!A1))-SEARCH("]",CELL("address",'KV_9.2.sz.mell'!A1),1)),"'",""))</f>
        <v>KV_9.2.sz.mell!$A$1</v>
      </c>
    </row>
    <row r="27" spans="1:3" x14ac:dyDescent="0.2">
      <c r="A27" s="547" t="s">
        <v>612</v>
      </c>
      <c r="B27" s="547" t="str">
        <f>CONCATENATE(ALAPADATOK!B13)</f>
        <v>Murakeresztúri Óvoda</v>
      </c>
      <c r="C27" s="606" t="str">
        <f ca="1">HYPERLINK(SUBSTITUTE(CELL("address",'KV_9.3.sz.mell'!A1),"'",""),SUBSTITUTE(MID(CELL("address",'KV_9.3.sz.mell'!A1),SEARCH("]",CELL("address",'KV_9.3.sz.mell'!A1),1)+1,LEN(CELL("address",'KV_9.3.sz.mell'!A1))-SEARCH("]",CELL("address",'KV_9.3.sz.mell'!A1),1)),"'",""))</f>
        <v>KV_9.3.sz.mell!$A$1</v>
      </c>
    </row>
    <row r="28" spans="1:3" x14ac:dyDescent="0.2">
      <c r="A28" s="547" t="s">
        <v>613</v>
      </c>
      <c r="B28" s="547" t="str">
        <f>CONCATENATE(ALAPADATOK!B15)</f>
        <v>2 kvi név</v>
      </c>
      <c r="C28" s="606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9" spans="1:3" x14ac:dyDescent="0.2">
      <c r="A29" s="547" t="s">
        <v>619</v>
      </c>
      <c r="B29" s="547" t="str">
        <f>CONCATENATE(ALAPADATOK!B17)</f>
        <v xml:space="preserve">3 kvi név  </v>
      </c>
      <c r="C29" s="606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0" spans="1:3" x14ac:dyDescent="0.2">
      <c r="A30" s="547" t="s">
        <v>620</v>
      </c>
      <c r="B30" s="547" t="str">
        <f>CONCATENATE(ALAPADATOK!B19)</f>
        <v>4 kvi név</v>
      </c>
      <c r="C30" s="606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1" spans="1:3" x14ac:dyDescent="0.2">
      <c r="A31" s="547" t="s">
        <v>621</v>
      </c>
      <c r="B31" s="547" t="str">
        <f>CONCATENATE(ALAPADATOK!B21)</f>
        <v>5 kvi név</v>
      </c>
      <c r="C31" s="606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2" spans="1:3" x14ac:dyDescent="0.2">
      <c r="A32" s="547" t="s">
        <v>622</v>
      </c>
      <c r="B32" s="547" t="str">
        <f>CONCATENATE(ALAPADATOK!B23)</f>
        <v>6 kvi név</v>
      </c>
      <c r="C32" s="606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3" spans="1:3" x14ac:dyDescent="0.2">
      <c r="A33" s="547" t="s">
        <v>623</v>
      </c>
      <c r="B33" s="547" t="str">
        <f>CONCATENATE(ALAPADATOK!B25)</f>
        <v>7 kvi név</v>
      </c>
      <c r="C33" s="606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4" spans="1:3" x14ac:dyDescent="0.2">
      <c r="A34" s="547" t="s">
        <v>624</v>
      </c>
      <c r="B34" s="547" t="str">
        <f>CONCATENATE(ALAPADATOK!B27)</f>
        <v>8 kvi név</v>
      </c>
      <c r="C34" s="606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5" spans="1:3" x14ac:dyDescent="0.2">
      <c r="A35" s="547" t="s">
        <v>625</v>
      </c>
      <c r="B35" s="547" t="str">
        <f>CONCATENATE(ALAPADATOK!B29)</f>
        <v>9 kvi név</v>
      </c>
      <c r="C35" s="606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6" spans="1:3" x14ac:dyDescent="0.2">
      <c r="A36" s="547" t="s">
        <v>626</v>
      </c>
      <c r="B36" s="547" t="str">
        <f>CONCATENATE(ALAPADATOK!B31)</f>
        <v>10 kvi név</v>
      </c>
      <c r="C36" s="606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7" spans="1:3" x14ac:dyDescent="0.2">
      <c r="A37" s="547" t="s">
        <v>627</v>
      </c>
      <c r="B37" s="547" t="s">
        <v>635</v>
      </c>
      <c r="C37" s="606" t="str">
        <f ca="1">HYPERLINK(SUBSTITUTE(CELL("address",'KV_10.sz.mell'!A1),"'",""),SUBSTITUTE(MID(CELL("address",'KV_10.sz.mell'!A1),SEARCH("]",CELL("address",'KV_10.sz.mell'!A1),1)+1,LEN(CELL("address",'KV_10.sz.mell'!A1))-SEARCH("]",CELL("address",'KV_10.sz.mell'!A1),1)),"'",""))</f>
        <v>KV_10.sz.mell!$A$1</v>
      </c>
    </row>
    <row r="38" spans="1:3" x14ac:dyDescent="0.2">
      <c r="A38" s="547" t="s">
        <v>628</v>
      </c>
      <c r="B38" s="547" t="str">
        <f>'KV_1.sz.tájékoztató_t.'!A3</f>
        <v>Tájékoztató a 2019. évi tény, 2020. évi várható és 2021. évi terv adatokról</v>
      </c>
      <c r="C38" s="606" t="str">
        <f ca="1">HYPERLINK(SUBSTITUTE(CELL("address",'KV_1.sz.tájékoztató_t.'!A1),"'",""),SUBSTITUTE(MID(CELL("address",'KV_1.sz.tájékoztató_t.'!A1),SEARCH("]",CELL("address",'KV_1.sz.tájékoztató_t.'!A1),1)+1,LEN(CELL("address",'KV_1.sz.tájékoztató_t.'!A1))-SEARCH("]",CELL("address",'KV_1.sz.tájékoztató_t.'!A1),1)),"'",""))</f>
        <v>KV_1.sz.tájékoztató_t.!$A$1</v>
      </c>
    </row>
    <row r="39" spans="1:3" ht="25.5" x14ac:dyDescent="0.2">
      <c r="A39" s="547" t="s">
        <v>629</v>
      </c>
      <c r="B39" s="607" t="s">
        <v>4</v>
      </c>
      <c r="C39" s="606" t="str">
        <f ca="1">HYPERLINK(SUBSTITUTE(CELL("address",'KV_2.sz.tájékoztató_t.'!A1),"'",""),SUBSTITUTE(MID(CELL("address",'KV_2.sz.tájékoztató_t.'!A1),SEARCH("]",CELL("address",'KV_2.sz.tájékoztató_t.'!A1),1)+1,LEN(CELL("address",'KV_2.sz.tájékoztató_t.'!A1))-SEARCH("]",CELL("address",'KV_2.sz.tájékoztató_t.'!A1),1)),"'",""))</f>
        <v>KV_2.sz.tájékoztató_t.!$A$1</v>
      </c>
    </row>
    <row r="40" spans="1:3" x14ac:dyDescent="0.2">
      <c r="A40" s="547" t="s">
        <v>630</v>
      </c>
      <c r="B40" s="547" t="s">
        <v>636</v>
      </c>
      <c r="C40" s="606" t="str">
        <f ca="1">HYPERLINK(SUBSTITUTE(CELL("address",'KV_3.sz.tájékoztató_t.'!A1),"'",""),SUBSTITUTE(MID(CELL("address",'KV_3.sz.tájékoztató_t.'!A1),SEARCH("]",CELL("address",'KV_3.sz.tájékoztató_t.'!A1),1)+1,LEN(CELL("address",'KV_3.sz.tájékoztató_t.'!A1))-SEARCH("]",CELL("address",'KV_3.sz.tájékoztató_t.'!A1),1)),"'",""))</f>
        <v>KV_3.sz.tájékoztató_t.!$A$1</v>
      </c>
    </row>
    <row r="41" spans="1:3" x14ac:dyDescent="0.2">
      <c r="A41" s="547" t="s">
        <v>631</v>
      </c>
      <c r="B41" s="547" t="str">
        <f>'KV_4.sz.tájékoztató_t.'!A2</f>
        <v>Előirányzat-felhasználási terv
2021. évre</v>
      </c>
      <c r="C41" s="606" t="str">
        <f ca="1">HYPERLINK(SUBSTITUTE(CELL("address",'KV_4.sz.tájékoztató_t.'!A1),"'",""),SUBSTITUTE(MID(CELL("address",'KV_4.sz.tájékoztató_t.'!A1),SEARCH("]",CELL("address",'KV_4.sz.tájékoztató_t.'!A1),1)+1,LEN(CELL("address",'KV_4.sz.tájékoztató_t.'!A1))-SEARCH("]",CELL("address",'KV_4.sz.tájékoztató_t.'!A1),1)),"'",""))</f>
        <v>KV_4.sz.tájékoztató_t.!$A$1</v>
      </c>
    </row>
    <row r="42" spans="1:3" x14ac:dyDescent="0.2">
      <c r="A42" s="547" t="s">
        <v>632</v>
      </c>
      <c r="B42" s="547" t="str">
        <f>'KV_5.sz.tájékoztató_t'!B1</f>
        <v>A 2021. évi általános működés és ágazati feladatok támogatásának alakulása jogcímenként</v>
      </c>
      <c r="C42" s="606" t="str">
        <f ca="1">HYPERLINK(SUBSTITUTE(CELL("address",'KV_5.sz.tájékoztató_t'!A1),"'",""),SUBSTITUTE(MID(CELL("address",'KV_5.sz.tájékoztató_t'!A1),SEARCH("]",CELL("address",'KV_5.sz.tájékoztató_t'!A1),1)+1,LEN(CELL("address",'KV_5.sz.tájékoztató_t'!A1))-SEARCH("]",CELL("address",'KV_5.sz.tájékoztató_t'!A1),1)),"'",""))</f>
        <v>KV_5.sz.tájékoztató_t!$A$1</v>
      </c>
    </row>
    <row r="43" spans="1:3" x14ac:dyDescent="0.2">
      <c r="A43" s="547" t="s">
        <v>633</v>
      </c>
      <c r="B43" s="547" t="str">
        <f>'KV_6.sz.tájékoztató_t.'!A2</f>
        <v>K I M U T A T Á S
a 2021. évben céljelleggel juttatott támogatásokról</v>
      </c>
      <c r="C43" s="606" t="str">
        <f ca="1">HYPERLINK(SUBSTITUTE(CELL("address",'KV_6.sz.tájékoztató_t.'!A1),"'",""),SUBSTITUTE(MID(CELL("address",'KV_6.sz.tájékoztató_t.'!A1),SEARCH("]",CELL("address",'KV_6.sz.tájékoztató_t.'!A1),1)+1,LEN(CELL("address",'KV_6.sz.tájékoztató_t.'!A1))-SEARCH("]",CELL("address",'KV_6.sz.tájékoztató_t.'!A1),1)),"'",""))</f>
        <v>KV_6.sz.tájékoztató_t.!$A$1</v>
      </c>
    </row>
    <row r="44" spans="1:3" x14ac:dyDescent="0.2">
      <c r="A44" s="547" t="s">
        <v>634</v>
      </c>
      <c r="B44" s="547" t="str">
        <f>LOWER('KV_7.sz.tájékoztató_t.'!A3)</f>
        <v>2021. évi költségvetési évet követő 3 év tervezett</v>
      </c>
      <c r="C44" s="606" t="str">
        <f ca="1">HYPERLINK(SUBSTITUTE(CELL("address",'KV_7.sz.tájékoztató_t.'!A1),"'",""),SUBSTITUTE(MID(CELL("address",'KV_7.sz.tájékoztató_t.'!A1),SEARCH("]",CELL("address",'KV_7.sz.tájékoztató_t.'!A1),1)+1,LEN(CELL("address",'KV_7.sz.tájékoztató_t.'!A1))-SEARCH("]",CELL("address",'KV_7.sz.tájékoztató_t.'!A1),1)),"'",""))</f>
        <v>KV_7.sz.tájékoztató_t.!$A$1</v>
      </c>
    </row>
    <row r="45" spans="1:3" x14ac:dyDescent="0.2">
      <c r="A45" s="547"/>
      <c r="B45" s="547"/>
      <c r="C45" s="606"/>
    </row>
    <row r="46" spans="1:3" ht="18.75" x14ac:dyDescent="0.3">
      <c r="A46" s="759"/>
      <c r="B46" s="759"/>
      <c r="C46" s="759"/>
    </row>
    <row r="47" spans="1:3" x14ac:dyDescent="0.2">
      <c r="A47" s="547"/>
      <c r="B47" s="547"/>
      <c r="C47" s="547"/>
    </row>
    <row r="48" spans="1:3" x14ac:dyDescent="0.2">
      <c r="A48" s="547"/>
      <c r="B48" s="547"/>
      <c r="C48" s="547"/>
    </row>
    <row r="49" spans="1:3" x14ac:dyDescent="0.2">
      <c r="A49" s="547"/>
      <c r="B49" s="547"/>
      <c r="C49" s="547"/>
    </row>
    <row r="50" spans="1:3" x14ac:dyDescent="0.2">
      <c r="A50" s="547"/>
      <c r="B50" s="547"/>
      <c r="C50" s="547"/>
    </row>
    <row r="51" spans="1:3" x14ac:dyDescent="0.2">
      <c r="A51" s="547"/>
      <c r="B51" s="547"/>
      <c r="C51" s="547"/>
    </row>
    <row r="52" spans="1:3" x14ac:dyDescent="0.2">
      <c r="A52" s="547"/>
      <c r="B52" s="547"/>
      <c r="C52" s="547"/>
    </row>
    <row r="53" spans="1:3" x14ac:dyDescent="0.2">
      <c r="A53" s="547"/>
      <c r="B53" s="547"/>
      <c r="C53" s="547"/>
    </row>
    <row r="54" spans="1:3" x14ac:dyDescent="0.2">
      <c r="A54" s="547"/>
      <c r="B54" s="547"/>
      <c r="C54" s="547"/>
    </row>
    <row r="55" spans="1:3" x14ac:dyDescent="0.2">
      <c r="A55" s="547"/>
      <c r="B55" s="547"/>
      <c r="C55" s="547"/>
    </row>
    <row r="56" spans="1:3" x14ac:dyDescent="0.2">
      <c r="A56" s="547"/>
      <c r="B56" s="547"/>
      <c r="C56" s="547"/>
    </row>
    <row r="57" spans="1:3" x14ac:dyDescent="0.2">
      <c r="A57" s="547"/>
      <c r="B57" s="547"/>
      <c r="C57" s="547"/>
    </row>
    <row r="58" spans="1:3" x14ac:dyDescent="0.2">
      <c r="A58" s="547"/>
      <c r="B58" s="547"/>
      <c r="C58" s="547"/>
    </row>
    <row r="59" spans="1:3" x14ac:dyDescent="0.2">
      <c r="A59" s="547"/>
      <c r="B59" s="547"/>
      <c r="C59" s="547"/>
    </row>
    <row r="60" spans="1:3" x14ac:dyDescent="0.2">
      <c r="A60" s="547"/>
      <c r="B60" s="547"/>
      <c r="C60" s="547"/>
    </row>
    <row r="61" spans="1:3" ht="33.75" customHeight="1" x14ac:dyDescent="0.2">
      <c r="A61" s="761"/>
      <c r="B61" s="762"/>
      <c r="C61" s="762"/>
    </row>
    <row r="62" spans="1:3" x14ac:dyDescent="0.2">
      <c r="A62" s="547"/>
      <c r="B62" s="547"/>
      <c r="C62" s="547"/>
    </row>
    <row r="63" spans="1:3" x14ac:dyDescent="0.2">
      <c r="A63" s="547"/>
      <c r="B63" s="547"/>
      <c r="C63" s="547"/>
    </row>
    <row r="64" spans="1:3" x14ac:dyDescent="0.2">
      <c r="A64" s="547"/>
      <c r="B64" s="547"/>
      <c r="C64" s="547"/>
    </row>
    <row r="65" spans="1:3" x14ac:dyDescent="0.2">
      <c r="A65" s="547"/>
      <c r="B65" s="547"/>
      <c r="C65" s="547"/>
    </row>
    <row r="66" spans="1:3" x14ac:dyDescent="0.2">
      <c r="A66" s="547"/>
      <c r="B66" s="547"/>
      <c r="C66" s="547"/>
    </row>
    <row r="67" spans="1:3" x14ac:dyDescent="0.2">
      <c r="A67" s="547"/>
      <c r="B67" s="547"/>
      <c r="C67" s="547"/>
    </row>
    <row r="68" spans="1:3" x14ac:dyDescent="0.2">
      <c r="A68" s="547"/>
      <c r="B68" s="547"/>
      <c r="C68" s="547"/>
    </row>
    <row r="69" spans="1:3" x14ac:dyDescent="0.2">
      <c r="A69" s="547"/>
      <c r="B69" s="547"/>
      <c r="C69" s="547"/>
    </row>
    <row r="70" spans="1:3" x14ac:dyDescent="0.2">
      <c r="A70" s="547"/>
      <c r="B70" s="547"/>
      <c r="C70" s="547"/>
    </row>
    <row r="71" spans="1:3" x14ac:dyDescent="0.2">
      <c r="A71" s="547"/>
      <c r="B71" s="547"/>
      <c r="C71" s="547"/>
    </row>
    <row r="72" spans="1:3" x14ac:dyDescent="0.2">
      <c r="A72" s="547"/>
      <c r="B72" s="547"/>
      <c r="C72" s="547"/>
    </row>
    <row r="73" spans="1:3" x14ac:dyDescent="0.2">
      <c r="A73" s="547"/>
      <c r="B73" s="547"/>
      <c r="C73" s="547"/>
    </row>
    <row r="74" spans="1:3" x14ac:dyDescent="0.2">
      <c r="A74" s="547"/>
      <c r="B74" s="547"/>
      <c r="C74" s="547"/>
    </row>
    <row r="75" spans="1:3" x14ac:dyDescent="0.2">
      <c r="A75" s="547"/>
      <c r="B75" s="547"/>
      <c r="C75" s="547"/>
    </row>
    <row r="76" spans="1:3" x14ac:dyDescent="0.2">
      <c r="A76" s="547"/>
      <c r="B76" s="547"/>
      <c r="C76" s="547"/>
    </row>
    <row r="77" spans="1:3" x14ac:dyDescent="0.2">
      <c r="A77" s="547"/>
      <c r="B77" s="547"/>
      <c r="C77" s="547"/>
    </row>
    <row r="78" spans="1:3" x14ac:dyDescent="0.2">
      <c r="A78" s="547"/>
      <c r="B78" s="547"/>
      <c r="C78" s="547"/>
    </row>
    <row r="79" spans="1:3" x14ac:dyDescent="0.2">
      <c r="A79" s="547"/>
      <c r="B79" s="547"/>
      <c r="C79" s="547"/>
    </row>
    <row r="81" spans="1:3" ht="18.75" x14ac:dyDescent="0.3">
      <c r="A81" s="759"/>
      <c r="B81" s="759"/>
      <c r="C81" s="759"/>
    </row>
    <row r="103" spans="1:3" ht="18.75" x14ac:dyDescent="0.3">
      <c r="A103" s="759"/>
      <c r="B103" s="759"/>
      <c r="C103" s="759"/>
    </row>
  </sheetData>
  <sheetProtection sheet="1"/>
  <mergeCells count="6">
    <mergeCell ref="A103:C103"/>
    <mergeCell ref="A2:C2"/>
    <mergeCell ref="A6:C6"/>
    <mergeCell ref="A46:C46"/>
    <mergeCell ref="A61:C61"/>
    <mergeCell ref="A81:C81"/>
  </mergeCells>
  <pageMargins left="0.70866141732283472" right="0.70866141732283472" top="0.74803149606299213" bottom="0.74803149606299213" header="0.31496062992125984" footer="0.31496062992125984"/>
  <pageSetup paperSize="9" scale="96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92D050"/>
  </sheetPr>
  <dimension ref="A1:G14"/>
  <sheetViews>
    <sheetView zoomScale="120" zoomScaleNormal="120" workbookViewId="0">
      <selection activeCell="D11" sqref="A11:D11"/>
    </sheetView>
  </sheetViews>
  <sheetFormatPr defaultRowHeight="15" x14ac:dyDescent="0.25"/>
  <cols>
    <col min="1" max="1" width="5.6640625" style="139" customWidth="1"/>
    <col min="2" max="2" width="35.6640625" style="139" customWidth="1"/>
    <col min="3" max="6" width="14" style="139" customWidth="1"/>
    <col min="7" max="16384" width="9.33203125" style="139"/>
  </cols>
  <sheetData>
    <row r="1" spans="1:7" x14ac:dyDescent="0.25">
      <c r="A1" s="618"/>
      <c r="B1" s="618"/>
      <c r="C1" s="618"/>
      <c r="D1" s="618"/>
      <c r="E1" s="618"/>
      <c r="F1" s="618"/>
    </row>
    <row r="2" spans="1:7" x14ac:dyDescent="0.25">
      <c r="A2" s="618"/>
      <c r="B2" s="771" t="str">
        <f>CONCATENATE("3. melléklet ",ALAPADATOK!A7," ",ALAPADATOK!B7," ",ALAPADATOK!C7," ",ALAPADATOK!D7," ",ALAPADATOK!E7," ",ALAPADATOK!F7," ",ALAPADATOK!G7," ",ALAPADATOK!H7)</f>
        <v>3. melléklet a 1 / 2021 ( II.16. ) önkormányzati rendelethez</v>
      </c>
      <c r="C2" s="771"/>
      <c r="D2" s="771"/>
      <c r="E2" s="771"/>
      <c r="F2" s="771"/>
    </row>
    <row r="3" spans="1:7" x14ac:dyDescent="0.25">
      <c r="A3" s="618"/>
      <c r="B3" s="618"/>
      <c r="C3" s="618"/>
      <c r="D3" s="618"/>
      <c r="E3" s="618"/>
      <c r="F3" s="618"/>
    </row>
    <row r="4" spans="1:7" ht="33.200000000000003" customHeight="1" x14ac:dyDescent="0.25">
      <c r="A4" s="783" t="str">
        <f>CONCATENATE(PROPER(ALAPADATOK!A3)," adósságot keletkeztető ügyletekből és kezességvállalásokból fennálló kötelezettségei")</f>
        <v>Murakeresztúr Község Önkormányzata adósságot keletkeztető ügyletekből és kezességvállalásokból fennálló kötelezettségei</v>
      </c>
      <c r="B4" s="783"/>
      <c r="C4" s="783"/>
      <c r="D4" s="783"/>
      <c r="E4" s="783"/>
      <c r="F4" s="783"/>
    </row>
    <row r="5" spans="1:7" ht="15.95" customHeight="1" thickBot="1" x14ac:dyDescent="0.3">
      <c r="A5" s="619"/>
      <c r="B5" s="619"/>
      <c r="C5" s="784"/>
      <c r="D5" s="784"/>
      <c r="E5" s="791" t="str">
        <f>'KV_2.2.sz.mell.'!E2</f>
        <v>Forintban!</v>
      </c>
      <c r="F5" s="791"/>
      <c r="G5" s="145"/>
    </row>
    <row r="6" spans="1:7" ht="63.2" customHeight="1" x14ac:dyDescent="0.25">
      <c r="A6" s="787" t="s">
        <v>14</v>
      </c>
      <c r="B6" s="789" t="s">
        <v>175</v>
      </c>
      <c r="C6" s="789" t="s">
        <v>227</v>
      </c>
      <c r="D6" s="789"/>
      <c r="E6" s="789"/>
      <c r="F6" s="785" t="s">
        <v>474</v>
      </c>
    </row>
    <row r="7" spans="1:7" ht="15.75" thickBot="1" x14ac:dyDescent="0.3">
      <c r="A7" s="788"/>
      <c r="B7" s="790"/>
      <c r="C7" s="446">
        <f>+LEFT(KV_ÖSSZEFÜGGÉSEK!A5,4)+1</f>
        <v>2022</v>
      </c>
      <c r="D7" s="446">
        <f>+C7+1</f>
        <v>2023</v>
      </c>
      <c r="E7" s="446">
        <f>+D7+1</f>
        <v>2024</v>
      </c>
      <c r="F7" s="786"/>
    </row>
    <row r="8" spans="1:7" ht="15.75" thickBot="1" x14ac:dyDescent="0.3">
      <c r="A8" s="142"/>
      <c r="B8" s="143" t="s">
        <v>465</v>
      </c>
      <c r="C8" s="143" t="s">
        <v>466</v>
      </c>
      <c r="D8" s="143" t="s">
        <v>467</v>
      </c>
      <c r="E8" s="143" t="s">
        <v>469</v>
      </c>
      <c r="F8" s="144" t="s">
        <v>468</v>
      </c>
    </row>
    <row r="9" spans="1:7" x14ac:dyDescent="0.25">
      <c r="A9" s="141" t="s">
        <v>16</v>
      </c>
      <c r="B9" s="158"/>
      <c r="C9" s="484"/>
      <c r="D9" s="484"/>
      <c r="E9" s="484"/>
      <c r="F9" s="485">
        <f>SUM(C9:E9)</f>
        <v>0</v>
      </c>
    </row>
    <row r="10" spans="1:7" x14ac:dyDescent="0.25">
      <c r="A10" s="140" t="s">
        <v>17</v>
      </c>
      <c r="B10" s="159"/>
      <c r="C10" s="486"/>
      <c r="D10" s="486"/>
      <c r="E10" s="486"/>
      <c r="F10" s="487">
        <f>SUM(C10:E10)</f>
        <v>0</v>
      </c>
    </row>
    <row r="11" spans="1:7" x14ac:dyDescent="0.25">
      <c r="A11" s="140" t="s">
        <v>18</v>
      </c>
      <c r="B11" s="159"/>
      <c r="C11" s="486"/>
      <c r="D11" s="486"/>
      <c r="E11" s="486"/>
      <c r="F11" s="487">
        <f>SUM(C11:E11)</f>
        <v>0</v>
      </c>
    </row>
    <row r="12" spans="1:7" x14ac:dyDescent="0.25">
      <c r="A12" s="140" t="s">
        <v>19</v>
      </c>
      <c r="B12" s="159"/>
      <c r="C12" s="486"/>
      <c r="D12" s="486"/>
      <c r="E12" s="486"/>
      <c r="F12" s="487">
        <f>SUM(C12:E12)</f>
        <v>0</v>
      </c>
    </row>
    <row r="13" spans="1:7" ht="15.75" thickBot="1" x14ac:dyDescent="0.3">
      <c r="A13" s="146" t="s">
        <v>20</v>
      </c>
      <c r="B13" s="160"/>
      <c r="C13" s="488"/>
      <c r="D13" s="488"/>
      <c r="E13" s="488"/>
      <c r="F13" s="487">
        <f>SUM(C13:E13)</f>
        <v>0</v>
      </c>
    </row>
    <row r="14" spans="1:7" s="434" customFormat="1" thickBot="1" x14ac:dyDescent="0.25">
      <c r="A14" s="433" t="s">
        <v>21</v>
      </c>
      <c r="B14" s="147" t="s">
        <v>176</v>
      </c>
      <c r="C14" s="489">
        <f>SUM(C9:C13)</f>
        <v>0</v>
      </c>
      <c r="D14" s="489">
        <f>SUM(D9:D13)</f>
        <v>0</v>
      </c>
      <c r="E14" s="489">
        <f>SUM(E9:E13)</f>
        <v>0</v>
      </c>
      <c r="F14" s="490">
        <f>SUM(F9:F13)</f>
        <v>0</v>
      </c>
    </row>
  </sheetData>
  <sheetProtection sheet="1"/>
  <mergeCells count="8">
    <mergeCell ref="B2:F2"/>
    <mergeCell ref="A4:F4"/>
    <mergeCell ref="C5:D5"/>
    <mergeCell ref="F6:F7"/>
    <mergeCell ref="A6:A7"/>
    <mergeCell ref="B6:B7"/>
    <mergeCell ref="C6:E6"/>
    <mergeCell ref="E5:F5"/>
  </mergeCells>
  <phoneticPr fontId="0" type="noConversion"/>
  <printOptions horizontalCentered="1"/>
  <pageMargins left="0.78740157480314965" right="0.78740157480314965" top="1.3779527559055118" bottom="0.98425196850393704" header="0.78740157480314965" footer="0.78740157480314965"/>
  <pageSetup paperSize="9" scale="95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92D050"/>
  </sheetPr>
  <dimension ref="A1:D15"/>
  <sheetViews>
    <sheetView zoomScale="120" zoomScaleNormal="120" workbookViewId="0">
      <selection activeCell="C13" sqref="C13"/>
    </sheetView>
  </sheetViews>
  <sheetFormatPr defaultRowHeight="15" x14ac:dyDescent="0.25"/>
  <cols>
    <col min="1" max="1" width="5.6640625" style="139" customWidth="1"/>
    <col min="2" max="2" width="68.6640625" style="139" customWidth="1"/>
    <col min="3" max="3" width="19.5" style="139" customWidth="1"/>
    <col min="4" max="16384" width="9.33203125" style="139"/>
  </cols>
  <sheetData>
    <row r="1" spans="1:4" x14ac:dyDescent="0.25">
      <c r="A1" s="618"/>
      <c r="B1" s="618"/>
      <c r="C1" s="618"/>
    </row>
    <row r="2" spans="1:4" x14ac:dyDescent="0.25">
      <c r="A2" s="618"/>
      <c r="B2" s="771" t="str">
        <f>CONCATENATE("4. melléklet ",ALAPADATOK!A7," ",ALAPADATOK!B7," ",ALAPADATOK!C7," ",ALAPADATOK!D7," ",ALAPADATOK!E7," ",ALAPADATOK!F7," ",ALAPADATOK!G7," ",ALAPADATOK!H7)</f>
        <v>4. melléklet a 1 / 2021 ( II.16. ) önkormányzati rendelethez</v>
      </c>
      <c r="C2" s="771"/>
    </row>
    <row r="3" spans="1:4" x14ac:dyDescent="0.25">
      <c r="A3" s="618"/>
      <c r="B3" s="618"/>
      <c r="C3" s="618"/>
    </row>
    <row r="4" spans="1:4" ht="54" customHeight="1" x14ac:dyDescent="0.25">
      <c r="A4" s="792" t="str">
        <f>CONCATENATE(PROPER(ALAPADATOK!A3)," saját bevételeinek részletezése az adósságot keletkeztető ügyletből származó tárgyévi fizetési kötelezettség megállapításához")</f>
        <v>Murakeresztúr Község Önkormányzata saját bevételeinek részletezése az adósságot keletkeztető ügyletből származó tárgyévi fizetési kötelezettség megállapításához</v>
      </c>
      <c r="B4" s="792"/>
      <c r="C4" s="792"/>
    </row>
    <row r="5" spans="1:4" ht="15.95" customHeight="1" thickBot="1" x14ac:dyDescent="0.3">
      <c r="A5" s="619"/>
      <c r="B5" s="619"/>
      <c r="C5" s="620" t="str">
        <f>'KV_2.2.sz.mell.'!E2</f>
        <v>Forintban!</v>
      </c>
      <c r="D5" s="145"/>
    </row>
    <row r="6" spans="1:4" ht="26.45" customHeight="1" thickBot="1" x14ac:dyDescent="0.3">
      <c r="A6" s="621" t="s">
        <v>14</v>
      </c>
      <c r="B6" s="622" t="s">
        <v>174</v>
      </c>
      <c r="C6" s="623" t="str">
        <f>+'KV_1.1.sz.mell.'!C8</f>
        <v>2021. évi előirányzat</v>
      </c>
    </row>
    <row r="7" spans="1:4" ht="15.75" thickBot="1" x14ac:dyDescent="0.3">
      <c r="A7" s="161"/>
      <c r="B7" s="480" t="s">
        <v>465</v>
      </c>
      <c r="C7" s="481" t="s">
        <v>466</v>
      </c>
    </row>
    <row r="8" spans="1:4" x14ac:dyDescent="0.25">
      <c r="A8" s="162" t="s">
        <v>16</v>
      </c>
      <c r="B8" s="323" t="s">
        <v>475</v>
      </c>
      <c r="C8" s="321">
        <v>35600000</v>
      </c>
    </row>
    <row r="9" spans="1:4" ht="24.75" x14ac:dyDescent="0.25">
      <c r="A9" s="163" t="s">
        <v>17</v>
      </c>
      <c r="B9" s="352" t="s">
        <v>224</v>
      </c>
      <c r="C9" s="322">
        <v>3518099</v>
      </c>
    </row>
    <row r="10" spans="1:4" x14ac:dyDescent="0.25">
      <c r="A10" s="163" t="s">
        <v>18</v>
      </c>
      <c r="B10" s="353" t="s">
        <v>476</v>
      </c>
      <c r="C10" s="322"/>
    </row>
    <row r="11" spans="1:4" ht="24.75" x14ac:dyDescent="0.25">
      <c r="A11" s="163" t="s">
        <v>19</v>
      </c>
      <c r="B11" s="353" t="s">
        <v>226</v>
      </c>
      <c r="C11" s="322"/>
    </row>
    <row r="12" spans="1:4" x14ac:dyDescent="0.25">
      <c r="A12" s="164" t="s">
        <v>20</v>
      </c>
      <c r="B12" s="353" t="s">
        <v>225</v>
      </c>
      <c r="C12" s="322">
        <v>1100000</v>
      </c>
    </row>
    <row r="13" spans="1:4" ht="15.75" thickBot="1" x14ac:dyDescent="0.3">
      <c r="A13" s="163" t="s">
        <v>21</v>
      </c>
      <c r="B13" s="354" t="s">
        <v>477</v>
      </c>
      <c r="C13" s="739"/>
    </row>
    <row r="14" spans="1:4" ht="15.75" thickBot="1" x14ac:dyDescent="0.3">
      <c r="A14" s="793" t="s">
        <v>177</v>
      </c>
      <c r="B14" s="794"/>
      <c r="C14" s="165">
        <f>SUM(C8:C12)</f>
        <v>40218099</v>
      </c>
    </row>
    <row r="15" spans="1:4" ht="23.25" customHeight="1" x14ac:dyDescent="0.25">
      <c r="A15" s="795" t="s">
        <v>203</v>
      </c>
      <c r="B15" s="795"/>
      <c r="C15" s="795"/>
    </row>
  </sheetData>
  <mergeCells count="4">
    <mergeCell ref="A4:C4"/>
    <mergeCell ref="A14:B14"/>
    <mergeCell ref="A15:C15"/>
    <mergeCell ref="B2:C2"/>
  </mergeCells>
  <phoneticPr fontId="29" type="noConversion"/>
  <printOptions horizontalCentered="1"/>
  <pageMargins left="0.78740157480314965" right="0.78740157480314965" top="1.3779527559055118" bottom="0.98425196850393704" header="0.78740157480314965" footer="0.78740157480314965"/>
  <pageSetup paperSize="9" scale="95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92D050"/>
  </sheetPr>
  <dimension ref="A1:D15"/>
  <sheetViews>
    <sheetView zoomScale="120" zoomScaleNormal="120" workbookViewId="0">
      <selection activeCell="E13" sqref="E13"/>
    </sheetView>
  </sheetViews>
  <sheetFormatPr defaultRowHeight="15" x14ac:dyDescent="0.25"/>
  <cols>
    <col min="1" max="1" width="5.6640625" style="139" customWidth="1"/>
    <col min="2" max="2" width="66.83203125" style="139" customWidth="1"/>
    <col min="3" max="3" width="27" style="139" customWidth="1"/>
    <col min="4" max="16384" width="9.33203125" style="139"/>
  </cols>
  <sheetData>
    <row r="1" spans="1:4" x14ac:dyDescent="0.25">
      <c r="A1" s="618"/>
      <c r="B1" s="618"/>
      <c r="C1" s="618"/>
    </row>
    <row r="2" spans="1:4" x14ac:dyDescent="0.25">
      <c r="A2" s="618"/>
      <c r="B2" s="771" t="str">
        <f>CONCATENATE("5. melléklet ",ALAPADATOK!A7," ",ALAPADATOK!B7," ",ALAPADATOK!C7," ",ALAPADATOK!D7," ",ALAPADATOK!E7," ",ALAPADATOK!F7," ",ALAPADATOK!G7," ",ALAPADATOK!H7)</f>
        <v>5. melléklet a 1 / 2021 ( II.16. ) önkormányzati rendelethez</v>
      </c>
      <c r="C2" s="771"/>
    </row>
    <row r="3" spans="1:4" x14ac:dyDescent="0.25">
      <c r="A3" s="618"/>
      <c r="B3" s="618"/>
      <c r="C3" s="618"/>
    </row>
    <row r="4" spans="1:4" ht="33.200000000000003" customHeight="1" x14ac:dyDescent="0.25">
      <c r="A4" s="792" t="str">
        <f>CONCATENATE(PROPER(ALAPADATOK!A3)," ",ALAPADATOK!D7,". évi adósságot keletkeztető fejlesztési céljai")</f>
        <v>Murakeresztúr Község Önkormányzata 2021. évi adósságot keletkeztető fejlesztési céljai</v>
      </c>
      <c r="B4" s="792"/>
      <c r="C4" s="792"/>
    </row>
    <row r="5" spans="1:4" ht="15.95" customHeight="1" thickBot="1" x14ac:dyDescent="0.3">
      <c r="A5" s="619"/>
      <c r="B5" s="619"/>
      <c r="C5" s="620" t="str">
        <f>'KV_4.sz.mell.'!C5</f>
        <v>Forintban!</v>
      </c>
      <c r="D5" s="145"/>
    </row>
    <row r="6" spans="1:4" ht="26.45" customHeight="1" thickBot="1" x14ac:dyDescent="0.3">
      <c r="A6" s="621" t="s">
        <v>14</v>
      </c>
      <c r="B6" s="622" t="s">
        <v>178</v>
      </c>
      <c r="C6" s="623" t="s">
        <v>202</v>
      </c>
    </row>
    <row r="7" spans="1:4" ht="15.75" thickBot="1" x14ac:dyDescent="0.3">
      <c r="A7" s="161"/>
      <c r="B7" s="480" t="s">
        <v>465</v>
      </c>
      <c r="C7" s="481" t="s">
        <v>466</v>
      </c>
    </row>
    <row r="8" spans="1:4" x14ac:dyDescent="0.25">
      <c r="A8" s="162" t="s">
        <v>16</v>
      </c>
      <c r="B8" s="169"/>
      <c r="C8" s="166"/>
    </row>
    <row r="9" spans="1:4" x14ac:dyDescent="0.25">
      <c r="A9" s="163" t="s">
        <v>17</v>
      </c>
      <c r="B9" s="170"/>
      <c r="C9" s="167"/>
    </row>
    <row r="10" spans="1:4" ht="15.75" thickBot="1" x14ac:dyDescent="0.3">
      <c r="A10" s="164" t="s">
        <v>18</v>
      </c>
      <c r="B10" s="171"/>
      <c r="C10" s="168"/>
    </row>
    <row r="11" spans="1:4" s="434" customFormat="1" ht="17.25" customHeight="1" thickBot="1" x14ac:dyDescent="0.25">
      <c r="A11" s="435" t="s">
        <v>19</v>
      </c>
      <c r="B11" s="122" t="s">
        <v>657</v>
      </c>
      <c r="C11" s="165">
        <f>SUM(C8:C10)</f>
        <v>0</v>
      </c>
    </row>
    <row r="12" spans="1:4" ht="24.75" customHeight="1" x14ac:dyDescent="0.25">
      <c r="A12" s="796" t="s">
        <v>656</v>
      </c>
      <c r="B12" s="796"/>
      <c r="C12" s="796"/>
    </row>
    <row r="15" spans="1:4" ht="15.75" x14ac:dyDescent="0.25">
      <c r="B15" s="116"/>
    </row>
  </sheetData>
  <sheetProtection sheet="1"/>
  <mergeCells count="3">
    <mergeCell ref="A4:C4"/>
    <mergeCell ref="B2:C2"/>
    <mergeCell ref="A12:C12"/>
  </mergeCells>
  <phoneticPr fontId="29" type="noConversion"/>
  <printOptions horizontalCentered="1"/>
  <pageMargins left="0.78740157480314965" right="0.78740157480314965" top="1.3779527559055118" bottom="0.98425196850393704" header="0.78740157480314965" footer="0.78740157480314965"/>
  <pageSetup paperSize="9" scale="95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92D050"/>
  </sheetPr>
  <dimension ref="A1:F24"/>
  <sheetViews>
    <sheetView zoomScale="120" zoomScaleNormal="120" workbookViewId="0">
      <selection activeCell="F8" sqref="F8"/>
    </sheetView>
  </sheetViews>
  <sheetFormatPr defaultRowHeight="12.75" x14ac:dyDescent="0.2"/>
  <cols>
    <col min="1" max="1" width="47.1640625" style="41" customWidth="1"/>
    <col min="2" max="2" width="15.6640625" style="40" customWidth="1"/>
    <col min="3" max="3" width="16.33203125" style="40" customWidth="1"/>
    <col min="4" max="4" width="18" style="40" customWidth="1"/>
    <col min="5" max="5" width="16.6640625" style="40" customWidth="1"/>
    <col min="6" max="6" width="18.83203125" style="52" customWidth="1"/>
    <col min="7" max="8" width="12.83203125" style="40" customWidth="1"/>
    <col min="9" max="9" width="13.83203125" style="40" customWidth="1"/>
    <col min="10" max="16384" width="9.33203125" style="40"/>
  </cols>
  <sheetData>
    <row r="1" spans="1:6" x14ac:dyDescent="0.2">
      <c r="A1" s="596"/>
      <c r="B1" s="583"/>
      <c r="C1" s="583"/>
      <c r="D1" s="583"/>
      <c r="E1" s="583"/>
      <c r="F1" s="583"/>
    </row>
    <row r="2" spans="1:6" ht="18" customHeight="1" x14ac:dyDescent="0.2">
      <c r="A2" s="596"/>
      <c r="B2" s="798" t="str">
        <f>CONCATENATE("6. melléklet ",ALAPADATOK!A7," ",ALAPADATOK!B7," ",ALAPADATOK!C7," ",ALAPADATOK!D7," ",ALAPADATOK!E7," ",ALAPADATOK!F7," ",ALAPADATOK!G7," ",ALAPADATOK!H7)</f>
        <v>6. melléklet a 1 / 2021 ( II.16. ) önkormányzati rendelethez</v>
      </c>
      <c r="C2" s="799"/>
      <c r="D2" s="799"/>
      <c r="E2" s="799"/>
      <c r="F2" s="799"/>
    </row>
    <row r="3" spans="1:6" x14ac:dyDescent="0.2">
      <c r="A3" s="596"/>
      <c r="B3" s="583"/>
      <c r="C3" s="583"/>
      <c r="D3" s="583"/>
      <c r="E3" s="583"/>
      <c r="F3" s="583"/>
    </row>
    <row r="4" spans="1:6" ht="25.5" customHeight="1" x14ac:dyDescent="0.2">
      <c r="A4" s="797" t="s">
        <v>0</v>
      </c>
      <c r="B4" s="797"/>
      <c r="C4" s="797"/>
      <c r="D4" s="797"/>
      <c r="E4" s="797"/>
      <c r="F4" s="797"/>
    </row>
    <row r="5" spans="1:6" ht="16.5" customHeight="1" thickBot="1" x14ac:dyDescent="0.3">
      <c r="A5" s="596"/>
      <c r="B5" s="583"/>
      <c r="C5" s="583"/>
      <c r="D5" s="583"/>
      <c r="E5" s="583"/>
      <c r="F5" s="597" t="str">
        <f>'KV_5.sz.mell.'!C5</f>
        <v>Forintban!</v>
      </c>
    </row>
    <row r="6" spans="1:6" s="43" customFormat="1" ht="44.45" customHeight="1" thickBot="1" x14ac:dyDescent="0.25">
      <c r="A6" s="598" t="s">
        <v>61</v>
      </c>
      <c r="B6" s="599" t="s">
        <v>62</v>
      </c>
      <c r="C6" s="599" t="s">
        <v>63</v>
      </c>
      <c r="D6" s="599" t="str">
        <f>+CONCATENATE("Felhasználás   ",LEFT(KV_ÖSSZEFÜGGÉSEK!A5,4)-1,". XII. 31-ig")</f>
        <v>Felhasználás   2020. XII. 31-ig</v>
      </c>
      <c r="E6" s="599" t="str">
        <f>+'KV_1.1.sz.mell.'!C8</f>
        <v>2021. évi előirányzat</v>
      </c>
      <c r="F6" s="600" t="str">
        <f>+CONCATENATE(LEFT(KV_ÖSSZEFÜGGÉSEK!A5,4),". utáni szükséglet")</f>
        <v>2021. utáni szükséglet</v>
      </c>
    </row>
    <row r="7" spans="1:6" s="52" customFormat="1" ht="12" customHeight="1" thickBot="1" x14ac:dyDescent="0.25">
      <c r="A7" s="50" t="s">
        <v>465</v>
      </c>
      <c r="B7" s="51" t="s">
        <v>466</v>
      </c>
      <c r="C7" s="51" t="s">
        <v>467</v>
      </c>
      <c r="D7" s="51" t="s">
        <v>469</v>
      </c>
      <c r="E7" s="51" t="s">
        <v>468</v>
      </c>
      <c r="F7" s="482" t="s">
        <v>531</v>
      </c>
    </row>
    <row r="8" spans="1:6" ht="15.95" customHeight="1" x14ac:dyDescent="0.2">
      <c r="A8" s="436" t="s">
        <v>670</v>
      </c>
      <c r="B8" s="25">
        <v>99643035</v>
      </c>
      <c r="C8" s="437" t="s">
        <v>673</v>
      </c>
      <c r="D8" s="25">
        <v>9275856</v>
      </c>
      <c r="E8" s="25">
        <v>90367179</v>
      </c>
      <c r="F8" s="53">
        <f t="shared" ref="F8:F23" si="0">B8-D8-E8</f>
        <v>0</v>
      </c>
    </row>
    <row r="9" spans="1:6" ht="15.95" customHeight="1" x14ac:dyDescent="0.2">
      <c r="A9" s="688" t="s">
        <v>671</v>
      </c>
      <c r="B9" s="25">
        <v>16680383</v>
      </c>
      <c r="C9" s="437" t="s">
        <v>672</v>
      </c>
      <c r="D9" s="25"/>
      <c r="E9" s="25">
        <v>16680383</v>
      </c>
      <c r="F9" s="53">
        <f t="shared" si="0"/>
        <v>0</v>
      </c>
    </row>
    <row r="10" spans="1:6" ht="15.95" customHeight="1" x14ac:dyDescent="0.2">
      <c r="A10" s="689" t="s">
        <v>675</v>
      </c>
      <c r="B10" s="25">
        <v>444500</v>
      </c>
      <c r="C10" s="437" t="s">
        <v>672</v>
      </c>
      <c r="D10" s="25"/>
      <c r="E10" s="25">
        <v>444500</v>
      </c>
      <c r="F10" s="53">
        <f>B10-D10-E10</f>
        <v>0</v>
      </c>
    </row>
    <row r="11" spans="1:6" ht="15.95" customHeight="1" x14ac:dyDescent="0.2">
      <c r="A11" s="436" t="s">
        <v>674</v>
      </c>
      <c r="B11" s="25">
        <v>1199446</v>
      </c>
      <c r="C11" s="437" t="s">
        <v>672</v>
      </c>
      <c r="D11" s="25"/>
      <c r="E11" s="25">
        <v>1199446</v>
      </c>
      <c r="F11" s="53">
        <f>B11-D11-E11</f>
        <v>0</v>
      </c>
    </row>
    <row r="12" spans="1:6" ht="15.95" customHeight="1" x14ac:dyDescent="0.2">
      <c r="A12" s="690"/>
      <c r="B12" s="691"/>
      <c r="C12" s="691"/>
      <c r="D12" s="691"/>
      <c r="E12" s="691"/>
      <c r="F12" s="53">
        <f>B11-D11-E11</f>
        <v>0</v>
      </c>
    </row>
    <row r="13" spans="1:6" ht="15.95" customHeight="1" x14ac:dyDescent="0.2">
      <c r="A13" s="692"/>
      <c r="B13" s="25"/>
      <c r="C13" s="437"/>
      <c r="D13" s="25"/>
      <c r="E13" s="25"/>
      <c r="F13" s="53">
        <f t="shared" si="0"/>
        <v>0</v>
      </c>
    </row>
    <row r="14" spans="1:6" ht="15.95" customHeight="1" x14ac:dyDescent="0.2">
      <c r="A14" s="436"/>
      <c r="B14" s="25"/>
      <c r="C14" s="437"/>
      <c r="D14" s="25"/>
      <c r="E14" s="25"/>
      <c r="F14" s="53">
        <f t="shared" si="0"/>
        <v>0</v>
      </c>
    </row>
    <row r="15" spans="1:6" ht="15.95" customHeight="1" x14ac:dyDescent="0.2">
      <c r="A15" s="436"/>
      <c r="B15" s="25"/>
      <c r="C15" s="437"/>
      <c r="D15" s="25"/>
      <c r="E15" s="25"/>
      <c r="F15" s="53">
        <f t="shared" si="0"/>
        <v>0</v>
      </c>
    </row>
    <row r="16" spans="1:6" ht="15.95" customHeight="1" x14ac:dyDescent="0.2">
      <c r="A16" s="436"/>
      <c r="B16" s="25"/>
      <c r="C16" s="437"/>
      <c r="D16" s="25"/>
      <c r="E16" s="25"/>
      <c r="F16" s="53">
        <f t="shared" si="0"/>
        <v>0</v>
      </c>
    </row>
    <row r="17" spans="1:6" ht="15.95" customHeight="1" x14ac:dyDescent="0.2">
      <c r="A17" s="436"/>
      <c r="B17" s="25"/>
      <c r="C17" s="437"/>
      <c r="D17" s="25"/>
      <c r="E17" s="25"/>
      <c r="F17" s="53">
        <f t="shared" si="0"/>
        <v>0</v>
      </c>
    </row>
    <row r="18" spans="1:6" ht="15.95" customHeight="1" x14ac:dyDescent="0.2">
      <c r="A18" s="436"/>
      <c r="B18" s="25"/>
      <c r="C18" s="437"/>
      <c r="D18" s="25"/>
      <c r="E18" s="25"/>
      <c r="F18" s="53">
        <f t="shared" si="0"/>
        <v>0</v>
      </c>
    </row>
    <row r="19" spans="1:6" ht="15.95" customHeight="1" x14ac:dyDescent="0.2">
      <c r="A19" s="436"/>
      <c r="B19" s="25"/>
      <c r="C19" s="437"/>
      <c r="D19" s="25"/>
      <c r="E19" s="25"/>
      <c r="F19" s="53">
        <f t="shared" si="0"/>
        <v>0</v>
      </c>
    </row>
    <row r="20" spans="1:6" ht="15.95" customHeight="1" x14ac:dyDescent="0.2">
      <c r="A20" s="436"/>
      <c r="B20" s="25"/>
      <c r="C20" s="437"/>
      <c r="D20" s="25"/>
      <c r="E20" s="25"/>
      <c r="F20" s="53">
        <f t="shared" si="0"/>
        <v>0</v>
      </c>
    </row>
    <row r="21" spans="1:6" ht="15.95" customHeight="1" x14ac:dyDescent="0.2">
      <c r="A21" s="436"/>
      <c r="B21" s="25"/>
      <c r="C21" s="437"/>
      <c r="D21" s="25"/>
      <c r="E21" s="25"/>
      <c r="F21" s="53">
        <f t="shared" si="0"/>
        <v>0</v>
      </c>
    </row>
    <row r="22" spans="1:6" ht="15.95" customHeight="1" x14ac:dyDescent="0.2">
      <c r="A22" s="436"/>
      <c r="B22" s="25"/>
      <c r="C22" s="437"/>
      <c r="D22" s="25"/>
      <c r="E22" s="25"/>
      <c r="F22" s="53">
        <f t="shared" si="0"/>
        <v>0</v>
      </c>
    </row>
    <row r="23" spans="1:6" ht="15.95" customHeight="1" thickBot="1" x14ac:dyDescent="0.25">
      <c r="A23" s="54"/>
      <c r="B23" s="26"/>
      <c r="C23" s="438"/>
      <c r="D23" s="26"/>
      <c r="E23" s="26"/>
      <c r="F23" s="55">
        <f t="shared" si="0"/>
        <v>0</v>
      </c>
    </row>
    <row r="24" spans="1:6" s="58" customFormat="1" ht="18" customHeight="1" thickBot="1" x14ac:dyDescent="0.25">
      <c r="A24" s="177" t="s">
        <v>60</v>
      </c>
      <c r="B24" s="56">
        <f>SUM(B8:B23)</f>
        <v>117967364</v>
      </c>
      <c r="C24" s="110"/>
      <c r="D24" s="56">
        <f>SUM(D8:D23)</f>
        <v>9275856</v>
      </c>
      <c r="E24" s="56">
        <f>SUM(E8:E23)</f>
        <v>108691508</v>
      </c>
      <c r="F24" s="57">
        <f>SUM(F8:F23)</f>
        <v>0</v>
      </c>
    </row>
  </sheetData>
  <mergeCells count="2">
    <mergeCell ref="A4:F4"/>
    <mergeCell ref="B2:F2"/>
  </mergeCells>
  <phoneticPr fontId="0" type="noConversion"/>
  <printOptions horizontalCentered="1"/>
  <pageMargins left="0.78740157480314965" right="0.78740157480314965" top="1.0236220472440944" bottom="0.98425196850393704" header="0.78740157480314965" footer="0.78740157480314965"/>
  <pageSetup paperSize="9" scale="105" orientation="landscape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92D050"/>
  </sheetPr>
  <dimension ref="A1:F25"/>
  <sheetViews>
    <sheetView zoomScale="120" zoomScaleNormal="120" workbookViewId="0">
      <selection activeCell="F10" sqref="F9:F10"/>
    </sheetView>
  </sheetViews>
  <sheetFormatPr defaultRowHeight="12.75" x14ac:dyDescent="0.2"/>
  <cols>
    <col min="1" max="1" width="60.6640625" style="41" customWidth="1"/>
    <col min="2" max="2" width="15.6640625" style="40" customWidth="1"/>
    <col min="3" max="3" width="16.33203125" style="40" customWidth="1"/>
    <col min="4" max="4" width="18" style="40" customWidth="1"/>
    <col min="5" max="5" width="16.6640625" style="40" customWidth="1"/>
    <col min="6" max="6" width="18.83203125" style="40" customWidth="1"/>
    <col min="7" max="8" width="12.83203125" style="40" customWidth="1"/>
    <col min="9" max="9" width="13.83203125" style="40" customWidth="1"/>
    <col min="10" max="16384" width="9.33203125" style="40"/>
  </cols>
  <sheetData>
    <row r="1" spans="1:6" x14ac:dyDescent="0.2">
      <c r="A1" s="596"/>
      <c r="B1" s="583"/>
      <c r="C1" s="583"/>
      <c r="D1" s="583"/>
      <c r="E1" s="583"/>
      <c r="F1" s="583"/>
    </row>
    <row r="2" spans="1:6" ht="21.2" customHeight="1" x14ac:dyDescent="0.2">
      <c r="A2" s="596"/>
      <c r="B2" s="798" t="str">
        <f>CONCATENATE("7. melléklet ",ALAPADATOK!A7," ",ALAPADATOK!B7," ",ALAPADATOK!C7," ",ALAPADATOK!D7," ",ALAPADATOK!E7," ",ALAPADATOK!F7," ",ALAPADATOK!G7," ",ALAPADATOK!H7)</f>
        <v>7. melléklet a 1 / 2021 ( II.16. ) önkormányzati rendelethez</v>
      </c>
      <c r="C2" s="798"/>
      <c r="D2" s="798"/>
      <c r="E2" s="798"/>
      <c r="F2" s="798"/>
    </row>
    <row r="3" spans="1:6" x14ac:dyDescent="0.2">
      <c r="A3" s="596"/>
      <c r="B3" s="583"/>
      <c r="C3" s="583"/>
      <c r="D3" s="583"/>
      <c r="E3" s="583"/>
      <c r="F3" s="583"/>
    </row>
    <row r="4" spans="1:6" ht="24.75" customHeight="1" x14ac:dyDescent="0.2">
      <c r="A4" s="797" t="s">
        <v>1</v>
      </c>
      <c r="B4" s="797"/>
      <c r="C4" s="797"/>
      <c r="D4" s="797"/>
      <c r="E4" s="797"/>
      <c r="F4" s="797"/>
    </row>
    <row r="5" spans="1:6" ht="23.25" customHeight="1" thickBot="1" x14ac:dyDescent="0.3">
      <c r="A5" s="596"/>
      <c r="B5" s="583"/>
      <c r="C5" s="583"/>
      <c r="D5" s="583"/>
      <c r="E5" s="583"/>
      <c r="F5" s="597" t="str">
        <f>'KV_6.sz.mell.'!F5</f>
        <v>Forintban!</v>
      </c>
    </row>
    <row r="6" spans="1:6" s="43" customFormat="1" ht="48.75" customHeight="1" thickBot="1" x14ac:dyDescent="0.25">
      <c r="A6" s="598" t="s">
        <v>64</v>
      </c>
      <c r="B6" s="599" t="s">
        <v>62</v>
      </c>
      <c r="C6" s="599" t="s">
        <v>63</v>
      </c>
      <c r="D6" s="599" t="str">
        <f>+'KV_6.sz.mell.'!D6</f>
        <v>Felhasználás   2020. XII. 31-ig</v>
      </c>
      <c r="E6" s="599" t="str">
        <f>+'KV_6.sz.mell.'!E6</f>
        <v>2021. évi előirányzat</v>
      </c>
      <c r="F6" s="601" t="str">
        <f>+CONCATENATE(LEFT(KV_ÖSSZEFÜGGÉSEK!A5,4),". utáni szükséglet ",CHAR(10),"")</f>
        <v xml:space="preserve">2021. utáni szükséglet 
</v>
      </c>
    </row>
    <row r="7" spans="1:6" s="52" customFormat="1" ht="15.2" customHeight="1" thickBot="1" x14ac:dyDescent="0.25">
      <c r="A7" s="50" t="s">
        <v>465</v>
      </c>
      <c r="B7" s="51" t="s">
        <v>466</v>
      </c>
      <c r="C7" s="51" t="s">
        <v>467</v>
      </c>
      <c r="D7" s="51" t="s">
        <v>469</v>
      </c>
      <c r="E7" s="51" t="s">
        <v>468</v>
      </c>
      <c r="F7" s="483" t="s">
        <v>531</v>
      </c>
    </row>
    <row r="8" spans="1:6" ht="15.95" customHeight="1" x14ac:dyDescent="0.2">
      <c r="A8" s="59" t="s">
        <v>676</v>
      </c>
      <c r="B8" s="60">
        <v>29817064</v>
      </c>
      <c r="C8" s="439" t="s">
        <v>673</v>
      </c>
      <c r="D8" s="60">
        <v>23317610</v>
      </c>
      <c r="E8" s="60">
        <v>6499454</v>
      </c>
      <c r="F8" s="61">
        <f t="shared" ref="F8:F24" si="0">B8-D8-E8</f>
        <v>0</v>
      </c>
    </row>
    <row r="9" spans="1:6" ht="15.95" customHeight="1" x14ac:dyDescent="0.2">
      <c r="A9" s="59" t="s">
        <v>677</v>
      </c>
      <c r="B9" s="60">
        <v>7686447</v>
      </c>
      <c r="C9" s="439" t="s">
        <v>679</v>
      </c>
      <c r="D9" s="60">
        <v>768645</v>
      </c>
      <c r="E9" s="40">
        <v>6917802</v>
      </c>
      <c r="F9" s="61">
        <f t="shared" si="0"/>
        <v>0</v>
      </c>
    </row>
    <row r="10" spans="1:6" ht="15.95" customHeight="1" x14ac:dyDescent="0.2">
      <c r="A10" s="59" t="s">
        <v>678</v>
      </c>
      <c r="B10" s="60">
        <v>26213904</v>
      </c>
      <c r="C10" s="439" t="s">
        <v>679</v>
      </c>
      <c r="D10" s="60">
        <v>15497743</v>
      </c>
      <c r="E10" s="60">
        <v>10716161</v>
      </c>
      <c r="F10" s="61">
        <f t="shared" si="0"/>
        <v>0</v>
      </c>
    </row>
    <row r="11" spans="1:6" ht="15.95" customHeight="1" x14ac:dyDescent="0.2">
      <c r="A11" s="59"/>
      <c r="B11" s="60"/>
      <c r="C11" s="439"/>
      <c r="D11" s="60"/>
      <c r="E11" s="60"/>
      <c r="F11" s="61">
        <f t="shared" si="0"/>
        <v>0</v>
      </c>
    </row>
    <row r="12" spans="1:6" ht="15.95" customHeight="1" x14ac:dyDescent="0.2">
      <c r="A12" s="59"/>
      <c r="B12" s="60"/>
      <c r="C12" s="439"/>
      <c r="D12" s="60"/>
      <c r="E12" s="60"/>
      <c r="F12" s="61">
        <f t="shared" si="0"/>
        <v>0</v>
      </c>
    </row>
    <row r="13" spans="1:6" ht="15.95" customHeight="1" x14ac:dyDescent="0.2">
      <c r="A13" s="59"/>
      <c r="B13" s="60"/>
      <c r="C13" s="439"/>
      <c r="D13" s="60"/>
      <c r="E13" s="60"/>
      <c r="F13" s="61">
        <f t="shared" si="0"/>
        <v>0</v>
      </c>
    </row>
    <row r="14" spans="1:6" ht="15.95" customHeight="1" x14ac:dyDescent="0.2">
      <c r="A14" s="59"/>
      <c r="B14" s="60"/>
      <c r="C14" s="439"/>
      <c r="D14" s="60"/>
      <c r="E14" s="60"/>
      <c r="F14" s="61">
        <f t="shared" si="0"/>
        <v>0</v>
      </c>
    </row>
    <row r="15" spans="1:6" ht="15.95" customHeight="1" x14ac:dyDescent="0.2">
      <c r="A15" s="59"/>
      <c r="B15" s="60"/>
      <c r="C15" s="439"/>
      <c r="D15" s="60"/>
      <c r="E15" s="60"/>
      <c r="F15" s="61">
        <f t="shared" si="0"/>
        <v>0</v>
      </c>
    </row>
    <row r="16" spans="1:6" ht="15.95" customHeight="1" x14ac:dyDescent="0.2">
      <c r="A16" s="59"/>
      <c r="B16" s="60"/>
      <c r="C16" s="439"/>
      <c r="D16" s="60"/>
      <c r="E16" s="60"/>
      <c r="F16" s="61">
        <f t="shared" si="0"/>
        <v>0</v>
      </c>
    </row>
    <row r="17" spans="1:6" ht="15.95" customHeight="1" x14ac:dyDescent="0.2">
      <c r="A17" s="59"/>
      <c r="B17" s="60"/>
      <c r="C17" s="439"/>
      <c r="D17" s="60"/>
      <c r="E17" s="60"/>
      <c r="F17" s="61">
        <f t="shared" si="0"/>
        <v>0</v>
      </c>
    </row>
    <row r="18" spans="1:6" ht="15.95" customHeight="1" x14ac:dyDescent="0.2">
      <c r="A18" s="59"/>
      <c r="B18" s="60"/>
      <c r="C18" s="439"/>
      <c r="D18" s="60"/>
      <c r="E18" s="60"/>
      <c r="F18" s="61">
        <f t="shared" si="0"/>
        <v>0</v>
      </c>
    </row>
    <row r="19" spans="1:6" ht="15.95" customHeight="1" x14ac:dyDescent="0.2">
      <c r="A19" s="59"/>
      <c r="B19" s="60"/>
      <c r="C19" s="439"/>
      <c r="D19" s="60"/>
      <c r="E19" s="60"/>
      <c r="F19" s="61">
        <f t="shared" si="0"/>
        <v>0</v>
      </c>
    </row>
    <row r="20" spans="1:6" ht="15.95" customHeight="1" x14ac:dyDescent="0.2">
      <c r="A20" s="59"/>
      <c r="B20" s="60"/>
      <c r="C20" s="439"/>
      <c r="D20" s="60"/>
      <c r="E20" s="60"/>
      <c r="F20" s="61">
        <f t="shared" si="0"/>
        <v>0</v>
      </c>
    </row>
    <row r="21" spans="1:6" ht="15.95" customHeight="1" x14ac:dyDescent="0.2">
      <c r="A21" s="59"/>
      <c r="B21" s="60"/>
      <c r="C21" s="439"/>
      <c r="D21" s="60"/>
      <c r="E21" s="60"/>
      <c r="F21" s="61">
        <f t="shared" si="0"/>
        <v>0</v>
      </c>
    </row>
    <row r="22" spans="1:6" ht="15.95" customHeight="1" x14ac:dyDescent="0.2">
      <c r="A22" s="59"/>
      <c r="B22" s="60"/>
      <c r="C22" s="439"/>
      <c r="D22" s="60"/>
      <c r="E22" s="60"/>
      <c r="F22" s="61">
        <f t="shared" si="0"/>
        <v>0</v>
      </c>
    </row>
    <row r="23" spans="1:6" ht="15.95" customHeight="1" x14ac:dyDescent="0.2">
      <c r="A23" s="59"/>
      <c r="B23" s="60"/>
      <c r="C23" s="439"/>
      <c r="D23" s="60"/>
      <c r="E23" s="60"/>
      <c r="F23" s="61">
        <f t="shared" si="0"/>
        <v>0</v>
      </c>
    </row>
    <row r="24" spans="1:6" ht="15.95" customHeight="1" thickBot="1" x14ac:dyDescent="0.25">
      <c r="A24" s="62"/>
      <c r="B24" s="63"/>
      <c r="C24" s="440"/>
      <c r="D24" s="63"/>
      <c r="E24" s="63"/>
      <c r="F24" s="64">
        <f t="shared" si="0"/>
        <v>0</v>
      </c>
    </row>
    <row r="25" spans="1:6" s="58" customFormat="1" ht="18" customHeight="1" thickBot="1" x14ac:dyDescent="0.25">
      <c r="A25" s="177" t="s">
        <v>60</v>
      </c>
      <c r="B25" s="178">
        <f>SUM(B8:B24)</f>
        <v>63717415</v>
      </c>
      <c r="C25" s="111"/>
      <c r="D25" s="178">
        <f>SUM(D8:D24)</f>
        <v>39583998</v>
      </c>
      <c r="E25" s="178">
        <f>SUM(E8:E24)</f>
        <v>24133417</v>
      </c>
      <c r="F25" s="65">
        <f>SUM(F8:F24)</f>
        <v>0</v>
      </c>
    </row>
  </sheetData>
  <mergeCells count="2">
    <mergeCell ref="A4:F4"/>
    <mergeCell ref="B2:F2"/>
  </mergeCells>
  <phoneticPr fontId="0" type="noConversion"/>
  <printOptions horizontalCentered="1"/>
  <pageMargins left="0.78740157480314965" right="0.78740157480314965" top="1.2204724409448819" bottom="0.98425196850393704" header="0.78740157480314965" footer="0.78740157480314965"/>
  <pageSetup paperSize="9" scale="95" orientation="landscape" horizontalDpi="300" verticalDpi="300" r:id="rId1"/>
  <headerFooter alignWithMargins="0">
    <oddHeader xml:space="preserve">&amp;R&amp;"Times New Roman CE,Félkövér dőlt"&amp;12 &amp;11 7. melléklet a ……/2018. (….) önkormányzati rendelethez&amp;"Times New Roman CE,Normál"&amp;10
   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92D050"/>
  </sheetPr>
  <dimension ref="A1:F224"/>
  <sheetViews>
    <sheetView topLeftCell="A43" zoomScale="120" zoomScaleNormal="120" workbookViewId="0">
      <selection activeCell="A58" sqref="A58:E58"/>
    </sheetView>
  </sheetViews>
  <sheetFormatPr defaultRowHeight="12.75" x14ac:dyDescent="0.2"/>
  <cols>
    <col min="1" max="1" width="38.6640625" style="45" customWidth="1"/>
    <col min="2" max="4" width="24.83203125" style="45" customWidth="1"/>
    <col min="5" max="5" width="26.83203125" style="45" customWidth="1"/>
    <col min="6" max="6" width="5" style="45" bestFit="1" customWidth="1"/>
    <col min="7" max="16384" width="9.33203125" style="45"/>
  </cols>
  <sheetData>
    <row r="1" spans="1:6" x14ac:dyDescent="0.2">
      <c r="F1" s="810" t="str">
        <f>CONCATENATE("8. melléklet ",ALAPADATOK!A7," ",ALAPADATOK!B7," ",ALAPADATOK!C7," ",ALAPADATOK!D7," ",ALAPADATOK!E7," ",ALAPADATOK!F7," ",ALAPADATOK!G7," ",ALAPADATOK!H7)</f>
        <v>8. melléklet a 1 / 2021 ( II.16. ) önkormányzati rendelethez</v>
      </c>
    </row>
    <row r="2" spans="1:6" ht="15.75" x14ac:dyDescent="0.2">
      <c r="A2" s="831" t="s">
        <v>648</v>
      </c>
      <c r="B2" s="831"/>
      <c r="C2" s="831"/>
      <c r="D2" s="831"/>
      <c r="E2" s="831"/>
      <c r="F2" s="810"/>
    </row>
    <row r="3" spans="1:6" ht="14.25" thickBot="1" x14ac:dyDescent="0.25">
      <c r="A3" s="651"/>
      <c r="B3" s="651"/>
      <c r="C3" s="651"/>
      <c r="D3" s="651"/>
      <c r="E3" s="652" t="str">
        <f>'KV_7.sz.mell.'!F5</f>
        <v>Forintban!</v>
      </c>
      <c r="F3" s="810"/>
    </row>
    <row r="4" spans="1:6" ht="13.5" thickBot="1" x14ac:dyDescent="0.25">
      <c r="A4" s="832" t="s">
        <v>125</v>
      </c>
      <c r="B4" s="833"/>
      <c r="C4" s="833"/>
      <c r="D4" s="833"/>
      <c r="E4" s="654" t="s">
        <v>52</v>
      </c>
      <c r="F4" s="810"/>
    </row>
    <row r="5" spans="1:6" x14ac:dyDescent="0.2">
      <c r="A5" s="834"/>
      <c r="B5" s="835"/>
      <c r="C5" s="835"/>
      <c r="D5" s="835"/>
      <c r="E5" s="655"/>
      <c r="F5" s="810"/>
    </row>
    <row r="6" spans="1:6" ht="13.5" thickBot="1" x14ac:dyDescent="0.25">
      <c r="A6" s="836"/>
      <c r="B6" s="837"/>
      <c r="C6" s="837"/>
      <c r="D6" s="837"/>
      <c r="E6" s="656"/>
      <c r="F6" s="810"/>
    </row>
    <row r="7" spans="1:6" ht="13.5" customHeight="1" thickBot="1" x14ac:dyDescent="0.25">
      <c r="A7" s="838" t="s">
        <v>649</v>
      </c>
      <c r="B7" s="839"/>
      <c r="C7" s="839"/>
      <c r="D7" s="839"/>
      <c r="E7" s="657">
        <f>SUM(E5:E6)</f>
        <v>0</v>
      </c>
      <c r="F7" s="810"/>
    </row>
    <row r="8" spans="1:6" ht="13.5" customHeight="1" x14ac:dyDescent="0.2">
      <c r="A8" s="660"/>
      <c r="B8" s="660"/>
      <c r="C8" s="660"/>
      <c r="D8" s="660"/>
      <c r="E8" s="661"/>
      <c r="F8" s="810"/>
    </row>
    <row r="9" spans="1:6" ht="15.75" x14ac:dyDescent="0.2">
      <c r="A9" s="841" t="s">
        <v>637</v>
      </c>
      <c r="B9" s="841"/>
      <c r="C9" s="841"/>
      <c r="D9" s="841"/>
      <c r="E9" s="841"/>
      <c r="F9" s="810"/>
    </row>
    <row r="10" spans="1:6" ht="15.75" x14ac:dyDescent="0.2">
      <c r="A10" s="826" t="s">
        <v>658</v>
      </c>
      <c r="B10" s="827"/>
      <c r="C10" s="827"/>
      <c r="D10" s="827"/>
      <c r="E10" s="827"/>
      <c r="F10" s="810"/>
    </row>
    <row r="11" spans="1:6" ht="14.25" customHeight="1" x14ac:dyDescent="0.2">
      <c r="A11" s="808" t="s">
        <v>651</v>
      </c>
      <c r="B11" s="808"/>
      <c r="C11" s="809"/>
      <c r="D11" s="809"/>
      <c r="E11" s="809"/>
      <c r="F11" s="810"/>
    </row>
    <row r="12" spans="1:6" ht="15" x14ac:dyDescent="0.2">
      <c r="A12" s="637"/>
      <c r="B12" s="637"/>
      <c r="C12" s="637"/>
      <c r="D12" s="637"/>
      <c r="E12" s="693" t="str">
        <f>$E$3</f>
        <v>Forintban!</v>
      </c>
      <c r="F12" s="810"/>
    </row>
    <row r="13" spans="1:6" ht="15.75" customHeight="1" thickBot="1" x14ac:dyDescent="0.25">
      <c r="A13" s="828" t="s">
        <v>680</v>
      </c>
      <c r="B13" s="829"/>
      <c r="C13" s="829"/>
      <c r="D13" s="829"/>
      <c r="E13" s="829"/>
      <c r="F13" s="810"/>
    </row>
    <row r="14" spans="1:6" ht="13.5" customHeight="1" thickBot="1" x14ac:dyDescent="0.25">
      <c r="A14" s="811" t="s">
        <v>119</v>
      </c>
      <c r="B14" s="814" t="s">
        <v>645</v>
      </c>
      <c r="C14" s="815"/>
      <c r="D14" s="815"/>
      <c r="E14" s="816"/>
      <c r="F14" s="810"/>
    </row>
    <row r="15" spans="1:6" ht="13.5" customHeight="1" thickBot="1" x14ac:dyDescent="0.25">
      <c r="A15" s="812"/>
      <c r="B15" s="817" t="s">
        <v>659</v>
      </c>
      <c r="C15" s="820" t="s">
        <v>646</v>
      </c>
      <c r="D15" s="821"/>
      <c r="E15" s="822"/>
      <c r="F15" s="810"/>
    </row>
    <row r="16" spans="1:6" ht="12.75" customHeight="1" x14ac:dyDescent="0.2">
      <c r="A16" s="812"/>
      <c r="B16" s="818"/>
      <c r="C16" s="817" t="str">
        <f>CONCATENATE(TARTALOMJEGYZÉK!$A$1,". előtti tervezett forrás, kiadás")</f>
        <v>2021. előtti tervezett forrás, kiadás</v>
      </c>
      <c r="D16" s="817" t="str">
        <f>CONCATENATE(TARTALOMJEGYZÉK!$A$1,". évi eredeti előirányzat")</f>
        <v>2021. évi eredeti előirányzat</v>
      </c>
      <c r="E16" s="817" t="str">
        <f>CONCATENATE(TARTALOMJEGYZÉK!$A$1,". év utáni tervezett forrás, kiadás")</f>
        <v>2021. év utáni tervezett forrás, kiadás</v>
      </c>
      <c r="F16" s="810"/>
    </row>
    <row r="17" spans="1:6" ht="13.5" thickBot="1" x14ac:dyDescent="0.25">
      <c r="A17" s="813"/>
      <c r="B17" s="819"/>
      <c r="C17" s="823"/>
      <c r="D17" s="823"/>
      <c r="E17" s="819"/>
      <c r="F17" s="810"/>
    </row>
    <row r="18" spans="1:6" ht="13.5" thickBot="1" x14ac:dyDescent="0.25">
      <c r="A18" s="638" t="s">
        <v>465</v>
      </c>
      <c r="B18" s="639" t="s">
        <v>647</v>
      </c>
      <c r="C18" s="640" t="s">
        <v>467</v>
      </c>
      <c r="D18" s="641" t="s">
        <v>469</v>
      </c>
      <c r="E18" s="642" t="s">
        <v>468</v>
      </c>
      <c r="F18" s="810"/>
    </row>
    <row r="19" spans="1:6" x14ac:dyDescent="0.2">
      <c r="A19" s="643" t="s">
        <v>120</v>
      </c>
      <c r="B19" s="663">
        <f>C19+D19+E19</f>
        <v>0</v>
      </c>
      <c r="C19" s="664"/>
      <c r="D19" s="664"/>
      <c r="E19" s="665"/>
      <c r="F19" s="810"/>
    </row>
    <row r="20" spans="1:6" x14ac:dyDescent="0.2">
      <c r="A20" s="644" t="s">
        <v>131</v>
      </c>
      <c r="B20" s="666">
        <f t="shared" ref="B20:B30" si="0">C20+D20+E20</f>
        <v>0</v>
      </c>
      <c r="C20" s="667"/>
      <c r="D20" s="667"/>
      <c r="E20" s="667"/>
      <c r="F20" s="810"/>
    </row>
    <row r="21" spans="1:6" x14ac:dyDescent="0.2">
      <c r="A21" s="645" t="s">
        <v>121</v>
      </c>
      <c r="B21" s="668">
        <f t="shared" si="0"/>
        <v>108441790</v>
      </c>
      <c r="C21" s="669">
        <v>90000000</v>
      </c>
      <c r="D21" s="669">
        <v>18441790</v>
      </c>
      <c r="E21" s="669"/>
      <c r="F21" s="810"/>
    </row>
    <row r="22" spans="1:6" x14ac:dyDescent="0.2">
      <c r="A22" s="645" t="s">
        <v>133</v>
      </c>
      <c r="B22" s="668">
        <f t="shared" si="0"/>
        <v>0</v>
      </c>
      <c r="C22" s="669"/>
      <c r="D22" s="669"/>
      <c r="E22" s="669"/>
      <c r="F22" s="810"/>
    </row>
    <row r="23" spans="1:6" x14ac:dyDescent="0.2">
      <c r="A23" s="645" t="s">
        <v>122</v>
      </c>
      <c r="B23" s="668">
        <f t="shared" si="0"/>
        <v>0</v>
      </c>
      <c r="C23" s="669"/>
      <c r="D23" s="669"/>
      <c r="E23" s="669"/>
      <c r="F23" s="810"/>
    </row>
    <row r="24" spans="1:6" ht="13.5" thickBot="1" x14ac:dyDescent="0.25">
      <c r="A24" s="645" t="s">
        <v>123</v>
      </c>
      <c r="B24" s="668">
        <f t="shared" si="0"/>
        <v>0</v>
      </c>
      <c r="C24" s="669"/>
      <c r="D24" s="669"/>
      <c r="E24" s="669"/>
      <c r="F24" s="810"/>
    </row>
    <row r="25" spans="1:6" ht="13.5" thickBot="1" x14ac:dyDescent="0.25">
      <c r="A25" s="646" t="s">
        <v>124</v>
      </c>
      <c r="B25" s="670">
        <f>B19+SUM(B21:B24)</f>
        <v>108441790</v>
      </c>
      <c r="C25" s="671">
        <f>C19+SUM(C21:C24)</f>
        <v>90000000</v>
      </c>
      <c r="D25" s="671">
        <f>D19+SUM(D21:D24)</f>
        <v>18441790</v>
      </c>
      <c r="E25" s="672">
        <f>E19+SUM(E21:E24)</f>
        <v>0</v>
      </c>
      <c r="F25" s="810"/>
    </row>
    <row r="26" spans="1:6" x14ac:dyDescent="0.2">
      <c r="A26" s="647" t="s">
        <v>127</v>
      </c>
      <c r="B26" s="663">
        <f t="shared" si="0"/>
        <v>2839075</v>
      </c>
      <c r="C26" s="664">
        <v>1522375</v>
      </c>
      <c r="D26" s="664">
        <v>1316700</v>
      </c>
      <c r="E26" s="665"/>
      <c r="F26" s="810"/>
    </row>
    <row r="27" spans="1:6" x14ac:dyDescent="0.2">
      <c r="A27" s="648" t="s">
        <v>738</v>
      </c>
      <c r="B27" s="668">
        <f t="shared" si="0"/>
        <v>99643035</v>
      </c>
      <c r="C27" s="669">
        <v>9275856</v>
      </c>
      <c r="D27" s="669">
        <v>90367179</v>
      </c>
      <c r="E27" s="669"/>
      <c r="F27" s="810"/>
    </row>
    <row r="28" spans="1:6" x14ac:dyDescent="0.2">
      <c r="A28" s="648" t="s">
        <v>129</v>
      </c>
      <c r="B28" s="668">
        <f t="shared" si="0"/>
        <v>5959680</v>
      </c>
      <c r="C28" s="669">
        <v>300000</v>
      </c>
      <c r="D28" s="669">
        <v>5659680</v>
      </c>
      <c r="E28" s="669"/>
      <c r="F28" s="810"/>
    </row>
    <row r="29" spans="1:6" x14ac:dyDescent="0.2">
      <c r="A29" s="648" t="s">
        <v>130</v>
      </c>
      <c r="B29" s="668">
        <f t="shared" si="0"/>
        <v>0</v>
      </c>
      <c r="C29" s="669"/>
      <c r="D29" s="669"/>
      <c r="E29" s="669"/>
      <c r="F29" s="810"/>
    </row>
    <row r="30" spans="1:6" ht="13.5" thickBot="1" x14ac:dyDescent="0.25">
      <c r="A30" s="649"/>
      <c r="B30" s="673">
        <f t="shared" si="0"/>
        <v>0</v>
      </c>
      <c r="C30" s="674"/>
      <c r="D30" s="674"/>
      <c r="E30" s="675"/>
      <c r="F30" s="810"/>
    </row>
    <row r="31" spans="1:6" ht="13.5" thickBot="1" x14ac:dyDescent="0.25">
      <c r="A31" s="650" t="s">
        <v>107</v>
      </c>
      <c r="B31" s="670">
        <f>SUM(B26:B30)</f>
        <v>108441790</v>
      </c>
      <c r="C31" s="671">
        <f>SUM(C26:C30)</f>
        <v>11098231</v>
      </c>
      <c r="D31" s="671">
        <f>SUM(D26:D30)</f>
        <v>97343559</v>
      </c>
      <c r="E31" s="672">
        <f>SUM(E26:E30)</f>
        <v>0</v>
      </c>
      <c r="F31" s="810"/>
    </row>
    <row r="32" spans="1:6" ht="12.75" customHeight="1" x14ac:dyDescent="0.2">
      <c r="A32" s="840" t="s">
        <v>652</v>
      </c>
      <c r="B32" s="840"/>
      <c r="C32" s="840"/>
      <c r="D32" s="840"/>
      <c r="E32" s="840"/>
      <c r="F32" s="810"/>
    </row>
    <row r="33" spans="1:6" x14ac:dyDescent="0.2">
      <c r="A33" s="653"/>
      <c r="B33" s="653"/>
      <c r="C33" s="653"/>
      <c r="D33" s="653"/>
      <c r="E33" s="653"/>
      <c r="F33" s="658"/>
    </row>
    <row r="34" spans="1:6" ht="14.25" x14ac:dyDescent="0.2">
      <c r="A34" s="808" t="s">
        <v>650</v>
      </c>
      <c r="B34" s="808"/>
      <c r="C34" s="809"/>
      <c r="D34" s="809"/>
      <c r="E34" s="809"/>
    </row>
    <row r="35" spans="1:6" x14ac:dyDescent="0.2">
      <c r="A35" s="824" t="s">
        <v>740</v>
      </c>
      <c r="B35" s="825"/>
      <c r="C35" s="825"/>
      <c r="D35" s="825"/>
      <c r="E35" s="825"/>
    </row>
    <row r="36" spans="1:6" ht="15.75" thickBot="1" x14ac:dyDescent="0.25">
      <c r="A36" s="637"/>
      <c r="B36" s="637"/>
      <c r="C36" s="637"/>
      <c r="D36" s="637"/>
      <c r="E36" s="676" t="str">
        <f>$E$3</f>
        <v>Forintban!</v>
      </c>
    </row>
    <row r="37" spans="1:6" ht="13.5" thickBot="1" x14ac:dyDescent="0.25">
      <c r="A37" s="811" t="s">
        <v>119</v>
      </c>
      <c r="B37" s="814" t="s">
        <v>645</v>
      </c>
      <c r="C37" s="815"/>
      <c r="D37" s="815"/>
      <c r="E37" s="816"/>
    </row>
    <row r="38" spans="1:6" ht="13.5" thickBot="1" x14ac:dyDescent="0.25">
      <c r="A38" s="812"/>
      <c r="B38" s="817" t="s">
        <v>659</v>
      </c>
      <c r="C38" s="820" t="s">
        <v>646</v>
      </c>
      <c r="D38" s="821"/>
      <c r="E38" s="822"/>
    </row>
    <row r="39" spans="1:6" ht="12.75" customHeight="1" x14ac:dyDescent="0.2">
      <c r="A39" s="812"/>
      <c r="B39" s="818"/>
      <c r="C39" s="817" t="str">
        <f>CONCATENATE(TARTALOMJEGYZÉK!$A$1,". előtti tervezett forrás, kiadás")</f>
        <v>2021. előtti tervezett forrás, kiadás</v>
      </c>
      <c r="D39" s="817" t="str">
        <f>CONCATENATE(TARTALOMJEGYZÉK!$A$1,". évi eredeti előirányzat")</f>
        <v>2021. évi eredeti előirányzat</v>
      </c>
      <c r="E39" s="817" t="str">
        <f>CONCATENATE(TARTALOMJEGYZÉK!$A$1,". év utáni tervezett forrás, kiadás")</f>
        <v>2021. év utáni tervezett forrás, kiadás</v>
      </c>
    </row>
    <row r="40" spans="1:6" ht="13.5" thickBot="1" x14ac:dyDescent="0.25">
      <c r="A40" s="813"/>
      <c r="B40" s="819"/>
      <c r="C40" s="823"/>
      <c r="D40" s="823"/>
      <c r="E40" s="819"/>
    </row>
    <row r="41" spans="1:6" ht="13.5" thickBot="1" x14ac:dyDescent="0.25">
      <c r="A41" s="638" t="s">
        <v>465</v>
      </c>
      <c r="B41" s="639" t="s">
        <v>647</v>
      </c>
      <c r="C41" s="640" t="s">
        <v>467</v>
      </c>
      <c r="D41" s="641" t="s">
        <v>469</v>
      </c>
      <c r="E41" s="642" t="s">
        <v>468</v>
      </c>
    </row>
    <row r="42" spans="1:6" x14ac:dyDescent="0.2">
      <c r="A42" s="643" t="s">
        <v>120</v>
      </c>
      <c r="B42" s="663">
        <f t="shared" ref="B42:B47" si="1">C42+D42+E42</f>
        <v>0</v>
      </c>
      <c r="C42" s="664"/>
      <c r="D42" s="664"/>
      <c r="E42" s="665"/>
    </row>
    <row r="43" spans="1:6" x14ac:dyDescent="0.2">
      <c r="A43" s="644" t="s">
        <v>131</v>
      </c>
      <c r="B43" s="666">
        <f t="shared" si="1"/>
        <v>0</v>
      </c>
      <c r="C43" s="667"/>
      <c r="D43" s="667"/>
      <c r="E43" s="667"/>
    </row>
    <row r="44" spans="1:6" x14ac:dyDescent="0.2">
      <c r="A44" s="645" t="s">
        <v>121</v>
      </c>
      <c r="B44" s="668">
        <f>C44+D44+E44</f>
        <v>921500000</v>
      </c>
      <c r="D44" s="669">
        <v>921500000</v>
      </c>
      <c r="E44" s="669"/>
    </row>
    <row r="45" spans="1:6" x14ac:dyDescent="0.2">
      <c r="A45" s="645" t="s">
        <v>133</v>
      </c>
      <c r="B45" s="668">
        <f t="shared" si="1"/>
        <v>0</v>
      </c>
      <c r="C45" s="669"/>
      <c r="D45" s="669"/>
      <c r="E45" s="669"/>
    </row>
    <row r="46" spans="1:6" x14ac:dyDescent="0.2">
      <c r="A46" s="645" t="s">
        <v>122</v>
      </c>
      <c r="B46" s="668">
        <f t="shared" si="1"/>
        <v>0</v>
      </c>
      <c r="C46" s="669"/>
      <c r="D46" s="669"/>
      <c r="E46" s="669"/>
    </row>
    <row r="47" spans="1:6" ht="13.5" thickBot="1" x14ac:dyDescent="0.25">
      <c r="A47" s="645" t="s">
        <v>123</v>
      </c>
      <c r="B47" s="668">
        <f t="shared" si="1"/>
        <v>0</v>
      </c>
      <c r="C47" s="669"/>
      <c r="D47" s="669"/>
      <c r="E47" s="669"/>
    </row>
    <row r="48" spans="1:6" ht="13.5" thickBot="1" x14ac:dyDescent="0.25">
      <c r="A48" s="646" t="s">
        <v>124</v>
      </c>
      <c r="B48" s="670">
        <f>B42+SUM(B44:B47)</f>
        <v>921500000</v>
      </c>
      <c r="C48" s="671">
        <f>C42+SUM(C44:C47)</f>
        <v>0</v>
      </c>
      <c r="D48" s="671">
        <f>D42+SUM(D44:D47)</f>
        <v>921500000</v>
      </c>
      <c r="E48" s="672">
        <f>E42+SUM(E44:E47)</f>
        <v>0</v>
      </c>
    </row>
    <row r="49" spans="1:5" x14ac:dyDescent="0.2">
      <c r="A49" s="647" t="s">
        <v>127</v>
      </c>
      <c r="B49" s="663">
        <f>C49+D49+E49</f>
        <v>0</v>
      </c>
      <c r="C49" s="664"/>
      <c r="D49" s="664"/>
      <c r="E49" s="665"/>
    </row>
    <row r="50" spans="1:5" x14ac:dyDescent="0.2">
      <c r="A50" s="648" t="s">
        <v>128</v>
      </c>
      <c r="B50" s="668">
        <f>C50+D50+E50</f>
        <v>0</v>
      </c>
      <c r="C50" s="669"/>
      <c r="D50" s="669"/>
      <c r="E50" s="669"/>
    </row>
    <row r="51" spans="1:5" x14ac:dyDescent="0.2">
      <c r="A51" s="648" t="s">
        <v>129</v>
      </c>
      <c r="B51" s="668">
        <f>C51+D51+E51</f>
        <v>0</v>
      </c>
      <c r="C51" s="669"/>
      <c r="D51" s="669"/>
      <c r="E51" s="669"/>
    </row>
    <row r="52" spans="1:5" x14ac:dyDescent="0.2">
      <c r="A52" s="648" t="s">
        <v>130</v>
      </c>
      <c r="B52" s="668">
        <f>C52+D52+E52</f>
        <v>0</v>
      </c>
      <c r="C52" s="669"/>
      <c r="D52" s="669"/>
      <c r="E52" s="669"/>
    </row>
    <row r="53" spans="1:5" ht="13.5" thickBot="1" x14ac:dyDescent="0.25">
      <c r="A53" s="649" t="s">
        <v>739</v>
      </c>
      <c r="B53" s="673">
        <f>C53+D53+E53</f>
        <v>921500000</v>
      </c>
      <c r="C53" s="674"/>
      <c r="D53" s="674">
        <v>921500000</v>
      </c>
      <c r="E53" s="675"/>
    </row>
    <row r="54" spans="1:5" ht="13.5" thickBot="1" x14ac:dyDescent="0.25">
      <c r="A54" s="650" t="s">
        <v>107</v>
      </c>
      <c r="B54" s="670">
        <f>SUM(B49:B53)</f>
        <v>921500000</v>
      </c>
      <c r="C54" s="671">
        <f>SUM(C49:C53)</f>
        <v>0</v>
      </c>
      <c r="D54" s="671">
        <f>SUM(D49:D53)</f>
        <v>921500000</v>
      </c>
      <c r="E54" s="672">
        <f>SUM(E49:E53)</f>
        <v>0</v>
      </c>
    </row>
    <row r="55" spans="1:5" x14ac:dyDescent="0.2">
      <c r="A55" s="150"/>
      <c r="B55" s="150"/>
      <c r="C55" s="150"/>
      <c r="D55" s="150"/>
      <c r="E55" s="150"/>
    </row>
    <row r="56" spans="1:5" ht="14.25" x14ac:dyDescent="0.2">
      <c r="A56" s="808" t="s">
        <v>650</v>
      </c>
      <c r="B56" s="808"/>
      <c r="C56" s="809"/>
      <c r="D56" s="809"/>
      <c r="E56" s="809"/>
    </row>
    <row r="57" spans="1:5" ht="14.25" x14ac:dyDescent="0.2">
      <c r="A57" s="684"/>
      <c r="B57" s="684"/>
      <c r="C57" s="685"/>
      <c r="D57" s="685"/>
      <c r="E57" s="685"/>
    </row>
    <row r="58" spans="1:5" x14ac:dyDescent="0.2">
      <c r="A58" s="824" t="s">
        <v>741</v>
      </c>
      <c r="B58" s="830"/>
      <c r="C58" s="830"/>
      <c r="D58" s="830"/>
      <c r="E58" s="830"/>
    </row>
    <row r="59" spans="1:5" ht="15.75" thickBot="1" x14ac:dyDescent="0.25">
      <c r="A59" s="637"/>
      <c r="B59" s="637"/>
      <c r="C59" s="637"/>
      <c r="D59" s="637"/>
      <c r="E59" s="676" t="str">
        <f>$E$3</f>
        <v>Forintban!</v>
      </c>
    </row>
    <row r="60" spans="1:5" ht="13.5" thickBot="1" x14ac:dyDescent="0.25">
      <c r="A60" s="811" t="s">
        <v>119</v>
      </c>
      <c r="B60" s="814" t="s">
        <v>645</v>
      </c>
      <c r="C60" s="815"/>
      <c r="D60" s="815"/>
      <c r="E60" s="816"/>
    </row>
    <row r="61" spans="1:5" ht="13.5" thickBot="1" x14ac:dyDescent="0.25">
      <c r="A61" s="812"/>
      <c r="B61" s="817" t="s">
        <v>659</v>
      </c>
      <c r="C61" s="820" t="s">
        <v>646</v>
      </c>
      <c r="D61" s="821"/>
      <c r="E61" s="822"/>
    </row>
    <row r="62" spans="1:5" x14ac:dyDescent="0.2">
      <c r="A62" s="812"/>
      <c r="B62" s="818"/>
      <c r="C62" s="817" t="str">
        <f>CONCATENATE(TARTALOMJEGYZÉK!$A$1,". előtti tervezett forrás, kiadás")</f>
        <v>2021. előtti tervezett forrás, kiadás</v>
      </c>
      <c r="D62" s="817" t="str">
        <f>CONCATENATE(TARTALOMJEGYZÉK!$A$1,". évi eredeti előirányzat")</f>
        <v>2021. évi eredeti előirányzat</v>
      </c>
      <c r="E62" s="817" t="str">
        <f>CONCATENATE(TARTALOMJEGYZÉK!$A$1,". év utáni tervezett forrás, kiadás")</f>
        <v>2021. év utáni tervezett forrás, kiadás</v>
      </c>
    </row>
    <row r="63" spans="1:5" ht="13.5" thickBot="1" x14ac:dyDescent="0.25">
      <c r="A63" s="813"/>
      <c r="B63" s="819"/>
      <c r="C63" s="823"/>
      <c r="D63" s="823"/>
      <c r="E63" s="819"/>
    </row>
    <row r="64" spans="1:5" ht="13.5" thickBot="1" x14ac:dyDescent="0.25">
      <c r="A64" s="638" t="s">
        <v>465</v>
      </c>
      <c r="B64" s="639" t="s">
        <v>647</v>
      </c>
      <c r="C64" s="640" t="s">
        <v>467</v>
      </c>
      <c r="D64" s="641" t="s">
        <v>469</v>
      </c>
      <c r="E64" s="642" t="s">
        <v>468</v>
      </c>
    </row>
    <row r="65" spans="1:5" x14ac:dyDescent="0.2">
      <c r="A65" s="643" t="s">
        <v>120</v>
      </c>
      <c r="B65" s="663">
        <f t="shared" ref="B65:B70" si="2">C65+D65+E65</f>
        <v>1485328</v>
      </c>
      <c r="C65" s="664"/>
      <c r="D65" s="664">
        <v>1485328</v>
      </c>
      <c r="E65" s="665"/>
    </row>
    <row r="66" spans="1:5" x14ac:dyDescent="0.2">
      <c r="A66" s="644" t="s">
        <v>131</v>
      </c>
      <c r="B66" s="666">
        <f t="shared" si="2"/>
        <v>0</v>
      </c>
      <c r="C66" s="667"/>
      <c r="D66" s="667"/>
      <c r="E66" s="667"/>
    </row>
    <row r="67" spans="1:5" x14ac:dyDescent="0.2">
      <c r="A67" s="645" t="s">
        <v>121</v>
      </c>
      <c r="B67" s="668">
        <f t="shared" si="2"/>
        <v>27273030</v>
      </c>
      <c r="C67" s="669">
        <v>26955530</v>
      </c>
      <c r="D67" s="669">
        <v>317500</v>
      </c>
      <c r="E67" s="669"/>
    </row>
    <row r="68" spans="1:5" x14ac:dyDescent="0.2">
      <c r="A68" s="645" t="s">
        <v>133</v>
      </c>
      <c r="B68" s="668">
        <f t="shared" si="2"/>
        <v>0</v>
      </c>
      <c r="C68" s="669"/>
      <c r="D68" s="669"/>
      <c r="E68" s="669"/>
    </row>
    <row r="69" spans="1:5" x14ac:dyDescent="0.2">
      <c r="A69" s="645" t="s">
        <v>122</v>
      </c>
      <c r="B69" s="668">
        <f t="shared" si="2"/>
        <v>0</v>
      </c>
      <c r="C69" s="669"/>
      <c r="D69" s="669"/>
      <c r="E69" s="669"/>
    </row>
    <row r="70" spans="1:5" ht="13.5" thickBot="1" x14ac:dyDescent="0.25">
      <c r="A70" s="645" t="s">
        <v>123</v>
      </c>
      <c r="B70" s="668">
        <f t="shared" si="2"/>
        <v>0</v>
      </c>
      <c r="C70" s="669"/>
      <c r="D70" s="669"/>
      <c r="E70" s="669"/>
    </row>
    <row r="71" spans="1:5" ht="13.5" thickBot="1" x14ac:dyDescent="0.25">
      <c r="A71" s="646" t="s">
        <v>124</v>
      </c>
      <c r="B71" s="670">
        <f>B65+SUM(B67:B70)</f>
        <v>28758358</v>
      </c>
      <c r="C71" s="671">
        <f>C65+SUM(C67:C70)</f>
        <v>26955530</v>
      </c>
      <c r="D71" s="671">
        <f>D65+SUM(D67:D70)</f>
        <v>1802828</v>
      </c>
      <c r="E71" s="672">
        <f>E65+SUM(E67:E70)</f>
        <v>0</v>
      </c>
    </row>
    <row r="72" spans="1:5" x14ac:dyDescent="0.2">
      <c r="A72" s="647" t="s">
        <v>127</v>
      </c>
      <c r="B72" s="663">
        <f>C72+D72+E72</f>
        <v>672000</v>
      </c>
      <c r="C72" s="664">
        <v>336000</v>
      </c>
      <c r="D72" s="664">
        <v>336000</v>
      </c>
      <c r="E72" s="665"/>
    </row>
    <row r="73" spans="1:5" x14ac:dyDescent="0.2">
      <c r="A73" s="648" t="s">
        <v>738</v>
      </c>
      <c r="B73" s="668">
        <f>C73+D73+E73</f>
        <v>26213904</v>
      </c>
      <c r="C73" s="669">
        <v>15497743</v>
      </c>
      <c r="D73" s="669">
        <v>10716161</v>
      </c>
      <c r="E73" s="669"/>
    </row>
    <row r="74" spans="1:5" x14ac:dyDescent="0.2">
      <c r="A74" s="648" t="s">
        <v>129</v>
      </c>
      <c r="B74" s="668">
        <f>C74+D74+E74</f>
        <v>1872454</v>
      </c>
      <c r="C74" s="669">
        <v>1102420</v>
      </c>
      <c r="D74" s="669">
        <v>770034</v>
      </c>
      <c r="E74" s="669"/>
    </row>
    <row r="75" spans="1:5" x14ac:dyDescent="0.2">
      <c r="A75" s="648" t="s">
        <v>130</v>
      </c>
      <c r="B75" s="668">
        <f>C75+D75+E75</f>
        <v>0</v>
      </c>
      <c r="C75" s="669"/>
      <c r="D75" s="669"/>
      <c r="E75" s="669"/>
    </row>
    <row r="76" spans="1:5" ht="13.5" thickBot="1" x14ac:dyDescent="0.25">
      <c r="A76" s="649"/>
      <c r="B76" s="673">
        <f>C76+D76+E76</f>
        <v>0</v>
      </c>
      <c r="C76" s="674"/>
      <c r="D76" s="674"/>
      <c r="E76" s="675"/>
    </row>
    <row r="77" spans="1:5" ht="13.5" thickBot="1" x14ac:dyDescent="0.25">
      <c r="A77" s="650" t="s">
        <v>107</v>
      </c>
      <c r="B77" s="670">
        <f>SUM(B72:B76)</f>
        <v>28758358</v>
      </c>
      <c r="C77" s="671">
        <f>SUM(C72:C76)</f>
        <v>16936163</v>
      </c>
      <c r="D77" s="671">
        <f>SUM(D72:D76)</f>
        <v>11822195</v>
      </c>
      <c r="E77" s="672">
        <f>SUM(E72:E76)</f>
        <v>0</v>
      </c>
    </row>
    <row r="78" spans="1:5" x14ac:dyDescent="0.2">
      <c r="A78" s="150"/>
      <c r="B78" s="150"/>
      <c r="C78" s="150"/>
      <c r="D78" s="150"/>
      <c r="E78" s="150"/>
    </row>
    <row r="79" spans="1:5" ht="14.25" x14ac:dyDescent="0.2">
      <c r="A79" s="808"/>
      <c r="B79" s="808"/>
      <c r="C79" s="809"/>
      <c r="D79" s="809"/>
      <c r="E79" s="809"/>
    </row>
    <row r="80" spans="1:5" ht="15" x14ac:dyDescent="0.2">
      <c r="A80" s="637"/>
      <c r="B80" s="637"/>
      <c r="C80" s="637"/>
      <c r="D80" s="637"/>
      <c r="E80" s="693"/>
    </row>
    <row r="81" spans="1:5" x14ac:dyDescent="0.2">
      <c r="A81" s="802"/>
      <c r="B81" s="803"/>
      <c r="C81" s="803"/>
      <c r="D81" s="803"/>
      <c r="E81" s="804"/>
    </row>
    <row r="82" spans="1:5" x14ac:dyDescent="0.2">
      <c r="A82" s="802"/>
      <c r="B82" s="805"/>
      <c r="C82" s="805"/>
      <c r="D82" s="804"/>
      <c r="E82" s="804"/>
    </row>
    <row r="83" spans="1:5" x14ac:dyDescent="0.2">
      <c r="A83" s="802"/>
      <c r="B83" s="802"/>
      <c r="C83" s="805"/>
      <c r="D83" s="805"/>
      <c r="E83" s="805"/>
    </row>
    <row r="84" spans="1:5" x14ac:dyDescent="0.2">
      <c r="A84" s="802"/>
      <c r="B84" s="806"/>
      <c r="C84" s="807"/>
      <c r="D84" s="807"/>
      <c r="E84" s="806"/>
    </row>
    <row r="85" spans="1:5" x14ac:dyDescent="0.2">
      <c r="A85" s="742"/>
      <c r="B85" s="742"/>
      <c r="C85" s="742"/>
      <c r="D85" s="743"/>
      <c r="E85" s="743"/>
    </row>
    <row r="86" spans="1:5" x14ac:dyDescent="0.2">
      <c r="A86" s="744"/>
      <c r="B86" s="745"/>
      <c r="C86" s="746"/>
      <c r="D86" s="746"/>
      <c r="E86" s="746"/>
    </row>
    <row r="87" spans="1:5" x14ac:dyDescent="0.2">
      <c r="A87" s="747"/>
      <c r="B87" s="748"/>
      <c r="C87" s="749"/>
      <c r="D87" s="749"/>
      <c r="E87" s="749"/>
    </row>
    <row r="88" spans="1:5" x14ac:dyDescent="0.2">
      <c r="A88" s="744"/>
      <c r="B88" s="745"/>
      <c r="C88" s="746"/>
      <c r="D88" s="746"/>
      <c r="E88" s="746"/>
    </row>
    <row r="89" spans="1:5" x14ac:dyDescent="0.2">
      <c r="A89" s="744"/>
      <c r="B89" s="745"/>
      <c r="C89" s="746"/>
      <c r="D89" s="746"/>
      <c r="E89" s="746"/>
    </row>
    <row r="90" spans="1:5" x14ac:dyDescent="0.2">
      <c r="A90" s="744"/>
      <c r="B90" s="745"/>
      <c r="C90" s="746"/>
      <c r="D90" s="746"/>
      <c r="E90" s="746"/>
    </row>
    <row r="91" spans="1:5" x14ac:dyDescent="0.2">
      <c r="A91" s="744"/>
      <c r="B91" s="745"/>
      <c r="C91" s="746"/>
      <c r="D91" s="746"/>
      <c r="E91" s="746"/>
    </row>
    <row r="92" spans="1:5" x14ac:dyDescent="0.2">
      <c r="A92" s="750"/>
      <c r="B92" s="751"/>
      <c r="C92" s="752"/>
      <c r="D92" s="752"/>
      <c r="E92" s="753"/>
    </row>
    <row r="93" spans="1:5" x14ac:dyDescent="0.2">
      <c r="A93" s="744"/>
      <c r="B93" s="745"/>
      <c r="C93" s="746"/>
      <c r="D93" s="746"/>
      <c r="E93" s="746"/>
    </row>
    <row r="94" spans="1:5" x14ac:dyDescent="0.2">
      <c r="A94" s="744"/>
      <c r="B94" s="745"/>
      <c r="C94" s="746"/>
      <c r="D94" s="746"/>
      <c r="E94" s="746"/>
    </row>
    <row r="95" spans="1:5" x14ac:dyDescent="0.2">
      <c r="A95" s="744"/>
      <c r="B95" s="745"/>
      <c r="C95" s="746"/>
      <c r="D95" s="746"/>
      <c r="E95" s="746"/>
    </row>
    <row r="96" spans="1:5" x14ac:dyDescent="0.2">
      <c r="A96" s="744"/>
      <c r="B96" s="745"/>
      <c r="C96" s="746"/>
      <c r="D96" s="746"/>
      <c r="E96" s="746"/>
    </row>
    <row r="97" spans="1:5" x14ac:dyDescent="0.2">
      <c r="A97" s="754"/>
      <c r="B97" s="745"/>
      <c r="C97" s="746"/>
      <c r="D97" s="746"/>
      <c r="E97" s="746"/>
    </row>
    <row r="98" spans="1:5" x14ac:dyDescent="0.2">
      <c r="A98" s="755"/>
      <c r="B98" s="751"/>
      <c r="C98" s="752"/>
      <c r="D98" s="752"/>
      <c r="E98" s="753"/>
    </row>
    <row r="99" spans="1:5" x14ac:dyDescent="0.2">
      <c r="A99" s="740"/>
      <c r="B99" s="740"/>
      <c r="C99" s="740"/>
      <c r="D99" s="740"/>
      <c r="E99" s="740"/>
    </row>
    <row r="100" spans="1:5" ht="14.25" x14ac:dyDescent="0.2">
      <c r="A100" s="800"/>
      <c r="B100" s="800"/>
      <c r="C100" s="801"/>
      <c r="D100" s="801"/>
      <c r="E100" s="801"/>
    </row>
    <row r="101" spans="1:5" ht="15" x14ac:dyDescent="0.2">
      <c r="A101" s="741"/>
      <c r="B101" s="741"/>
      <c r="C101" s="741"/>
      <c r="D101" s="741"/>
      <c r="E101" s="693"/>
    </row>
    <row r="102" spans="1:5" x14ac:dyDescent="0.2">
      <c r="A102" s="802"/>
      <c r="B102" s="803"/>
      <c r="C102" s="803"/>
      <c r="D102" s="803"/>
      <c r="E102" s="804"/>
    </row>
    <row r="103" spans="1:5" x14ac:dyDescent="0.2">
      <c r="A103" s="802"/>
      <c r="B103" s="805"/>
      <c r="C103" s="805"/>
      <c r="D103" s="804"/>
      <c r="E103" s="804"/>
    </row>
    <row r="104" spans="1:5" x14ac:dyDescent="0.2">
      <c r="A104" s="802"/>
      <c r="B104" s="802"/>
      <c r="C104" s="805"/>
      <c r="D104" s="805"/>
      <c r="E104" s="805"/>
    </row>
    <row r="105" spans="1:5" x14ac:dyDescent="0.2">
      <c r="A105" s="802"/>
      <c r="B105" s="806"/>
      <c r="C105" s="807"/>
      <c r="D105" s="807"/>
      <c r="E105" s="806"/>
    </row>
    <row r="106" spans="1:5" x14ac:dyDescent="0.2">
      <c r="A106" s="742"/>
      <c r="B106" s="742"/>
      <c r="C106" s="742"/>
      <c r="D106" s="743"/>
      <c r="E106" s="743"/>
    </row>
    <row r="107" spans="1:5" x14ac:dyDescent="0.2">
      <c r="A107" s="744"/>
      <c r="B107" s="745"/>
      <c r="C107" s="746"/>
      <c r="D107" s="746"/>
      <c r="E107" s="746"/>
    </row>
    <row r="108" spans="1:5" x14ac:dyDescent="0.2">
      <c r="A108" s="747"/>
      <c r="B108" s="748"/>
      <c r="C108" s="749"/>
      <c r="D108" s="749"/>
      <c r="E108" s="749"/>
    </row>
    <row r="109" spans="1:5" x14ac:dyDescent="0.2">
      <c r="A109" s="744"/>
      <c r="B109" s="745"/>
      <c r="C109" s="746"/>
      <c r="D109" s="746"/>
      <c r="E109" s="746"/>
    </row>
    <row r="110" spans="1:5" x14ac:dyDescent="0.2">
      <c r="A110" s="744"/>
      <c r="B110" s="745"/>
      <c r="C110" s="746"/>
      <c r="D110" s="746"/>
      <c r="E110" s="746"/>
    </row>
    <row r="111" spans="1:5" x14ac:dyDescent="0.2">
      <c r="A111" s="744"/>
      <c r="B111" s="745"/>
      <c r="C111" s="746"/>
      <c r="D111" s="746"/>
      <c r="E111" s="746"/>
    </row>
    <row r="112" spans="1:5" x14ac:dyDescent="0.2">
      <c r="A112" s="744"/>
      <c r="B112" s="745"/>
      <c r="C112" s="746"/>
      <c r="D112" s="746"/>
      <c r="E112" s="746"/>
    </row>
    <row r="113" spans="1:5" x14ac:dyDescent="0.2">
      <c r="A113" s="750"/>
      <c r="B113" s="751"/>
      <c r="C113" s="752"/>
      <c r="D113" s="752"/>
      <c r="E113" s="753"/>
    </row>
    <row r="114" spans="1:5" x14ac:dyDescent="0.2">
      <c r="A114" s="744"/>
      <c r="B114" s="745"/>
      <c r="C114" s="746"/>
      <c r="D114" s="746"/>
      <c r="E114" s="746"/>
    </row>
    <row r="115" spans="1:5" x14ac:dyDescent="0.2">
      <c r="A115" s="744"/>
      <c r="B115" s="745"/>
      <c r="C115" s="746"/>
      <c r="D115" s="746"/>
      <c r="E115" s="746"/>
    </row>
    <row r="116" spans="1:5" x14ac:dyDescent="0.2">
      <c r="A116" s="744"/>
      <c r="B116" s="745"/>
      <c r="C116" s="746"/>
      <c r="D116" s="746"/>
      <c r="E116" s="746"/>
    </row>
    <row r="117" spans="1:5" x14ac:dyDescent="0.2">
      <c r="A117" s="744"/>
      <c r="B117" s="745"/>
      <c r="C117" s="746"/>
      <c r="D117" s="746"/>
      <c r="E117" s="746"/>
    </row>
    <row r="118" spans="1:5" x14ac:dyDescent="0.2">
      <c r="A118" s="754"/>
      <c r="B118" s="745"/>
      <c r="C118" s="746"/>
      <c r="D118" s="746"/>
      <c r="E118" s="746"/>
    </row>
    <row r="119" spans="1:5" x14ac:dyDescent="0.2">
      <c r="A119" s="755"/>
      <c r="B119" s="751"/>
      <c r="C119" s="752"/>
      <c r="D119" s="752"/>
      <c r="E119" s="753"/>
    </row>
    <row r="120" spans="1:5" x14ac:dyDescent="0.2">
      <c r="A120" s="156"/>
      <c r="B120" s="156"/>
      <c r="C120" s="156"/>
      <c r="D120" s="156"/>
      <c r="E120" s="156"/>
    </row>
    <row r="121" spans="1:5" ht="14.25" x14ac:dyDescent="0.2">
      <c r="A121" s="800"/>
      <c r="B121" s="800"/>
      <c r="C121" s="801"/>
      <c r="D121" s="801"/>
      <c r="E121" s="801"/>
    </row>
    <row r="122" spans="1:5" ht="15" x14ac:dyDescent="0.2">
      <c r="A122" s="741"/>
      <c r="B122" s="741"/>
      <c r="C122" s="741"/>
      <c r="D122" s="741"/>
      <c r="E122" s="693"/>
    </row>
    <row r="123" spans="1:5" x14ac:dyDescent="0.2">
      <c r="A123" s="802"/>
      <c r="B123" s="803"/>
      <c r="C123" s="803"/>
      <c r="D123" s="803"/>
      <c r="E123" s="804"/>
    </row>
    <row r="124" spans="1:5" x14ac:dyDescent="0.2">
      <c r="A124" s="802"/>
      <c r="B124" s="805"/>
      <c r="C124" s="805"/>
      <c r="D124" s="804"/>
      <c r="E124" s="804"/>
    </row>
    <row r="125" spans="1:5" x14ac:dyDescent="0.2">
      <c r="A125" s="802"/>
      <c r="B125" s="802"/>
      <c r="C125" s="805"/>
      <c r="D125" s="805"/>
      <c r="E125" s="805"/>
    </row>
    <row r="126" spans="1:5" x14ac:dyDescent="0.2">
      <c r="A126" s="802"/>
      <c r="B126" s="806"/>
      <c r="C126" s="807"/>
      <c r="D126" s="807"/>
      <c r="E126" s="806"/>
    </row>
    <row r="127" spans="1:5" x14ac:dyDescent="0.2">
      <c r="A127" s="742"/>
      <c r="B127" s="742"/>
      <c r="C127" s="742"/>
      <c r="D127" s="743"/>
      <c r="E127" s="743"/>
    </row>
    <row r="128" spans="1:5" x14ac:dyDescent="0.2">
      <c r="A128" s="744"/>
      <c r="B128" s="745"/>
      <c r="C128" s="746"/>
      <c r="D128" s="746"/>
      <c r="E128" s="746"/>
    </row>
    <row r="129" spans="1:5" x14ac:dyDescent="0.2">
      <c r="A129" s="747"/>
      <c r="B129" s="748"/>
      <c r="C129" s="749"/>
      <c r="D129" s="749"/>
      <c r="E129" s="749"/>
    </row>
    <row r="130" spans="1:5" x14ac:dyDescent="0.2">
      <c r="A130" s="744"/>
      <c r="B130" s="745"/>
      <c r="C130" s="746"/>
      <c r="D130" s="746"/>
      <c r="E130" s="746"/>
    </row>
    <row r="131" spans="1:5" x14ac:dyDescent="0.2">
      <c r="A131" s="744"/>
      <c r="B131" s="745"/>
      <c r="C131" s="746"/>
      <c r="D131" s="746"/>
      <c r="E131" s="746"/>
    </row>
    <row r="132" spans="1:5" x14ac:dyDescent="0.2">
      <c r="A132" s="744"/>
      <c r="B132" s="745"/>
      <c r="C132" s="746"/>
      <c r="D132" s="746"/>
      <c r="E132" s="746"/>
    </row>
    <row r="133" spans="1:5" x14ac:dyDescent="0.2">
      <c r="A133" s="744"/>
      <c r="B133" s="745"/>
      <c r="C133" s="746"/>
      <c r="D133" s="746"/>
      <c r="E133" s="746"/>
    </row>
    <row r="134" spans="1:5" x14ac:dyDescent="0.2">
      <c r="A134" s="750"/>
      <c r="B134" s="751"/>
      <c r="C134" s="752"/>
      <c r="D134" s="752"/>
      <c r="E134" s="753"/>
    </row>
    <row r="135" spans="1:5" x14ac:dyDescent="0.2">
      <c r="A135" s="744"/>
      <c r="B135" s="745"/>
      <c r="C135" s="746"/>
      <c r="D135" s="746"/>
      <c r="E135" s="746"/>
    </row>
    <row r="136" spans="1:5" x14ac:dyDescent="0.2">
      <c r="A136" s="744"/>
      <c r="B136" s="745"/>
      <c r="C136" s="746"/>
      <c r="D136" s="746"/>
      <c r="E136" s="746"/>
    </row>
    <row r="137" spans="1:5" x14ac:dyDescent="0.2">
      <c r="A137" s="744"/>
      <c r="B137" s="745"/>
      <c r="C137" s="746"/>
      <c r="D137" s="746"/>
      <c r="E137" s="746"/>
    </row>
    <row r="138" spans="1:5" x14ac:dyDescent="0.2">
      <c r="A138" s="744"/>
      <c r="B138" s="745"/>
      <c r="C138" s="746"/>
      <c r="D138" s="746"/>
      <c r="E138" s="746"/>
    </row>
    <row r="139" spans="1:5" x14ac:dyDescent="0.2">
      <c r="A139" s="754"/>
      <c r="B139" s="745"/>
      <c r="C139" s="746"/>
      <c r="D139" s="746"/>
      <c r="E139" s="746"/>
    </row>
    <row r="140" spans="1:5" x14ac:dyDescent="0.2">
      <c r="A140" s="755"/>
      <c r="B140" s="751"/>
      <c r="C140" s="752"/>
      <c r="D140" s="752"/>
      <c r="E140" s="753"/>
    </row>
    <row r="141" spans="1:5" x14ac:dyDescent="0.2">
      <c r="A141" s="156"/>
      <c r="B141" s="156"/>
      <c r="C141" s="156"/>
      <c r="D141" s="156"/>
      <c r="E141" s="156"/>
    </row>
    <row r="142" spans="1:5" ht="14.25" x14ac:dyDescent="0.2">
      <c r="A142" s="800"/>
      <c r="B142" s="800"/>
      <c r="C142" s="801"/>
      <c r="D142" s="801"/>
      <c r="E142" s="801"/>
    </row>
    <row r="143" spans="1:5" ht="15" x14ac:dyDescent="0.2">
      <c r="A143" s="741"/>
      <c r="B143" s="741"/>
      <c r="C143" s="741"/>
      <c r="D143" s="741"/>
      <c r="E143" s="693"/>
    </row>
    <row r="144" spans="1:5" x14ac:dyDescent="0.2">
      <c r="A144" s="802"/>
      <c r="B144" s="803"/>
      <c r="C144" s="803"/>
      <c r="D144" s="803"/>
      <c r="E144" s="804"/>
    </row>
    <row r="145" spans="1:5" x14ac:dyDescent="0.2">
      <c r="A145" s="802"/>
      <c r="B145" s="805"/>
      <c r="C145" s="805"/>
      <c r="D145" s="804"/>
      <c r="E145" s="804"/>
    </row>
    <row r="146" spans="1:5" x14ac:dyDescent="0.2">
      <c r="A146" s="802"/>
      <c r="B146" s="802"/>
      <c r="C146" s="805"/>
      <c r="D146" s="805"/>
      <c r="E146" s="805"/>
    </row>
    <row r="147" spans="1:5" x14ac:dyDescent="0.2">
      <c r="A147" s="802"/>
      <c r="B147" s="806"/>
      <c r="C147" s="807"/>
      <c r="D147" s="807"/>
      <c r="E147" s="806"/>
    </row>
    <row r="148" spans="1:5" x14ac:dyDescent="0.2">
      <c r="A148" s="742"/>
      <c r="B148" s="742"/>
      <c r="C148" s="742"/>
      <c r="D148" s="743"/>
      <c r="E148" s="743"/>
    </row>
    <row r="149" spans="1:5" x14ac:dyDescent="0.2">
      <c r="A149" s="744"/>
      <c r="B149" s="745"/>
      <c r="C149" s="746"/>
      <c r="D149" s="746"/>
      <c r="E149" s="746"/>
    </row>
    <row r="150" spans="1:5" x14ac:dyDescent="0.2">
      <c r="A150" s="747"/>
      <c r="B150" s="748"/>
      <c r="C150" s="749"/>
      <c r="D150" s="749"/>
      <c r="E150" s="749"/>
    </row>
    <row r="151" spans="1:5" x14ac:dyDescent="0.2">
      <c r="A151" s="744"/>
      <c r="B151" s="745"/>
      <c r="C151" s="746"/>
      <c r="D151" s="746"/>
      <c r="E151" s="746"/>
    </row>
    <row r="152" spans="1:5" x14ac:dyDescent="0.2">
      <c r="A152" s="744"/>
      <c r="B152" s="745"/>
      <c r="C152" s="746"/>
      <c r="D152" s="746"/>
      <c r="E152" s="746"/>
    </row>
    <row r="153" spans="1:5" x14ac:dyDescent="0.2">
      <c r="A153" s="744"/>
      <c r="B153" s="745"/>
      <c r="C153" s="746"/>
      <c r="D153" s="746"/>
      <c r="E153" s="746"/>
    </row>
    <row r="154" spans="1:5" x14ac:dyDescent="0.2">
      <c r="A154" s="744"/>
      <c r="B154" s="745"/>
      <c r="C154" s="746"/>
      <c r="D154" s="746"/>
      <c r="E154" s="746"/>
    </row>
    <row r="155" spans="1:5" x14ac:dyDescent="0.2">
      <c r="A155" s="750"/>
      <c r="B155" s="751"/>
      <c r="C155" s="752"/>
      <c r="D155" s="752"/>
      <c r="E155" s="753"/>
    </row>
    <row r="156" spans="1:5" x14ac:dyDescent="0.2">
      <c r="A156" s="744"/>
      <c r="B156" s="745"/>
      <c r="C156" s="746"/>
      <c r="D156" s="746"/>
      <c r="E156" s="746"/>
    </row>
    <row r="157" spans="1:5" x14ac:dyDescent="0.2">
      <c r="A157" s="744"/>
      <c r="B157" s="745"/>
      <c r="C157" s="746"/>
      <c r="D157" s="746"/>
      <c r="E157" s="746"/>
    </row>
    <row r="158" spans="1:5" x14ac:dyDescent="0.2">
      <c r="A158" s="744"/>
      <c r="B158" s="745"/>
      <c r="C158" s="746"/>
      <c r="D158" s="746"/>
      <c r="E158" s="746"/>
    </row>
    <row r="159" spans="1:5" x14ac:dyDescent="0.2">
      <c r="A159" s="744"/>
      <c r="B159" s="745"/>
      <c r="C159" s="746"/>
      <c r="D159" s="746"/>
      <c r="E159" s="746"/>
    </row>
    <row r="160" spans="1:5" x14ac:dyDescent="0.2">
      <c r="A160" s="754"/>
      <c r="B160" s="745"/>
      <c r="C160" s="746"/>
      <c r="D160" s="746"/>
      <c r="E160" s="746"/>
    </row>
    <row r="161" spans="1:5" x14ac:dyDescent="0.2">
      <c r="A161" s="755"/>
      <c r="B161" s="751"/>
      <c r="C161" s="752"/>
      <c r="D161" s="752"/>
      <c r="E161" s="753"/>
    </row>
    <row r="162" spans="1:5" x14ac:dyDescent="0.2">
      <c r="A162" s="156"/>
      <c r="B162" s="156"/>
      <c r="C162" s="156"/>
      <c r="D162" s="156"/>
      <c r="E162" s="156"/>
    </row>
    <row r="163" spans="1:5" ht="14.25" x14ac:dyDescent="0.2">
      <c r="A163" s="800"/>
      <c r="B163" s="800"/>
      <c r="C163" s="801"/>
      <c r="D163" s="801"/>
      <c r="E163" s="801"/>
    </row>
    <row r="164" spans="1:5" ht="15" x14ac:dyDescent="0.2">
      <c r="A164" s="741"/>
      <c r="B164" s="741"/>
      <c r="C164" s="741"/>
      <c r="D164" s="741"/>
      <c r="E164" s="693"/>
    </row>
    <row r="165" spans="1:5" x14ac:dyDescent="0.2">
      <c r="A165" s="802"/>
      <c r="B165" s="803"/>
      <c r="C165" s="803"/>
      <c r="D165" s="803"/>
      <c r="E165" s="804"/>
    </row>
    <row r="166" spans="1:5" x14ac:dyDescent="0.2">
      <c r="A166" s="802"/>
      <c r="B166" s="805"/>
      <c r="C166" s="805"/>
      <c r="D166" s="804"/>
      <c r="E166" s="804"/>
    </row>
    <row r="167" spans="1:5" x14ac:dyDescent="0.2">
      <c r="A167" s="802"/>
      <c r="B167" s="802"/>
      <c r="C167" s="805"/>
      <c r="D167" s="805"/>
      <c r="E167" s="805"/>
    </row>
    <row r="168" spans="1:5" x14ac:dyDescent="0.2">
      <c r="A168" s="802"/>
      <c r="B168" s="806"/>
      <c r="C168" s="807"/>
      <c r="D168" s="807"/>
      <c r="E168" s="806"/>
    </row>
    <row r="169" spans="1:5" x14ac:dyDescent="0.2">
      <c r="A169" s="742"/>
      <c r="B169" s="742"/>
      <c r="C169" s="742"/>
      <c r="D169" s="743"/>
      <c r="E169" s="743"/>
    </row>
    <row r="170" spans="1:5" x14ac:dyDescent="0.2">
      <c r="A170" s="744"/>
      <c r="B170" s="745"/>
      <c r="C170" s="746"/>
      <c r="D170" s="746"/>
      <c r="E170" s="746"/>
    </row>
    <row r="171" spans="1:5" x14ac:dyDescent="0.2">
      <c r="A171" s="747"/>
      <c r="B171" s="748"/>
      <c r="C171" s="749"/>
      <c r="D171" s="749"/>
      <c r="E171" s="749"/>
    </row>
    <row r="172" spans="1:5" x14ac:dyDescent="0.2">
      <c r="A172" s="744"/>
      <c r="B172" s="745"/>
      <c r="C172" s="746"/>
      <c r="D172" s="746"/>
      <c r="E172" s="746"/>
    </row>
    <row r="173" spans="1:5" x14ac:dyDescent="0.2">
      <c r="A173" s="744"/>
      <c r="B173" s="745"/>
      <c r="C173" s="746"/>
      <c r="D173" s="746"/>
      <c r="E173" s="746"/>
    </row>
    <row r="174" spans="1:5" x14ac:dyDescent="0.2">
      <c r="A174" s="744"/>
      <c r="B174" s="745"/>
      <c r="C174" s="746"/>
      <c r="D174" s="746"/>
      <c r="E174" s="746"/>
    </row>
    <row r="175" spans="1:5" x14ac:dyDescent="0.2">
      <c r="A175" s="744"/>
      <c r="B175" s="745"/>
      <c r="C175" s="746"/>
      <c r="D175" s="746"/>
      <c r="E175" s="746"/>
    </row>
    <row r="176" spans="1:5" x14ac:dyDescent="0.2">
      <c r="A176" s="750"/>
      <c r="B176" s="751"/>
      <c r="C176" s="752"/>
      <c r="D176" s="752"/>
      <c r="E176" s="753"/>
    </row>
    <row r="177" spans="1:5" x14ac:dyDescent="0.2">
      <c r="A177" s="744"/>
      <c r="B177" s="745"/>
      <c r="C177" s="746"/>
      <c r="D177" s="746"/>
      <c r="E177" s="746"/>
    </row>
    <row r="178" spans="1:5" x14ac:dyDescent="0.2">
      <c r="A178" s="744"/>
      <c r="B178" s="745"/>
      <c r="C178" s="746"/>
      <c r="D178" s="746"/>
      <c r="E178" s="746"/>
    </row>
    <row r="179" spans="1:5" x14ac:dyDescent="0.2">
      <c r="A179" s="744"/>
      <c r="B179" s="745"/>
      <c r="C179" s="746"/>
      <c r="D179" s="746"/>
      <c r="E179" s="746"/>
    </row>
    <row r="180" spans="1:5" x14ac:dyDescent="0.2">
      <c r="A180" s="744"/>
      <c r="B180" s="745"/>
      <c r="C180" s="746"/>
      <c r="D180" s="746"/>
      <c r="E180" s="746"/>
    </row>
    <row r="181" spans="1:5" x14ac:dyDescent="0.2">
      <c r="A181" s="754"/>
      <c r="B181" s="745"/>
      <c r="C181" s="746"/>
      <c r="D181" s="746"/>
      <c r="E181" s="746"/>
    </row>
    <row r="182" spans="1:5" x14ac:dyDescent="0.2">
      <c r="A182" s="755"/>
      <c r="B182" s="751"/>
      <c r="C182" s="752"/>
      <c r="D182" s="752"/>
      <c r="E182" s="753"/>
    </row>
    <row r="183" spans="1:5" x14ac:dyDescent="0.2">
      <c r="A183" s="156"/>
      <c r="B183" s="156"/>
      <c r="C183" s="156"/>
      <c r="D183" s="156"/>
      <c r="E183" s="156"/>
    </row>
    <row r="184" spans="1:5" ht="14.25" x14ac:dyDescent="0.2">
      <c r="A184" s="800"/>
      <c r="B184" s="800"/>
      <c r="C184" s="801"/>
      <c r="D184" s="801"/>
      <c r="E184" s="801"/>
    </row>
    <row r="185" spans="1:5" ht="15" x14ac:dyDescent="0.2">
      <c r="A185" s="741"/>
      <c r="B185" s="741"/>
      <c r="C185" s="741"/>
      <c r="D185" s="741"/>
      <c r="E185" s="693"/>
    </row>
    <row r="186" spans="1:5" x14ac:dyDescent="0.2">
      <c r="A186" s="802"/>
      <c r="B186" s="803"/>
      <c r="C186" s="803"/>
      <c r="D186" s="803"/>
      <c r="E186" s="804"/>
    </row>
    <row r="187" spans="1:5" x14ac:dyDescent="0.2">
      <c r="A187" s="802"/>
      <c r="B187" s="805"/>
      <c r="C187" s="805"/>
      <c r="D187" s="804"/>
      <c r="E187" s="804"/>
    </row>
    <row r="188" spans="1:5" x14ac:dyDescent="0.2">
      <c r="A188" s="802"/>
      <c r="B188" s="802"/>
      <c r="C188" s="805"/>
      <c r="D188" s="805"/>
      <c r="E188" s="805"/>
    </row>
    <row r="189" spans="1:5" x14ac:dyDescent="0.2">
      <c r="A189" s="802"/>
      <c r="B189" s="806"/>
      <c r="C189" s="807"/>
      <c r="D189" s="807"/>
      <c r="E189" s="806"/>
    </row>
    <row r="190" spans="1:5" x14ac:dyDescent="0.2">
      <c r="A190" s="742"/>
      <c r="B190" s="742"/>
      <c r="C190" s="742"/>
      <c r="D190" s="743"/>
      <c r="E190" s="743"/>
    </row>
    <row r="191" spans="1:5" x14ac:dyDescent="0.2">
      <c r="A191" s="744"/>
      <c r="B191" s="745"/>
      <c r="C191" s="746"/>
      <c r="D191" s="746"/>
      <c r="E191" s="746"/>
    </row>
    <row r="192" spans="1:5" x14ac:dyDescent="0.2">
      <c r="A192" s="747"/>
      <c r="B192" s="748"/>
      <c r="C192" s="749"/>
      <c r="D192" s="749"/>
      <c r="E192" s="749"/>
    </row>
    <row r="193" spans="1:5" x14ac:dyDescent="0.2">
      <c r="A193" s="744"/>
      <c r="B193" s="745"/>
      <c r="C193" s="746"/>
      <c r="D193" s="746"/>
      <c r="E193" s="746"/>
    </row>
    <row r="194" spans="1:5" x14ac:dyDescent="0.2">
      <c r="A194" s="744"/>
      <c r="B194" s="745"/>
      <c r="C194" s="746"/>
      <c r="D194" s="746"/>
      <c r="E194" s="746"/>
    </row>
    <row r="195" spans="1:5" x14ac:dyDescent="0.2">
      <c r="A195" s="744"/>
      <c r="B195" s="745"/>
      <c r="C195" s="746"/>
      <c r="D195" s="746"/>
      <c r="E195" s="746"/>
    </row>
    <row r="196" spans="1:5" x14ac:dyDescent="0.2">
      <c r="A196" s="744"/>
      <c r="B196" s="745"/>
      <c r="C196" s="746"/>
      <c r="D196" s="746"/>
      <c r="E196" s="746"/>
    </row>
    <row r="197" spans="1:5" x14ac:dyDescent="0.2">
      <c r="A197" s="750"/>
      <c r="B197" s="751"/>
      <c r="C197" s="752"/>
      <c r="D197" s="752"/>
      <c r="E197" s="753"/>
    </row>
    <row r="198" spans="1:5" x14ac:dyDescent="0.2">
      <c r="A198" s="744"/>
      <c r="B198" s="745"/>
      <c r="C198" s="746"/>
      <c r="D198" s="746"/>
      <c r="E198" s="746"/>
    </row>
    <row r="199" spans="1:5" x14ac:dyDescent="0.2">
      <c r="A199" s="744"/>
      <c r="B199" s="745"/>
      <c r="C199" s="746"/>
      <c r="D199" s="746"/>
      <c r="E199" s="746"/>
    </row>
    <row r="200" spans="1:5" x14ac:dyDescent="0.2">
      <c r="A200" s="744"/>
      <c r="B200" s="745"/>
      <c r="C200" s="746"/>
      <c r="D200" s="746"/>
      <c r="E200" s="746"/>
    </row>
    <row r="201" spans="1:5" x14ac:dyDescent="0.2">
      <c r="A201" s="744"/>
      <c r="B201" s="745"/>
      <c r="C201" s="746"/>
      <c r="D201" s="746"/>
      <c r="E201" s="746"/>
    </row>
    <row r="202" spans="1:5" x14ac:dyDescent="0.2">
      <c r="A202" s="754"/>
      <c r="B202" s="745"/>
      <c r="C202" s="746"/>
      <c r="D202" s="746"/>
      <c r="E202" s="746"/>
    </row>
    <row r="203" spans="1:5" x14ac:dyDescent="0.2">
      <c r="A203" s="755"/>
      <c r="B203" s="751"/>
      <c r="C203" s="752"/>
      <c r="D203" s="752"/>
      <c r="E203" s="753"/>
    </row>
    <row r="204" spans="1:5" x14ac:dyDescent="0.2">
      <c r="A204" s="156"/>
      <c r="B204" s="156"/>
      <c r="C204" s="156"/>
      <c r="D204" s="156"/>
      <c r="E204" s="156"/>
    </row>
    <row r="205" spans="1:5" ht="14.25" x14ac:dyDescent="0.2">
      <c r="A205" s="800"/>
      <c r="B205" s="800"/>
      <c r="C205" s="801"/>
      <c r="D205" s="801"/>
      <c r="E205" s="801"/>
    </row>
    <row r="206" spans="1:5" ht="15" x14ac:dyDescent="0.2">
      <c r="A206" s="741"/>
      <c r="B206" s="741"/>
      <c r="C206" s="741"/>
      <c r="D206" s="741"/>
      <c r="E206" s="693"/>
    </row>
    <row r="207" spans="1:5" x14ac:dyDescent="0.2">
      <c r="A207" s="802"/>
      <c r="B207" s="803"/>
      <c r="C207" s="803"/>
      <c r="D207" s="803"/>
      <c r="E207" s="804"/>
    </row>
    <row r="208" spans="1:5" x14ac:dyDescent="0.2">
      <c r="A208" s="802"/>
      <c r="B208" s="805"/>
      <c r="C208" s="805"/>
      <c r="D208" s="804"/>
      <c r="E208" s="804"/>
    </row>
    <row r="209" spans="1:5" x14ac:dyDescent="0.2">
      <c r="A209" s="802"/>
      <c r="B209" s="802"/>
      <c r="C209" s="805"/>
      <c r="D209" s="805"/>
      <c r="E209" s="805"/>
    </row>
    <row r="210" spans="1:5" x14ac:dyDescent="0.2">
      <c r="A210" s="802"/>
      <c r="B210" s="806"/>
      <c r="C210" s="807"/>
      <c r="D210" s="807"/>
      <c r="E210" s="806"/>
    </row>
    <row r="211" spans="1:5" x14ac:dyDescent="0.2">
      <c r="A211" s="742"/>
      <c r="B211" s="742"/>
      <c r="C211" s="742"/>
      <c r="D211" s="743"/>
      <c r="E211" s="743"/>
    </row>
    <row r="212" spans="1:5" x14ac:dyDescent="0.2">
      <c r="A212" s="744"/>
      <c r="B212" s="745"/>
      <c r="C212" s="746"/>
      <c r="D212" s="746"/>
      <c r="E212" s="746"/>
    </row>
    <row r="213" spans="1:5" x14ac:dyDescent="0.2">
      <c r="A213" s="747"/>
      <c r="B213" s="748"/>
      <c r="C213" s="749"/>
      <c r="D213" s="749"/>
      <c r="E213" s="749"/>
    </row>
    <row r="214" spans="1:5" x14ac:dyDescent="0.2">
      <c r="A214" s="744"/>
      <c r="B214" s="745"/>
      <c r="C214" s="746"/>
      <c r="D214" s="746"/>
      <c r="E214" s="746"/>
    </row>
    <row r="215" spans="1:5" x14ac:dyDescent="0.2">
      <c r="A215" s="744"/>
      <c r="B215" s="745"/>
      <c r="C215" s="746"/>
      <c r="D215" s="746"/>
      <c r="E215" s="746"/>
    </row>
    <row r="216" spans="1:5" x14ac:dyDescent="0.2">
      <c r="A216" s="744"/>
      <c r="B216" s="745"/>
      <c r="C216" s="746"/>
      <c r="D216" s="746"/>
      <c r="E216" s="746"/>
    </row>
    <row r="217" spans="1:5" x14ac:dyDescent="0.2">
      <c r="A217" s="744"/>
      <c r="B217" s="745"/>
      <c r="C217" s="746"/>
      <c r="D217" s="746"/>
      <c r="E217" s="746"/>
    </row>
    <row r="218" spans="1:5" x14ac:dyDescent="0.2">
      <c r="A218" s="750"/>
      <c r="B218" s="751"/>
      <c r="C218" s="752"/>
      <c r="D218" s="752"/>
      <c r="E218" s="753"/>
    </row>
    <row r="219" spans="1:5" x14ac:dyDescent="0.2">
      <c r="A219" s="744"/>
      <c r="B219" s="745"/>
      <c r="C219" s="746"/>
      <c r="D219" s="746"/>
      <c r="E219" s="746"/>
    </row>
    <row r="220" spans="1:5" x14ac:dyDescent="0.2">
      <c r="A220" s="744"/>
      <c r="B220" s="745"/>
      <c r="C220" s="746"/>
      <c r="D220" s="746"/>
      <c r="E220" s="746"/>
    </row>
    <row r="221" spans="1:5" x14ac:dyDescent="0.2">
      <c r="A221" s="744"/>
      <c r="B221" s="745"/>
      <c r="C221" s="746"/>
      <c r="D221" s="746"/>
      <c r="E221" s="746"/>
    </row>
    <row r="222" spans="1:5" x14ac:dyDescent="0.2">
      <c r="A222" s="744"/>
      <c r="B222" s="745"/>
      <c r="C222" s="746"/>
      <c r="D222" s="746"/>
      <c r="E222" s="746"/>
    </row>
    <row r="223" spans="1:5" x14ac:dyDescent="0.2">
      <c r="A223" s="754"/>
      <c r="B223" s="745"/>
      <c r="C223" s="746"/>
      <c r="D223" s="746"/>
      <c r="E223" s="746"/>
    </row>
    <row r="224" spans="1:5" x14ac:dyDescent="0.2">
      <c r="A224" s="755"/>
      <c r="B224" s="751"/>
      <c r="C224" s="752"/>
      <c r="D224" s="752"/>
      <c r="E224" s="753"/>
    </row>
  </sheetData>
  <mergeCells count="102">
    <mergeCell ref="C15:E15"/>
    <mergeCell ref="C16:C17"/>
    <mergeCell ref="D16:D17"/>
    <mergeCell ref="E16:E17"/>
    <mergeCell ref="A13:E13"/>
    <mergeCell ref="A58:E58"/>
    <mergeCell ref="A2:E2"/>
    <mergeCell ref="A4:D4"/>
    <mergeCell ref="A5:D5"/>
    <mergeCell ref="A6:D6"/>
    <mergeCell ref="A7:D7"/>
    <mergeCell ref="A32:E32"/>
    <mergeCell ref="A9:E9"/>
    <mergeCell ref="A11:B11"/>
    <mergeCell ref="C11:E11"/>
    <mergeCell ref="F1:F32"/>
    <mergeCell ref="A56:B56"/>
    <mergeCell ref="C56:E56"/>
    <mergeCell ref="A60:A63"/>
    <mergeCell ref="B60:E60"/>
    <mergeCell ref="B61:B63"/>
    <mergeCell ref="C61:E61"/>
    <mergeCell ref="C62:C63"/>
    <mergeCell ref="D62:D63"/>
    <mergeCell ref="E62:E63"/>
    <mergeCell ref="A34:B34"/>
    <mergeCell ref="C34:E34"/>
    <mergeCell ref="A37:A40"/>
    <mergeCell ref="B37:E37"/>
    <mergeCell ref="B38:B40"/>
    <mergeCell ref="C38:E38"/>
    <mergeCell ref="C39:C40"/>
    <mergeCell ref="D39:D40"/>
    <mergeCell ref="E39:E40"/>
    <mergeCell ref="A35:E35"/>
    <mergeCell ref="A14:A17"/>
    <mergeCell ref="B14:E14"/>
    <mergeCell ref="B15:B17"/>
    <mergeCell ref="A10:E10"/>
    <mergeCell ref="A79:B79"/>
    <mergeCell ref="C79:E79"/>
    <mergeCell ref="A81:A84"/>
    <mergeCell ref="B81:E81"/>
    <mergeCell ref="B82:B84"/>
    <mergeCell ref="C82:E82"/>
    <mergeCell ref="C83:C84"/>
    <mergeCell ref="D83:D84"/>
    <mergeCell ref="E83:E84"/>
    <mergeCell ref="A100:B100"/>
    <mergeCell ref="C100:E100"/>
    <mergeCell ref="A102:A105"/>
    <mergeCell ref="B102:E102"/>
    <mergeCell ref="B103:B105"/>
    <mergeCell ref="C103:E103"/>
    <mergeCell ref="C104:C105"/>
    <mergeCell ref="D104:D105"/>
    <mergeCell ref="E104:E105"/>
    <mergeCell ref="A121:B121"/>
    <mergeCell ref="C121:E121"/>
    <mergeCell ref="A123:A126"/>
    <mergeCell ref="B123:E123"/>
    <mergeCell ref="B124:B126"/>
    <mergeCell ref="C124:E124"/>
    <mergeCell ref="C125:C126"/>
    <mergeCell ref="D125:D126"/>
    <mergeCell ref="E125:E126"/>
    <mergeCell ref="A142:B142"/>
    <mergeCell ref="C142:E142"/>
    <mergeCell ref="A144:A147"/>
    <mergeCell ref="B144:E144"/>
    <mergeCell ref="B145:B147"/>
    <mergeCell ref="C145:E145"/>
    <mergeCell ref="C146:C147"/>
    <mergeCell ref="D146:D147"/>
    <mergeCell ref="E146:E147"/>
    <mergeCell ref="A163:B163"/>
    <mergeCell ref="C163:E163"/>
    <mergeCell ref="A165:A168"/>
    <mergeCell ref="B165:E165"/>
    <mergeCell ref="B166:B168"/>
    <mergeCell ref="C166:E166"/>
    <mergeCell ref="C167:C168"/>
    <mergeCell ref="D167:D168"/>
    <mergeCell ref="E167:E168"/>
    <mergeCell ref="A184:B184"/>
    <mergeCell ref="C184:E184"/>
    <mergeCell ref="A186:A189"/>
    <mergeCell ref="B186:E186"/>
    <mergeCell ref="B187:B189"/>
    <mergeCell ref="C187:E187"/>
    <mergeCell ref="C188:C189"/>
    <mergeCell ref="D188:D189"/>
    <mergeCell ref="E188:E189"/>
    <mergeCell ref="A205:B205"/>
    <mergeCell ref="C205:E205"/>
    <mergeCell ref="A207:A210"/>
    <mergeCell ref="B207:E207"/>
    <mergeCell ref="B208:B210"/>
    <mergeCell ref="C208:E208"/>
    <mergeCell ref="C209:C210"/>
    <mergeCell ref="D209:D210"/>
    <mergeCell ref="E209:E210"/>
  </mergeCells>
  <printOptions horizontalCentered="1"/>
  <pageMargins left="0.78740157480314965" right="0.78740157480314965" top="1.3779527559055118" bottom="0.98425196850393704" header="0.78740157480314965" footer="0.78740157480314965"/>
  <pageSetup paperSize="9" scale="95" orientation="landscape" r:id="rId1"/>
  <headerFooter alignWithMargins="0"/>
  <rowBreaks count="9" manualBreakCount="9">
    <brk id="33" max="16383" man="1"/>
    <brk id="55" max="16383" man="1"/>
    <brk id="78" max="16383" man="1"/>
    <brk id="99" max="16383" man="1"/>
    <brk id="120" max="16383" man="1"/>
    <brk id="141" max="16383" man="1"/>
    <brk id="162" max="16383" man="1"/>
    <brk id="183" max="16383" man="1"/>
    <brk id="204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Munka4">
    <tabColor rgb="FF92D050"/>
  </sheetPr>
  <dimension ref="A1:K179"/>
  <sheetViews>
    <sheetView zoomScale="120" zoomScaleNormal="120" zoomScaleSheetLayoutView="85" workbookViewId="0">
      <selection activeCell="J101" sqref="J101"/>
    </sheetView>
  </sheetViews>
  <sheetFormatPr defaultRowHeight="12.75" x14ac:dyDescent="0.2"/>
  <cols>
    <col min="1" max="1" width="19.5" style="357" customWidth="1"/>
    <col min="2" max="2" width="72" style="358" customWidth="1"/>
    <col min="3" max="3" width="25" style="359" customWidth="1"/>
    <col min="4" max="16384" width="9.33203125" style="3"/>
  </cols>
  <sheetData>
    <row r="1" spans="1:3" s="2" customFormat="1" ht="16.5" customHeight="1" thickBot="1" x14ac:dyDescent="0.25">
      <c r="A1" s="554"/>
      <c r="B1" s="555"/>
      <c r="C1" s="551" t="str">
        <f>CONCATENATE("9.1. melléklet ",ALAPADATOK!A7," ",ALAPADATOK!B7," ",ALAPADATOK!C7," ",ALAPADATOK!D7," ",ALAPADATOK!E7," ",ALAPADATOK!F7," ",ALAPADATOK!G7," ",ALAPADATOK!H7)</f>
        <v>9.1. melléklet a 1 / 2021 ( II.16. ) önkormányzati rendelethez</v>
      </c>
    </row>
    <row r="2" spans="1:3" s="85" customFormat="1" ht="21.2" customHeight="1" x14ac:dyDescent="0.2">
      <c r="A2" s="556" t="s">
        <v>58</v>
      </c>
      <c r="B2" s="557" t="str">
        <f>CONCATENATE(ALAPADATOK!A3)</f>
        <v>MURAKERESZTÚR KÖZSÉG ÖNKORMÁNYZATA</v>
      </c>
      <c r="C2" s="558" t="s">
        <v>51</v>
      </c>
    </row>
    <row r="3" spans="1:3" s="85" customFormat="1" ht="16.5" thickBot="1" x14ac:dyDescent="0.25">
      <c r="A3" s="559" t="s">
        <v>179</v>
      </c>
      <c r="B3" s="560" t="s">
        <v>371</v>
      </c>
      <c r="C3" s="561" t="s">
        <v>51</v>
      </c>
    </row>
    <row r="4" spans="1:3" s="86" customFormat="1" ht="22.5" customHeight="1" thickBot="1" x14ac:dyDescent="0.3">
      <c r="A4" s="562"/>
      <c r="B4" s="562"/>
      <c r="C4" s="563" t="str">
        <f>'KV_7.sz.mell.'!F5</f>
        <v>Forintban!</v>
      </c>
    </row>
    <row r="5" spans="1:3" ht="13.5" thickBot="1" x14ac:dyDescent="0.25">
      <c r="A5" s="564" t="s">
        <v>181</v>
      </c>
      <c r="B5" s="565" t="s">
        <v>532</v>
      </c>
      <c r="C5" s="566" t="s">
        <v>52</v>
      </c>
    </row>
    <row r="6" spans="1:3" s="66" customFormat="1" ht="12.95" customHeight="1" thickBot="1" x14ac:dyDescent="0.25">
      <c r="A6" s="567"/>
      <c r="B6" s="568" t="s">
        <v>465</v>
      </c>
      <c r="C6" s="569" t="s">
        <v>466</v>
      </c>
    </row>
    <row r="7" spans="1:3" s="66" customFormat="1" ht="15.95" customHeight="1" thickBot="1" x14ac:dyDescent="0.25">
      <c r="A7" s="570"/>
      <c r="B7" s="571" t="s">
        <v>53</v>
      </c>
      <c r="C7" s="572"/>
    </row>
    <row r="8" spans="1:3" s="66" customFormat="1" ht="12" customHeight="1" thickBot="1" x14ac:dyDescent="0.25">
      <c r="A8" s="32" t="s">
        <v>16</v>
      </c>
      <c r="B8" s="21" t="s">
        <v>228</v>
      </c>
      <c r="C8" s="265">
        <f>+C9+C10+C11+C12+C13+C14</f>
        <v>173717384</v>
      </c>
    </row>
    <row r="9" spans="1:3" s="87" customFormat="1" ht="12" customHeight="1" x14ac:dyDescent="0.2">
      <c r="A9" s="401" t="s">
        <v>95</v>
      </c>
      <c r="B9" s="382" t="s">
        <v>229</v>
      </c>
      <c r="C9" s="268">
        <v>100608656</v>
      </c>
    </row>
    <row r="10" spans="1:3" s="88" customFormat="1" ht="12" customHeight="1" x14ac:dyDescent="0.2">
      <c r="A10" s="402" t="s">
        <v>96</v>
      </c>
      <c r="B10" s="383" t="s">
        <v>230</v>
      </c>
      <c r="C10" s="267">
        <v>31666370</v>
      </c>
    </row>
    <row r="11" spans="1:3" s="88" customFormat="1" ht="12" customHeight="1" x14ac:dyDescent="0.2">
      <c r="A11" s="402" t="s">
        <v>97</v>
      </c>
      <c r="B11" s="383" t="s">
        <v>520</v>
      </c>
      <c r="C11" s="267">
        <v>37727318</v>
      </c>
    </row>
    <row r="12" spans="1:3" s="88" customFormat="1" ht="12" customHeight="1" x14ac:dyDescent="0.2">
      <c r="A12" s="402" t="s">
        <v>98</v>
      </c>
      <c r="B12" s="383" t="s">
        <v>231</v>
      </c>
      <c r="C12" s="267">
        <v>3715040</v>
      </c>
    </row>
    <row r="13" spans="1:3" s="88" customFormat="1" ht="12" customHeight="1" x14ac:dyDescent="0.2">
      <c r="A13" s="402" t="s">
        <v>134</v>
      </c>
      <c r="B13" s="383" t="s">
        <v>478</v>
      </c>
      <c r="C13" s="267">
        <v>0</v>
      </c>
    </row>
    <row r="14" spans="1:3" s="87" customFormat="1" ht="12" customHeight="1" thickBot="1" x14ac:dyDescent="0.25">
      <c r="A14" s="403" t="s">
        <v>99</v>
      </c>
      <c r="B14" s="514" t="s">
        <v>544</v>
      </c>
      <c r="C14" s="267"/>
    </row>
    <row r="15" spans="1:3" s="87" customFormat="1" ht="12" customHeight="1" thickBot="1" x14ac:dyDescent="0.25">
      <c r="A15" s="32" t="s">
        <v>17</v>
      </c>
      <c r="B15" s="260" t="s">
        <v>232</v>
      </c>
      <c r="C15" s="265">
        <f>+C16+C17+C18+C19+C20</f>
        <v>19971319</v>
      </c>
    </row>
    <row r="16" spans="1:3" s="87" customFormat="1" ht="12" customHeight="1" x14ac:dyDescent="0.2">
      <c r="A16" s="401" t="s">
        <v>101</v>
      </c>
      <c r="B16" s="382" t="s">
        <v>233</v>
      </c>
      <c r="C16" s="268"/>
    </row>
    <row r="17" spans="1:3" s="87" customFormat="1" ht="12" customHeight="1" x14ac:dyDescent="0.2">
      <c r="A17" s="402" t="s">
        <v>102</v>
      </c>
      <c r="B17" s="383" t="s">
        <v>234</v>
      </c>
      <c r="C17" s="267"/>
    </row>
    <row r="18" spans="1:3" s="87" customFormat="1" ht="12" customHeight="1" x14ac:dyDescent="0.2">
      <c r="A18" s="402" t="s">
        <v>103</v>
      </c>
      <c r="B18" s="383" t="s">
        <v>395</v>
      </c>
      <c r="C18" s="267"/>
    </row>
    <row r="19" spans="1:3" s="87" customFormat="1" ht="12" customHeight="1" x14ac:dyDescent="0.2">
      <c r="A19" s="402" t="s">
        <v>104</v>
      </c>
      <c r="B19" s="383" t="s">
        <v>396</v>
      </c>
      <c r="C19" s="267"/>
    </row>
    <row r="20" spans="1:3" s="87" customFormat="1" ht="12" customHeight="1" x14ac:dyDescent="0.2">
      <c r="A20" s="402" t="s">
        <v>105</v>
      </c>
      <c r="B20" s="383" t="s">
        <v>235</v>
      </c>
      <c r="C20" s="267">
        <v>19971319</v>
      </c>
    </row>
    <row r="21" spans="1:3" s="88" customFormat="1" ht="12" customHeight="1" thickBot="1" x14ac:dyDescent="0.25">
      <c r="A21" s="403" t="s">
        <v>114</v>
      </c>
      <c r="B21" s="514" t="s">
        <v>545</v>
      </c>
      <c r="C21" s="269"/>
    </row>
    <row r="22" spans="1:3" s="88" customFormat="1" ht="12" customHeight="1" thickBot="1" x14ac:dyDescent="0.25">
      <c r="A22" s="32" t="s">
        <v>18</v>
      </c>
      <c r="B22" s="21" t="s">
        <v>237</v>
      </c>
      <c r="C22" s="265">
        <f>+C23+C24+C25+C26+C27</f>
        <v>940259290</v>
      </c>
    </row>
    <row r="23" spans="1:3" s="88" customFormat="1" ht="12" customHeight="1" x14ac:dyDescent="0.2">
      <c r="A23" s="401" t="s">
        <v>84</v>
      </c>
      <c r="B23" s="382" t="s">
        <v>238</v>
      </c>
      <c r="C23" s="268"/>
    </row>
    <row r="24" spans="1:3" s="87" customFormat="1" ht="12" customHeight="1" x14ac:dyDescent="0.2">
      <c r="A24" s="402" t="s">
        <v>85</v>
      </c>
      <c r="B24" s="383" t="s">
        <v>239</v>
      </c>
      <c r="C24" s="267"/>
    </row>
    <row r="25" spans="1:3" s="88" customFormat="1" ht="12" customHeight="1" x14ac:dyDescent="0.2">
      <c r="A25" s="402" t="s">
        <v>86</v>
      </c>
      <c r="B25" s="383" t="s">
        <v>397</v>
      </c>
      <c r="C25" s="267"/>
    </row>
    <row r="26" spans="1:3" s="88" customFormat="1" ht="12" customHeight="1" x14ac:dyDescent="0.2">
      <c r="A26" s="402" t="s">
        <v>87</v>
      </c>
      <c r="B26" s="383" t="s">
        <v>398</v>
      </c>
      <c r="C26" s="267"/>
    </row>
    <row r="27" spans="1:3" s="88" customFormat="1" ht="12" customHeight="1" x14ac:dyDescent="0.2">
      <c r="A27" s="402" t="s">
        <v>149</v>
      </c>
      <c r="B27" s="383" t="s">
        <v>240</v>
      </c>
      <c r="C27" s="267">
        <v>940259290</v>
      </c>
    </row>
    <row r="28" spans="1:3" s="88" customFormat="1" ht="12" customHeight="1" thickBot="1" x14ac:dyDescent="0.25">
      <c r="A28" s="403" t="s">
        <v>150</v>
      </c>
      <c r="B28" s="514" t="s">
        <v>537</v>
      </c>
      <c r="C28" s="515">
        <v>940259290</v>
      </c>
    </row>
    <row r="29" spans="1:3" s="88" customFormat="1" ht="12" customHeight="1" thickBot="1" x14ac:dyDescent="0.25">
      <c r="A29" s="32" t="s">
        <v>151</v>
      </c>
      <c r="B29" s="21" t="s">
        <v>529</v>
      </c>
      <c r="C29" s="271">
        <f>C30+C31+C32+C33+C34+C35+C36</f>
        <v>36700000</v>
      </c>
    </row>
    <row r="30" spans="1:3" s="88" customFormat="1" ht="12" customHeight="1" x14ac:dyDescent="0.2">
      <c r="A30" s="401" t="s">
        <v>243</v>
      </c>
      <c r="B30" s="382" t="s">
        <v>662</v>
      </c>
      <c r="C30" s="268">
        <v>9600000</v>
      </c>
    </row>
    <row r="31" spans="1:3" s="88" customFormat="1" ht="12" customHeight="1" x14ac:dyDescent="0.2">
      <c r="A31" s="402" t="s">
        <v>244</v>
      </c>
      <c r="B31" s="382" t="str">
        <f>'KV_1.1.sz.mell.'!B33</f>
        <v>Idegenforgalmi adó</v>
      </c>
      <c r="C31" s="267"/>
    </row>
    <row r="32" spans="1:3" s="88" customFormat="1" ht="12" customHeight="1" x14ac:dyDescent="0.2">
      <c r="A32" s="402" t="s">
        <v>245</v>
      </c>
      <c r="B32" s="382" t="str">
        <f>'KV_1.1.sz.mell.'!B34</f>
        <v>Iparűzési adó</v>
      </c>
      <c r="C32" s="267">
        <v>26000000</v>
      </c>
    </row>
    <row r="33" spans="1:3" s="88" customFormat="1" ht="12" customHeight="1" x14ac:dyDescent="0.2">
      <c r="A33" s="402" t="s">
        <v>246</v>
      </c>
      <c r="B33" s="382" t="str">
        <f>'KV_1.1.sz.mell.'!B35</f>
        <v>Talajterhelési díj</v>
      </c>
      <c r="C33" s="267"/>
    </row>
    <row r="34" spans="1:3" s="88" customFormat="1" ht="12" customHeight="1" x14ac:dyDescent="0.2">
      <c r="A34" s="402" t="s">
        <v>522</v>
      </c>
      <c r="B34" s="382" t="str">
        <f>'KV_1.1.sz.mell.'!B36</f>
        <v>Gépjárműadó</v>
      </c>
      <c r="C34" s="267"/>
    </row>
    <row r="35" spans="1:3" s="88" customFormat="1" ht="12" customHeight="1" x14ac:dyDescent="0.2">
      <c r="A35" s="402" t="s">
        <v>523</v>
      </c>
      <c r="B35" s="382" t="str">
        <f>'KV_1.1.sz.mell.'!B37</f>
        <v>Telekadó</v>
      </c>
      <c r="C35" s="267"/>
    </row>
    <row r="36" spans="1:3" s="88" customFormat="1" ht="12" customHeight="1" thickBot="1" x14ac:dyDescent="0.25">
      <c r="A36" s="403" t="s">
        <v>524</v>
      </c>
      <c r="B36" s="382" t="s">
        <v>663</v>
      </c>
      <c r="C36" s="269">
        <v>1100000</v>
      </c>
    </row>
    <row r="37" spans="1:3" s="88" customFormat="1" ht="12" customHeight="1" thickBot="1" x14ac:dyDescent="0.25">
      <c r="A37" s="32" t="s">
        <v>20</v>
      </c>
      <c r="B37" s="21" t="s">
        <v>406</v>
      </c>
      <c r="C37" s="265">
        <f>SUM(C38:C48)</f>
        <v>18699141</v>
      </c>
    </row>
    <row r="38" spans="1:3" s="88" customFormat="1" ht="12" customHeight="1" x14ac:dyDescent="0.2">
      <c r="A38" s="401" t="s">
        <v>88</v>
      </c>
      <c r="B38" s="382" t="s">
        <v>250</v>
      </c>
      <c r="C38" s="268"/>
    </row>
    <row r="39" spans="1:3" s="88" customFormat="1" ht="12" customHeight="1" x14ac:dyDescent="0.2">
      <c r="A39" s="402" t="s">
        <v>89</v>
      </c>
      <c r="B39" s="383" t="s">
        <v>251</v>
      </c>
      <c r="C39" s="267">
        <v>2426000</v>
      </c>
    </row>
    <row r="40" spans="1:3" s="88" customFormat="1" ht="12" customHeight="1" x14ac:dyDescent="0.2">
      <c r="A40" s="402" t="s">
        <v>90</v>
      </c>
      <c r="B40" s="383" t="s">
        <v>252</v>
      </c>
      <c r="C40" s="267">
        <v>330000</v>
      </c>
    </row>
    <row r="41" spans="1:3" s="88" customFormat="1" ht="12" customHeight="1" x14ac:dyDescent="0.2">
      <c r="A41" s="402" t="s">
        <v>153</v>
      </c>
      <c r="B41" s="383" t="s">
        <v>253</v>
      </c>
      <c r="C41" s="267">
        <v>2770157</v>
      </c>
    </row>
    <row r="42" spans="1:3" s="88" customFormat="1" ht="12" customHeight="1" x14ac:dyDescent="0.2">
      <c r="A42" s="402" t="s">
        <v>154</v>
      </c>
      <c r="B42" s="383" t="s">
        <v>254</v>
      </c>
      <c r="C42" s="267">
        <v>8685120</v>
      </c>
    </row>
    <row r="43" spans="1:3" s="88" customFormat="1" ht="12" customHeight="1" x14ac:dyDescent="0.2">
      <c r="A43" s="402" t="s">
        <v>155</v>
      </c>
      <c r="B43" s="383" t="s">
        <v>255</v>
      </c>
      <c r="C43" s="267">
        <v>3387764</v>
      </c>
    </row>
    <row r="44" spans="1:3" s="88" customFormat="1" ht="12" customHeight="1" x14ac:dyDescent="0.2">
      <c r="A44" s="402" t="s">
        <v>156</v>
      </c>
      <c r="B44" s="383" t="s">
        <v>256</v>
      </c>
      <c r="C44" s="267">
        <v>1100000</v>
      </c>
    </row>
    <row r="45" spans="1:3" s="88" customFormat="1" ht="12" customHeight="1" x14ac:dyDescent="0.2">
      <c r="A45" s="402" t="s">
        <v>157</v>
      </c>
      <c r="B45" s="383" t="s">
        <v>528</v>
      </c>
      <c r="C45" s="267"/>
    </row>
    <row r="46" spans="1:3" s="88" customFormat="1" ht="12" customHeight="1" x14ac:dyDescent="0.2">
      <c r="A46" s="402" t="s">
        <v>248</v>
      </c>
      <c r="B46" s="383" t="s">
        <v>258</v>
      </c>
      <c r="C46" s="270"/>
    </row>
    <row r="47" spans="1:3" s="88" customFormat="1" ht="12" customHeight="1" x14ac:dyDescent="0.2">
      <c r="A47" s="403" t="s">
        <v>249</v>
      </c>
      <c r="B47" s="384" t="s">
        <v>408</v>
      </c>
      <c r="C47" s="370"/>
    </row>
    <row r="48" spans="1:3" s="88" customFormat="1" ht="12" customHeight="1" thickBot="1" x14ac:dyDescent="0.25">
      <c r="A48" s="403" t="s">
        <v>407</v>
      </c>
      <c r="B48" s="514" t="s">
        <v>546</v>
      </c>
      <c r="C48" s="517">
        <v>100</v>
      </c>
    </row>
    <row r="49" spans="1:3" s="88" customFormat="1" ht="12" customHeight="1" thickBot="1" x14ac:dyDescent="0.25">
      <c r="A49" s="32" t="s">
        <v>21</v>
      </c>
      <c r="B49" s="21" t="s">
        <v>260</v>
      </c>
      <c r="C49" s="265">
        <f>SUM(C50:C54)</f>
        <v>0</v>
      </c>
    </row>
    <row r="50" spans="1:3" s="88" customFormat="1" ht="12" customHeight="1" x14ac:dyDescent="0.2">
      <c r="A50" s="401" t="s">
        <v>91</v>
      </c>
      <c r="B50" s="382" t="s">
        <v>264</v>
      </c>
      <c r="C50" s="426"/>
    </row>
    <row r="51" spans="1:3" s="88" customFormat="1" ht="12" customHeight="1" x14ac:dyDescent="0.2">
      <c r="A51" s="402" t="s">
        <v>92</v>
      </c>
      <c r="B51" s="383" t="s">
        <v>265</v>
      </c>
      <c r="C51" s="270"/>
    </row>
    <row r="52" spans="1:3" s="88" customFormat="1" ht="12" customHeight="1" x14ac:dyDescent="0.2">
      <c r="A52" s="402" t="s">
        <v>261</v>
      </c>
      <c r="B52" s="383" t="s">
        <v>266</v>
      </c>
      <c r="C52" s="270"/>
    </row>
    <row r="53" spans="1:3" s="88" customFormat="1" ht="12" customHeight="1" x14ac:dyDescent="0.2">
      <c r="A53" s="402" t="s">
        <v>262</v>
      </c>
      <c r="B53" s="383" t="s">
        <v>267</v>
      </c>
      <c r="C53" s="270"/>
    </row>
    <row r="54" spans="1:3" s="88" customFormat="1" ht="12" customHeight="1" thickBot="1" x14ac:dyDescent="0.25">
      <c r="A54" s="403" t="s">
        <v>263</v>
      </c>
      <c r="B54" s="384" t="s">
        <v>268</v>
      </c>
      <c r="C54" s="370"/>
    </row>
    <row r="55" spans="1:3" s="88" customFormat="1" ht="12" customHeight="1" thickBot="1" x14ac:dyDescent="0.25">
      <c r="A55" s="32" t="s">
        <v>158</v>
      </c>
      <c r="B55" s="21" t="s">
        <v>269</v>
      </c>
      <c r="C55" s="265">
        <f>SUM(C56:C58)</f>
        <v>720000</v>
      </c>
    </row>
    <row r="56" spans="1:3" s="88" customFormat="1" ht="12" customHeight="1" x14ac:dyDescent="0.2">
      <c r="A56" s="401" t="s">
        <v>93</v>
      </c>
      <c r="B56" s="382" t="s">
        <v>270</v>
      </c>
      <c r="C56" s="268"/>
    </row>
    <row r="57" spans="1:3" s="88" customFormat="1" ht="12" customHeight="1" x14ac:dyDescent="0.2">
      <c r="A57" s="402" t="s">
        <v>94</v>
      </c>
      <c r="B57" s="383" t="s">
        <v>399</v>
      </c>
      <c r="C57" s="267"/>
    </row>
    <row r="58" spans="1:3" s="88" customFormat="1" ht="12" customHeight="1" x14ac:dyDescent="0.2">
      <c r="A58" s="402" t="s">
        <v>273</v>
      </c>
      <c r="B58" s="383" t="s">
        <v>271</v>
      </c>
      <c r="C58" s="267">
        <v>720000</v>
      </c>
    </row>
    <row r="59" spans="1:3" s="88" customFormat="1" ht="12" customHeight="1" thickBot="1" x14ac:dyDescent="0.25">
      <c r="A59" s="403" t="s">
        <v>274</v>
      </c>
      <c r="B59" s="384" t="s">
        <v>272</v>
      </c>
      <c r="C59" s="269"/>
    </row>
    <row r="60" spans="1:3" s="88" customFormat="1" ht="12" customHeight="1" thickBot="1" x14ac:dyDescent="0.25">
      <c r="A60" s="32" t="s">
        <v>23</v>
      </c>
      <c r="B60" s="260" t="s">
        <v>275</v>
      </c>
      <c r="C60" s="265">
        <f>SUM(C61:C63)</f>
        <v>100000</v>
      </c>
    </row>
    <row r="61" spans="1:3" s="88" customFormat="1" ht="12" customHeight="1" x14ac:dyDescent="0.2">
      <c r="A61" s="401" t="s">
        <v>159</v>
      </c>
      <c r="B61" s="382" t="s">
        <v>277</v>
      </c>
      <c r="C61" s="270"/>
    </row>
    <row r="62" spans="1:3" s="88" customFormat="1" ht="12" customHeight="1" x14ac:dyDescent="0.2">
      <c r="A62" s="402" t="s">
        <v>160</v>
      </c>
      <c r="B62" s="383" t="s">
        <v>400</v>
      </c>
      <c r="C62" s="270">
        <v>100000</v>
      </c>
    </row>
    <row r="63" spans="1:3" s="88" customFormat="1" ht="12" customHeight="1" x14ac:dyDescent="0.2">
      <c r="A63" s="402" t="s">
        <v>207</v>
      </c>
      <c r="B63" s="383" t="s">
        <v>278</v>
      </c>
      <c r="C63" s="270"/>
    </row>
    <row r="64" spans="1:3" s="88" customFormat="1" ht="12" customHeight="1" thickBot="1" x14ac:dyDescent="0.25">
      <c r="A64" s="403" t="s">
        <v>276</v>
      </c>
      <c r="B64" s="384" t="s">
        <v>279</v>
      </c>
      <c r="C64" s="270"/>
    </row>
    <row r="65" spans="1:3" s="88" customFormat="1" ht="12" customHeight="1" thickBot="1" x14ac:dyDescent="0.25">
      <c r="A65" s="32" t="s">
        <v>24</v>
      </c>
      <c r="B65" s="21" t="s">
        <v>280</v>
      </c>
      <c r="C65" s="271">
        <f>+C8+C15+C22+C29+C37+C49+C55+C60</f>
        <v>1190167134</v>
      </c>
    </row>
    <row r="66" spans="1:3" s="88" customFormat="1" ht="12" customHeight="1" thickBot="1" x14ac:dyDescent="0.2">
      <c r="A66" s="404" t="s">
        <v>367</v>
      </c>
      <c r="B66" s="260" t="s">
        <v>282</v>
      </c>
      <c r="C66" s="265">
        <f>SUM(C67:C69)</f>
        <v>0</v>
      </c>
    </row>
    <row r="67" spans="1:3" s="88" customFormat="1" ht="12" customHeight="1" x14ac:dyDescent="0.2">
      <c r="A67" s="401" t="s">
        <v>310</v>
      </c>
      <c r="B67" s="382" t="s">
        <v>283</v>
      </c>
      <c r="C67" s="270"/>
    </row>
    <row r="68" spans="1:3" s="88" customFormat="1" ht="12" customHeight="1" x14ac:dyDescent="0.2">
      <c r="A68" s="402" t="s">
        <v>319</v>
      </c>
      <c r="B68" s="383" t="s">
        <v>284</v>
      </c>
      <c r="C68" s="270"/>
    </row>
    <row r="69" spans="1:3" s="88" customFormat="1" ht="12" customHeight="1" thickBot="1" x14ac:dyDescent="0.25">
      <c r="A69" s="403" t="s">
        <v>320</v>
      </c>
      <c r="B69" s="385" t="s">
        <v>433</v>
      </c>
      <c r="C69" s="270"/>
    </row>
    <row r="70" spans="1:3" s="88" customFormat="1" ht="12" customHeight="1" thickBot="1" x14ac:dyDescent="0.2">
      <c r="A70" s="404" t="s">
        <v>286</v>
      </c>
      <c r="B70" s="260" t="s">
        <v>287</v>
      </c>
      <c r="C70" s="265">
        <f>SUM(C71:C74)</f>
        <v>0</v>
      </c>
    </row>
    <row r="71" spans="1:3" s="88" customFormat="1" ht="12" customHeight="1" x14ac:dyDescent="0.2">
      <c r="A71" s="401" t="s">
        <v>135</v>
      </c>
      <c r="B71" s="382" t="s">
        <v>288</v>
      </c>
      <c r="C71" s="270"/>
    </row>
    <row r="72" spans="1:3" s="88" customFormat="1" ht="12" customHeight="1" x14ac:dyDescent="0.2">
      <c r="A72" s="402" t="s">
        <v>136</v>
      </c>
      <c r="B72" s="383" t="s">
        <v>539</v>
      </c>
      <c r="C72" s="270"/>
    </row>
    <row r="73" spans="1:3" s="88" customFormat="1" ht="12" customHeight="1" x14ac:dyDescent="0.2">
      <c r="A73" s="402" t="s">
        <v>311</v>
      </c>
      <c r="B73" s="383" t="s">
        <v>289</v>
      </c>
      <c r="C73" s="270"/>
    </row>
    <row r="74" spans="1:3" s="88" customFormat="1" ht="12" customHeight="1" x14ac:dyDescent="0.2">
      <c r="A74" s="402" t="s">
        <v>312</v>
      </c>
      <c r="B74" s="261" t="s">
        <v>540</v>
      </c>
      <c r="C74" s="270"/>
    </row>
    <row r="75" spans="1:3" s="88" customFormat="1" ht="12" customHeight="1" thickBot="1" x14ac:dyDescent="0.2">
      <c r="A75" s="408" t="s">
        <v>290</v>
      </c>
      <c r="B75" s="536" t="s">
        <v>291</v>
      </c>
      <c r="C75" s="450">
        <f>SUM(C76:C77)</f>
        <v>147099397</v>
      </c>
    </row>
    <row r="76" spans="1:3" s="88" customFormat="1" ht="12" customHeight="1" x14ac:dyDescent="0.2">
      <c r="A76" s="401" t="s">
        <v>313</v>
      </c>
      <c r="B76" s="382" t="s">
        <v>292</v>
      </c>
      <c r="C76" s="270">
        <v>147099397</v>
      </c>
    </row>
    <row r="77" spans="1:3" s="88" customFormat="1" ht="12" customHeight="1" thickBot="1" x14ac:dyDescent="0.25">
      <c r="A77" s="403" t="s">
        <v>314</v>
      </c>
      <c r="B77" s="384" t="s">
        <v>293</v>
      </c>
      <c r="C77" s="270"/>
    </row>
    <row r="78" spans="1:3" s="87" customFormat="1" ht="12" customHeight="1" thickBot="1" x14ac:dyDescent="0.2">
      <c r="A78" s="404" t="s">
        <v>294</v>
      </c>
      <c r="B78" s="260" t="s">
        <v>295</v>
      </c>
      <c r="C78" s="265">
        <f>SUM(C79:C81)</f>
        <v>0</v>
      </c>
    </row>
    <row r="79" spans="1:3" s="88" customFormat="1" ht="12" customHeight="1" x14ac:dyDescent="0.2">
      <c r="A79" s="401" t="s">
        <v>315</v>
      </c>
      <c r="B79" s="382" t="s">
        <v>296</v>
      </c>
      <c r="C79" s="270"/>
    </row>
    <row r="80" spans="1:3" s="88" customFormat="1" ht="12" customHeight="1" x14ac:dyDescent="0.2">
      <c r="A80" s="402" t="s">
        <v>316</v>
      </c>
      <c r="B80" s="383" t="s">
        <v>297</v>
      </c>
      <c r="C80" s="270"/>
    </row>
    <row r="81" spans="1:3" s="88" customFormat="1" ht="12" customHeight="1" thickBot="1" x14ac:dyDescent="0.25">
      <c r="A81" s="403" t="s">
        <v>317</v>
      </c>
      <c r="B81" s="384" t="s">
        <v>541</v>
      </c>
      <c r="C81" s="270"/>
    </row>
    <row r="82" spans="1:3" s="88" customFormat="1" ht="12" customHeight="1" thickBot="1" x14ac:dyDescent="0.2">
      <c r="A82" s="404" t="s">
        <v>298</v>
      </c>
      <c r="B82" s="260" t="s">
        <v>318</v>
      </c>
      <c r="C82" s="265">
        <f>SUM(C83:C86)</f>
        <v>0</v>
      </c>
    </row>
    <row r="83" spans="1:3" s="88" customFormat="1" ht="12" customHeight="1" x14ac:dyDescent="0.2">
      <c r="A83" s="405" t="s">
        <v>299</v>
      </c>
      <c r="B83" s="382" t="s">
        <v>300</v>
      </c>
      <c r="C83" s="270"/>
    </row>
    <row r="84" spans="1:3" s="88" customFormat="1" ht="12" customHeight="1" x14ac:dyDescent="0.2">
      <c r="A84" s="406" t="s">
        <v>301</v>
      </c>
      <c r="B84" s="383" t="s">
        <v>302</v>
      </c>
      <c r="C84" s="270"/>
    </row>
    <row r="85" spans="1:3" s="88" customFormat="1" ht="12" customHeight="1" x14ac:dyDescent="0.2">
      <c r="A85" s="406" t="s">
        <v>303</v>
      </c>
      <c r="B85" s="383" t="s">
        <v>304</v>
      </c>
      <c r="C85" s="270"/>
    </row>
    <row r="86" spans="1:3" s="87" customFormat="1" ht="12" customHeight="1" thickBot="1" x14ac:dyDescent="0.25">
      <c r="A86" s="407" t="s">
        <v>305</v>
      </c>
      <c r="B86" s="384" t="s">
        <v>306</v>
      </c>
      <c r="C86" s="270"/>
    </row>
    <row r="87" spans="1:3" s="87" customFormat="1" ht="12" customHeight="1" thickBot="1" x14ac:dyDescent="0.2">
      <c r="A87" s="404" t="s">
        <v>307</v>
      </c>
      <c r="B87" s="260" t="s">
        <v>447</v>
      </c>
      <c r="C87" s="427"/>
    </row>
    <row r="88" spans="1:3" s="87" customFormat="1" ht="12" customHeight="1" thickBot="1" x14ac:dyDescent="0.2">
      <c r="A88" s="404" t="s">
        <v>479</v>
      </c>
      <c r="B88" s="260" t="s">
        <v>308</v>
      </c>
      <c r="C88" s="427"/>
    </row>
    <row r="89" spans="1:3" s="87" customFormat="1" ht="12" customHeight="1" thickBot="1" x14ac:dyDescent="0.2">
      <c r="A89" s="404" t="s">
        <v>480</v>
      </c>
      <c r="B89" s="389" t="s">
        <v>450</v>
      </c>
      <c r="C89" s="271">
        <f>+C66+C70+C75+C78+C82+C88+C87</f>
        <v>147099397</v>
      </c>
    </row>
    <row r="90" spans="1:3" s="87" customFormat="1" ht="12" customHeight="1" thickBot="1" x14ac:dyDescent="0.2">
      <c r="A90" s="408" t="s">
        <v>481</v>
      </c>
      <c r="B90" s="390" t="s">
        <v>482</v>
      </c>
      <c r="C90" s="271">
        <f>+C65+C89</f>
        <v>1337266531</v>
      </c>
    </row>
    <row r="91" spans="1:3" s="88" customFormat="1" ht="6.75" customHeight="1" thickBot="1" x14ac:dyDescent="0.25">
      <c r="A91" s="208"/>
      <c r="B91" s="209"/>
      <c r="C91" s="329"/>
    </row>
    <row r="92" spans="1:3" s="66" customFormat="1" ht="16.5" customHeight="1" thickBot="1" x14ac:dyDescent="0.25">
      <c r="A92" s="212"/>
      <c r="B92" s="213" t="s">
        <v>54</v>
      </c>
      <c r="C92" s="331"/>
    </row>
    <row r="93" spans="1:3" s="89" customFormat="1" ht="12" customHeight="1" thickBot="1" x14ac:dyDescent="0.25">
      <c r="A93" s="376" t="s">
        <v>16</v>
      </c>
      <c r="B93" s="28" t="s">
        <v>486</v>
      </c>
      <c r="C93" s="264">
        <f>+C94+C95+C96+C97+C98+C111</f>
        <v>1076844136</v>
      </c>
    </row>
    <row r="94" spans="1:3" ht="12" customHeight="1" x14ac:dyDescent="0.2">
      <c r="A94" s="409" t="s">
        <v>95</v>
      </c>
      <c r="B94" s="10" t="s">
        <v>46</v>
      </c>
      <c r="C94" s="266">
        <v>59702158</v>
      </c>
    </row>
    <row r="95" spans="1:3" ht="12" customHeight="1" x14ac:dyDescent="0.2">
      <c r="A95" s="402" t="s">
        <v>96</v>
      </c>
      <c r="B95" s="8" t="s">
        <v>161</v>
      </c>
      <c r="C95" s="267">
        <v>8423125</v>
      </c>
    </row>
    <row r="96" spans="1:3" ht="12" customHeight="1" x14ac:dyDescent="0.2">
      <c r="A96" s="402" t="s">
        <v>97</v>
      </c>
      <c r="B96" s="8" t="s">
        <v>126</v>
      </c>
      <c r="C96" s="269">
        <v>76250253</v>
      </c>
    </row>
    <row r="97" spans="1:3" ht="12" customHeight="1" x14ac:dyDescent="0.2">
      <c r="A97" s="402" t="s">
        <v>98</v>
      </c>
      <c r="B97" s="11" t="s">
        <v>162</v>
      </c>
      <c r="C97" s="269">
        <v>1875000</v>
      </c>
    </row>
    <row r="98" spans="1:3" ht="12" customHeight="1" x14ac:dyDescent="0.2">
      <c r="A98" s="402" t="s">
        <v>109</v>
      </c>
      <c r="B98" s="19" t="s">
        <v>163</v>
      </c>
      <c r="C98" s="269">
        <f>C105+C110</f>
        <v>7031140</v>
      </c>
    </row>
    <row r="99" spans="1:3" ht="12" customHeight="1" x14ac:dyDescent="0.2">
      <c r="A99" s="402" t="s">
        <v>99</v>
      </c>
      <c r="B99" s="8" t="s">
        <v>483</v>
      </c>
      <c r="C99" s="269"/>
    </row>
    <row r="100" spans="1:3" ht="12" customHeight="1" x14ac:dyDescent="0.2">
      <c r="A100" s="402" t="s">
        <v>100</v>
      </c>
      <c r="B100" s="132" t="s">
        <v>413</v>
      </c>
      <c r="C100" s="269"/>
    </row>
    <row r="101" spans="1:3" ht="12" customHeight="1" x14ac:dyDescent="0.2">
      <c r="A101" s="402" t="s">
        <v>110</v>
      </c>
      <c r="B101" s="132" t="s">
        <v>412</v>
      </c>
      <c r="C101" s="269">
        <v>0</v>
      </c>
    </row>
    <row r="102" spans="1:3" ht="12" customHeight="1" x14ac:dyDescent="0.2">
      <c r="A102" s="402" t="s">
        <v>111</v>
      </c>
      <c r="B102" s="132" t="s">
        <v>324</v>
      </c>
      <c r="C102" s="269"/>
    </row>
    <row r="103" spans="1:3" ht="12" customHeight="1" x14ac:dyDescent="0.2">
      <c r="A103" s="402" t="s">
        <v>112</v>
      </c>
      <c r="B103" s="133" t="s">
        <v>325</v>
      </c>
      <c r="C103" s="269"/>
    </row>
    <row r="104" spans="1:3" ht="12" customHeight="1" x14ac:dyDescent="0.2">
      <c r="A104" s="402" t="s">
        <v>113</v>
      </c>
      <c r="B104" s="133" t="s">
        <v>326</v>
      </c>
      <c r="C104" s="269"/>
    </row>
    <row r="105" spans="1:3" ht="12" customHeight="1" x14ac:dyDescent="0.2">
      <c r="A105" s="402" t="s">
        <v>115</v>
      </c>
      <c r="B105" s="132" t="s">
        <v>327</v>
      </c>
      <c r="C105" s="269">
        <v>4531140</v>
      </c>
    </row>
    <row r="106" spans="1:3" ht="12" customHeight="1" x14ac:dyDescent="0.2">
      <c r="A106" s="402" t="s">
        <v>164</v>
      </c>
      <c r="B106" s="132" t="s">
        <v>328</v>
      </c>
      <c r="C106" s="269"/>
    </row>
    <row r="107" spans="1:3" ht="12" customHeight="1" x14ac:dyDescent="0.2">
      <c r="A107" s="402" t="s">
        <v>322</v>
      </c>
      <c r="B107" s="133" t="s">
        <v>329</v>
      </c>
      <c r="C107" s="269"/>
    </row>
    <row r="108" spans="1:3" ht="12" customHeight="1" x14ac:dyDescent="0.2">
      <c r="A108" s="410" t="s">
        <v>323</v>
      </c>
      <c r="B108" s="134" t="s">
        <v>330</v>
      </c>
      <c r="C108" s="269"/>
    </row>
    <row r="109" spans="1:3" ht="12" customHeight="1" x14ac:dyDescent="0.2">
      <c r="A109" s="402" t="s">
        <v>410</v>
      </c>
      <c r="B109" s="134" t="s">
        <v>331</v>
      </c>
      <c r="C109" s="269"/>
    </row>
    <row r="110" spans="1:3" ht="12" customHeight="1" x14ac:dyDescent="0.2">
      <c r="A110" s="402" t="s">
        <v>411</v>
      </c>
      <c r="B110" s="133" t="s">
        <v>332</v>
      </c>
      <c r="C110" s="267">
        <v>2500000</v>
      </c>
    </row>
    <row r="111" spans="1:3" ht="12" customHeight="1" x14ac:dyDescent="0.2">
      <c r="A111" s="402" t="s">
        <v>415</v>
      </c>
      <c r="B111" s="11" t="s">
        <v>47</v>
      </c>
      <c r="C111" s="267">
        <f>C113</f>
        <v>923562460</v>
      </c>
    </row>
    <row r="112" spans="1:3" ht="12" customHeight="1" x14ac:dyDescent="0.2">
      <c r="A112" s="403" t="s">
        <v>416</v>
      </c>
      <c r="B112" s="8" t="s">
        <v>484</v>
      </c>
      <c r="C112" s="269"/>
    </row>
    <row r="113" spans="1:3" ht="12" customHeight="1" thickBot="1" x14ac:dyDescent="0.25">
      <c r="A113" s="411" t="s">
        <v>417</v>
      </c>
      <c r="B113" s="135" t="s">
        <v>485</v>
      </c>
      <c r="C113" s="273">
        <v>923562460</v>
      </c>
    </row>
    <row r="114" spans="1:3" ht="12" customHeight="1" thickBot="1" x14ac:dyDescent="0.25">
      <c r="A114" s="32" t="s">
        <v>17</v>
      </c>
      <c r="B114" s="27" t="s">
        <v>333</v>
      </c>
      <c r="C114" s="265">
        <f>+C115+C117+C119</f>
        <v>131675479</v>
      </c>
    </row>
    <row r="115" spans="1:3" ht="12" customHeight="1" x14ac:dyDescent="0.2">
      <c r="A115" s="401" t="s">
        <v>101</v>
      </c>
      <c r="B115" s="8" t="s">
        <v>206</v>
      </c>
      <c r="C115" s="268">
        <v>107492062</v>
      </c>
    </row>
    <row r="116" spans="1:3" ht="12" customHeight="1" x14ac:dyDescent="0.2">
      <c r="A116" s="401" t="s">
        <v>102</v>
      </c>
      <c r="B116" s="12" t="s">
        <v>337</v>
      </c>
      <c r="C116" s="268">
        <v>90367179</v>
      </c>
    </row>
    <row r="117" spans="1:3" ht="12" customHeight="1" x14ac:dyDescent="0.2">
      <c r="A117" s="401" t="s">
        <v>103</v>
      </c>
      <c r="B117" s="12" t="s">
        <v>165</v>
      </c>
      <c r="C117" s="267">
        <v>24133417</v>
      </c>
    </row>
    <row r="118" spans="1:3" ht="12" customHeight="1" x14ac:dyDescent="0.2">
      <c r="A118" s="401" t="s">
        <v>104</v>
      </c>
      <c r="B118" s="12" t="s">
        <v>338</v>
      </c>
      <c r="C118" s="236">
        <v>10716161</v>
      </c>
    </row>
    <row r="119" spans="1:3" ht="12" customHeight="1" x14ac:dyDescent="0.2">
      <c r="A119" s="401" t="s">
        <v>105</v>
      </c>
      <c r="B119" s="262" t="s">
        <v>208</v>
      </c>
      <c r="C119" s="236">
        <f>C120+C121+C122+C123+C124+C125+C126+C127</f>
        <v>50000</v>
      </c>
    </row>
    <row r="120" spans="1:3" ht="12" customHeight="1" x14ac:dyDescent="0.2">
      <c r="A120" s="401" t="s">
        <v>114</v>
      </c>
      <c r="B120" s="261" t="s">
        <v>401</v>
      </c>
      <c r="C120" s="236"/>
    </row>
    <row r="121" spans="1:3" ht="12" customHeight="1" x14ac:dyDescent="0.2">
      <c r="A121" s="401" t="s">
        <v>116</v>
      </c>
      <c r="B121" s="378" t="s">
        <v>343</v>
      </c>
      <c r="C121" s="236"/>
    </row>
    <row r="122" spans="1:3" ht="12" customHeight="1" x14ac:dyDescent="0.2">
      <c r="A122" s="401" t="s">
        <v>166</v>
      </c>
      <c r="B122" s="133" t="s">
        <v>326</v>
      </c>
      <c r="C122" s="236"/>
    </row>
    <row r="123" spans="1:3" ht="12" customHeight="1" x14ac:dyDescent="0.2">
      <c r="A123" s="401" t="s">
        <v>167</v>
      </c>
      <c r="B123" s="133" t="s">
        <v>342</v>
      </c>
      <c r="C123" s="236">
        <v>50000</v>
      </c>
    </row>
    <row r="124" spans="1:3" ht="12" customHeight="1" x14ac:dyDescent="0.2">
      <c r="A124" s="401" t="s">
        <v>168</v>
      </c>
      <c r="B124" s="133" t="s">
        <v>341</v>
      </c>
      <c r="C124" s="236"/>
    </row>
    <row r="125" spans="1:3" ht="12" customHeight="1" x14ac:dyDescent="0.2">
      <c r="A125" s="401" t="s">
        <v>334</v>
      </c>
      <c r="B125" s="133" t="s">
        <v>329</v>
      </c>
      <c r="C125" s="236"/>
    </row>
    <row r="126" spans="1:3" ht="12" customHeight="1" x14ac:dyDescent="0.2">
      <c r="A126" s="401" t="s">
        <v>335</v>
      </c>
      <c r="B126" s="133" t="s">
        <v>340</v>
      </c>
      <c r="C126" s="236"/>
    </row>
    <row r="127" spans="1:3" ht="12" customHeight="1" thickBot="1" x14ac:dyDescent="0.25">
      <c r="A127" s="410" t="s">
        <v>336</v>
      </c>
      <c r="B127" s="133" t="s">
        <v>339</v>
      </c>
      <c r="C127" s="238"/>
    </row>
    <row r="128" spans="1:3" ht="12" customHeight="1" thickBot="1" x14ac:dyDescent="0.25">
      <c r="A128" s="32" t="s">
        <v>18</v>
      </c>
      <c r="B128" s="115" t="s">
        <v>420</v>
      </c>
      <c r="C128" s="265">
        <f>+C93+C114</f>
        <v>1208519615</v>
      </c>
    </row>
    <row r="129" spans="1:11" ht="12" customHeight="1" thickBot="1" x14ac:dyDescent="0.25">
      <c r="A129" s="32" t="s">
        <v>19</v>
      </c>
      <c r="B129" s="115" t="s">
        <v>421</v>
      </c>
      <c r="C129" s="265">
        <f>+C130+C131+C132</f>
        <v>0</v>
      </c>
    </row>
    <row r="130" spans="1:11" s="89" customFormat="1" ht="12" customHeight="1" x14ac:dyDescent="0.2">
      <c r="A130" s="401" t="s">
        <v>243</v>
      </c>
      <c r="B130" s="9" t="s">
        <v>489</v>
      </c>
      <c r="C130" s="236"/>
    </row>
    <row r="131" spans="1:11" ht="12" customHeight="1" x14ac:dyDescent="0.2">
      <c r="A131" s="401" t="s">
        <v>244</v>
      </c>
      <c r="B131" s="9" t="s">
        <v>429</v>
      </c>
      <c r="C131" s="236"/>
    </row>
    <row r="132" spans="1:11" ht="12" customHeight="1" thickBot="1" x14ac:dyDescent="0.25">
      <c r="A132" s="410" t="s">
        <v>245</v>
      </c>
      <c r="B132" s="7" t="s">
        <v>488</v>
      </c>
      <c r="C132" s="236"/>
    </row>
    <row r="133" spans="1:11" ht="12" customHeight="1" thickBot="1" x14ac:dyDescent="0.25">
      <c r="A133" s="32" t="s">
        <v>20</v>
      </c>
      <c r="B133" s="115" t="s">
        <v>422</v>
      </c>
      <c r="C133" s="265">
        <f>+C134+C135+C136+C137+C138+C139</f>
        <v>0</v>
      </c>
    </row>
    <row r="134" spans="1:11" ht="12" customHeight="1" x14ac:dyDescent="0.2">
      <c r="A134" s="401" t="s">
        <v>88</v>
      </c>
      <c r="B134" s="9" t="s">
        <v>431</v>
      </c>
      <c r="C134" s="236"/>
    </row>
    <row r="135" spans="1:11" ht="12" customHeight="1" x14ac:dyDescent="0.2">
      <c r="A135" s="401" t="s">
        <v>89</v>
      </c>
      <c r="B135" s="9" t="s">
        <v>423</v>
      </c>
      <c r="C135" s="236"/>
    </row>
    <row r="136" spans="1:11" ht="12" customHeight="1" x14ac:dyDescent="0.2">
      <c r="A136" s="401" t="s">
        <v>90</v>
      </c>
      <c r="B136" s="9" t="s">
        <v>424</v>
      </c>
      <c r="C136" s="236"/>
    </row>
    <row r="137" spans="1:11" ht="12" customHeight="1" x14ac:dyDescent="0.2">
      <c r="A137" s="401" t="s">
        <v>153</v>
      </c>
      <c r="B137" s="9" t="s">
        <v>487</v>
      </c>
      <c r="C137" s="236"/>
    </row>
    <row r="138" spans="1:11" ht="12" customHeight="1" x14ac:dyDescent="0.2">
      <c r="A138" s="401" t="s">
        <v>154</v>
      </c>
      <c r="B138" s="9" t="s">
        <v>426</v>
      </c>
      <c r="C138" s="236"/>
    </row>
    <row r="139" spans="1:11" s="89" customFormat="1" ht="12" customHeight="1" thickBot="1" x14ac:dyDescent="0.25">
      <c r="A139" s="410" t="s">
        <v>155</v>
      </c>
      <c r="B139" s="7" t="s">
        <v>427</v>
      </c>
      <c r="C139" s="236"/>
    </row>
    <row r="140" spans="1:11" ht="12" customHeight="1" thickBot="1" x14ac:dyDescent="0.25">
      <c r="A140" s="32" t="s">
        <v>21</v>
      </c>
      <c r="B140" s="115" t="s">
        <v>511</v>
      </c>
      <c r="C140" s="271">
        <f>+C141+C142+C144+C145+C143</f>
        <v>128746916</v>
      </c>
      <c r="K140" s="219"/>
    </row>
    <row r="141" spans="1:11" x14ac:dyDescent="0.2">
      <c r="A141" s="401" t="s">
        <v>91</v>
      </c>
      <c r="B141" s="9" t="s">
        <v>344</v>
      </c>
      <c r="C141" s="236"/>
    </row>
    <row r="142" spans="1:11" ht="12" customHeight="1" x14ac:dyDescent="0.2">
      <c r="A142" s="401" t="s">
        <v>92</v>
      </c>
      <c r="B142" s="9" t="s">
        <v>345</v>
      </c>
      <c r="C142" s="236">
        <v>6948695</v>
      </c>
    </row>
    <row r="143" spans="1:11" ht="12" customHeight="1" x14ac:dyDescent="0.2">
      <c r="A143" s="401" t="s">
        <v>261</v>
      </c>
      <c r="B143" s="9" t="s">
        <v>510</v>
      </c>
      <c r="C143" s="236">
        <v>121798221</v>
      </c>
    </row>
    <row r="144" spans="1:11" s="89" customFormat="1" ht="12" customHeight="1" x14ac:dyDescent="0.2">
      <c r="A144" s="401" t="s">
        <v>262</v>
      </c>
      <c r="B144" s="9" t="s">
        <v>436</v>
      </c>
      <c r="C144" s="236"/>
    </row>
    <row r="145" spans="1:3" s="89" customFormat="1" ht="12" customHeight="1" thickBot="1" x14ac:dyDescent="0.25">
      <c r="A145" s="410" t="s">
        <v>263</v>
      </c>
      <c r="B145" s="7" t="s">
        <v>363</v>
      </c>
      <c r="C145" s="236"/>
    </row>
    <row r="146" spans="1:3" s="89" customFormat="1" ht="12" customHeight="1" thickBot="1" x14ac:dyDescent="0.25">
      <c r="A146" s="32" t="s">
        <v>22</v>
      </c>
      <c r="B146" s="115" t="s">
        <v>437</v>
      </c>
      <c r="C146" s="274">
        <f>+C147+C148+C149+C150+C151</f>
        <v>0</v>
      </c>
    </row>
    <row r="147" spans="1:3" s="89" customFormat="1" ht="12" customHeight="1" x14ac:dyDescent="0.2">
      <c r="A147" s="401" t="s">
        <v>93</v>
      </c>
      <c r="B147" s="9" t="s">
        <v>432</v>
      </c>
      <c r="C147" s="236"/>
    </row>
    <row r="148" spans="1:3" s="89" customFormat="1" ht="12" customHeight="1" x14ac:dyDescent="0.2">
      <c r="A148" s="401" t="s">
        <v>94</v>
      </c>
      <c r="B148" s="9" t="s">
        <v>439</v>
      </c>
      <c r="C148" s="236"/>
    </row>
    <row r="149" spans="1:3" s="89" customFormat="1" ht="12" customHeight="1" x14ac:dyDescent="0.2">
      <c r="A149" s="401" t="s">
        <v>273</v>
      </c>
      <c r="B149" s="9" t="s">
        <v>434</v>
      </c>
      <c r="C149" s="236"/>
    </row>
    <row r="150" spans="1:3" s="89" customFormat="1" ht="12" customHeight="1" x14ac:dyDescent="0.2">
      <c r="A150" s="401" t="s">
        <v>274</v>
      </c>
      <c r="B150" s="9" t="s">
        <v>490</v>
      </c>
      <c r="C150" s="236"/>
    </row>
    <row r="151" spans="1:3" ht="12.75" customHeight="1" thickBot="1" x14ac:dyDescent="0.25">
      <c r="A151" s="410" t="s">
        <v>438</v>
      </c>
      <c r="B151" s="7" t="s">
        <v>441</v>
      </c>
      <c r="C151" s="238"/>
    </row>
    <row r="152" spans="1:3" ht="12.75" customHeight="1" thickBot="1" x14ac:dyDescent="0.25">
      <c r="A152" s="455" t="s">
        <v>23</v>
      </c>
      <c r="B152" s="115" t="s">
        <v>442</v>
      </c>
      <c r="C152" s="274"/>
    </row>
    <row r="153" spans="1:3" ht="12.75" customHeight="1" thickBot="1" x14ac:dyDescent="0.25">
      <c r="A153" s="455" t="s">
        <v>24</v>
      </c>
      <c r="B153" s="115" t="s">
        <v>443</v>
      </c>
      <c r="C153" s="274"/>
    </row>
    <row r="154" spans="1:3" ht="12" customHeight="1" thickBot="1" x14ac:dyDescent="0.25">
      <c r="A154" s="32" t="s">
        <v>25</v>
      </c>
      <c r="B154" s="115" t="s">
        <v>445</v>
      </c>
      <c r="C154" s="392">
        <f>+C129+C133+C140+C146+C152+C153</f>
        <v>128746916</v>
      </c>
    </row>
    <row r="155" spans="1:3" ht="15.2" customHeight="1" thickBot="1" x14ac:dyDescent="0.25">
      <c r="A155" s="412" t="s">
        <v>26</v>
      </c>
      <c r="B155" s="347" t="s">
        <v>444</v>
      </c>
      <c r="C155" s="392">
        <f>+C128+C154</f>
        <v>1337266531</v>
      </c>
    </row>
    <row r="156" spans="1:3" ht="13.5" thickBot="1" x14ac:dyDescent="0.25">
      <c r="A156" s="355"/>
      <c r="B156" s="356"/>
      <c r="C156" s="576">
        <f>C90-C155</f>
        <v>0</v>
      </c>
    </row>
    <row r="157" spans="1:3" ht="15.2" customHeight="1" thickBot="1" x14ac:dyDescent="0.25">
      <c r="A157" s="217" t="s">
        <v>491</v>
      </c>
      <c r="B157" s="218"/>
      <c r="C157" s="112">
        <v>12</v>
      </c>
    </row>
    <row r="158" spans="1:3" ht="14.45" customHeight="1" thickBot="1" x14ac:dyDescent="0.25">
      <c r="A158" s="217" t="s">
        <v>182</v>
      </c>
      <c r="B158" s="218"/>
      <c r="C158" s="112">
        <v>10</v>
      </c>
    </row>
    <row r="159" spans="1:3" x14ac:dyDescent="0.2">
      <c r="A159" s="573"/>
      <c r="B159" s="574"/>
      <c r="C159" s="624"/>
    </row>
    <row r="160" spans="1:3" x14ac:dyDescent="0.2">
      <c r="A160" s="573"/>
      <c r="B160" s="574"/>
    </row>
    <row r="161" spans="1:3" x14ac:dyDescent="0.2">
      <c r="A161" s="573"/>
      <c r="B161" s="574"/>
      <c r="C161" s="575"/>
    </row>
    <row r="162" spans="1:3" x14ac:dyDescent="0.2">
      <c r="A162" s="573"/>
      <c r="B162" s="574"/>
      <c r="C162" s="575"/>
    </row>
    <row r="163" spans="1:3" x14ac:dyDescent="0.2">
      <c r="A163" s="573"/>
      <c r="B163" s="574"/>
      <c r="C163" s="575"/>
    </row>
    <row r="164" spans="1:3" x14ac:dyDescent="0.2">
      <c r="A164" s="573"/>
      <c r="B164" s="574"/>
      <c r="C164" s="575"/>
    </row>
    <row r="165" spans="1:3" x14ac:dyDescent="0.2">
      <c r="A165" s="573"/>
      <c r="B165" s="574"/>
      <c r="C165" s="575"/>
    </row>
    <row r="166" spans="1:3" x14ac:dyDescent="0.2">
      <c r="A166" s="573"/>
      <c r="B166" s="574"/>
      <c r="C166" s="575"/>
    </row>
    <row r="167" spans="1:3" x14ac:dyDescent="0.2">
      <c r="A167" s="573"/>
      <c r="B167" s="574"/>
      <c r="C167" s="575"/>
    </row>
    <row r="168" spans="1:3" x14ac:dyDescent="0.2">
      <c r="A168" s="573"/>
      <c r="B168" s="574"/>
      <c r="C168" s="575"/>
    </row>
    <row r="169" spans="1:3" x14ac:dyDescent="0.2">
      <c r="A169" s="573"/>
      <c r="B169" s="574"/>
      <c r="C169" s="575"/>
    </row>
    <row r="170" spans="1:3" x14ac:dyDescent="0.2">
      <c r="A170" s="573"/>
      <c r="B170" s="574"/>
      <c r="C170" s="575"/>
    </row>
    <row r="171" spans="1:3" x14ac:dyDescent="0.2">
      <c r="A171" s="573"/>
      <c r="B171" s="574"/>
      <c r="C171" s="575"/>
    </row>
    <row r="172" spans="1:3" x14ac:dyDescent="0.2">
      <c r="A172" s="573"/>
      <c r="B172" s="574"/>
      <c r="C172" s="575"/>
    </row>
    <row r="173" spans="1:3" x14ac:dyDescent="0.2">
      <c r="A173" s="573"/>
      <c r="B173" s="574"/>
      <c r="C173" s="575"/>
    </row>
    <row r="174" spans="1:3" x14ac:dyDescent="0.2">
      <c r="A174" s="573"/>
      <c r="B174" s="574"/>
      <c r="C174" s="575"/>
    </row>
    <row r="175" spans="1:3" x14ac:dyDescent="0.2">
      <c r="A175" s="573"/>
      <c r="B175" s="574"/>
      <c r="C175" s="575"/>
    </row>
    <row r="176" spans="1:3" x14ac:dyDescent="0.2">
      <c r="A176" s="573"/>
      <c r="B176" s="574"/>
      <c r="C176" s="575"/>
    </row>
    <row r="177" spans="1:3" x14ac:dyDescent="0.2">
      <c r="A177" s="573"/>
      <c r="B177" s="574"/>
      <c r="C177" s="575"/>
    </row>
    <row r="178" spans="1:3" x14ac:dyDescent="0.2">
      <c r="A178" s="573"/>
      <c r="B178" s="574"/>
      <c r="C178" s="575"/>
    </row>
    <row r="179" spans="1:3" x14ac:dyDescent="0.2">
      <c r="A179" s="573"/>
      <c r="B179" s="574"/>
      <c r="C179" s="575"/>
    </row>
  </sheetData>
  <sheetProtection formatCells="0"/>
  <phoneticPr fontId="0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  <rowBreaks count="1" manualBreakCount="1">
    <brk id="90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92D050"/>
  </sheetPr>
  <dimension ref="A1:K178"/>
  <sheetViews>
    <sheetView zoomScale="120" zoomScaleNormal="120" zoomScaleSheetLayoutView="85" workbookViewId="0">
      <selection activeCell="C29" sqref="C29"/>
    </sheetView>
  </sheetViews>
  <sheetFormatPr defaultRowHeight="12.75" x14ac:dyDescent="0.2"/>
  <cols>
    <col min="1" max="1" width="19.5" style="357" customWidth="1"/>
    <col min="2" max="2" width="72" style="358" customWidth="1"/>
    <col min="3" max="3" width="25" style="359" customWidth="1"/>
    <col min="4" max="16384" width="9.33203125" style="3"/>
  </cols>
  <sheetData>
    <row r="1" spans="1:3" s="2" customFormat="1" ht="16.5" customHeight="1" thickBot="1" x14ac:dyDescent="0.25">
      <c r="A1" s="554"/>
      <c r="B1" s="555"/>
      <c r="C1" s="551" t="str">
        <f>CONCATENATE("9.1.1. melléklet ",ALAPADATOK!A7," ",ALAPADATOK!B7," ",ALAPADATOK!C7," ",ALAPADATOK!D7," ",ALAPADATOK!E7," ",ALAPADATOK!F7," ",ALAPADATOK!G7," ",ALAPADATOK!H7)</f>
        <v>9.1.1. melléklet a 1 / 2021 ( II.16. ) önkormányzati rendelethez</v>
      </c>
    </row>
    <row r="2" spans="1:3" s="85" customFormat="1" ht="21.2" customHeight="1" x14ac:dyDescent="0.2">
      <c r="A2" s="556" t="s">
        <v>58</v>
      </c>
      <c r="B2" s="557" t="str">
        <f>CONCATENATE(ALAPADATOK!A3)</f>
        <v>MURAKERESZTÚR KÖZSÉG ÖNKORMÁNYZATA</v>
      </c>
      <c r="C2" s="558" t="s">
        <v>51</v>
      </c>
    </row>
    <row r="3" spans="1:3" s="85" customFormat="1" ht="16.5" thickBot="1" x14ac:dyDescent="0.25">
      <c r="A3" s="559" t="s">
        <v>179</v>
      </c>
      <c r="B3" s="560" t="s">
        <v>402</v>
      </c>
      <c r="C3" s="561" t="s">
        <v>56</v>
      </c>
    </row>
    <row r="4" spans="1:3" s="86" customFormat="1" ht="22.5" customHeight="1" thickBot="1" x14ac:dyDescent="0.3">
      <c r="A4" s="562"/>
      <c r="B4" s="562"/>
      <c r="C4" s="563" t="str">
        <f>'KV_9.1.sz.mell'!C4</f>
        <v>Forintban!</v>
      </c>
    </row>
    <row r="5" spans="1:3" ht="13.5" thickBot="1" x14ac:dyDescent="0.25">
      <c r="A5" s="564" t="s">
        <v>181</v>
      </c>
      <c r="B5" s="565" t="s">
        <v>532</v>
      </c>
      <c r="C5" s="566" t="s">
        <v>52</v>
      </c>
    </row>
    <row r="6" spans="1:3" s="66" customFormat="1" ht="12.95" customHeight="1" thickBot="1" x14ac:dyDescent="0.25">
      <c r="A6" s="567"/>
      <c r="B6" s="568" t="s">
        <v>465</v>
      </c>
      <c r="C6" s="569" t="s">
        <v>466</v>
      </c>
    </row>
    <row r="7" spans="1:3" s="66" customFormat="1" ht="15.95" customHeight="1" thickBot="1" x14ac:dyDescent="0.25">
      <c r="A7" s="202"/>
      <c r="B7" s="203" t="s">
        <v>53</v>
      </c>
      <c r="C7" s="324"/>
    </row>
    <row r="8" spans="1:3" s="66" customFormat="1" ht="12" customHeight="1" thickBot="1" x14ac:dyDescent="0.25">
      <c r="A8" s="32" t="s">
        <v>16</v>
      </c>
      <c r="B8" s="21" t="s">
        <v>228</v>
      </c>
      <c r="C8" s="265">
        <f>+C9+C10+C11+C12+C13+C14</f>
        <v>173717384</v>
      </c>
    </row>
    <row r="9" spans="1:3" s="87" customFormat="1" ht="12" customHeight="1" x14ac:dyDescent="0.2">
      <c r="A9" s="401" t="s">
        <v>95</v>
      </c>
      <c r="B9" s="382" t="s">
        <v>229</v>
      </c>
      <c r="C9" s="268">
        <v>100608656</v>
      </c>
    </row>
    <row r="10" spans="1:3" s="88" customFormat="1" ht="12" customHeight="1" x14ac:dyDescent="0.2">
      <c r="A10" s="402" t="s">
        <v>96</v>
      </c>
      <c r="B10" s="383" t="s">
        <v>230</v>
      </c>
      <c r="C10" s="267">
        <v>31666370</v>
      </c>
    </row>
    <row r="11" spans="1:3" s="88" customFormat="1" ht="12" customHeight="1" x14ac:dyDescent="0.2">
      <c r="A11" s="402" t="s">
        <v>97</v>
      </c>
      <c r="B11" s="383" t="s">
        <v>520</v>
      </c>
      <c r="C11" s="267">
        <v>37727318</v>
      </c>
    </row>
    <row r="12" spans="1:3" s="88" customFormat="1" ht="12" customHeight="1" x14ac:dyDescent="0.2">
      <c r="A12" s="402" t="s">
        <v>98</v>
      </c>
      <c r="B12" s="383" t="s">
        <v>231</v>
      </c>
      <c r="C12" s="267">
        <v>3715040</v>
      </c>
    </row>
    <row r="13" spans="1:3" s="88" customFormat="1" ht="12" customHeight="1" x14ac:dyDescent="0.2">
      <c r="A13" s="402" t="s">
        <v>134</v>
      </c>
      <c r="B13" s="383" t="s">
        <v>478</v>
      </c>
      <c r="C13" s="267"/>
    </row>
    <row r="14" spans="1:3" s="87" customFormat="1" ht="12" customHeight="1" thickBot="1" x14ac:dyDescent="0.25">
      <c r="A14" s="403" t="s">
        <v>99</v>
      </c>
      <c r="B14" s="384" t="s">
        <v>405</v>
      </c>
      <c r="C14" s="267"/>
    </row>
    <row r="15" spans="1:3" s="87" customFormat="1" ht="12" customHeight="1" thickBot="1" x14ac:dyDescent="0.25">
      <c r="A15" s="32" t="s">
        <v>17</v>
      </c>
      <c r="B15" s="260" t="s">
        <v>232</v>
      </c>
      <c r="C15" s="265">
        <f>+C16+C17+C18+C19+C20</f>
        <v>19971319</v>
      </c>
    </row>
    <row r="16" spans="1:3" s="87" customFormat="1" ht="12" customHeight="1" x14ac:dyDescent="0.2">
      <c r="A16" s="401" t="s">
        <v>101</v>
      </c>
      <c r="B16" s="382" t="s">
        <v>233</v>
      </c>
      <c r="C16" s="268"/>
    </row>
    <row r="17" spans="1:3" s="87" customFormat="1" ht="12" customHeight="1" x14ac:dyDescent="0.2">
      <c r="A17" s="402" t="s">
        <v>102</v>
      </c>
      <c r="B17" s="383" t="s">
        <v>234</v>
      </c>
      <c r="C17" s="267"/>
    </row>
    <row r="18" spans="1:3" s="87" customFormat="1" ht="12" customHeight="1" x14ac:dyDescent="0.2">
      <c r="A18" s="402" t="s">
        <v>103</v>
      </c>
      <c r="B18" s="383" t="s">
        <v>395</v>
      </c>
      <c r="C18" s="267"/>
    </row>
    <row r="19" spans="1:3" s="87" customFormat="1" ht="12" customHeight="1" x14ac:dyDescent="0.2">
      <c r="A19" s="402" t="s">
        <v>104</v>
      </c>
      <c r="B19" s="383" t="s">
        <v>396</v>
      </c>
      <c r="C19" s="267"/>
    </row>
    <row r="20" spans="1:3" s="87" customFormat="1" ht="12" customHeight="1" x14ac:dyDescent="0.2">
      <c r="A20" s="402" t="s">
        <v>105</v>
      </c>
      <c r="B20" s="383" t="s">
        <v>235</v>
      </c>
      <c r="C20" s="267">
        <v>19971319</v>
      </c>
    </row>
    <row r="21" spans="1:3" s="88" customFormat="1" ht="12" customHeight="1" thickBot="1" x14ac:dyDescent="0.25">
      <c r="A21" s="403" t="s">
        <v>114</v>
      </c>
      <c r="B21" s="384" t="s">
        <v>236</v>
      </c>
      <c r="C21" s="269"/>
    </row>
    <row r="22" spans="1:3" s="88" customFormat="1" ht="12" customHeight="1" thickBot="1" x14ac:dyDescent="0.25">
      <c r="A22" s="32" t="s">
        <v>18</v>
      </c>
      <c r="B22" s="21" t="s">
        <v>237</v>
      </c>
      <c r="C22" s="265">
        <f>+C23+C24+C25+C26+C27</f>
        <v>940259290</v>
      </c>
    </row>
    <row r="23" spans="1:3" s="88" customFormat="1" ht="12" customHeight="1" x14ac:dyDescent="0.2">
      <c r="A23" s="401" t="s">
        <v>84</v>
      </c>
      <c r="B23" s="382" t="s">
        <v>238</v>
      </c>
      <c r="C23" s="268"/>
    </row>
    <row r="24" spans="1:3" s="87" customFormat="1" ht="12" customHeight="1" x14ac:dyDescent="0.2">
      <c r="A24" s="402" t="s">
        <v>85</v>
      </c>
      <c r="B24" s="383" t="s">
        <v>239</v>
      </c>
      <c r="C24" s="267"/>
    </row>
    <row r="25" spans="1:3" s="88" customFormat="1" ht="12" customHeight="1" x14ac:dyDescent="0.2">
      <c r="A25" s="402" t="s">
        <v>86</v>
      </c>
      <c r="B25" s="383" t="s">
        <v>397</v>
      </c>
      <c r="C25" s="267"/>
    </row>
    <row r="26" spans="1:3" s="88" customFormat="1" ht="12" customHeight="1" x14ac:dyDescent="0.2">
      <c r="A26" s="402" t="s">
        <v>87</v>
      </c>
      <c r="B26" s="383" t="s">
        <v>398</v>
      </c>
      <c r="C26" s="267"/>
    </row>
    <row r="27" spans="1:3" s="88" customFormat="1" ht="12" customHeight="1" x14ac:dyDescent="0.2">
      <c r="A27" s="402" t="s">
        <v>149</v>
      </c>
      <c r="B27" s="383" t="s">
        <v>240</v>
      </c>
      <c r="C27" s="267">
        <v>940259290</v>
      </c>
    </row>
    <row r="28" spans="1:3" s="88" customFormat="1" ht="12" customHeight="1" thickBot="1" x14ac:dyDescent="0.25">
      <c r="A28" s="403" t="s">
        <v>150</v>
      </c>
      <c r="B28" s="384" t="s">
        <v>241</v>
      </c>
      <c r="C28" s="269">
        <v>9402590</v>
      </c>
    </row>
    <row r="29" spans="1:3" s="88" customFormat="1" ht="12" customHeight="1" thickBot="1" x14ac:dyDescent="0.25">
      <c r="A29" s="32" t="s">
        <v>151</v>
      </c>
      <c r="B29" s="21" t="s">
        <v>529</v>
      </c>
      <c r="C29" s="271">
        <f>SUM(C30:C36)</f>
        <v>32194260</v>
      </c>
    </row>
    <row r="30" spans="1:3" s="88" customFormat="1" ht="12" customHeight="1" x14ac:dyDescent="0.2">
      <c r="A30" s="401" t="s">
        <v>243</v>
      </c>
      <c r="B30" s="382" t="s">
        <v>662</v>
      </c>
      <c r="C30" s="268">
        <v>9600000</v>
      </c>
    </row>
    <row r="31" spans="1:3" s="88" customFormat="1" ht="12" customHeight="1" x14ac:dyDescent="0.2">
      <c r="A31" s="402" t="s">
        <v>244</v>
      </c>
      <c r="B31" s="382" t="str">
        <f>'KV_1.1.sz.mell.'!B33</f>
        <v>Idegenforgalmi adó</v>
      </c>
      <c r="C31" s="267"/>
    </row>
    <row r="32" spans="1:3" s="88" customFormat="1" ht="12" customHeight="1" x14ac:dyDescent="0.2">
      <c r="A32" s="402" t="s">
        <v>245</v>
      </c>
      <c r="B32" s="382" t="str">
        <f>'KV_1.1.sz.mell.'!B34</f>
        <v>Iparűzési adó</v>
      </c>
      <c r="C32" s="267">
        <v>21494260</v>
      </c>
    </row>
    <row r="33" spans="1:3" s="88" customFormat="1" ht="12" customHeight="1" x14ac:dyDescent="0.2">
      <c r="A33" s="402" t="s">
        <v>246</v>
      </c>
      <c r="B33" s="382" t="str">
        <f>'KV_1.1.sz.mell.'!B35</f>
        <v>Talajterhelési díj</v>
      </c>
      <c r="C33" s="267"/>
    </row>
    <row r="34" spans="1:3" s="88" customFormat="1" ht="12" customHeight="1" x14ac:dyDescent="0.2">
      <c r="A34" s="402" t="s">
        <v>522</v>
      </c>
      <c r="B34" s="382" t="str">
        <f>'KV_1.1.sz.mell.'!B36</f>
        <v>Gépjárműadó</v>
      </c>
      <c r="C34" s="267"/>
    </row>
    <row r="35" spans="1:3" s="88" customFormat="1" ht="12" customHeight="1" x14ac:dyDescent="0.2">
      <c r="A35" s="402" t="s">
        <v>523</v>
      </c>
      <c r="B35" s="382" t="str">
        <f>'KV_1.1.sz.mell.'!B37</f>
        <v>Telekadó</v>
      </c>
      <c r="C35" s="267"/>
    </row>
    <row r="36" spans="1:3" s="88" customFormat="1" ht="12" customHeight="1" thickBot="1" x14ac:dyDescent="0.25">
      <c r="A36" s="403" t="s">
        <v>524</v>
      </c>
      <c r="B36" s="382" t="s">
        <v>663</v>
      </c>
      <c r="C36" s="269">
        <v>1100000</v>
      </c>
    </row>
    <row r="37" spans="1:3" s="88" customFormat="1" ht="12" customHeight="1" thickBot="1" x14ac:dyDescent="0.25">
      <c r="A37" s="32" t="s">
        <v>20</v>
      </c>
      <c r="B37" s="21" t="s">
        <v>406</v>
      </c>
      <c r="C37" s="265">
        <f>SUM(C38:C48)</f>
        <v>18699141</v>
      </c>
    </row>
    <row r="38" spans="1:3" s="88" customFormat="1" ht="12" customHeight="1" x14ac:dyDescent="0.2">
      <c r="A38" s="401" t="s">
        <v>88</v>
      </c>
      <c r="B38" s="382" t="s">
        <v>250</v>
      </c>
      <c r="C38" s="268"/>
    </row>
    <row r="39" spans="1:3" s="88" customFormat="1" ht="12" customHeight="1" x14ac:dyDescent="0.2">
      <c r="A39" s="402" t="s">
        <v>89</v>
      </c>
      <c r="B39" s="383" t="s">
        <v>251</v>
      </c>
      <c r="C39" s="267">
        <v>2426000</v>
      </c>
    </row>
    <row r="40" spans="1:3" s="88" customFormat="1" ht="12" customHeight="1" x14ac:dyDescent="0.2">
      <c r="A40" s="402" t="s">
        <v>90</v>
      </c>
      <c r="B40" s="383" t="s">
        <v>252</v>
      </c>
      <c r="C40" s="267">
        <v>330000</v>
      </c>
    </row>
    <row r="41" spans="1:3" s="88" customFormat="1" ht="12" customHeight="1" x14ac:dyDescent="0.2">
      <c r="A41" s="402" t="s">
        <v>153</v>
      </c>
      <c r="B41" s="383" t="s">
        <v>253</v>
      </c>
      <c r="C41" s="267">
        <v>2770157</v>
      </c>
    </row>
    <row r="42" spans="1:3" s="88" customFormat="1" ht="12" customHeight="1" x14ac:dyDescent="0.2">
      <c r="A42" s="402" t="s">
        <v>154</v>
      </c>
      <c r="B42" s="383" t="s">
        <v>254</v>
      </c>
      <c r="C42" s="267">
        <v>8685120</v>
      </c>
    </row>
    <row r="43" spans="1:3" s="88" customFormat="1" ht="12" customHeight="1" x14ac:dyDescent="0.2">
      <c r="A43" s="402" t="s">
        <v>155</v>
      </c>
      <c r="B43" s="383" t="s">
        <v>255</v>
      </c>
      <c r="C43" s="267">
        <v>3387764</v>
      </c>
    </row>
    <row r="44" spans="1:3" s="88" customFormat="1" ht="12" customHeight="1" x14ac:dyDescent="0.2">
      <c r="A44" s="402" t="s">
        <v>156</v>
      </c>
      <c r="B44" s="383" t="s">
        <v>256</v>
      </c>
      <c r="C44" s="267">
        <v>1100000</v>
      </c>
    </row>
    <row r="45" spans="1:3" s="88" customFormat="1" ht="12" customHeight="1" x14ac:dyDescent="0.2">
      <c r="A45" s="402" t="s">
        <v>157</v>
      </c>
      <c r="B45" s="383" t="s">
        <v>528</v>
      </c>
      <c r="C45" s="267"/>
    </row>
    <row r="46" spans="1:3" s="88" customFormat="1" ht="12" customHeight="1" x14ac:dyDescent="0.2">
      <c r="A46" s="402" t="s">
        <v>248</v>
      </c>
      <c r="B46" s="383" t="s">
        <v>258</v>
      </c>
      <c r="C46" s="270"/>
    </row>
    <row r="47" spans="1:3" s="88" customFormat="1" ht="12" customHeight="1" x14ac:dyDescent="0.2">
      <c r="A47" s="403" t="s">
        <v>249</v>
      </c>
      <c r="B47" s="384" t="s">
        <v>408</v>
      </c>
      <c r="C47" s="370"/>
    </row>
    <row r="48" spans="1:3" s="88" customFormat="1" ht="12" customHeight="1" thickBot="1" x14ac:dyDescent="0.25">
      <c r="A48" s="403" t="s">
        <v>407</v>
      </c>
      <c r="B48" s="384" t="s">
        <v>259</v>
      </c>
      <c r="C48" s="517">
        <v>100</v>
      </c>
    </row>
    <row r="49" spans="1:3" s="88" customFormat="1" ht="12" customHeight="1" thickBot="1" x14ac:dyDescent="0.25">
      <c r="A49" s="32" t="s">
        <v>21</v>
      </c>
      <c r="B49" s="21" t="s">
        <v>260</v>
      </c>
      <c r="C49" s="265">
        <f>SUM(C50:C54)</f>
        <v>0</v>
      </c>
    </row>
    <row r="50" spans="1:3" s="88" customFormat="1" ht="12" customHeight="1" x14ac:dyDescent="0.2">
      <c r="A50" s="401" t="s">
        <v>91</v>
      </c>
      <c r="B50" s="382" t="s">
        <v>264</v>
      </c>
      <c r="C50" s="426"/>
    </row>
    <row r="51" spans="1:3" s="88" customFormat="1" ht="12" customHeight="1" x14ac:dyDescent="0.2">
      <c r="A51" s="402" t="s">
        <v>92</v>
      </c>
      <c r="B51" s="383" t="s">
        <v>265</v>
      </c>
      <c r="C51" s="270"/>
    </row>
    <row r="52" spans="1:3" s="88" customFormat="1" ht="12" customHeight="1" x14ac:dyDescent="0.2">
      <c r="A52" s="402" t="s">
        <v>261</v>
      </c>
      <c r="B52" s="383" t="s">
        <v>266</v>
      </c>
      <c r="C52" s="270"/>
    </row>
    <row r="53" spans="1:3" s="88" customFormat="1" ht="12" customHeight="1" x14ac:dyDescent="0.2">
      <c r="A53" s="402" t="s">
        <v>262</v>
      </c>
      <c r="B53" s="383" t="s">
        <v>267</v>
      </c>
      <c r="C53" s="270"/>
    </row>
    <row r="54" spans="1:3" s="88" customFormat="1" ht="12" customHeight="1" thickBot="1" x14ac:dyDescent="0.25">
      <c r="A54" s="403" t="s">
        <v>263</v>
      </c>
      <c r="B54" s="384" t="s">
        <v>268</v>
      </c>
      <c r="C54" s="370"/>
    </row>
    <row r="55" spans="1:3" s="88" customFormat="1" ht="12" customHeight="1" thickBot="1" x14ac:dyDescent="0.25">
      <c r="A55" s="32" t="s">
        <v>158</v>
      </c>
      <c r="B55" s="21" t="s">
        <v>269</v>
      </c>
      <c r="C55" s="265">
        <f>SUM(C56:C58)</f>
        <v>720000</v>
      </c>
    </row>
    <row r="56" spans="1:3" s="88" customFormat="1" ht="12" customHeight="1" x14ac:dyDescent="0.2">
      <c r="A56" s="401" t="s">
        <v>93</v>
      </c>
      <c r="B56" s="382" t="s">
        <v>270</v>
      </c>
      <c r="C56" s="268"/>
    </row>
    <row r="57" spans="1:3" s="88" customFormat="1" ht="12" customHeight="1" x14ac:dyDescent="0.2">
      <c r="A57" s="402" t="s">
        <v>94</v>
      </c>
      <c r="B57" s="383" t="s">
        <v>399</v>
      </c>
      <c r="C57" s="267"/>
    </row>
    <row r="58" spans="1:3" s="88" customFormat="1" ht="12" customHeight="1" x14ac:dyDescent="0.2">
      <c r="A58" s="402" t="s">
        <v>273</v>
      </c>
      <c r="B58" s="383" t="s">
        <v>271</v>
      </c>
      <c r="C58" s="267">
        <v>720000</v>
      </c>
    </row>
    <row r="59" spans="1:3" s="88" customFormat="1" ht="12" customHeight="1" thickBot="1" x14ac:dyDescent="0.25">
      <c r="A59" s="403" t="s">
        <v>274</v>
      </c>
      <c r="B59" s="384" t="s">
        <v>272</v>
      </c>
      <c r="C59" s="269"/>
    </row>
    <row r="60" spans="1:3" s="88" customFormat="1" ht="12" customHeight="1" thickBot="1" x14ac:dyDescent="0.25">
      <c r="A60" s="32" t="s">
        <v>23</v>
      </c>
      <c r="B60" s="260" t="s">
        <v>275</v>
      </c>
      <c r="C60" s="265">
        <f>SUM(C61:C63)</f>
        <v>100000</v>
      </c>
    </row>
    <row r="61" spans="1:3" s="88" customFormat="1" ht="12" customHeight="1" x14ac:dyDescent="0.2">
      <c r="A61" s="401" t="s">
        <v>159</v>
      </c>
      <c r="B61" s="382" t="s">
        <v>277</v>
      </c>
      <c r="C61" s="270"/>
    </row>
    <row r="62" spans="1:3" s="88" customFormat="1" ht="12" customHeight="1" x14ac:dyDescent="0.2">
      <c r="A62" s="402" t="s">
        <v>160</v>
      </c>
      <c r="B62" s="383" t="s">
        <v>400</v>
      </c>
      <c r="C62" s="270">
        <v>100000</v>
      </c>
    </row>
    <row r="63" spans="1:3" s="88" customFormat="1" ht="12" customHeight="1" x14ac:dyDescent="0.2">
      <c r="A63" s="402" t="s">
        <v>207</v>
      </c>
      <c r="B63" s="383" t="s">
        <v>278</v>
      </c>
      <c r="C63" s="270"/>
    </row>
    <row r="64" spans="1:3" s="88" customFormat="1" ht="12" customHeight="1" thickBot="1" x14ac:dyDescent="0.25">
      <c r="A64" s="403" t="s">
        <v>276</v>
      </c>
      <c r="B64" s="384" t="s">
        <v>279</v>
      </c>
      <c r="C64" s="270"/>
    </row>
    <row r="65" spans="1:3" s="88" customFormat="1" ht="12" customHeight="1" thickBot="1" x14ac:dyDescent="0.25">
      <c r="A65" s="32" t="s">
        <v>24</v>
      </c>
      <c r="B65" s="21" t="s">
        <v>280</v>
      </c>
      <c r="C65" s="271">
        <f>+C8+C15+C22+C29+C37+C49+C55+C60</f>
        <v>1185661394</v>
      </c>
    </row>
    <row r="66" spans="1:3" s="88" customFormat="1" ht="12" customHeight="1" thickBot="1" x14ac:dyDescent="0.2">
      <c r="A66" s="404" t="s">
        <v>367</v>
      </c>
      <c r="B66" s="260" t="s">
        <v>282</v>
      </c>
      <c r="C66" s="265">
        <f>SUM(C67:C69)</f>
        <v>0</v>
      </c>
    </row>
    <row r="67" spans="1:3" s="88" customFormat="1" ht="12" customHeight="1" x14ac:dyDescent="0.2">
      <c r="A67" s="401" t="s">
        <v>310</v>
      </c>
      <c r="B67" s="382" t="s">
        <v>283</v>
      </c>
      <c r="C67" s="270"/>
    </row>
    <row r="68" spans="1:3" s="88" customFormat="1" ht="12" customHeight="1" x14ac:dyDescent="0.2">
      <c r="A68" s="402" t="s">
        <v>319</v>
      </c>
      <c r="B68" s="383" t="s">
        <v>284</v>
      </c>
      <c r="C68" s="270"/>
    </row>
    <row r="69" spans="1:3" s="88" customFormat="1" ht="12" customHeight="1" thickBot="1" x14ac:dyDescent="0.25">
      <c r="A69" s="403" t="s">
        <v>320</v>
      </c>
      <c r="B69" s="385" t="s">
        <v>285</v>
      </c>
      <c r="C69" s="270"/>
    </row>
    <row r="70" spans="1:3" s="88" customFormat="1" ht="12" customHeight="1" thickBot="1" x14ac:dyDescent="0.2">
      <c r="A70" s="404" t="s">
        <v>286</v>
      </c>
      <c r="B70" s="260" t="s">
        <v>287</v>
      </c>
      <c r="C70" s="265">
        <f>SUM(C71:C74)</f>
        <v>0</v>
      </c>
    </row>
    <row r="71" spans="1:3" s="88" customFormat="1" ht="12" customHeight="1" x14ac:dyDescent="0.2">
      <c r="A71" s="401" t="s">
        <v>135</v>
      </c>
      <c r="B71" s="382" t="s">
        <v>288</v>
      </c>
      <c r="C71" s="270"/>
    </row>
    <row r="72" spans="1:3" s="88" customFormat="1" ht="12" customHeight="1" x14ac:dyDescent="0.2">
      <c r="A72" s="402" t="s">
        <v>136</v>
      </c>
      <c r="B72" s="383" t="s">
        <v>539</v>
      </c>
      <c r="C72" s="270"/>
    </row>
    <row r="73" spans="1:3" s="88" customFormat="1" ht="12" customHeight="1" x14ac:dyDescent="0.2">
      <c r="A73" s="402" t="s">
        <v>311</v>
      </c>
      <c r="B73" s="383" t="s">
        <v>289</v>
      </c>
      <c r="C73" s="270"/>
    </row>
    <row r="74" spans="1:3" s="88" customFormat="1" ht="12" customHeight="1" x14ac:dyDescent="0.2">
      <c r="A74" s="402" t="s">
        <v>312</v>
      </c>
      <c r="B74" s="261" t="s">
        <v>540</v>
      </c>
      <c r="C74" s="270"/>
    </row>
    <row r="75" spans="1:3" s="88" customFormat="1" ht="12" customHeight="1" thickBot="1" x14ac:dyDescent="0.2">
      <c r="A75" s="408" t="s">
        <v>290</v>
      </c>
      <c r="B75" s="536" t="s">
        <v>291</v>
      </c>
      <c r="C75" s="450">
        <f>SUM(C76:C77)</f>
        <v>147099397</v>
      </c>
    </row>
    <row r="76" spans="1:3" s="88" customFormat="1" ht="12" customHeight="1" x14ac:dyDescent="0.2">
      <c r="A76" s="401" t="s">
        <v>313</v>
      </c>
      <c r="B76" s="382" t="s">
        <v>292</v>
      </c>
      <c r="C76" s="270">
        <v>147099397</v>
      </c>
    </row>
    <row r="77" spans="1:3" s="88" customFormat="1" ht="12" customHeight="1" thickBot="1" x14ac:dyDescent="0.25">
      <c r="A77" s="403" t="s">
        <v>314</v>
      </c>
      <c r="B77" s="384" t="s">
        <v>293</v>
      </c>
      <c r="C77" s="270"/>
    </row>
    <row r="78" spans="1:3" s="87" customFormat="1" ht="12" customHeight="1" thickBot="1" x14ac:dyDescent="0.2">
      <c r="A78" s="404" t="s">
        <v>294</v>
      </c>
      <c r="B78" s="260" t="s">
        <v>295</v>
      </c>
      <c r="C78" s="265">
        <f>SUM(C79:C81)</f>
        <v>0</v>
      </c>
    </row>
    <row r="79" spans="1:3" s="88" customFormat="1" ht="12" customHeight="1" x14ac:dyDescent="0.2">
      <c r="A79" s="401" t="s">
        <v>315</v>
      </c>
      <c r="B79" s="382" t="s">
        <v>296</v>
      </c>
      <c r="C79" s="270"/>
    </row>
    <row r="80" spans="1:3" s="88" customFormat="1" ht="12" customHeight="1" x14ac:dyDescent="0.2">
      <c r="A80" s="402" t="s">
        <v>316</v>
      </c>
      <c r="B80" s="383" t="s">
        <v>297</v>
      </c>
      <c r="C80" s="270"/>
    </row>
    <row r="81" spans="1:3" s="88" customFormat="1" ht="12" customHeight="1" thickBot="1" x14ac:dyDescent="0.25">
      <c r="A81" s="403" t="s">
        <v>317</v>
      </c>
      <c r="B81" s="384" t="s">
        <v>541</v>
      </c>
      <c r="C81" s="270"/>
    </row>
    <row r="82" spans="1:3" s="88" customFormat="1" ht="12" customHeight="1" thickBot="1" x14ac:dyDescent="0.2">
      <c r="A82" s="404" t="s">
        <v>298</v>
      </c>
      <c r="B82" s="260" t="s">
        <v>318</v>
      </c>
      <c r="C82" s="265">
        <f>SUM(C83:C86)</f>
        <v>0</v>
      </c>
    </row>
    <row r="83" spans="1:3" s="88" customFormat="1" ht="12" customHeight="1" x14ac:dyDescent="0.2">
      <c r="A83" s="405" t="s">
        <v>299</v>
      </c>
      <c r="B83" s="382" t="s">
        <v>300</v>
      </c>
      <c r="C83" s="270"/>
    </row>
    <row r="84" spans="1:3" s="88" customFormat="1" ht="12" customHeight="1" x14ac:dyDescent="0.2">
      <c r="A84" s="406" t="s">
        <v>301</v>
      </c>
      <c r="B84" s="383" t="s">
        <v>302</v>
      </c>
      <c r="C84" s="270"/>
    </row>
    <row r="85" spans="1:3" s="88" customFormat="1" ht="12" customHeight="1" x14ac:dyDescent="0.2">
      <c r="A85" s="406" t="s">
        <v>303</v>
      </c>
      <c r="B85" s="383" t="s">
        <v>304</v>
      </c>
      <c r="C85" s="270"/>
    </row>
    <row r="86" spans="1:3" s="87" customFormat="1" ht="12" customHeight="1" thickBot="1" x14ac:dyDescent="0.25">
      <c r="A86" s="407" t="s">
        <v>305</v>
      </c>
      <c r="B86" s="384" t="s">
        <v>306</v>
      </c>
      <c r="C86" s="270"/>
    </row>
    <row r="87" spans="1:3" s="87" customFormat="1" ht="12" customHeight="1" thickBot="1" x14ac:dyDescent="0.2">
      <c r="A87" s="404" t="s">
        <v>307</v>
      </c>
      <c r="B87" s="260" t="s">
        <v>447</v>
      </c>
      <c r="C87" s="427"/>
    </row>
    <row r="88" spans="1:3" s="87" customFormat="1" ht="12" customHeight="1" thickBot="1" x14ac:dyDescent="0.2">
      <c r="A88" s="404" t="s">
        <v>479</v>
      </c>
      <c r="B88" s="260" t="s">
        <v>308</v>
      </c>
      <c r="C88" s="427"/>
    </row>
    <row r="89" spans="1:3" s="87" customFormat="1" ht="12" customHeight="1" thickBot="1" x14ac:dyDescent="0.2">
      <c r="A89" s="404" t="s">
        <v>480</v>
      </c>
      <c r="B89" s="389" t="s">
        <v>450</v>
      </c>
      <c r="C89" s="271">
        <f>+C66+C70+C75+C78+C82+C88+C87</f>
        <v>147099397</v>
      </c>
    </row>
    <row r="90" spans="1:3" s="87" customFormat="1" ht="12" customHeight="1" thickBot="1" x14ac:dyDescent="0.2">
      <c r="A90" s="408" t="s">
        <v>481</v>
      </c>
      <c r="B90" s="390" t="s">
        <v>482</v>
      </c>
      <c r="C90" s="271">
        <f>+C65+C89</f>
        <v>1332760791</v>
      </c>
    </row>
    <row r="91" spans="1:3" s="88" customFormat="1" ht="6.75" customHeight="1" thickBot="1" x14ac:dyDescent="0.25">
      <c r="A91" s="208"/>
      <c r="B91" s="209"/>
      <c r="C91" s="329"/>
    </row>
    <row r="92" spans="1:3" s="66" customFormat="1" ht="16.5" customHeight="1" thickBot="1" x14ac:dyDescent="0.25">
      <c r="A92" s="212"/>
      <c r="B92" s="213" t="s">
        <v>54</v>
      </c>
      <c r="C92" s="331"/>
    </row>
    <row r="93" spans="1:3" s="89" customFormat="1" ht="12" customHeight="1" thickBot="1" x14ac:dyDescent="0.25">
      <c r="A93" s="376" t="s">
        <v>16</v>
      </c>
      <c r="B93" s="28" t="s">
        <v>486</v>
      </c>
      <c r="C93" s="264">
        <f>+C94+C95+C96+C97+C98+C111</f>
        <v>1072338396</v>
      </c>
    </row>
    <row r="94" spans="1:3" ht="12" customHeight="1" x14ac:dyDescent="0.2">
      <c r="A94" s="409" t="s">
        <v>95</v>
      </c>
      <c r="B94" s="10" t="s">
        <v>46</v>
      </c>
      <c r="C94" s="266">
        <v>59702158</v>
      </c>
    </row>
    <row r="95" spans="1:3" ht="12" customHeight="1" x14ac:dyDescent="0.2">
      <c r="A95" s="402" t="s">
        <v>96</v>
      </c>
      <c r="B95" s="8" t="s">
        <v>161</v>
      </c>
      <c r="C95" s="267">
        <v>8423125</v>
      </c>
    </row>
    <row r="96" spans="1:3" ht="12" customHeight="1" x14ac:dyDescent="0.2">
      <c r="A96" s="402" t="s">
        <v>97</v>
      </c>
      <c r="B96" s="8" t="s">
        <v>126</v>
      </c>
      <c r="C96" s="269">
        <v>76250253</v>
      </c>
    </row>
    <row r="97" spans="1:3" ht="12" customHeight="1" x14ac:dyDescent="0.2">
      <c r="A97" s="402" t="s">
        <v>98</v>
      </c>
      <c r="B97" s="11" t="s">
        <v>162</v>
      </c>
      <c r="C97" s="269">
        <v>1875000</v>
      </c>
    </row>
    <row r="98" spans="1:3" ht="12" customHeight="1" x14ac:dyDescent="0.2">
      <c r="A98" s="402" t="s">
        <v>109</v>
      </c>
      <c r="B98" s="19" t="s">
        <v>163</v>
      </c>
      <c r="C98" s="269">
        <f>C105+C110</f>
        <v>2525400</v>
      </c>
    </row>
    <row r="99" spans="1:3" ht="12" customHeight="1" x14ac:dyDescent="0.2">
      <c r="A99" s="402" t="s">
        <v>99</v>
      </c>
      <c r="B99" s="8" t="s">
        <v>483</v>
      </c>
      <c r="C99" s="269"/>
    </row>
    <row r="100" spans="1:3" ht="12" customHeight="1" x14ac:dyDescent="0.2">
      <c r="A100" s="402" t="s">
        <v>100</v>
      </c>
      <c r="B100" s="132" t="s">
        <v>413</v>
      </c>
      <c r="C100" s="269"/>
    </row>
    <row r="101" spans="1:3" ht="12" customHeight="1" x14ac:dyDescent="0.2">
      <c r="A101" s="402" t="s">
        <v>110</v>
      </c>
      <c r="B101" s="132" t="s">
        <v>412</v>
      </c>
      <c r="C101" s="269">
        <v>0</v>
      </c>
    </row>
    <row r="102" spans="1:3" ht="12" customHeight="1" x14ac:dyDescent="0.2">
      <c r="A102" s="402" t="s">
        <v>111</v>
      </c>
      <c r="B102" s="132" t="s">
        <v>324</v>
      </c>
      <c r="C102" s="269"/>
    </row>
    <row r="103" spans="1:3" ht="12" customHeight="1" x14ac:dyDescent="0.2">
      <c r="A103" s="402" t="s">
        <v>112</v>
      </c>
      <c r="B103" s="133" t="s">
        <v>325</v>
      </c>
      <c r="C103" s="269"/>
    </row>
    <row r="104" spans="1:3" ht="12" customHeight="1" x14ac:dyDescent="0.2">
      <c r="A104" s="402" t="s">
        <v>113</v>
      </c>
      <c r="B104" s="133" t="s">
        <v>326</v>
      </c>
      <c r="C104" s="269"/>
    </row>
    <row r="105" spans="1:3" ht="12" customHeight="1" x14ac:dyDescent="0.2">
      <c r="A105" s="402" t="s">
        <v>115</v>
      </c>
      <c r="B105" s="132" t="s">
        <v>327</v>
      </c>
      <c r="C105" s="269">
        <v>2525400</v>
      </c>
    </row>
    <row r="106" spans="1:3" ht="12" customHeight="1" x14ac:dyDescent="0.2">
      <c r="A106" s="402" t="s">
        <v>164</v>
      </c>
      <c r="B106" s="132" t="s">
        <v>328</v>
      </c>
      <c r="C106" s="269"/>
    </row>
    <row r="107" spans="1:3" ht="12" customHeight="1" x14ac:dyDescent="0.2">
      <c r="A107" s="402" t="s">
        <v>322</v>
      </c>
      <c r="B107" s="133" t="s">
        <v>329</v>
      </c>
      <c r="C107" s="269"/>
    </row>
    <row r="108" spans="1:3" ht="12" customHeight="1" x14ac:dyDescent="0.2">
      <c r="A108" s="410" t="s">
        <v>323</v>
      </c>
      <c r="B108" s="134" t="s">
        <v>330</v>
      </c>
      <c r="C108" s="269"/>
    </row>
    <row r="109" spans="1:3" ht="12" customHeight="1" x14ac:dyDescent="0.2">
      <c r="A109" s="402" t="s">
        <v>410</v>
      </c>
      <c r="B109" s="134" t="s">
        <v>331</v>
      </c>
      <c r="C109" s="269"/>
    </row>
    <row r="110" spans="1:3" ht="12" customHeight="1" x14ac:dyDescent="0.2">
      <c r="A110" s="402" t="s">
        <v>411</v>
      </c>
      <c r="B110" s="133" t="s">
        <v>332</v>
      </c>
      <c r="C110" s="267">
        <v>0</v>
      </c>
    </row>
    <row r="111" spans="1:3" ht="12" customHeight="1" x14ac:dyDescent="0.2">
      <c r="A111" s="402" t="s">
        <v>415</v>
      </c>
      <c r="B111" s="11" t="s">
        <v>47</v>
      </c>
      <c r="C111" s="267">
        <f>C113</f>
        <v>923562460</v>
      </c>
    </row>
    <row r="112" spans="1:3" ht="12" customHeight="1" x14ac:dyDescent="0.2">
      <c r="A112" s="403" t="s">
        <v>416</v>
      </c>
      <c r="B112" s="8" t="s">
        <v>484</v>
      </c>
      <c r="C112" s="269"/>
    </row>
    <row r="113" spans="1:3" ht="12" customHeight="1" thickBot="1" x14ac:dyDescent="0.25">
      <c r="A113" s="411" t="s">
        <v>417</v>
      </c>
      <c r="B113" s="135" t="s">
        <v>485</v>
      </c>
      <c r="C113" s="273">
        <v>923562460</v>
      </c>
    </row>
    <row r="114" spans="1:3" ht="12" customHeight="1" thickBot="1" x14ac:dyDescent="0.25">
      <c r="A114" s="32" t="s">
        <v>17</v>
      </c>
      <c r="B114" s="27" t="s">
        <v>333</v>
      </c>
      <c r="C114" s="265">
        <f>+C115+C117+C119</f>
        <v>131675479</v>
      </c>
    </row>
    <row r="115" spans="1:3" ht="12" customHeight="1" x14ac:dyDescent="0.2">
      <c r="A115" s="401" t="s">
        <v>101</v>
      </c>
      <c r="B115" s="8" t="s">
        <v>206</v>
      </c>
      <c r="C115" s="268">
        <v>107492062</v>
      </c>
    </row>
    <row r="116" spans="1:3" ht="12" customHeight="1" x14ac:dyDescent="0.2">
      <c r="A116" s="401" t="s">
        <v>102</v>
      </c>
      <c r="B116" s="12" t="s">
        <v>337</v>
      </c>
      <c r="C116" s="268">
        <v>90367179</v>
      </c>
    </row>
    <row r="117" spans="1:3" ht="12" customHeight="1" x14ac:dyDescent="0.2">
      <c r="A117" s="401" t="s">
        <v>103</v>
      </c>
      <c r="B117" s="12" t="s">
        <v>165</v>
      </c>
      <c r="C117" s="267">
        <v>24133417</v>
      </c>
    </row>
    <row r="118" spans="1:3" ht="12" customHeight="1" x14ac:dyDescent="0.2">
      <c r="A118" s="401" t="s">
        <v>104</v>
      </c>
      <c r="B118" s="12" t="s">
        <v>338</v>
      </c>
      <c r="C118" s="236">
        <v>10716161</v>
      </c>
    </row>
    <row r="119" spans="1:3" ht="12" customHeight="1" x14ac:dyDescent="0.2">
      <c r="A119" s="401" t="s">
        <v>105</v>
      </c>
      <c r="B119" s="262" t="s">
        <v>208</v>
      </c>
      <c r="C119" s="236">
        <f>C120+C121+C122+C123+C124+C125+C126+C127</f>
        <v>50000</v>
      </c>
    </row>
    <row r="120" spans="1:3" ht="12" customHeight="1" x14ac:dyDescent="0.2">
      <c r="A120" s="401" t="s">
        <v>114</v>
      </c>
      <c r="B120" s="261" t="s">
        <v>401</v>
      </c>
      <c r="C120" s="236"/>
    </row>
    <row r="121" spans="1:3" ht="12" customHeight="1" x14ac:dyDescent="0.2">
      <c r="A121" s="401" t="s">
        <v>116</v>
      </c>
      <c r="B121" s="378" t="s">
        <v>343</v>
      </c>
      <c r="C121" s="236"/>
    </row>
    <row r="122" spans="1:3" ht="12" customHeight="1" x14ac:dyDescent="0.2">
      <c r="A122" s="401" t="s">
        <v>166</v>
      </c>
      <c r="B122" s="133" t="s">
        <v>326</v>
      </c>
      <c r="C122" s="236"/>
    </row>
    <row r="123" spans="1:3" ht="12" customHeight="1" x14ac:dyDescent="0.2">
      <c r="A123" s="401" t="s">
        <v>167</v>
      </c>
      <c r="B123" s="133" t="s">
        <v>342</v>
      </c>
      <c r="C123" s="236">
        <v>50000</v>
      </c>
    </row>
    <row r="124" spans="1:3" ht="12" customHeight="1" x14ac:dyDescent="0.2">
      <c r="A124" s="401" t="s">
        <v>168</v>
      </c>
      <c r="B124" s="133" t="s">
        <v>341</v>
      </c>
      <c r="C124" s="236"/>
    </row>
    <row r="125" spans="1:3" ht="12" customHeight="1" x14ac:dyDescent="0.2">
      <c r="A125" s="401" t="s">
        <v>334</v>
      </c>
      <c r="B125" s="133" t="s">
        <v>329</v>
      </c>
      <c r="C125" s="236"/>
    </row>
    <row r="126" spans="1:3" ht="12" customHeight="1" x14ac:dyDescent="0.2">
      <c r="A126" s="401" t="s">
        <v>335</v>
      </c>
      <c r="B126" s="133" t="s">
        <v>340</v>
      </c>
      <c r="C126" s="236"/>
    </row>
    <row r="127" spans="1:3" ht="12" customHeight="1" thickBot="1" x14ac:dyDescent="0.25">
      <c r="A127" s="410" t="s">
        <v>336</v>
      </c>
      <c r="B127" s="133" t="s">
        <v>339</v>
      </c>
      <c r="C127" s="238"/>
    </row>
    <row r="128" spans="1:3" ht="12" customHeight="1" thickBot="1" x14ac:dyDescent="0.25">
      <c r="A128" s="32" t="s">
        <v>18</v>
      </c>
      <c r="B128" s="115" t="s">
        <v>420</v>
      </c>
      <c r="C128" s="265">
        <f>+C93+C114</f>
        <v>1204013875</v>
      </c>
    </row>
    <row r="129" spans="1:11" ht="12" customHeight="1" thickBot="1" x14ac:dyDescent="0.25">
      <c r="A129" s="32" t="s">
        <v>19</v>
      </c>
      <c r="B129" s="115" t="s">
        <v>421</v>
      </c>
      <c r="C129" s="265">
        <f>+C130+C131+C132</f>
        <v>0</v>
      </c>
    </row>
    <row r="130" spans="1:11" s="89" customFormat="1" ht="12" customHeight="1" x14ac:dyDescent="0.2">
      <c r="A130" s="401" t="s">
        <v>243</v>
      </c>
      <c r="B130" s="9" t="s">
        <v>489</v>
      </c>
      <c r="C130" s="236"/>
    </row>
    <row r="131" spans="1:11" ht="12" customHeight="1" x14ac:dyDescent="0.2">
      <c r="A131" s="401" t="s">
        <v>244</v>
      </c>
      <c r="B131" s="9" t="s">
        <v>429</v>
      </c>
      <c r="C131" s="236"/>
    </row>
    <row r="132" spans="1:11" ht="12" customHeight="1" thickBot="1" x14ac:dyDescent="0.25">
      <c r="A132" s="410" t="s">
        <v>245</v>
      </c>
      <c r="B132" s="7" t="s">
        <v>488</v>
      </c>
      <c r="C132" s="236"/>
    </row>
    <row r="133" spans="1:11" ht="12" customHeight="1" thickBot="1" x14ac:dyDescent="0.25">
      <c r="A133" s="32" t="s">
        <v>20</v>
      </c>
      <c r="B133" s="115" t="s">
        <v>422</v>
      </c>
      <c r="C133" s="265">
        <f>+C134+C135+C136+C137+C138+C139</f>
        <v>0</v>
      </c>
    </row>
    <row r="134" spans="1:11" ht="12" customHeight="1" x14ac:dyDescent="0.2">
      <c r="A134" s="401" t="s">
        <v>88</v>
      </c>
      <c r="B134" s="9" t="s">
        <v>431</v>
      </c>
      <c r="C134" s="236"/>
    </row>
    <row r="135" spans="1:11" ht="12" customHeight="1" x14ac:dyDescent="0.2">
      <c r="A135" s="401" t="s">
        <v>89</v>
      </c>
      <c r="B135" s="9" t="s">
        <v>423</v>
      </c>
      <c r="C135" s="236"/>
    </row>
    <row r="136" spans="1:11" ht="12" customHeight="1" x14ac:dyDescent="0.2">
      <c r="A136" s="401" t="s">
        <v>90</v>
      </c>
      <c r="B136" s="9" t="s">
        <v>424</v>
      </c>
      <c r="C136" s="236"/>
    </row>
    <row r="137" spans="1:11" ht="12" customHeight="1" x14ac:dyDescent="0.2">
      <c r="A137" s="401" t="s">
        <v>153</v>
      </c>
      <c r="B137" s="9" t="s">
        <v>487</v>
      </c>
      <c r="C137" s="236"/>
    </row>
    <row r="138" spans="1:11" ht="12" customHeight="1" x14ac:dyDescent="0.2">
      <c r="A138" s="401" t="s">
        <v>154</v>
      </c>
      <c r="B138" s="9" t="s">
        <v>426</v>
      </c>
      <c r="C138" s="236"/>
    </row>
    <row r="139" spans="1:11" s="89" customFormat="1" ht="12" customHeight="1" thickBot="1" x14ac:dyDescent="0.25">
      <c r="A139" s="410" t="s">
        <v>155</v>
      </c>
      <c r="B139" s="7" t="s">
        <v>427</v>
      </c>
      <c r="C139" s="236"/>
    </row>
    <row r="140" spans="1:11" ht="12" customHeight="1" thickBot="1" x14ac:dyDescent="0.25">
      <c r="A140" s="32" t="s">
        <v>21</v>
      </c>
      <c r="B140" s="115" t="s">
        <v>511</v>
      </c>
      <c r="C140" s="271">
        <f>+C141+C142+C144+C145+C143</f>
        <v>128746916</v>
      </c>
      <c r="K140" s="219"/>
    </row>
    <row r="141" spans="1:11" x14ac:dyDescent="0.2">
      <c r="A141" s="401" t="s">
        <v>91</v>
      </c>
      <c r="B141" s="9" t="s">
        <v>344</v>
      </c>
      <c r="C141" s="236"/>
    </row>
    <row r="142" spans="1:11" ht="12" customHeight="1" x14ac:dyDescent="0.2">
      <c r="A142" s="401" t="s">
        <v>92</v>
      </c>
      <c r="B142" s="9" t="s">
        <v>345</v>
      </c>
      <c r="C142" s="236">
        <v>6948695</v>
      </c>
    </row>
    <row r="143" spans="1:11" s="89" customFormat="1" ht="12" customHeight="1" x14ac:dyDescent="0.2">
      <c r="A143" s="401" t="s">
        <v>261</v>
      </c>
      <c r="B143" s="9" t="s">
        <v>510</v>
      </c>
      <c r="C143" s="236">
        <v>121798221</v>
      </c>
    </row>
    <row r="144" spans="1:11" s="89" customFormat="1" ht="12" customHeight="1" x14ac:dyDescent="0.2">
      <c r="A144" s="401" t="s">
        <v>262</v>
      </c>
      <c r="B144" s="9" t="s">
        <v>436</v>
      </c>
      <c r="C144" s="236"/>
    </row>
    <row r="145" spans="1:3" s="89" customFormat="1" ht="12" customHeight="1" thickBot="1" x14ac:dyDescent="0.25">
      <c r="A145" s="410" t="s">
        <v>263</v>
      </c>
      <c r="B145" s="7" t="s">
        <v>363</v>
      </c>
      <c r="C145" s="236"/>
    </row>
    <row r="146" spans="1:3" s="89" customFormat="1" ht="12" customHeight="1" thickBot="1" x14ac:dyDescent="0.25">
      <c r="A146" s="32" t="s">
        <v>22</v>
      </c>
      <c r="B146" s="115" t="s">
        <v>437</v>
      </c>
      <c r="C146" s="274">
        <f>+C147+C148+C149+C150+C151</f>
        <v>0</v>
      </c>
    </row>
    <row r="147" spans="1:3" s="89" customFormat="1" ht="12" customHeight="1" x14ac:dyDescent="0.2">
      <c r="A147" s="401" t="s">
        <v>93</v>
      </c>
      <c r="B147" s="9" t="s">
        <v>432</v>
      </c>
      <c r="C147" s="236"/>
    </row>
    <row r="148" spans="1:3" s="89" customFormat="1" ht="12" customHeight="1" x14ac:dyDescent="0.2">
      <c r="A148" s="401" t="s">
        <v>94</v>
      </c>
      <c r="B148" s="9" t="s">
        <v>439</v>
      </c>
      <c r="C148" s="236"/>
    </row>
    <row r="149" spans="1:3" s="89" customFormat="1" ht="12" customHeight="1" x14ac:dyDescent="0.2">
      <c r="A149" s="401" t="s">
        <v>273</v>
      </c>
      <c r="B149" s="9" t="s">
        <v>434</v>
      </c>
      <c r="C149" s="236"/>
    </row>
    <row r="150" spans="1:3" ht="12.75" customHeight="1" x14ac:dyDescent="0.2">
      <c r="A150" s="401" t="s">
        <v>274</v>
      </c>
      <c r="B150" s="9" t="s">
        <v>490</v>
      </c>
      <c r="C150" s="236"/>
    </row>
    <row r="151" spans="1:3" ht="12.75" customHeight="1" thickBot="1" x14ac:dyDescent="0.25">
      <c r="A151" s="410" t="s">
        <v>438</v>
      </c>
      <c r="B151" s="7" t="s">
        <v>441</v>
      </c>
      <c r="C151" s="238"/>
    </row>
    <row r="152" spans="1:3" ht="12.75" customHeight="1" thickBot="1" x14ac:dyDescent="0.25">
      <c r="A152" s="455" t="s">
        <v>23</v>
      </c>
      <c r="B152" s="115" t="s">
        <v>442</v>
      </c>
      <c r="C152" s="274"/>
    </row>
    <row r="153" spans="1:3" ht="12" customHeight="1" thickBot="1" x14ac:dyDescent="0.25">
      <c r="A153" s="455" t="s">
        <v>24</v>
      </c>
      <c r="B153" s="115" t="s">
        <v>443</v>
      </c>
      <c r="C153" s="274"/>
    </row>
    <row r="154" spans="1:3" ht="15.2" customHeight="1" thickBot="1" x14ac:dyDescent="0.25">
      <c r="A154" s="32" t="s">
        <v>25</v>
      </c>
      <c r="B154" s="115" t="s">
        <v>445</v>
      </c>
      <c r="C154" s="392">
        <f>+C129+C133+C140+C146+C152+C153</f>
        <v>128746916</v>
      </c>
    </row>
    <row r="155" spans="1:3" ht="13.5" thickBot="1" x14ac:dyDescent="0.25">
      <c r="A155" s="412" t="s">
        <v>26</v>
      </c>
      <c r="B155" s="347" t="s">
        <v>444</v>
      </c>
      <c r="C155" s="392">
        <f>+C128+C154</f>
        <v>1332760791</v>
      </c>
    </row>
    <row r="156" spans="1:3" ht="9" customHeight="1" thickBot="1" x14ac:dyDescent="0.25">
      <c r="A156" s="355"/>
      <c r="B156" s="356"/>
      <c r="C156" s="576">
        <f>C90-C155</f>
        <v>0</v>
      </c>
    </row>
    <row r="157" spans="1:3" ht="14.45" customHeight="1" thickBot="1" x14ac:dyDescent="0.25">
      <c r="A157" s="217" t="s">
        <v>491</v>
      </c>
      <c r="B157" s="218"/>
      <c r="C157" s="112">
        <v>12</v>
      </c>
    </row>
    <row r="158" spans="1:3" ht="13.5" thickBot="1" x14ac:dyDescent="0.25">
      <c r="A158" s="217" t="s">
        <v>182</v>
      </c>
      <c r="B158" s="218"/>
      <c r="C158" s="112">
        <v>10</v>
      </c>
    </row>
    <row r="159" spans="1:3" x14ac:dyDescent="0.2">
      <c r="A159" s="573"/>
      <c r="B159" s="574"/>
      <c r="C159" s="575"/>
    </row>
    <row r="160" spans="1:3" x14ac:dyDescent="0.2">
      <c r="A160" s="573"/>
      <c r="B160" s="574"/>
    </row>
    <row r="161" spans="1:3" x14ac:dyDescent="0.2">
      <c r="A161" s="573"/>
      <c r="B161" s="574"/>
      <c r="C161" s="575"/>
    </row>
    <row r="162" spans="1:3" x14ac:dyDescent="0.2">
      <c r="A162" s="573"/>
      <c r="B162" s="574"/>
      <c r="C162" s="575"/>
    </row>
    <row r="163" spans="1:3" x14ac:dyDescent="0.2">
      <c r="A163" s="573"/>
      <c r="B163" s="574"/>
      <c r="C163" s="575"/>
    </row>
    <row r="164" spans="1:3" x14ac:dyDescent="0.2">
      <c r="A164" s="573"/>
      <c r="B164" s="574"/>
      <c r="C164" s="575"/>
    </row>
    <row r="165" spans="1:3" x14ac:dyDescent="0.2">
      <c r="A165" s="573"/>
      <c r="B165" s="574"/>
      <c r="C165" s="575"/>
    </row>
    <row r="166" spans="1:3" x14ac:dyDescent="0.2">
      <c r="A166" s="573"/>
      <c r="B166" s="574"/>
      <c r="C166" s="575"/>
    </row>
    <row r="167" spans="1:3" x14ac:dyDescent="0.2">
      <c r="A167" s="573"/>
      <c r="B167" s="574"/>
      <c r="C167" s="575"/>
    </row>
    <row r="168" spans="1:3" x14ac:dyDescent="0.2">
      <c r="A168" s="573"/>
      <c r="B168" s="574"/>
      <c r="C168" s="575"/>
    </row>
    <row r="169" spans="1:3" x14ac:dyDescent="0.2">
      <c r="A169" s="573"/>
      <c r="B169" s="574"/>
      <c r="C169" s="575"/>
    </row>
    <row r="170" spans="1:3" x14ac:dyDescent="0.2">
      <c r="A170" s="573"/>
      <c r="B170" s="574"/>
      <c r="C170" s="575"/>
    </row>
    <row r="171" spans="1:3" x14ac:dyDescent="0.2">
      <c r="A171" s="573"/>
      <c r="B171" s="574"/>
      <c r="C171" s="575"/>
    </row>
    <row r="172" spans="1:3" x14ac:dyDescent="0.2">
      <c r="A172" s="573"/>
      <c r="B172" s="574"/>
      <c r="C172" s="575"/>
    </row>
    <row r="173" spans="1:3" x14ac:dyDescent="0.2">
      <c r="A173" s="573"/>
      <c r="B173" s="574"/>
      <c r="C173" s="575"/>
    </row>
    <row r="174" spans="1:3" x14ac:dyDescent="0.2">
      <c r="A174" s="573"/>
      <c r="B174" s="574"/>
      <c r="C174" s="575"/>
    </row>
    <row r="175" spans="1:3" x14ac:dyDescent="0.2">
      <c r="A175" s="573"/>
      <c r="B175" s="574"/>
      <c r="C175" s="575"/>
    </row>
    <row r="176" spans="1:3" x14ac:dyDescent="0.2">
      <c r="A176" s="573"/>
      <c r="B176" s="574"/>
      <c r="C176" s="575"/>
    </row>
    <row r="177" spans="1:3" x14ac:dyDescent="0.2">
      <c r="A177" s="573"/>
      <c r="B177" s="574"/>
      <c r="C177" s="575"/>
    </row>
    <row r="178" spans="1:3" x14ac:dyDescent="0.2">
      <c r="A178" s="573"/>
      <c r="B178" s="574"/>
      <c r="C178" s="575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  <rowBreaks count="1" manualBreakCount="1">
    <brk id="90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92D050"/>
  </sheetPr>
  <dimension ref="A1:K178"/>
  <sheetViews>
    <sheetView zoomScale="120" zoomScaleNormal="120" zoomScaleSheetLayoutView="85" workbookViewId="0">
      <selection activeCell="C159" sqref="C159"/>
    </sheetView>
  </sheetViews>
  <sheetFormatPr defaultRowHeight="12.75" x14ac:dyDescent="0.2"/>
  <cols>
    <col min="1" max="1" width="19.5" style="357" customWidth="1"/>
    <col min="2" max="2" width="72" style="358" customWidth="1"/>
    <col min="3" max="3" width="25" style="359" customWidth="1"/>
    <col min="4" max="16384" width="9.33203125" style="3"/>
  </cols>
  <sheetData>
    <row r="1" spans="1:3" s="2" customFormat="1" ht="16.5" customHeight="1" thickBot="1" x14ac:dyDescent="0.25">
      <c r="A1" s="554"/>
      <c r="B1" s="555"/>
      <c r="C1" s="551" t="str">
        <f>CONCATENATE("9.1.2. melléklet ",ALAPADATOK!A7," ",ALAPADATOK!B7," ",ALAPADATOK!C7," ",ALAPADATOK!D7," ",ALAPADATOK!E7," ",ALAPADATOK!F7," ",ALAPADATOK!G7," ",ALAPADATOK!H7)</f>
        <v>9.1.2. melléklet a 1 / 2021 ( II.16. ) önkormányzati rendelethez</v>
      </c>
    </row>
    <row r="2" spans="1:3" s="85" customFormat="1" ht="21.2" customHeight="1" x14ac:dyDescent="0.2">
      <c r="A2" s="556" t="s">
        <v>58</v>
      </c>
      <c r="B2" s="557" t="str">
        <f>CONCATENATE(ALAPADATOK!A3)</f>
        <v>MURAKERESZTÚR KÖZSÉG ÖNKORMÁNYZATA</v>
      </c>
      <c r="C2" s="558" t="s">
        <v>51</v>
      </c>
    </row>
    <row r="3" spans="1:3" s="85" customFormat="1" ht="16.5" thickBot="1" x14ac:dyDescent="0.25">
      <c r="A3" s="559" t="s">
        <v>179</v>
      </c>
      <c r="B3" s="560" t="s">
        <v>403</v>
      </c>
      <c r="C3" s="561" t="s">
        <v>57</v>
      </c>
    </row>
    <row r="4" spans="1:3" s="86" customFormat="1" ht="22.5" customHeight="1" thickBot="1" x14ac:dyDescent="0.3">
      <c r="A4" s="562"/>
      <c r="B4" s="562"/>
      <c r="C4" s="563" t="str">
        <f>'KV_9.1.1.sz.mell'!C4</f>
        <v>Forintban!</v>
      </c>
    </row>
    <row r="5" spans="1:3" ht="13.5" thickBot="1" x14ac:dyDescent="0.25">
      <c r="A5" s="564" t="s">
        <v>181</v>
      </c>
      <c r="B5" s="565" t="s">
        <v>532</v>
      </c>
      <c r="C5" s="566" t="s">
        <v>52</v>
      </c>
    </row>
    <row r="6" spans="1:3" s="66" customFormat="1" ht="12.95" customHeight="1" thickBot="1" x14ac:dyDescent="0.25">
      <c r="A6" s="567"/>
      <c r="B6" s="568" t="s">
        <v>465</v>
      </c>
      <c r="C6" s="569" t="s">
        <v>466</v>
      </c>
    </row>
    <row r="7" spans="1:3" s="66" customFormat="1" ht="15.95" customHeight="1" thickBot="1" x14ac:dyDescent="0.25">
      <c r="A7" s="202"/>
      <c r="B7" s="203" t="s">
        <v>53</v>
      </c>
      <c r="C7" s="324"/>
    </row>
    <row r="8" spans="1:3" s="66" customFormat="1" ht="12" customHeight="1" thickBot="1" x14ac:dyDescent="0.25">
      <c r="A8" s="32" t="s">
        <v>16</v>
      </c>
      <c r="B8" s="21" t="s">
        <v>228</v>
      </c>
      <c r="C8" s="265">
        <f>+C9+C10+C11+C12+C13+C14</f>
        <v>0</v>
      </c>
    </row>
    <row r="9" spans="1:3" s="87" customFormat="1" ht="12" customHeight="1" x14ac:dyDescent="0.2">
      <c r="A9" s="401" t="s">
        <v>95</v>
      </c>
      <c r="B9" s="382" t="s">
        <v>229</v>
      </c>
      <c r="C9" s="268"/>
    </row>
    <row r="10" spans="1:3" s="88" customFormat="1" ht="12" customHeight="1" x14ac:dyDescent="0.2">
      <c r="A10" s="402" t="s">
        <v>96</v>
      </c>
      <c r="B10" s="383" t="s">
        <v>230</v>
      </c>
      <c r="C10" s="267"/>
    </row>
    <row r="11" spans="1:3" s="88" customFormat="1" ht="12" customHeight="1" x14ac:dyDescent="0.2">
      <c r="A11" s="402" t="s">
        <v>97</v>
      </c>
      <c r="B11" s="383" t="s">
        <v>520</v>
      </c>
      <c r="C11" s="267"/>
    </row>
    <row r="12" spans="1:3" s="88" customFormat="1" ht="12" customHeight="1" x14ac:dyDescent="0.2">
      <c r="A12" s="402" t="s">
        <v>98</v>
      </c>
      <c r="B12" s="383" t="s">
        <v>231</v>
      </c>
      <c r="C12" s="267"/>
    </row>
    <row r="13" spans="1:3" s="88" customFormat="1" ht="12" customHeight="1" x14ac:dyDescent="0.2">
      <c r="A13" s="402" t="s">
        <v>134</v>
      </c>
      <c r="B13" s="383" t="s">
        <v>478</v>
      </c>
      <c r="C13" s="267"/>
    </row>
    <row r="14" spans="1:3" s="87" customFormat="1" ht="12" customHeight="1" thickBot="1" x14ac:dyDescent="0.25">
      <c r="A14" s="403" t="s">
        <v>99</v>
      </c>
      <c r="B14" s="384" t="s">
        <v>405</v>
      </c>
      <c r="C14" s="267"/>
    </row>
    <row r="15" spans="1:3" s="87" customFormat="1" ht="12" customHeight="1" thickBot="1" x14ac:dyDescent="0.25">
      <c r="A15" s="32" t="s">
        <v>17</v>
      </c>
      <c r="B15" s="260" t="s">
        <v>232</v>
      </c>
      <c r="C15" s="265">
        <f>+C16+C17+C18+C19+C20</f>
        <v>0</v>
      </c>
    </row>
    <row r="16" spans="1:3" s="87" customFormat="1" ht="12" customHeight="1" x14ac:dyDescent="0.2">
      <c r="A16" s="401" t="s">
        <v>101</v>
      </c>
      <c r="B16" s="382" t="s">
        <v>233</v>
      </c>
      <c r="C16" s="268"/>
    </row>
    <row r="17" spans="1:3" s="87" customFormat="1" ht="12" customHeight="1" x14ac:dyDescent="0.2">
      <c r="A17" s="402" t="s">
        <v>102</v>
      </c>
      <c r="B17" s="383" t="s">
        <v>234</v>
      </c>
      <c r="C17" s="267"/>
    </row>
    <row r="18" spans="1:3" s="87" customFormat="1" ht="12" customHeight="1" x14ac:dyDescent="0.2">
      <c r="A18" s="402" t="s">
        <v>103</v>
      </c>
      <c r="B18" s="383" t="s">
        <v>395</v>
      </c>
      <c r="C18" s="267"/>
    </row>
    <row r="19" spans="1:3" s="87" customFormat="1" ht="12" customHeight="1" x14ac:dyDescent="0.2">
      <c r="A19" s="402" t="s">
        <v>104</v>
      </c>
      <c r="B19" s="383" t="s">
        <v>396</v>
      </c>
      <c r="C19" s="267"/>
    </row>
    <row r="20" spans="1:3" s="87" customFormat="1" ht="12" customHeight="1" x14ac:dyDescent="0.2">
      <c r="A20" s="402" t="s">
        <v>105</v>
      </c>
      <c r="B20" s="383" t="s">
        <v>235</v>
      </c>
      <c r="C20" s="267"/>
    </row>
    <row r="21" spans="1:3" s="88" customFormat="1" ht="12" customHeight="1" thickBot="1" x14ac:dyDescent="0.25">
      <c r="A21" s="403" t="s">
        <v>114</v>
      </c>
      <c r="B21" s="384" t="s">
        <v>236</v>
      </c>
      <c r="C21" s="269"/>
    </row>
    <row r="22" spans="1:3" s="88" customFormat="1" ht="12" customHeight="1" thickBot="1" x14ac:dyDescent="0.25">
      <c r="A22" s="32" t="s">
        <v>18</v>
      </c>
      <c r="B22" s="21" t="s">
        <v>237</v>
      </c>
      <c r="C22" s="265">
        <f>+C23+C24+C25+C26+C27</f>
        <v>0</v>
      </c>
    </row>
    <row r="23" spans="1:3" s="88" customFormat="1" ht="12" customHeight="1" x14ac:dyDescent="0.2">
      <c r="A23" s="401" t="s">
        <v>84</v>
      </c>
      <c r="B23" s="382" t="s">
        <v>238</v>
      </c>
      <c r="C23" s="268"/>
    </row>
    <row r="24" spans="1:3" s="87" customFormat="1" ht="12" customHeight="1" x14ac:dyDescent="0.2">
      <c r="A24" s="402" t="s">
        <v>85</v>
      </c>
      <c r="B24" s="383" t="s">
        <v>239</v>
      </c>
      <c r="C24" s="267"/>
    </row>
    <row r="25" spans="1:3" s="88" customFormat="1" ht="12" customHeight="1" x14ac:dyDescent="0.2">
      <c r="A25" s="402" t="s">
        <v>86</v>
      </c>
      <c r="B25" s="383" t="s">
        <v>397</v>
      </c>
      <c r="C25" s="267"/>
    </row>
    <row r="26" spans="1:3" s="88" customFormat="1" ht="12" customHeight="1" x14ac:dyDescent="0.2">
      <c r="A26" s="402" t="s">
        <v>87</v>
      </c>
      <c r="B26" s="383" t="s">
        <v>398</v>
      </c>
      <c r="C26" s="267"/>
    </row>
    <row r="27" spans="1:3" s="88" customFormat="1" ht="12" customHeight="1" x14ac:dyDescent="0.2">
      <c r="A27" s="402" t="s">
        <v>149</v>
      </c>
      <c r="B27" s="383" t="s">
        <v>240</v>
      </c>
      <c r="C27" s="267"/>
    </row>
    <row r="28" spans="1:3" s="88" customFormat="1" ht="12" customHeight="1" thickBot="1" x14ac:dyDescent="0.25">
      <c r="A28" s="403" t="s">
        <v>150</v>
      </c>
      <c r="B28" s="384" t="s">
        <v>241</v>
      </c>
      <c r="C28" s="269"/>
    </row>
    <row r="29" spans="1:3" s="88" customFormat="1" ht="12" customHeight="1" thickBot="1" x14ac:dyDescent="0.25">
      <c r="A29" s="32" t="s">
        <v>151</v>
      </c>
      <c r="B29" s="21" t="s">
        <v>242</v>
      </c>
      <c r="C29" s="271">
        <f>SUM(C30:C36)</f>
        <v>4505740</v>
      </c>
    </row>
    <row r="30" spans="1:3" s="88" customFormat="1" ht="12" customHeight="1" x14ac:dyDescent="0.2">
      <c r="A30" s="401" t="s">
        <v>243</v>
      </c>
      <c r="B30" s="382" t="s">
        <v>666</v>
      </c>
      <c r="C30" s="268"/>
    </row>
    <row r="31" spans="1:3" s="88" customFormat="1" ht="12" customHeight="1" x14ac:dyDescent="0.2">
      <c r="A31" s="402" t="s">
        <v>244</v>
      </c>
      <c r="B31" s="382" t="str">
        <f>'KV_1.1.sz.mell.'!B33</f>
        <v>Idegenforgalmi adó</v>
      </c>
      <c r="C31" s="267"/>
    </row>
    <row r="32" spans="1:3" s="88" customFormat="1" ht="12" customHeight="1" x14ac:dyDescent="0.2">
      <c r="A32" s="402" t="s">
        <v>245</v>
      </c>
      <c r="B32" s="382" t="str">
        <f>'KV_1.1.sz.mell.'!B34</f>
        <v>Iparűzési adó</v>
      </c>
      <c r="C32" s="269">
        <v>4505740</v>
      </c>
    </row>
    <row r="33" spans="1:3" s="88" customFormat="1" ht="12" customHeight="1" x14ac:dyDescent="0.2">
      <c r="A33" s="402" t="s">
        <v>246</v>
      </c>
      <c r="B33" s="382" t="str">
        <f>'KV_1.1.sz.mell.'!B35</f>
        <v>Talajterhelési díj</v>
      </c>
      <c r="C33" s="267"/>
    </row>
    <row r="34" spans="1:3" s="88" customFormat="1" ht="12" customHeight="1" x14ac:dyDescent="0.2">
      <c r="A34" s="402" t="s">
        <v>522</v>
      </c>
      <c r="B34" s="382" t="str">
        <f>'KV_1.1.sz.mell.'!B36</f>
        <v>Gépjárműadó</v>
      </c>
      <c r="C34" s="267"/>
    </row>
    <row r="35" spans="1:3" s="88" customFormat="1" ht="12" customHeight="1" x14ac:dyDescent="0.2">
      <c r="A35" s="402" t="s">
        <v>523</v>
      </c>
      <c r="B35" s="382" t="str">
        <f>'KV_1.1.sz.mell.'!B37</f>
        <v>Telekadó</v>
      </c>
      <c r="C35" s="267"/>
    </row>
    <row r="36" spans="1:3" s="88" customFormat="1" ht="12" customHeight="1" thickBot="1" x14ac:dyDescent="0.25">
      <c r="A36" s="403" t="s">
        <v>524</v>
      </c>
      <c r="B36" s="382" t="s">
        <v>667</v>
      </c>
      <c r="C36" s="269"/>
    </row>
    <row r="37" spans="1:3" s="88" customFormat="1" ht="12" customHeight="1" thickBot="1" x14ac:dyDescent="0.25">
      <c r="A37" s="32" t="s">
        <v>20</v>
      </c>
      <c r="B37" s="21" t="s">
        <v>406</v>
      </c>
      <c r="C37" s="265">
        <f>SUM(C38:C48)</f>
        <v>0</v>
      </c>
    </row>
    <row r="38" spans="1:3" s="88" customFormat="1" ht="12" customHeight="1" x14ac:dyDescent="0.2">
      <c r="A38" s="401" t="s">
        <v>88</v>
      </c>
      <c r="B38" s="382" t="s">
        <v>250</v>
      </c>
      <c r="C38" s="268"/>
    </row>
    <row r="39" spans="1:3" s="88" customFormat="1" ht="12" customHeight="1" x14ac:dyDescent="0.2">
      <c r="A39" s="402" t="s">
        <v>89</v>
      </c>
      <c r="B39" s="383" t="s">
        <v>251</v>
      </c>
      <c r="C39" s="267"/>
    </row>
    <row r="40" spans="1:3" s="88" customFormat="1" ht="12" customHeight="1" x14ac:dyDescent="0.2">
      <c r="A40" s="402" t="s">
        <v>90</v>
      </c>
      <c r="B40" s="383" t="s">
        <v>252</v>
      </c>
      <c r="C40" s="267"/>
    </row>
    <row r="41" spans="1:3" s="88" customFormat="1" ht="12" customHeight="1" x14ac:dyDescent="0.2">
      <c r="A41" s="402" t="s">
        <v>153</v>
      </c>
      <c r="B41" s="383" t="s">
        <v>253</v>
      </c>
      <c r="C41" s="267"/>
    </row>
    <row r="42" spans="1:3" s="88" customFormat="1" ht="12" customHeight="1" x14ac:dyDescent="0.2">
      <c r="A42" s="402" t="s">
        <v>154</v>
      </c>
      <c r="B42" s="383" t="s">
        <v>254</v>
      </c>
      <c r="C42" s="267"/>
    </row>
    <row r="43" spans="1:3" s="88" customFormat="1" ht="12" customHeight="1" x14ac:dyDescent="0.2">
      <c r="A43" s="402" t="s">
        <v>155</v>
      </c>
      <c r="B43" s="383" t="s">
        <v>255</v>
      </c>
      <c r="C43" s="267"/>
    </row>
    <row r="44" spans="1:3" s="88" customFormat="1" ht="12" customHeight="1" x14ac:dyDescent="0.2">
      <c r="A44" s="402" t="s">
        <v>156</v>
      </c>
      <c r="B44" s="383" t="s">
        <v>256</v>
      </c>
      <c r="C44" s="267"/>
    </row>
    <row r="45" spans="1:3" s="88" customFormat="1" ht="12" customHeight="1" x14ac:dyDescent="0.2">
      <c r="A45" s="402" t="s">
        <v>157</v>
      </c>
      <c r="B45" s="383" t="s">
        <v>530</v>
      </c>
      <c r="C45" s="267"/>
    </row>
    <row r="46" spans="1:3" s="88" customFormat="1" ht="12" customHeight="1" x14ac:dyDescent="0.2">
      <c r="A46" s="402" t="s">
        <v>248</v>
      </c>
      <c r="B46" s="383" t="s">
        <v>258</v>
      </c>
      <c r="C46" s="270"/>
    </row>
    <row r="47" spans="1:3" s="88" customFormat="1" ht="12" customHeight="1" x14ac:dyDescent="0.2">
      <c r="A47" s="403" t="s">
        <v>249</v>
      </c>
      <c r="B47" s="384" t="s">
        <v>408</v>
      </c>
      <c r="C47" s="370"/>
    </row>
    <row r="48" spans="1:3" s="88" customFormat="1" ht="12" customHeight="1" thickBot="1" x14ac:dyDescent="0.25">
      <c r="A48" s="403" t="s">
        <v>407</v>
      </c>
      <c r="B48" s="384" t="s">
        <v>259</v>
      </c>
      <c r="C48" s="370"/>
    </row>
    <row r="49" spans="1:3" s="88" customFormat="1" ht="12" customHeight="1" thickBot="1" x14ac:dyDescent="0.25">
      <c r="A49" s="32" t="s">
        <v>21</v>
      </c>
      <c r="B49" s="21" t="s">
        <v>260</v>
      </c>
      <c r="C49" s="265">
        <f>SUM(C50:C54)</f>
        <v>0</v>
      </c>
    </row>
    <row r="50" spans="1:3" s="88" customFormat="1" ht="12" customHeight="1" x14ac:dyDescent="0.2">
      <c r="A50" s="401" t="s">
        <v>91</v>
      </c>
      <c r="B50" s="382" t="s">
        <v>264</v>
      </c>
      <c r="C50" s="426"/>
    </row>
    <row r="51" spans="1:3" s="88" customFormat="1" ht="12" customHeight="1" x14ac:dyDescent="0.2">
      <c r="A51" s="402" t="s">
        <v>92</v>
      </c>
      <c r="B51" s="383" t="s">
        <v>265</v>
      </c>
      <c r="C51" s="270"/>
    </row>
    <row r="52" spans="1:3" s="88" customFormat="1" ht="12" customHeight="1" x14ac:dyDescent="0.2">
      <c r="A52" s="402" t="s">
        <v>261</v>
      </c>
      <c r="B52" s="383" t="s">
        <v>266</v>
      </c>
      <c r="C52" s="270"/>
    </row>
    <row r="53" spans="1:3" s="88" customFormat="1" ht="12" customHeight="1" x14ac:dyDescent="0.2">
      <c r="A53" s="402" t="s">
        <v>262</v>
      </c>
      <c r="B53" s="383" t="s">
        <v>267</v>
      </c>
      <c r="C53" s="270"/>
    </row>
    <row r="54" spans="1:3" s="88" customFormat="1" ht="12" customHeight="1" thickBot="1" x14ac:dyDescent="0.25">
      <c r="A54" s="403" t="s">
        <v>263</v>
      </c>
      <c r="B54" s="384" t="s">
        <v>268</v>
      </c>
      <c r="C54" s="370"/>
    </row>
    <row r="55" spans="1:3" s="88" customFormat="1" ht="12" customHeight="1" thickBot="1" x14ac:dyDescent="0.25">
      <c r="A55" s="32" t="s">
        <v>158</v>
      </c>
      <c r="B55" s="21" t="s">
        <v>269</v>
      </c>
      <c r="C55" s="265">
        <f>SUM(C56:C58)</f>
        <v>0</v>
      </c>
    </row>
    <row r="56" spans="1:3" s="88" customFormat="1" ht="12" customHeight="1" x14ac:dyDescent="0.2">
      <c r="A56" s="401" t="s">
        <v>93</v>
      </c>
      <c r="B56" s="382" t="s">
        <v>270</v>
      </c>
      <c r="C56" s="268"/>
    </row>
    <row r="57" spans="1:3" s="88" customFormat="1" ht="12" customHeight="1" x14ac:dyDescent="0.2">
      <c r="A57" s="402" t="s">
        <v>94</v>
      </c>
      <c r="B57" s="383" t="s">
        <v>399</v>
      </c>
      <c r="C57" s="267"/>
    </row>
    <row r="58" spans="1:3" s="88" customFormat="1" ht="12" customHeight="1" x14ac:dyDescent="0.2">
      <c r="A58" s="402" t="s">
        <v>273</v>
      </c>
      <c r="B58" s="383" t="s">
        <v>271</v>
      </c>
      <c r="C58" s="267"/>
    </row>
    <row r="59" spans="1:3" s="88" customFormat="1" ht="12" customHeight="1" thickBot="1" x14ac:dyDescent="0.25">
      <c r="A59" s="403" t="s">
        <v>274</v>
      </c>
      <c r="B59" s="384" t="s">
        <v>272</v>
      </c>
      <c r="C59" s="269"/>
    </row>
    <row r="60" spans="1:3" s="88" customFormat="1" ht="12" customHeight="1" thickBot="1" x14ac:dyDescent="0.25">
      <c r="A60" s="32" t="s">
        <v>23</v>
      </c>
      <c r="B60" s="260" t="s">
        <v>275</v>
      </c>
      <c r="C60" s="265">
        <f>SUM(C61:C63)</f>
        <v>0</v>
      </c>
    </row>
    <row r="61" spans="1:3" s="88" customFormat="1" ht="12" customHeight="1" x14ac:dyDescent="0.2">
      <c r="A61" s="401" t="s">
        <v>159</v>
      </c>
      <c r="B61" s="382" t="s">
        <v>277</v>
      </c>
      <c r="C61" s="270"/>
    </row>
    <row r="62" spans="1:3" s="88" customFormat="1" ht="12" customHeight="1" x14ac:dyDescent="0.2">
      <c r="A62" s="402" t="s">
        <v>160</v>
      </c>
      <c r="B62" s="383" t="s">
        <v>400</v>
      </c>
      <c r="C62" s="270"/>
    </row>
    <row r="63" spans="1:3" s="88" customFormat="1" ht="12" customHeight="1" x14ac:dyDescent="0.2">
      <c r="A63" s="402" t="s">
        <v>207</v>
      </c>
      <c r="B63" s="383" t="s">
        <v>278</v>
      </c>
      <c r="C63" s="270"/>
    </row>
    <row r="64" spans="1:3" s="88" customFormat="1" ht="12" customHeight="1" thickBot="1" x14ac:dyDescent="0.25">
      <c r="A64" s="403" t="s">
        <v>276</v>
      </c>
      <c r="B64" s="384" t="s">
        <v>279</v>
      </c>
      <c r="C64" s="270"/>
    </row>
    <row r="65" spans="1:3" s="88" customFormat="1" ht="12" customHeight="1" thickBot="1" x14ac:dyDescent="0.25">
      <c r="A65" s="32" t="s">
        <v>24</v>
      </c>
      <c r="B65" s="21" t="s">
        <v>280</v>
      </c>
      <c r="C65" s="271">
        <f>+C8+C15+C22+C29+C37+C49+C55+C60</f>
        <v>4505740</v>
      </c>
    </row>
    <row r="66" spans="1:3" s="88" customFormat="1" ht="12" customHeight="1" thickBot="1" x14ac:dyDescent="0.2">
      <c r="A66" s="404" t="s">
        <v>367</v>
      </c>
      <c r="B66" s="260" t="s">
        <v>282</v>
      </c>
      <c r="C66" s="265">
        <f>SUM(C67:C69)</f>
        <v>0</v>
      </c>
    </row>
    <row r="67" spans="1:3" s="88" customFormat="1" ht="12" customHeight="1" x14ac:dyDescent="0.2">
      <c r="A67" s="401" t="s">
        <v>310</v>
      </c>
      <c r="B67" s="382" t="s">
        <v>283</v>
      </c>
      <c r="C67" s="270"/>
    </row>
    <row r="68" spans="1:3" s="88" customFormat="1" ht="12" customHeight="1" x14ac:dyDescent="0.2">
      <c r="A68" s="402" t="s">
        <v>319</v>
      </c>
      <c r="B68" s="383" t="s">
        <v>284</v>
      </c>
      <c r="C68" s="270"/>
    </row>
    <row r="69" spans="1:3" s="88" customFormat="1" ht="12" customHeight="1" thickBot="1" x14ac:dyDescent="0.25">
      <c r="A69" s="403" t="s">
        <v>320</v>
      </c>
      <c r="B69" s="385" t="s">
        <v>285</v>
      </c>
      <c r="C69" s="270"/>
    </row>
    <row r="70" spans="1:3" s="88" customFormat="1" ht="12" customHeight="1" thickBot="1" x14ac:dyDescent="0.2">
      <c r="A70" s="404" t="s">
        <v>286</v>
      </c>
      <c r="B70" s="260" t="s">
        <v>287</v>
      </c>
      <c r="C70" s="265">
        <f>SUM(C71:C74)</f>
        <v>0</v>
      </c>
    </row>
    <row r="71" spans="1:3" s="88" customFormat="1" ht="12" customHeight="1" x14ac:dyDescent="0.2">
      <c r="A71" s="401" t="s">
        <v>135</v>
      </c>
      <c r="B71" s="382" t="s">
        <v>288</v>
      </c>
      <c r="C71" s="270"/>
    </row>
    <row r="72" spans="1:3" s="88" customFormat="1" ht="12" customHeight="1" x14ac:dyDescent="0.2">
      <c r="A72" s="402" t="s">
        <v>136</v>
      </c>
      <c r="B72" s="383" t="s">
        <v>539</v>
      </c>
      <c r="C72" s="270"/>
    </row>
    <row r="73" spans="1:3" s="88" customFormat="1" ht="12" customHeight="1" x14ac:dyDescent="0.2">
      <c r="A73" s="402" t="s">
        <v>311</v>
      </c>
      <c r="B73" s="383" t="s">
        <v>289</v>
      </c>
      <c r="C73" s="270"/>
    </row>
    <row r="74" spans="1:3" s="88" customFormat="1" ht="12" customHeight="1" x14ac:dyDescent="0.2">
      <c r="A74" s="402" t="s">
        <v>312</v>
      </c>
      <c r="B74" s="261" t="s">
        <v>540</v>
      </c>
      <c r="C74" s="270"/>
    </row>
    <row r="75" spans="1:3" s="88" customFormat="1" ht="12" customHeight="1" thickBot="1" x14ac:dyDescent="0.2">
      <c r="A75" s="408" t="s">
        <v>290</v>
      </c>
      <c r="B75" s="536" t="s">
        <v>291</v>
      </c>
      <c r="C75" s="450">
        <f>SUM(C76:C77)</f>
        <v>0</v>
      </c>
    </row>
    <row r="76" spans="1:3" s="88" customFormat="1" ht="12" customHeight="1" x14ac:dyDescent="0.2">
      <c r="A76" s="401" t="s">
        <v>313</v>
      </c>
      <c r="B76" s="382" t="s">
        <v>292</v>
      </c>
      <c r="C76" s="270"/>
    </row>
    <row r="77" spans="1:3" s="88" customFormat="1" ht="12" customHeight="1" thickBot="1" x14ac:dyDescent="0.25">
      <c r="A77" s="403" t="s">
        <v>314</v>
      </c>
      <c r="B77" s="384" t="s">
        <v>293</v>
      </c>
      <c r="C77" s="270"/>
    </row>
    <row r="78" spans="1:3" s="87" customFormat="1" ht="12" customHeight="1" thickBot="1" x14ac:dyDescent="0.2">
      <c r="A78" s="404" t="s">
        <v>294</v>
      </c>
      <c r="B78" s="260" t="s">
        <v>295</v>
      </c>
      <c r="C78" s="265">
        <f>SUM(C79:C81)</f>
        <v>0</v>
      </c>
    </row>
    <row r="79" spans="1:3" s="88" customFormat="1" ht="12" customHeight="1" x14ac:dyDescent="0.2">
      <c r="A79" s="401" t="s">
        <v>315</v>
      </c>
      <c r="B79" s="382" t="s">
        <v>296</v>
      </c>
      <c r="C79" s="270"/>
    </row>
    <row r="80" spans="1:3" s="88" customFormat="1" ht="12" customHeight="1" x14ac:dyDescent="0.2">
      <c r="A80" s="402" t="s">
        <v>316</v>
      </c>
      <c r="B80" s="383" t="s">
        <v>297</v>
      </c>
      <c r="C80" s="270"/>
    </row>
    <row r="81" spans="1:3" s="88" customFormat="1" ht="12" customHeight="1" thickBot="1" x14ac:dyDescent="0.25">
      <c r="A81" s="403" t="s">
        <v>317</v>
      </c>
      <c r="B81" s="384" t="s">
        <v>541</v>
      </c>
      <c r="C81" s="270"/>
    </row>
    <row r="82" spans="1:3" s="88" customFormat="1" ht="12" customHeight="1" thickBot="1" x14ac:dyDescent="0.2">
      <c r="A82" s="404" t="s">
        <v>298</v>
      </c>
      <c r="B82" s="260" t="s">
        <v>318</v>
      </c>
      <c r="C82" s="265">
        <f>SUM(C83:C86)</f>
        <v>0</v>
      </c>
    </row>
    <row r="83" spans="1:3" s="88" customFormat="1" ht="12" customHeight="1" x14ac:dyDescent="0.2">
      <c r="A83" s="405" t="s">
        <v>299</v>
      </c>
      <c r="B83" s="382" t="s">
        <v>300</v>
      </c>
      <c r="C83" s="270"/>
    </row>
    <row r="84" spans="1:3" s="88" customFormat="1" ht="12" customHeight="1" x14ac:dyDescent="0.2">
      <c r="A84" s="406" t="s">
        <v>301</v>
      </c>
      <c r="B84" s="383" t="s">
        <v>302</v>
      </c>
      <c r="C84" s="270"/>
    </row>
    <row r="85" spans="1:3" s="88" customFormat="1" ht="12" customHeight="1" x14ac:dyDescent="0.2">
      <c r="A85" s="406" t="s">
        <v>303</v>
      </c>
      <c r="B85" s="383" t="s">
        <v>304</v>
      </c>
      <c r="C85" s="270"/>
    </row>
    <row r="86" spans="1:3" s="87" customFormat="1" ht="12" customHeight="1" thickBot="1" x14ac:dyDescent="0.25">
      <c r="A86" s="407" t="s">
        <v>305</v>
      </c>
      <c r="B86" s="384" t="s">
        <v>306</v>
      </c>
      <c r="C86" s="270"/>
    </row>
    <row r="87" spans="1:3" s="87" customFormat="1" ht="12" customHeight="1" thickBot="1" x14ac:dyDescent="0.2">
      <c r="A87" s="404" t="s">
        <v>307</v>
      </c>
      <c r="B87" s="260" t="s">
        <v>447</v>
      </c>
      <c r="C87" s="427"/>
    </row>
    <row r="88" spans="1:3" s="87" customFormat="1" ht="12" customHeight="1" thickBot="1" x14ac:dyDescent="0.2">
      <c r="A88" s="404" t="s">
        <v>479</v>
      </c>
      <c r="B88" s="260" t="s">
        <v>308</v>
      </c>
      <c r="C88" s="427"/>
    </row>
    <row r="89" spans="1:3" s="87" customFormat="1" ht="12" customHeight="1" thickBot="1" x14ac:dyDescent="0.2">
      <c r="A89" s="404" t="s">
        <v>480</v>
      </c>
      <c r="B89" s="389" t="s">
        <v>450</v>
      </c>
      <c r="C89" s="271">
        <f>+C66+C70+C75+C78+C82+C88+C87</f>
        <v>0</v>
      </c>
    </row>
    <row r="90" spans="1:3" s="87" customFormat="1" ht="12" customHeight="1" thickBot="1" x14ac:dyDescent="0.2">
      <c r="A90" s="408" t="s">
        <v>481</v>
      </c>
      <c r="B90" s="390" t="s">
        <v>482</v>
      </c>
      <c r="C90" s="271">
        <f>+C65+C89</f>
        <v>4505740</v>
      </c>
    </row>
    <row r="91" spans="1:3" s="88" customFormat="1" ht="6.75" customHeight="1" thickBot="1" x14ac:dyDescent="0.25">
      <c r="A91" s="208"/>
      <c r="B91" s="209"/>
      <c r="C91" s="329"/>
    </row>
    <row r="92" spans="1:3" s="66" customFormat="1" ht="16.5" customHeight="1" thickBot="1" x14ac:dyDescent="0.25">
      <c r="A92" s="212"/>
      <c r="B92" s="213" t="s">
        <v>54</v>
      </c>
      <c r="C92" s="331"/>
    </row>
    <row r="93" spans="1:3" s="89" customFormat="1" ht="12" customHeight="1" thickBot="1" x14ac:dyDescent="0.25">
      <c r="A93" s="376" t="s">
        <v>16</v>
      </c>
      <c r="B93" s="28" t="s">
        <v>486</v>
      </c>
      <c r="C93" s="264">
        <f>+C94+C95+C96+C97+C98+C111</f>
        <v>4505740</v>
      </c>
    </row>
    <row r="94" spans="1:3" ht="12" customHeight="1" x14ac:dyDescent="0.2">
      <c r="A94" s="409" t="s">
        <v>95</v>
      </c>
      <c r="B94" s="10" t="s">
        <v>46</v>
      </c>
      <c r="C94" s="266"/>
    </row>
    <row r="95" spans="1:3" ht="12" customHeight="1" x14ac:dyDescent="0.2">
      <c r="A95" s="402" t="s">
        <v>96</v>
      </c>
      <c r="B95" s="8" t="s">
        <v>161</v>
      </c>
      <c r="C95" s="267"/>
    </row>
    <row r="96" spans="1:3" ht="12" customHeight="1" x14ac:dyDescent="0.2">
      <c r="A96" s="402" t="s">
        <v>97</v>
      </c>
      <c r="B96" s="8" t="s">
        <v>126</v>
      </c>
      <c r="C96" s="269"/>
    </row>
    <row r="97" spans="1:3" ht="12" customHeight="1" x14ac:dyDescent="0.2">
      <c r="A97" s="402" t="s">
        <v>98</v>
      </c>
      <c r="B97" s="11" t="s">
        <v>162</v>
      </c>
      <c r="C97" s="269"/>
    </row>
    <row r="98" spans="1:3" ht="12" customHeight="1" x14ac:dyDescent="0.2">
      <c r="A98" s="402" t="s">
        <v>109</v>
      </c>
      <c r="B98" s="19" t="s">
        <v>163</v>
      </c>
      <c r="C98" s="269">
        <f>C105+C110</f>
        <v>4505740</v>
      </c>
    </row>
    <row r="99" spans="1:3" ht="12" customHeight="1" x14ac:dyDescent="0.2">
      <c r="A99" s="402" t="s">
        <v>99</v>
      </c>
      <c r="B99" s="8" t="s">
        <v>483</v>
      </c>
      <c r="C99" s="269"/>
    </row>
    <row r="100" spans="1:3" ht="12" customHeight="1" x14ac:dyDescent="0.2">
      <c r="A100" s="402" t="s">
        <v>100</v>
      </c>
      <c r="B100" s="132" t="s">
        <v>413</v>
      </c>
      <c r="C100" s="269"/>
    </row>
    <row r="101" spans="1:3" ht="12" customHeight="1" x14ac:dyDescent="0.2">
      <c r="A101" s="402" t="s">
        <v>110</v>
      </c>
      <c r="B101" s="132" t="s">
        <v>412</v>
      </c>
      <c r="C101" s="269"/>
    </row>
    <row r="102" spans="1:3" ht="12" customHeight="1" x14ac:dyDescent="0.2">
      <c r="A102" s="402" t="s">
        <v>111</v>
      </c>
      <c r="B102" s="132" t="s">
        <v>324</v>
      </c>
      <c r="C102" s="269"/>
    </row>
    <row r="103" spans="1:3" ht="12" customHeight="1" x14ac:dyDescent="0.2">
      <c r="A103" s="402" t="s">
        <v>112</v>
      </c>
      <c r="B103" s="133" t="s">
        <v>325</v>
      </c>
      <c r="C103" s="269"/>
    </row>
    <row r="104" spans="1:3" ht="12" customHeight="1" x14ac:dyDescent="0.2">
      <c r="A104" s="402" t="s">
        <v>113</v>
      </c>
      <c r="B104" s="133" t="s">
        <v>326</v>
      </c>
      <c r="C104" s="269"/>
    </row>
    <row r="105" spans="1:3" ht="12" customHeight="1" x14ac:dyDescent="0.2">
      <c r="A105" s="402" t="s">
        <v>115</v>
      </c>
      <c r="B105" s="132" t="s">
        <v>327</v>
      </c>
      <c r="C105" s="269">
        <v>2005740</v>
      </c>
    </row>
    <row r="106" spans="1:3" ht="12" customHeight="1" x14ac:dyDescent="0.2">
      <c r="A106" s="402" t="s">
        <v>164</v>
      </c>
      <c r="B106" s="132" t="s">
        <v>328</v>
      </c>
      <c r="C106" s="269"/>
    </row>
    <row r="107" spans="1:3" ht="12" customHeight="1" x14ac:dyDescent="0.2">
      <c r="A107" s="402" t="s">
        <v>322</v>
      </c>
      <c r="B107" s="133" t="s">
        <v>329</v>
      </c>
      <c r="C107" s="269"/>
    </row>
    <row r="108" spans="1:3" ht="12" customHeight="1" x14ac:dyDescent="0.2">
      <c r="A108" s="410" t="s">
        <v>323</v>
      </c>
      <c r="B108" s="134" t="s">
        <v>330</v>
      </c>
      <c r="C108" s="269"/>
    </row>
    <row r="109" spans="1:3" ht="12" customHeight="1" x14ac:dyDescent="0.2">
      <c r="A109" s="402" t="s">
        <v>410</v>
      </c>
      <c r="B109" s="134" t="s">
        <v>331</v>
      </c>
      <c r="C109" s="269"/>
    </row>
    <row r="110" spans="1:3" ht="12" customHeight="1" x14ac:dyDescent="0.2">
      <c r="A110" s="402" t="s">
        <v>411</v>
      </c>
      <c r="B110" s="133" t="s">
        <v>332</v>
      </c>
      <c r="C110" s="267">
        <v>2500000</v>
      </c>
    </row>
    <row r="111" spans="1:3" ht="12" customHeight="1" x14ac:dyDescent="0.2">
      <c r="A111" s="402" t="s">
        <v>415</v>
      </c>
      <c r="B111" s="11" t="s">
        <v>47</v>
      </c>
      <c r="C111" s="267"/>
    </row>
    <row r="112" spans="1:3" ht="12" customHeight="1" x14ac:dyDescent="0.2">
      <c r="A112" s="403" t="s">
        <v>416</v>
      </c>
      <c r="B112" s="8" t="s">
        <v>484</v>
      </c>
      <c r="C112" s="269"/>
    </row>
    <row r="113" spans="1:3" ht="12" customHeight="1" thickBot="1" x14ac:dyDescent="0.25">
      <c r="A113" s="411" t="s">
        <v>417</v>
      </c>
      <c r="B113" s="135" t="s">
        <v>485</v>
      </c>
      <c r="C113" s="273"/>
    </row>
    <row r="114" spans="1:3" ht="12" customHeight="1" thickBot="1" x14ac:dyDescent="0.25">
      <c r="A114" s="32" t="s">
        <v>17</v>
      </c>
      <c r="B114" s="27" t="s">
        <v>333</v>
      </c>
      <c r="C114" s="265">
        <f>+C115+C117+C119</f>
        <v>0</v>
      </c>
    </row>
    <row r="115" spans="1:3" ht="12" customHeight="1" x14ac:dyDescent="0.2">
      <c r="A115" s="401" t="s">
        <v>101</v>
      </c>
      <c r="B115" s="8" t="s">
        <v>206</v>
      </c>
      <c r="C115" s="268"/>
    </row>
    <row r="116" spans="1:3" ht="12" customHeight="1" x14ac:dyDescent="0.2">
      <c r="A116" s="401" t="s">
        <v>102</v>
      </c>
      <c r="B116" s="12" t="s">
        <v>337</v>
      </c>
      <c r="C116" s="268"/>
    </row>
    <row r="117" spans="1:3" ht="12" customHeight="1" x14ac:dyDescent="0.2">
      <c r="A117" s="401" t="s">
        <v>103</v>
      </c>
      <c r="B117" s="12" t="s">
        <v>165</v>
      </c>
      <c r="C117" s="267"/>
    </row>
    <row r="118" spans="1:3" ht="12" customHeight="1" x14ac:dyDescent="0.2">
      <c r="A118" s="401" t="s">
        <v>104</v>
      </c>
      <c r="B118" s="12" t="s">
        <v>338</v>
      </c>
      <c r="C118" s="236"/>
    </row>
    <row r="119" spans="1:3" ht="12" customHeight="1" x14ac:dyDescent="0.2">
      <c r="A119" s="401" t="s">
        <v>105</v>
      </c>
      <c r="B119" s="262" t="s">
        <v>208</v>
      </c>
      <c r="C119" s="236"/>
    </row>
    <row r="120" spans="1:3" ht="12" customHeight="1" x14ac:dyDescent="0.2">
      <c r="A120" s="401" t="s">
        <v>114</v>
      </c>
      <c r="B120" s="261" t="s">
        <v>401</v>
      </c>
      <c r="C120" s="236"/>
    </row>
    <row r="121" spans="1:3" ht="12" customHeight="1" x14ac:dyDescent="0.2">
      <c r="A121" s="401" t="s">
        <v>116</v>
      </c>
      <c r="B121" s="378" t="s">
        <v>343</v>
      </c>
      <c r="C121" s="236"/>
    </row>
    <row r="122" spans="1:3" ht="12" customHeight="1" x14ac:dyDescent="0.2">
      <c r="A122" s="401" t="s">
        <v>166</v>
      </c>
      <c r="B122" s="133" t="s">
        <v>326</v>
      </c>
      <c r="C122" s="236"/>
    </row>
    <row r="123" spans="1:3" ht="12" customHeight="1" x14ac:dyDescent="0.2">
      <c r="A123" s="401" t="s">
        <v>167</v>
      </c>
      <c r="B123" s="133" t="s">
        <v>342</v>
      </c>
      <c r="C123" s="236"/>
    </row>
    <row r="124" spans="1:3" ht="12" customHeight="1" x14ac:dyDescent="0.2">
      <c r="A124" s="401" t="s">
        <v>168</v>
      </c>
      <c r="B124" s="133" t="s">
        <v>341</v>
      </c>
      <c r="C124" s="236"/>
    </row>
    <row r="125" spans="1:3" ht="12" customHeight="1" x14ac:dyDescent="0.2">
      <c r="A125" s="401" t="s">
        <v>334</v>
      </c>
      <c r="B125" s="133" t="s">
        <v>329</v>
      </c>
      <c r="C125" s="236"/>
    </row>
    <row r="126" spans="1:3" ht="12" customHeight="1" x14ac:dyDescent="0.2">
      <c r="A126" s="401" t="s">
        <v>335</v>
      </c>
      <c r="B126" s="133" t="s">
        <v>340</v>
      </c>
      <c r="C126" s="236"/>
    </row>
    <row r="127" spans="1:3" ht="12" customHeight="1" thickBot="1" x14ac:dyDescent="0.25">
      <c r="A127" s="410" t="s">
        <v>336</v>
      </c>
      <c r="B127" s="133" t="s">
        <v>339</v>
      </c>
      <c r="C127" s="238"/>
    </row>
    <row r="128" spans="1:3" ht="12" customHeight="1" thickBot="1" x14ac:dyDescent="0.25">
      <c r="A128" s="32" t="s">
        <v>18</v>
      </c>
      <c r="B128" s="115" t="s">
        <v>420</v>
      </c>
      <c r="C128" s="265">
        <f>+C93+C114</f>
        <v>4505740</v>
      </c>
    </row>
    <row r="129" spans="1:11" ht="12" customHeight="1" thickBot="1" x14ac:dyDescent="0.25">
      <c r="A129" s="32" t="s">
        <v>19</v>
      </c>
      <c r="B129" s="115" t="s">
        <v>421</v>
      </c>
      <c r="C129" s="265">
        <f>+C130+C131+C132</f>
        <v>0</v>
      </c>
    </row>
    <row r="130" spans="1:11" s="89" customFormat="1" ht="12" customHeight="1" x14ac:dyDescent="0.2">
      <c r="A130" s="401" t="s">
        <v>243</v>
      </c>
      <c r="B130" s="9" t="s">
        <v>489</v>
      </c>
      <c r="C130" s="236"/>
    </row>
    <row r="131" spans="1:11" ht="12" customHeight="1" x14ac:dyDescent="0.2">
      <c r="A131" s="401" t="s">
        <v>244</v>
      </c>
      <c r="B131" s="9" t="s">
        <v>429</v>
      </c>
      <c r="C131" s="236"/>
    </row>
    <row r="132" spans="1:11" ht="12" customHeight="1" thickBot="1" x14ac:dyDescent="0.25">
      <c r="A132" s="410" t="s">
        <v>245</v>
      </c>
      <c r="B132" s="7" t="s">
        <v>488</v>
      </c>
      <c r="C132" s="236"/>
    </row>
    <row r="133" spans="1:11" ht="12" customHeight="1" thickBot="1" x14ac:dyDescent="0.25">
      <c r="A133" s="32" t="s">
        <v>20</v>
      </c>
      <c r="B133" s="115" t="s">
        <v>422</v>
      </c>
      <c r="C133" s="265">
        <f>+C134+C135+C136+C137+C138+C139</f>
        <v>0</v>
      </c>
    </row>
    <row r="134" spans="1:11" ht="12" customHeight="1" x14ac:dyDescent="0.2">
      <c r="A134" s="401" t="s">
        <v>88</v>
      </c>
      <c r="B134" s="9" t="s">
        <v>431</v>
      </c>
      <c r="C134" s="236"/>
    </row>
    <row r="135" spans="1:11" ht="12" customHeight="1" x14ac:dyDescent="0.2">
      <c r="A135" s="401" t="s">
        <v>89</v>
      </c>
      <c r="B135" s="9" t="s">
        <v>423</v>
      </c>
      <c r="C135" s="236"/>
    </row>
    <row r="136" spans="1:11" ht="12" customHeight="1" x14ac:dyDescent="0.2">
      <c r="A136" s="401" t="s">
        <v>90</v>
      </c>
      <c r="B136" s="9" t="s">
        <v>424</v>
      </c>
      <c r="C136" s="236"/>
    </row>
    <row r="137" spans="1:11" ht="12" customHeight="1" x14ac:dyDescent="0.2">
      <c r="A137" s="401" t="s">
        <v>153</v>
      </c>
      <c r="B137" s="9" t="s">
        <v>487</v>
      </c>
      <c r="C137" s="236"/>
    </row>
    <row r="138" spans="1:11" ht="12" customHeight="1" x14ac:dyDescent="0.2">
      <c r="A138" s="401" t="s">
        <v>154</v>
      </c>
      <c r="B138" s="9" t="s">
        <v>426</v>
      </c>
      <c r="C138" s="236"/>
    </row>
    <row r="139" spans="1:11" s="89" customFormat="1" ht="12" customHeight="1" thickBot="1" x14ac:dyDescent="0.25">
      <c r="A139" s="410" t="s">
        <v>155</v>
      </c>
      <c r="B139" s="7" t="s">
        <v>427</v>
      </c>
      <c r="C139" s="236"/>
    </row>
    <row r="140" spans="1:11" ht="12" customHeight="1" thickBot="1" x14ac:dyDescent="0.25">
      <c r="A140" s="32" t="s">
        <v>21</v>
      </c>
      <c r="B140" s="115" t="s">
        <v>511</v>
      </c>
      <c r="C140" s="271">
        <f>+C141+C142+C144+C145+C143</f>
        <v>0</v>
      </c>
      <c r="K140" s="219"/>
    </row>
    <row r="141" spans="1:11" x14ac:dyDescent="0.2">
      <c r="A141" s="401" t="s">
        <v>91</v>
      </c>
      <c r="B141" s="9" t="s">
        <v>344</v>
      </c>
      <c r="C141" s="236"/>
    </row>
    <row r="142" spans="1:11" ht="12" customHeight="1" x14ac:dyDescent="0.2">
      <c r="A142" s="401" t="s">
        <v>92</v>
      </c>
      <c r="B142" s="9" t="s">
        <v>345</v>
      </c>
      <c r="C142" s="236"/>
    </row>
    <row r="143" spans="1:11" s="89" customFormat="1" ht="12" customHeight="1" x14ac:dyDescent="0.2">
      <c r="A143" s="401" t="s">
        <v>261</v>
      </c>
      <c r="B143" s="9" t="s">
        <v>510</v>
      </c>
      <c r="C143" s="236"/>
    </row>
    <row r="144" spans="1:11" s="89" customFormat="1" ht="12" customHeight="1" x14ac:dyDescent="0.2">
      <c r="A144" s="401" t="s">
        <v>262</v>
      </c>
      <c r="B144" s="9" t="s">
        <v>436</v>
      </c>
      <c r="C144" s="236"/>
    </row>
    <row r="145" spans="1:3" s="89" customFormat="1" ht="12" customHeight="1" thickBot="1" x14ac:dyDescent="0.25">
      <c r="A145" s="410" t="s">
        <v>263</v>
      </c>
      <c r="B145" s="7" t="s">
        <v>363</v>
      </c>
      <c r="C145" s="236"/>
    </row>
    <row r="146" spans="1:3" s="89" customFormat="1" ht="12" customHeight="1" thickBot="1" x14ac:dyDescent="0.25">
      <c r="A146" s="32" t="s">
        <v>22</v>
      </c>
      <c r="B146" s="115" t="s">
        <v>437</v>
      </c>
      <c r="C146" s="274">
        <f>+C147+C148+C149+C150+C151</f>
        <v>0</v>
      </c>
    </row>
    <row r="147" spans="1:3" s="89" customFormat="1" ht="12" customHeight="1" x14ac:dyDescent="0.2">
      <c r="A147" s="401" t="s">
        <v>93</v>
      </c>
      <c r="B147" s="9" t="s">
        <v>432</v>
      </c>
      <c r="C147" s="236"/>
    </row>
    <row r="148" spans="1:3" s="89" customFormat="1" ht="12" customHeight="1" x14ac:dyDescent="0.2">
      <c r="A148" s="401" t="s">
        <v>94</v>
      </c>
      <c r="B148" s="9" t="s">
        <v>439</v>
      </c>
      <c r="C148" s="236"/>
    </row>
    <row r="149" spans="1:3" s="89" customFormat="1" ht="12" customHeight="1" x14ac:dyDescent="0.2">
      <c r="A149" s="401" t="s">
        <v>273</v>
      </c>
      <c r="B149" s="9" t="s">
        <v>434</v>
      </c>
      <c r="C149" s="236"/>
    </row>
    <row r="150" spans="1:3" ht="12.75" customHeight="1" x14ac:dyDescent="0.2">
      <c r="A150" s="401" t="s">
        <v>274</v>
      </c>
      <c r="B150" s="9" t="s">
        <v>490</v>
      </c>
      <c r="C150" s="236"/>
    </row>
    <row r="151" spans="1:3" ht="12.75" customHeight="1" thickBot="1" x14ac:dyDescent="0.25">
      <c r="A151" s="410" t="s">
        <v>438</v>
      </c>
      <c r="B151" s="7" t="s">
        <v>441</v>
      </c>
      <c r="C151" s="238"/>
    </row>
    <row r="152" spans="1:3" ht="12.75" customHeight="1" thickBot="1" x14ac:dyDescent="0.25">
      <c r="A152" s="455" t="s">
        <v>23</v>
      </c>
      <c r="B152" s="115" t="s">
        <v>442</v>
      </c>
      <c r="C152" s="274"/>
    </row>
    <row r="153" spans="1:3" ht="12" customHeight="1" thickBot="1" x14ac:dyDescent="0.25">
      <c r="A153" s="455" t="s">
        <v>24</v>
      </c>
      <c r="B153" s="115" t="s">
        <v>443</v>
      </c>
      <c r="C153" s="274"/>
    </row>
    <row r="154" spans="1:3" ht="15.2" customHeight="1" thickBot="1" x14ac:dyDescent="0.25">
      <c r="A154" s="32" t="s">
        <v>25</v>
      </c>
      <c r="B154" s="115" t="s">
        <v>445</v>
      </c>
      <c r="C154" s="392">
        <f>+C129+C133+C140+C146+C152+C153</f>
        <v>0</v>
      </c>
    </row>
    <row r="155" spans="1:3" ht="13.5" thickBot="1" x14ac:dyDescent="0.25">
      <c r="A155" s="412" t="s">
        <v>26</v>
      </c>
      <c r="B155" s="347" t="s">
        <v>444</v>
      </c>
      <c r="C155" s="392">
        <f>+C128+C154</f>
        <v>4505740</v>
      </c>
    </row>
    <row r="156" spans="1:3" ht="7.5" customHeight="1" thickBot="1" x14ac:dyDescent="0.25">
      <c r="A156" s="355"/>
      <c r="B156" s="356"/>
      <c r="C156" s="576">
        <f>C90-C155</f>
        <v>0</v>
      </c>
    </row>
    <row r="157" spans="1:3" ht="14.45" customHeight="1" thickBot="1" x14ac:dyDescent="0.25">
      <c r="A157" s="217" t="s">
        <v>491</v>
      </c>
      <c r="B157" s="218"/>
      <c r="C157" s="112">
        <v>0</v>
      </c>
    </row>
    <row r="158" spans="1:3" ht="13.5" thickBot="1" x14ac:dyDescent="0.25">
      <c r="A158" s="217" t="s">
        <v>182</v>
      </c>
      <c r="B158" s="218"/>
      <c r="C158" s="112">
        <v>0</v>
      </c>
    </row>
    <row r="159" spans="1:3" x14ac:dyDescent="0.2">
      <c r="A159" s="573"/>
      <c r="B159" s="574"/>
      <c r="C159" s="575"/>
    </row>
    <row r="160" spans="1:3" x14ac:dyDescent="0.2">
      <c r="A160" s="573"/>
      <c r="B160" s="574"/>
    </row>
    <row r="161" spans="1:3" x14ac:dyDescent="0.2">
      <c r="A161" s="573"/>
      <c r="B161" s="574"/>
      <c r="C161" s="575"/>
    </row>
    <row r="162" spans="1:3" x14ac:dyDescent="0.2">
      <c r="A162" s="573"/>
      <c r="B162" s="574"/>
      <c r="C162" s="575"/>
    </row>
    <row r="163" spans="1:3" x14ac:dyDescent="0.2">
      <c r="A163" s="573"/>
      <c r="B163" s="574"/>
      <c r="C163" s="575"/>
    </row>
    <row r="164" spans="1:3" x14ac:dyDescent="0.2">
      <c r="A164" s="573"/>
      <c r="B164" s="574"/>
      <c r="C164" s="575"/>
    </row>
    <row r="165" spans="1:3" x14ac:dyDescent="0.2">
      <c r="A165" s="573"/>
      <c r="B165" s="574"/>
      <c r="C165" s="575"/>
    </row>
    <row r="166" spans="1:3" x14ac:dyDescent="0.2">
      <c r="A166" s="573"/>
      <c r="B166" s="574"/>
      <c r="C166" s="575"/>
    </row>
    <row r="167" spans="1:3" x14ac:dyDescent="0.2">
      <c r="A167" s="573"/>
      <c r="B167" s="574"/>
      <c r="C167" s="575"/>
    </row>
    <row r="168" spans="1:3" x14ac:dyDescent="0.2">
      <c r="A168" s="573"/>
      <c r="B168" s="574"/>
      <c r="C168" s="575"/>
    </row>
    <row r="169" spans="1:3" x14ac:dyDescent="0.2">
      <c r="A169" s="573"/>
      <c r="B169" s="574"/>
      <c r="C169" s="575"/>
    </row>
    <row r="170" spans="1:3" x14ac:dyDescent="0.2">
      <c r="A170" s="573"/>
      <c r="B170" s="574"/>
      <c r="C170" s="575"/>
    </row>
    <row r="171" spans="1:3" x14ac:dyDescent="0.2">
      <c r="A171" s="573"/>
      <c r="B171" s="574"/>
      <c r="C171" s="575"/>
    </row>
    <row r="172" spans="1:3" x14ac:dyDescent="0.2">
      <c r="A172" s="573"/>
      <c r="B172" s="574"/>
      <c r="C172" s="575"/>
    </row>
    <row r="173" spans="1:3" x14ac:dyDescent="0.2">
      <c r="A173" s="573"/>
      <c r="B173" s="574"/>
      <c r="C173" s="575"/>
    </row>
    <row r="174" spans="1:3" x14ac:dyDescent="0.2">
      <c r="A174" s="573"/>
      <c r="B174" s="574"/>
      <c r="C174" s="575"/>
    </row>
    <row r="175" spans="1:3" x14ac:dyDescent="0.2">
      <c r="A175" s="573"/>
      <c r="B175" s="574"/>
      <c r="C175" s="575"/>
    </row>
    <row r="176" spans="1:3" x14ac:dyDescent="0.2">
      <c r="A176" s="573"/>
      <c r="B176" s="574"/>
      <c r="C176" s="575"/>
    </row>
    <row r="177" spans="1:3" x14ac:dyDescent="0.2">
      <c r="A177" s="573"/>
      <c r="B177" s="574"/>
      <c r="C177" s="575"/>
    </row>
    <row r="178" spans="1:3" x14ac:dyDescent="0.2">
      <c r="A178" s="573"/>
      <c r="B178" s="574"/>
      <c r="C178" s="575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  <rowBreaks count="1" manualBreakCount="1">
    <brk id="90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92D050"/>
  </sheetPr>
  <dimension ref="A1:C83"/>
  <sheetViews>
    <sheetView zoomScale="120" zoomScaleNormal="120" workbookViewId="0">
      <selection activeCell="C61" sqref="C61"/>
    </sheetView>
  </sheetViews>
  <sheetFormatPr defaultRowHeight="12.75" x14ac:dyDescent="0.2"/>
  <cols>
    <col min="1" max="1" width="13.83203125" style="215" customWidth="1"/>
    <col min="2" max="2" width="79.1640625" style="216" customWidth="1"/>
    <col min="3" max="3" width="25" style="216" customWidth="1"/>
    <col min="4" max="16384" width="9.33203125" style="216"/>
  </cols>
  <sheetData>
    <row r="1" spans="1:3" s="196" customFormat="1" ht="21.2" customHeight="1" thickBot="1" x14ac:dyDescent="0.25">
      <c r="A1" s="554"/>
      <c r="B1" s="555"/>
      <c r="C1" s="551" t="str">
        <f>CONCATENATE("9.2. melléklet ",ALAPADATOK!A7," ",ALAPADATOK!B7," ",ALAPADATOK!C7," ",ALAPADATOK!D7," ",ALAPADATOK!E7," ",ALAPADATOK!F7," ",ALAPADATOK!G7," ",ALAPADATOK!H7)</f>
        <v>9.2. melléklet a 1 / 2021 ( II.16. ) önkormányzati rendelethez</v>
      </c>
    </row>
    <row r="2" spans="1:3" s="421" customFormat="1" ht="36" x14ac:dyDescent="0.2">
      <c r="A2" s="556" t="s">
        <v>180</v>
      </c>
      <c r="B2" s="557" t="str">
        <f>CONCATENATE(ALAPADATOK!A11)</f>
        <v xml:space="preserve">MURAKERESZTÚRI KÖZÖS ÖNKORMÁNYZATI HIVATAL </v>
      </c>
      <c r="C2" s="577" t="s">
        <v>56</v>
      </c>
    </row>
    <row r="3" spans="1:3" s="421" customFormat="1" ht="24.75" thickBot="1" x14ac:dyDescent="0.25">
      <c r="A3" s="578" t="s">
        <v>179</v>
      </c>
      <c r="B3" s="560" t="s">
        <v>371</v>
      </c>
      <c r="C3" s="579" t="s">
        <v>51</v>
      </c>
    </row>
    <row r="4" spans="1:3" s="422" customFormat="1" ht="15.95" customHeight="1" thickBot="1" x14ac:dyDescent="0.3">
      <c r="A4" s="562"/>
      <c r="B4" s="562"/>
      <c r="C4" s="563" t="s">
        <v>533</v>
      </c>
    </row>
    <row r="5" spans="1:3" ht="13.5" thickBot="1" x14ac:dyDescent="0.25">
      <c r="A5" s="564" t="s">
        <v>181</v>
      </c>
      <c r="B5" s="565" t="s">
        <v>532</v>
      </c>
      <c r="C5" s="580" t="s">
        <v>52</v>
      </c>
    </row>
    <row r="6" spans="1:3" s="423" customFormat="1" ht="12.95" customHeight="1" thickBot="1" x14ac:dyDescent="0.25">
      <c r="A6" s="567"/>
      <c r="B6" s="568" t="s">
        <v>465</v>
      </c>
      <c r="C6" s="569" t="s">
        <v>466</v>
      </c>
    </row>
    <row r="7" spans="1:3" s="423" customFormat="1" ht="15.95" customHeight="1" thickBot="1" x14ac:dyDescent="0.25">
      <c r="A7" s="202"/>
      <c r="B7" s="203" t="s">
        <v>53</v>
      </c>
      <c r="C7" s="204"/>
    </row>
    <row r="8" spans="1:3" s="335" customFormat="1" ht="12" customHeight="1" thickBot="1" x14ac:dyDescent="0.25">
      <c r="A8" s="182" t="s">
        <v>16</v>
      </c>
      <c r="B8" s="205" t="s">
        <v>492</v>
      </c>
      <c r="C8" s="285">
        <f>SUM(C9:C19)</f>
        <v>200100</v>
      </c>
    </row>
    <row r="9" spans="1:3" s="335" customFormat="1" ht="12" customHeight="1" x14ac:dyDescent="0.2">
      <c r="A9" s="416" t="s">
        <v>95</v>
      </c>
      <c r="B9" s="10" t="s">
        <v>250</v>
      </c>
      <c r="C9" s="325"/>
    </row>
    <row r="10" spans="1:3" s="335" customFormat="1" ht="12" customHeight="1" x14ac:dyDescent="0.2">
      <c r="A10" s="417" t="s">
        <v>96</v>
      </c>
      <c r="B10" s="8" t="s">
        <v>251</v>
      </c>
      <c r="C10" s="283"/>
    </row>
    <row r="11" spans="1:3" s="335" customFormat="1" ht="12" customHeight="1" x14ac:dyDescent="0.2">
      <c r="A11" s="417" t="s">
        <v>97</v>
      </c>
      <c r="B11" s="8" t="s">
        <v>252</v>
      </c>
      <c r="C11" s="283"/>
    </row>
    <row r="12" spans="1:3" s="335" customFormat="1" ht="12" customHeight="1" x14ac:dyDescent="0.2">
      <c r="A12" s="417" t="s">
        <v>98</v>
      </c>
      <c r="B12" s="8" t="s">
        <v>253</v>
      </c>
      <c r="C12" s="283"/>
    </row>
    <row r="13" spans="1:3" s="335" customFormat="1" ht="12" customHeight="1" x14ac:dyDescent="0.2">
      <c r="A13" s="417" t="s">
        <v>134</v>
      </c>
      <c r="B13" s="8" t="s">
        <v>254</v>
      </c>
      <c r="C13" s="283"/>
    </row>
    <row r="14" spans="1:3" s="335" customFormat="1" ht="12" customHeight="1" x14ac:dyDescent="0.2">
      <c r="A14" s="417" t="s">
        <v>99</v>
      </c>
      <c r="B14" s="8" t="s">
        <v>372</v>
      </c>
      <c r="C14" s="283"/>
    </row>
    <row r="15" spans="1:3" s="335" customFormat="1" ht="12" customHeight="1" x14ac:dyDescent="0.2">
      <c r="A15" s="417" t="s">
        <v>100</v>
      </c>
      <c r="B15" s="7" t="s">
        <v>373</v>
      </c>
      <c r="C15" s="283"/>
    </row>
    <row r="16" spans="1:3" s="335" customFormat="1" ht="12" customHeight="1" x14ac:dyDescent="0.2">
      <c r="A16" s="417" t="s">
        <v>110</v>
      </c>
      <c r="B16" s="8" t="s">
        <v>257</v>
      </c>
      <c r="C16" s="326"/>
    </row>
    <row r="17" spans="1:3" s="424" customFormat="1" ht="12" customHeight="1" x14ac:dyDescent="0.2">
      <c r="A17" s="417" t="s">
        <v>111</v>
      </c>
      <c r="B17" s="8" t="s">
        <v>258</v>
      </c>
      <c r="C17" s="283"/>
    </row>
    <row r="18" spans="1:3" s="424" customFormat="1" ht="12" customHeight="1" x14ac:dyDescent="0.2">
      <c r="A18" s="417" t="s">
        <v>112</v>
      </c>
      <c r="B18" s="8" t="s">
        <v>408</v>
      </c>
      <c r="C18" s="284"/>
    </row>
    <row r="19" spans="1:3" s="424" customFormat="1" ht="12" customHeight="1" thickBot="1" x14ac:dyDescent="0.25">
      <c r="A19" s="417" t="s">
        <v>113</v>
      </c>
      <c r="B19" s="7" t="s">
        <v>259</v>
      </c>
      <c r="C19" s="284">
        <v>200100</v>
      </c>
    </row>
    <row r="20" spans="1:3" s="335" customFormat="1" ht="12" customHeight="1" thickBot="1" x14ac:dyDescent="0.25">
      <c r="A20" s="182" t="s">
        <v>17</v>
      </c>
      <c r="B20" s="205" t="s">
        <v>374</v>
      </c>
      <c r="C20" s="285">
        <f>SUM(C21:C23)</f>
        <v>0</v>
      </c>
    </row>
    <row r="21" spans="1:3" s="424" customFormat="1" ht="12" customHeight="1" x14ac:dyDescent="0.2">
      <c r="A21" s="417" t="s">
        <v>101</v>
      </c>
      <c r="B21" s="9" t="s">
        <v>233</v>
      </c>
      <c r="C21" s="283"/>
    </row>
    <row r="22" spans="1:3" s="424" customFormat="1" ht="12" customHeight="1" x14ac:dyDescent="0.2">
      <c r="A22" s="417" t="s">
        <v>102</v>
      </c>
      <c r="B22" s="8" t="s">
        <v>375</v>
      </c>
      <c r="C22" s="283"/>
    </row>
    <row r="23" spans="1:3" s="424" customFormat="1" ht="12" customHeight="1" x14ac:dyDescent="0.2">
      <c r="A23" s="417" t="s">
        <v>103</v>
      </c>
      <c r="B23" s="8" t="s">
        <v>376</v>
      </c>
      <c r="C23" s="283"/>
    </row>
    <row r="24" spans="1:3" s="424" customFormat="1" ht="12" customHeight="1" thickBot="1" x14ac:dyDescent="0.25">
      <c r="A24" s="417" t="s">
        <v>104</v>
      </c>
      <c r="B24" s="8" t="s">
        <v>493</v>
      </c>
      <c r="C24" s="283"/>
    </row>
    <row r="25" spans="1:3" s="424" customFormat="1" ht="12" customHeight="1" thickBot="1" x14ac:dyDescent="0.25">
      <c r="A25" s="189" t="s">
        <v>18</v>
      </c>
      <c r="B25" s="115" t="s">
        <v>152</v>
      </c>
      <c r="C25" s="311"/>
    </row>
    <row r="26" spans="1:3" s="424" customFormat="1" ht="12" customHeight="1" thickBot="1" x14ac:dyDescent="0.25">
      <c r="A26" s="189" t="s">
        <v>19</v>
      </c>
      <c r="B26" s="115" t="s">
        <v>494</v>
      </c>
      <c r="C26" s="285">
        <f>+C27+C28+C29</f>
        <v>0</v>
      </c>
    </row>
    <row r="27" spans="1:3" s="424" customFormat="1" ht="12" customHeight="1" x14ac:dyDescent="0.2">
      <c r="A27" s="418" t="s">
        <v>243</v>
      </c>
      <c r="B27" s="419" t="s">
        <v>238</v>
      </c>
      <c r="C27" s="74"/>
    </row>
    <row r="28" spans="1:3" s="424" customFormat="1" ht="12" customHeight="1" x14ac:dyDescent="0.2">
      <c r="A28" s="418" t="s">
        <v>244</v>
      </c>
      <c r="B28" s="419" t="s">
        <v>375</v>
      </c>
      <c r="C28" s="283"/>
    </row>
    <row r="29" spans="1:3" s="424" customFormat="1" ht="12" customHeight="1" x14ac:dyDescent="0.2">
      <c r="A29" s="418" t="s">
        <v>245</v>
      </c>
      <c r="B29" s="420" t="s">
        <v>378</v>
      </c>
      <c r="C29" s="283"/>
    </row>
    <row r="30" spans="1:3" s="424" customFormat="1" ht="12" customHeight="1" thickBot="1" x14ac:dyDescent="0.25">
      <c r="A30" s="417" t="s">
        <v>246</v>
      </c>
      <c r="B30" s="131" t="s">
        <v>495</v>
      </c>
      <c r="C30" s="81"/>
    </row>
    <row r="31" spans="1:3" s="424" customFormat="1" ht="12" customHeight="1" thickBot="1" x14ac:dyDescent="0.25">
      <c r="A31" s="189" t="s">
        <v>20</v>
      </c>
      <c r="B31" s="115" t="s">
        <v>379</v>
      </c>
      <c r="C31" s="285">
        <f>+C32+C33+C34</f>
        <v>0</v>
      </c>
    </row>
    <row r="32" spans="1:3" s="424" customFormat="1" ht="12" customHeight="1" x14ac:dyDescent="0.2">
      <c r="A32" s="418" t="s">
        <v>88</v>
      </c>
      <c r="B32" s="419" t="s">
        <v>264</v>
      </c>
      <c r="C32" s="74"/>
    </row>
    <row r="33" spans="1:3" s="424" customFormat="1" ht="12" customHeight="1" x14ac:dyDescent="0.2">
      <c r="A33" s="418" t="s">
        <v>89</v>
      </c>
      <c r="B33" s="420" t="s">
        <v>265</v>
      </c>
      <c r="C33" s="286"/>
    </row>
    <row r="34" spans="1:3" s="424" customFormat="1" ht="12" customHeight="1" thickBot="1" x14ac:dyDescent="0.25">
      <c r="A34" s="417" t="s">
        <v>90</v>
      </c>
      <c r="B34" s="131" t="s">
        <v>266</v>
      </c>
      <c r="C34" s="81"/>
    </row>
    <row r="35" spans="1:3" s="335" customFormat="1" ht="12" customHeight="1" thickBot="1" x14ac:dyDescent="0.25">
      <c r="A35" s="189" t="s">
        <v>21</v>
      </c>
      <c r="B35" s="115" t="s">
        <v>349</v>
      </c>
      <c r="C35" s="311"/>
    </row>
    <row r="36" spans="1:3" s="335" customFormat="1" ht="12" customHeight="1" thickBot="1" x14ac:dyDescent="0.25">
      <c r="A36" s="189" t="s">
        <v>22</v>
      </c>
      <c r="B36" s="115" t="s">
        <v>380</v>
      </c>
      <c r="C36" s="327"/>
    </row>
    <row r="37" spans="1:3" s="335" customFormat="1" ht="12" customHeight="1" thickBot="1" x14ac:dyDescent="0.25">
      <c r="A37" s="182" t="s">
        <v>23</v>
      </c>
      <c r="B37" s="115" t="s">
        <v>381</v>
      </c>
      <c r="C37" s="328">
        <f>+C8+C20+C25+C26+C31+C35+C36</f>
        <v>200100</v>
      </c>
    </row>
    <row r="38" spans="1:3" s="335" customFormat="1" ht="12" customHeight="1" thickBot="1" x14ac:dyDescent="0.25">
      <c r="A38" s="206" t="s">
        <v>24</v>
      </c>
      <c r="B38" s="115" t="s">
        <v>382</v>
      </c>
      <c r="C38" s="328">
        <f>+C39+C40+C41</f>
        <v>61767837</v>
      </c>
    </row>
    <row r="39" spans="1:3" s="335" customFormat="1" ht="12" customHeight="1" x14ac:dyDescent="0.2">
      <c r="A39" s="418" t="s">
        <v>383</v>
      </c>
      <c r="B39" s="419" t="s">
        <v>212</v>
      </c>
      <c r="C39" s="74">
        <v>1860543</v>
      </c>
    </row>
    <row r="40" spans="1:3" s="335" customFormat="1" ht="12" customHeight="1" x14ac:dyDescent="0.2">
      <c r="A40" s="418" t="s">
        <v>384</v>
      </c>
      <c r="B40" s="420" t="s">
        <v>2</v>
      </c>
      <c r="C40" s="286"/>
    </row>
    <row r="41" spans="1:3" s="424" customFormat="1" ht="12" customHeight="1" thickBot="1" x14ac:dyDescent="0.25">
      <c r="A41" s="417" t="s">
        <v>385</v>
      </c>
      <c r="B41" s="131" t="s">
        <v>386</v>
      </c>
      <c r="C41" s="81">
        <v>59907294</v>
      </c>
    </row>
    <row r="42" spans="1:3" s="424" customFormat="1" ht="15.2" customHeight="1" thickBot="1" x14ac:dyDescent="0.25">
      <c r="A42" s="206" t="s">
        <v>25</v>
      </c>
      <c r="B42" s="207" t="s">
        <v>387</v>
      </c>
      <c r="C42" s="331">
        <f>+C37+C38</f>
        <v>61967937</v>
      </c>
    </row>
    <row r="43" spans="1:3" s="424" customFormat="1" ht="15.2" customHeight="1" x14ac:dyDescent="0.2">
      <c r="A43" s="208"/>
      <c r="B43" s="209"/>
      <c r="C43" s="329"/>
    </row>
    <row r="44" spans="1:3" ht="13.5" thickBot="1" x14ac:dyDescent="0.25">
      <c r="A44" s="210"/>
      <c r="B44" s="211"/>
      <c r="C44" s="330"/>
    </row>
    <row r="45" spans="1:3" s="423" customFormat="1" ht="16.5" customHeight="1" thickBot="1" x14ac:dyDescent="0.25">
      <c r="A45" s="212"/>
      <c r="B45" s="213" t="s">
        <v>54</v>
      </c>
      <c r="C45" s="331"/>
    </row>
    <row r="46" spans="1:3" s="425" customFormat="1" ht="12" customHeight="1" thickBot="1" x14ac:dyDescent="0.25">
      <c r="A46" s="189" t="s">
        <v>16</v>
      </c>
      <c r="B46" s="115" t="s">
        <v>388</v>
      </c>
      <c r="C46" s="285">
        <f>SUM(C47:C51)</f>
        <v>61967937</v>
      </c>
    </row>
    <row r="47" spans="1:3" ht="12" customHeight="1" x14ac:dyDescent="0.2">
      <c r="A47" s="417" t="s">
        <v>95</v>
      </c>
      <c r="B47" s="9" t="s">
        <v>46</v>
      </c>
      <c r="C47" s="74">
        <v>42521286</v>
      </c>
    </row>
    <row r="48" spans="1:3" ht="12" customHeight="1" x14ac:dyDescent="0.2">
      <c r="A48" s="417" t="s">
        <v>96</v>
      </c>
      <c r="B48" s="8" t="s">
        <v>161</v>
      </c>
      <c r="C48" s="77">
        <v>6455079</v>
      </c>
    </row>
    <row r="49" spans="1:3" ht="12" customHeight="1" x14ac:dyDescent="0.2">
      <c r="A49" s="417" t="s">
        <v>97</v>
      </c>
      <c r="B49" s="8" t="s">
        <v>126</v>
      </c>
      <c r="C49" s="77">
        <v>12991572</v>
      </c>
    </row>
    <row r="50" spans="1:3" ht="12" customHeight="1" x14ac:dyDescent="0.2">
      <c r="A50" s="417" t="s">
        <v>98</v>
      </c>
      <c r="B50" s="8" t="s">
        <v>162</v>
      </c>
      <c r="C50" s="77"/>
    </row>
    <row r="51" spans="1:3" ht="12" customHeight="1" thickBot="1" x14ac:dyDescent="0.25">
      <c r="A51" s="417" t="s">
        <v>134</v>
      </c>
      <c r="B51" s="8" t="s">
        <v>163</v>
      </c>
      <c r="C51" s="77"/>
    </row>
    <row r="52" spans="1:3" ht="12" customHeight="1" thickBot="1" x14ac:dyDescent="0.25">
      <c r="A52" s="189" t="s">
        <v>17</v>
      </c>
      <c r="B52" s="115" t="s">
        <v>389</v>
      </c>
      <c r="C52" s="285">
        <f>SUM(C53:C55)</f>
        <v>0</v>
      </c>
    </row>
    <row r="53" spans="1:3" s="425" customFormat="1" ht="12" customHeight="1" x14ac:dyDescent="0.2">
      <c r="A53" s="417" t="s">
        <v>101</v>
      </c>
      <c r="B53" s="9" t="s">
        <v>206</v>
      </c>
      <c r="C53" s="74"/>
    </row>
    <row r="54" spans="1:3" ht="12" customHeight="1" x14ac:dyDescent="0.2">
      <c r="A54" s="417" t="s">
        <v>102</v>
      </c>
      <c r="B54" s="8" t="s">
        <v>165</v>
      </c>
      <c r="C54" s="77"/>
    </row>
    <row r="55" spans="1:3" ht="12" customHeight="1" x14ac:dyDescent="0.2">
      <c r="A55" s="417" t="s">
        <v>103</v>
      </c>
      <c r="B55" s="8" t="s">
        <v>55</v>
      </c>
      <c r="C55" s="77"/>
    </row>
    <row r="56" spans="1:3" ht="12" customHeight="1" thickBot="1" x14ac:dyDescent="0.25">
      <c r="A56" s="417" t="s">
        <v>104</v>
      </c>
      <c r="B56" s="8" t="s">
        <v>496</v>
      </c>
      <c r="C56" s="77"/>
    </row>
    <row r="57" spans="1:3" ht="12" customHeight="1" thickBot="1" x14ac:dyDescent="0.25">
      <c r="A57" s="189" t="s">
        <v>18</v>
      </c>
      <c r="B57" s="115" t="s">
        <v>11</v>
      </c>
      <c r="C57" s="311"/>
    </row>
    <row r="58" spans="1:3" ht="15.2" customHeight="1" thickBot="1" x14ac:dyDescent="0.25">
      <c r="A58" s="189" t="s">
        <v>19</v>
      </c>
      <c r="B58" s="214" t="s">
        <v>500</v>
      </c>
      <c r="C58" s="332">
        <f>+C46+C52+C57</f>
        <v>61967937</v>
      </c>
    </row>
    <row r="59" spans="1:3" ht="13.5" thickBot="1" x14ac:dyDescent="0.25">
      <c r="C59" s="584">
        <f>C42-C58</f>
        <v>0</v>
      </c>
    </row>
    <row r="60" spans="1:3" ht="15.2" customHeight="1" thickBot="1" x14ac:dyDescent="0.25">
      <c r="A60" s="217" t="s">
        <v>491</v>
      </c>
      <c r="B60" s="218"/>
      <c r="C60" s="112">
        <v>9</v>
      </c>
    </row>
    <row r="61" spans="1:3" ht="14.45" customHeight="1" thickBot="1" x14ac:dyDescent="0.25">
      <c r="A61" s="217" t="s">
        <v>182</v>
      </c>
      <c r="B61" s="218"/>
      <c r="C61" s="112">
        <v>0</v>
      </c>
    </row>
    <row r="62" spans="1:3" x14ac:dyDescent="0.2">
      <c r="A62" s="581"/>
      <c r="B62" s="582"/>
      <c r="C62" s="582"/>
    </row>
    <row r="63" spans="1:3" x14ac:dyDescent="0.2">
      <c r="A63" s="581"/>
      <c r="B63" s="582"/>
    </row>
    <row r="64" spans="1:3" x14ac:dyDescent="0.2">
      <c r="A64" s="581"/>
      <c r="B64" s="582"/>
      <c r="C64" s="582"/>
    </row>
    <row r="65" spans="1:3" x14ac:dyDescent="0.2">
      <c r="A65" s="581"/>
      <c r="B65" s="582"/>
      <c r="C65" s="582"/>
    </row>
    <row r="66" spans="1:3" x14ac:dyDescent="0.2">
      <c r="A66" s="581"/>
      <c r="B66" s="582"/>
      <c r="C66" s="582"/>
    </row>
    <row r="67" spans="1:3" x14ac:dyDescent="0.2">
      <c r="A67" s="581"/>
      <c r="B67" s="582"/>
      <c r="C67" s="582"/>
    </row>
    <row r="68" spans="1:3" x14ac:dyDescent="0.2">
      <c r="A68" s="581"/>
      <c r="B68" s="582"/>
      <c r="C68" s="582"/>
    </row>
    <row r="69" spans="1:3" x14ac:dyDescent="0.2">
      <c r="A69" s="581"/>
      <c r="B69" s="582"/>
      <c r="C69" s="582"/>
    </row>
    <row r="70" spans="1:3" x14ac:dyDescent="0.2">
      <c r="A70" s="581"/>
      <c r="B70" s="582"/>
      <c r="C70" s="582"/>
    </row>
    <row r="71" spans="1:3" x14ac:dyDescent="0.2">
      <c r="A71" s="581"/>
      <c r="B71" s="582"/>
      <c r="C71" s="582"/>
    </row>
    <row r="72" spans="1:3" x14ac:dyDescent="0.2">
      <c r="A72" s="581"/>
      <c r="B72" s="582"/>
      <c r="C72" s="582"/>
    </row>
    <row r="73" spans="1:3" x14ac:dyDescent="0.2">
      <c r="A73" s="581"/>
      <c r="B73" s="582"/>
      <c r="C73" s="582"/>
    </row>
    <row r="74" spans="1:3" x14ac:dyDescent="0.2">
      <c r="A74" s="581"/>
      <c r="B74" s="582"/>
      <c r="C74" s="582"/>
    </row>
    <row r="75" spans="1:3" x14ac:dyDescent="0.2">
      <c r="A75" s="581"/>
      <c r="B75" s="582"/>
      <c r="C75" s="582"/>
    </row>
    <row r="76" spans="1:3" x14ac:dyDescent="0.2">
      <c r="A76" s="581"/>
      <c r="B76" s="582"/>
      <c r="C76" s="582"/>
    </row>
    <row r="77" spans="1:3" x14ac:dyDescent="0.2">
      <c r="A77" s="581"/>
      <c r="B77" s="582"/>
      <c r="C77" s="582"/>
    </row>
    <row r="78" spans="1:3" x14ac:dyDescent="0.2">
      <c r="A78" s="581"/>
      <c r="B78" s="582"/>
      <c r="C78" s="582"/>
    </row>
    <row r="79" spans="1:3" x14ac:dyDescent="0.2">
      <c r="A79" s="581"/>
      <c r="B79" s="582"/>
      <c r="C79" s="582"/>
    </row>
    <row r="80" spans="1:3" x14ac:dyDescent="0.2">
      <c r="A80" s="581"/>
      <c r="B80" s="582"/>
      <c r="C80" s="582"/>
    </row>
    <row r="81" spans="1:3" x14ac:dyDescent="0.2">
      <c r="A81" s="581"/>
      <c r="B81" s="582"/>
      <c r="C81" s="582"/>
    </row>
    <row r="82" spans="1:3" x14ac:dyDescent="0.2">
      <c r="A82" s="581"/>
      <c r="B82" s="582"/>
      <c r="C82" s="582"/>
    </row>
    <row r="83" spans="1:3" x14ac:dyDescent="0.2">
      <c r="A83" s="581"/>
      <c r="B83" s="582"/>
      <c r="C83" s="582"/>
    </row>
  </sheetData>
  <sheetProtection sheet="1" formatCells="0"/>
  <phoneticPr fontId="29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34"/>
  <sheetViews>
    <sheetView zoomScale="120" zoomScaleNormal="120" workbookViewId="0">
      <selection activeCell="B8" sqref="B8"/>
    </sheetView>
  </sheetViews>
  <sheetFormatPr defaultRowHeight="12.75" x14ac:dyDescent="0.2"/>
  <cols>
    <col min="1" max="1" width="33.5" customWidth="1"/>
    <col min="2" max="2" width="18.83203125" customWidth="1"/>
    <col min="3" max="3" width="1.83203125" bestFit="1" customWidth="1"/>
    <col min="4" max="4" width="6" bestFit="1" customWidth="1"/>
    <col min="5" max="5" width="1.83203125" bestFit="1" customWidth="1"/>
    <col min="6" max="6" width="11" customWidth="1"/>
    <col min="11" max="11" width="12.33203125" customWidth="1"/>
    <col min="13" max="16" width="0" hidden="1" customWidth="1"/>
  </cols>
  <sheetData>
    <row r="1" spans="1:16" ht="18.75" x14ac:dyDescent="0.3">
      <c r="A1" s="764" t="s">
        <v>552</v>
      </c>
      <c r="B1" s="764"/>
      <c r="C1" s="764"/>
      <c r="D1" s="764"/>
      <c r="E1" s="764"/>
      <c r="F1" s="764"/>
      <c r="G1" s="764"/>
      <c r="H1" s="764"/>
      <c r="I1" s="764"/>
      <c r="J1" s="764"/>
      <c r="K1" s="612"/>
      <c r="L1" s="612"/>
    </row>
    <row r="2" spans="1:16" x14ac:dyDescent="0.2">
      <c r="A2" s="612"/>
      <c r="B2" s="612"/>
      <c r="C2" s="612"/>
      <c r="D2" s="612"/>
      <c r="E2" s="612"/>
      <c r="F2" s="612"/>
      <c r="G2" s="612"/>
      <c r="H2" s="612"/>
      <c r="I2" s="612"/>
      <c r="J2" s="612"/>
      <c r="K2" s="612"/>
      <c r="L2" s="612"/>
    </row>
    <row r="3" spans="1:16" ht="15.75" x14ac:dyDescent="0.25">
      <c r="A3" s="763" t="s">
        <v>661</v>
      </c>
      <c r="B3" s="763"/>
      <c r="C3" s="763"/>
      <c r="D3" s="763"/>
      <c r="E3" s="763"/>
      <c r="F3" s="763"/>
      <c r="G3" s="763"/>
      <c r="H3" s="763"/>
      <c r="I3" s="763"/>
      <c r="J3" s="763"/>
      <c r="K3" s="612"/>
      <c r="L3" s="612"/>
    </row>
    <row r="4" spans="1:16" x14ac:dyDescent="0.2">
      <c r="A4" s="612"/>
      <c r="B4" s="612"/>
      <c r="C4" s="612"/>
      <c r="D4" s="612"/>
      <c r="E4" s="612"/>
      <c r="F4" s="612"/>
      <c r="G4" s="612"/>
      <c r="H4" s="612"/>
      <c r="I4" s="612"/>
      <c r="J4" s="612"/>
      <c r="K4" s="612"/>
      <c r="L4" s="612"/>
    </row>
    <row r="5" spans="1:16" x14ac:dyDescent="0.2">
      <c r="A5" s="612"/>
      <c r="B5" s="612"/>
      <c r="C5" s="612"/>
      <c r="D5" s="612"/>
      <c r="E5" s="612"/>
      <c r="F5" s="612"/>
      <c r="G5" s="612"/>
      <c r="H5" s="612"/>
      <c r="I5" s="612"/>
      <c r="J5" s="612"/>
      <c r="K5" s="612"/>
      <c r="L5" s="612"/>
    </row>
    <row r="6" spans="1:16" ht="15" x14ac:dyDescent="0.25">
      <c r="A6" s="680" t="s">
        <v>638</v>
      </c>
      <c r="B6" s="612"/>
      <c r="C6" s="612"/>
      <c r="D6" s="612"/>
      <c r="E6" s="612"/>
      <c r="F6" s="612"/>
      <c r="G6" s="612"/>
      <c r="H6" s="612"/>
      <c r="I6" s="612"/>
      <c r="J6" s="612"/>
      <c r="K6" s="612"/>
      <c r="L6" s="612"/>
    </row>
    <row r="7" spans="1:16" x14ac:dyDescent="0.2">
      <c r="A7" s="659" t="s">
        <v>617</v>
      </c>
      <c r="B7" s="678">
        <v>1</v>
      </c>
      <c r="C7" s="150" t="s">
        <v>614</v>
      </c>
      <c r="D7" s="150">
        <f>TARTALOMJEGYZÉK!A1</f>
        <v>2021</v>
      </c>
      <c r="E7" s="150" t="s">
        <v>615</v>
      </c>
      <c r="F7" s="678" t="s">
        <v>760</v>
      </c>
      <c r="G7" s="150" t="s">
        <v>616</v>
      </c>
      <c r="H7" s="150" t="s">
        <v>618</v>
      </c>
      <c r="I7" s="150"/>
      <c r="J7" s="150"/>
      <c r="K7" s="150"/>
      <c r="L7" s="612"/>
    </row>
    <row r="8" spans="1:16" x14ac:dyDescent="0.2">
      <c r="A8" s="681"/>
      <c r="B8" s="679"/>
      <c r="C8" s="612"/>
      <c r="D8" s="612"/>
      <c r="E8" s="612"/>
      <c r="F8" s="679"/>
      <c r="G8" s="612"/>
      <c r="H8" s="612"/>
      <c r="I8" s="612"/>
      <c r="J8" s="612"/>
      <c r="K8" s="612"/>
      <c r="L8" s="612"/>
    </row>
    <row r="9" spans="1:16" x14ac:dyDescent="0.2">
      <c r="A9" s="681"/>
      <c r="B9" s="679"/>
      <c r="C9" s="612"/>
      <c r="D9" s="612"/>
      <c r="E9" s="612"/>
      <c r="F9" s="679"/>
      <c r="G9" s="612"/>
      <c r="H9" s="612"/>
      <c r="I9" s="612"/>
      <c r="J9" s="612"/>
      <c r="K9" s="612"/>
      <c r="L9" s="612"/>
    </row>
    <row r="10" spans="1:16" ht="13.5" thickBot="1" x14ac:dyDescent="0.25">
      <c r="A10" s="612"/>
      <c r="B10" s="612"/>
      <c r="C10" s="612"/>
      <c r="D10" s="612"/>
      <c r="E10" s="612"/>
      <c r="F10" s="612"/>
      <c r="G10" s="612"/>
      <c r="H10" s="612"/>
      <c r="I10" s="612"/>
      <c r="J10" s="612"/>
      <c r="K10" s="635" t="s">
        <v>643</v>
      </c>
      <c r="L10" s="612"/>
    </row>
    <row r="11" spans="1:16" ht="17.25" thickTop="1" thickBot="1" x14ac:dyDescent="0.3">
      <c r="A11" s="763" t="s">
        <v>664</v>
      </c>
      <c r="B11" s="767"/>
      <c r="C11" s="767"/>
      <c r="D11" s="767"/>
      <c r="E11" s="767"/>
      <c r="F11" s="767"/>
      <c r="G11" s="767"/>
      <c r="H11" s="768"/>
      <c r="I11" s="768"/>
      <c r="J11" s="768"/>
      <c r="K11" s="682" t="s">
        <v>653</v>
      </c>
      <c r="L11" s="612"/>
      <c r="M11" s="636" t="s">
        <v>24</v>
      </c>
      <c r="N11">
        <f>IF($K$11="Nem","",2)</f>
        <v>2</v>
      </c>
      <c r="O11" t="s">
        <v>644</v>
      </c>
      <c r="P11" t="str">
        <f>CONCATENATE(M11,N11,O11)</f>
        <v>9.2.</v>
      </c>
    </row>
    <row r="12" spans="1:16" ht="13.5" thickTop="1" x14ac:dyDescent="0.2">
      <c r="A12" s="612"/>
      <c r="B12" s="612"/>
      <c r="C12" s="612"/>
      <c r="D12" s="612"/>
      <c r="E12" s="612"/>
      <c r="F12" s="612"/>
      <c r="G12" s="612"/>
      <c r="H12" s="612"/>
      <c r="I12" s="612"/>
      <c r="J12" s="612"/>
      <c r="K12" s="612"/>
      <c r="L12" s="612"/>
    </row>
    <row r="13" spans="1:16" ht="14.25" x14ac:dyDescent="0.2">
      <c r="A13" s="683" t="s">
        <v>554</v>
      </c>
      <c r="B13" s="765" t="s">
        <v>665</v>
      </c>
      <c r="C13" s="766"/>
      <c r="D13" s="766"/>
      <c r="E13" s="766"/>
      <c r="F13" s="766"/>
      <c r="G13" s="766"/>
      <c r="H13" s="766"/>
      <c r="I13" s="766"/>
      <c r="J13" s="766"/>
      <c r="K13" s="612"/>
      <c r="L13" s="612"/>
      <c r="M13" s="636" t="s">
        <v>24</v>
      </c>
      <c r="N13">
        <f>IF(K11="Nem",2,3)</f>
        <v>3</v>
      </c>
      <c r="O13" t="s">
        <v>644</v>
      </c>
      <c r="P13" t="str">
        <f>CONCATENATE(M13,N13,O13)</f>
        <v>9.3.</v>
      </c>
    </row>
    <row r="14" spans="1:16" ht="14.25" x14ac:dyDescent="0.2">
      <c r="A14" s="612"/>
      <c r="B14" s="613"/>
      <c r="C14" s="612"/>
      <c r="D14" s="612"/>
      <c r="E14" s="612"/>
      <c r="F14" s="612"/>
      <c r="G14" s="612"/>
      <c r="H14" s="612"/>
      <c r="I14" s="612"/>
      <c r="J14" s="612"/>
      <c r="K14" s="612"/>
      <c r="L14" s="612"/>
    </row>
    <row r="15" spans="1:16" ht="14.25" x14ac:dyDescent="0.2">
      <c r="A15" s="683" t="s">
        <v>555</v>
      </c>
      <c r="B15" s="765" t="s">
        <v>563</v>
      </c>
      <c r="C15" s="766"/>
      <c r="D15" s="766"/>
      <c r="E15" s="766"/>
      <c r="F15" s="766"/>
      <c r="G15" s="766"/>
      <c r="H15" s="766"/>
      <c r="I15" s="766"/>
      <c r="J15" s="766"/>
      <c r="K15" s="612"/>
      <c r="L15" s="612"/>
      <c r="M15" s="636" t="s">
        <v>24</v>
      </c>
      <c r="N15">
        <f>N13+1</f>
        <v>4</v>
      </c>
      <c r="O15" t="s">
        <v>644</v>
      </c>
      <c r="P15" t="str">
        <f>CONCATENATE(M15,N15,O15)</f>
        <v>9.4.</v>
      </c>
    </row>
    <row r="16" spans="1:16" ht="14.25" x14ac:dyDescent="0.2">
      <c r="A16" s="612"/>
      <c r="B16" s="613"/>
      <c r="C16" s="612"/>
      <c r="D16" s="612"/>
      <c r="E16" s="612"/>
      <c r="F16" s="612"/>
      <c r="G16" s="612"/>
      <c r="H16" s="612"/>
      <c r="I16" s="612"/>
      <c r="J16" s="612"/>
      <c r="K16" s="612"/>
      <c r="L16" s="612"/>
    </row>
    <row r="17" spans="1:16" ht="14.25" x14ac:dyDescent="0.2">
      <c r="A17" s="683" t="s">
        <v>556</v>
      </c>
      <c r="B17" s="765" t="s">
        <v>639</v>
      </c>
      <c r="C17" s="766"/>
      <c r="D17" s="766"/>
      <c r="E17" s="766"/>
      <c r="F17" s="766"/>
      <c r="G17" s="766"/>
      <c r="H17" s="766"/>
      <c r="I17" s="766"/>
      <c r="J17" s="766"/>
      <c r="K17" s="612"/>
      <c r="L17" s="612"/>
      <c r="M17" s="636" t="s">
        <v>24</v>
      </c>
      <c r="N17">
        <f>N15+1</f>
        <v>5</v>
      </c>
      <c r="O17" t="s">
        <v>644</v>
      </c>
      <c r="P17" t="str">
        <f>CONCATENATE(M17,N17,O17)</f>
        <v>9.5.</v>
      </c>
    </row>
    <row r="18" spans="1:16" ht="14.25" x14ac:dyDescent="0.2">
      <c r="A18" s="612"/>
      <c r="B18" s="613"/>
      <c r="C18" s="612"/>
      <c r="D18" s="612"/>
      <c r="E18" s="612"/>
      <c r="F18" s="612"/>
      <c r="G18" s="612"/>
      <c r="H18" s="612"/>
      <c r="I18" s="612"/>
      <c r="J18" s="612"/>
      <c r="K18" s="612"/>
      <c r="L18" s="612"/>
    </row>
    <row r="19" spans="1:16" ht="14.25" x14ac:dyDescent="0.2">
      <c r="A19" s="683" t="s">
        <v>557</v>
      </c>
      <c r="B19" s="765" t="s">
        <v>564</v>
      </c>
      <c r="C19" s="766"/>
      <c r="D19" s="766"/>
      <c r="E19" s="766"/>
      <c r="F19" s="766"/>
      <c r="G19" s="766"/>
      <c r="H19" s="766"/>
      <c r="I19" s="766"/>
      <c r="J19" s="766"/>
      <c r="K19" s="612"/>
      <c r="L19" s="612"/>
      <c r="M19" s="636" t="s">
        <v>24</v>
      </c>
      <c r="N19">
        <f>N17+1</f>
        <v>6</v>
      </c>
      <c r="O19" t="s">
        <v>644</v>
      </c>
      <c r="P19" t="str">
        <f>CONCATENATE(M19,N19,O19)</f>
        <v>9.6.</v>
      </c>
    </row>
    <row r="20" spans="1:16" ht="14.25" x14ac:dyDescent="0.2">
      <c r="A20" s="612"/>
      <c r="B20" s="613"/>
      <c r="C20" s="612"/>
      <c r="D20" s="612"/>
      <c r="E20" s="612"/>
      <c r="F20" s="612"/>
      <c r="G20" s="612"/>
      <c r="H20" s="612"/>
      <c r="I20" s="612"/>
      <c r="J20" s="612"/>
      <c r="K20" s="612"/>
      <c r="L20" s="612"/>
    </row>
    <row r="21" spans="1:16" ht="14.25" x14ac:dyDescent="0.2">
      <c r="A21" s="683" t="s">
        <v>558</v>
      </c>
      <c r="B21" s="765" t="s">
        <v>565</v>
      </c>
      <c r="C21" s="766"/>
      <c r="D21" s="766"/>
      <c r="E21" s="766"/>
      <c r="F21" s="766"/>
      <c r="G21" s="766"/>
      <c r="H21" s="766"/>
      <c r="I21" s="766"/>
      <c r="J21" s="766"/>
      <c r="K21" s="612"/>
      <c r="L21" s="612"/>
      <c r="M21" s="636" t="s">
        <v>24</v>
      </c>
      <c r="N21">
        <f>N19+1</f>
        <v>7</v>
      </c>
      <c r="O21" t="s">
        <v>644</v>
      </c>
      <c r="P21" t="str">
        <f>CONCATENATE(M21,N21,O21)</f>
        <v>9.7.</v>
      </c>
    </row>
    <row r="22" spans="1:16" ht="14.25" x14ac:dyDescent="0.2">
      <c r="A22" s="612"/>
      <c r="B22" s="613"/>
      <c r="C22" s="612"/>
      <c r="D22" s="612"/>
      <c r="E22" s="612"/>
      <c r="F22" s="612"/>
      <c r="G22" s="612"/>
      <c r="H22" s="612"/>
      <c r="I22" s="612"/>
      <c r="J22" s="612"/>
      <c r="K22" s="612"/>
      <c r="L22" s="612"/>
    </row>
    <row r="23" spans="1:16" ht="14.25" x14ac:dyDescent="0.2">
      <c r="A23" s="683" t="s">
        <v>559</v>
      </c>
      <c r="B23" s="765" t="s">
        <v>566</v>
      </c>
      <c r="C23" s="766"/>
      <c r="D23" s="766"/>
      <c r="E23" s="766"/>
      <c r="F23" s="766"/>
      <c r="G23" s="766"/>
      <c r="H23" s="766"/>
      <c r="I23" s="766"/>
      <c r="J23" s="766"/>
      <c r="K23" s="612"/>
      <c r="L23" s="612"/>
      <c r="M23" s="636" t="s">
        <v>24</v>
      </c>
      <c r="N23">
        <f>N21+1</f>
        <v>8</v>
      </c>
      <c r="O23" t="s">
        <v>644</v>
      </c>
      <c r="P23" t="str">
        <f>CONCATENATE(M23,N23,O23)</f>
        <v>9.8.</v>
      </c>
    </row>
    <row r="24" spans="1:16" ht="14.25" x14ac:dyDescent="0.2">
      <c r="A24" s="612"/>
      <c r="B24" s="613"/>
      <c r="C24" s="612"/>
      <c r="D24" s="612"/>
      <c r="E24" s="612"/>
      <c r="F24" s="612"/>
      <c r="G24" s="612"/>
      <c r="H24" s="612"/>
      <c r="I24" s="612"/>
      <c r="J24" s="612"/>
      <c r="K24" s="612"/>
      <c r="L24" s="612"/>
    </row>
    <row r="25" spans="1:16" ht="14.25" x14ac:dyDescent="0.2">
      <c r="A25" s="683" t="s">
        <v>560</v>
      </c>
      <c r="B25" s="765" t="s">
        <v>567</v>
      </c>
      <c r="C25" s="766"/>
      <c r="D25" s="766"/>
      <c r="E25" s="766"/>
      <c r="F25" s="766"/>
      <c r="G25" s="766"/>
      <c r="H25" s="766"/>
      <c r="I25" s="766"/>
      <c r="J25" s="766"/>
      <c r="K25" s="612"/>
      <c r="L25" s="612"/>
      <c r="M25" s="636" t="s">
        <v>24</v>
      </c>
      <c r="N25">
        <f>N23+1</f>
        <v>9</v>
      </c>
      <c r="O25" t="s">
        <v>644</v>
      </c>
      <c r="P25" t="str">
        <f>CONCATENATE(M25,N25,O25)</f>
        <v>9.9.</v>
      </c>
    </row>
    <row r="26" spans="1:16" ht="14.25" x14ac:dyDescent="0.2">
      <c r="A26" s="612"/>
      <c r="B26" s="613"/>
      <c r="C26" s="612"/>
      <c r="D26" s="612"/>
      <c r="E26" s="612"/>
      <c r="F26" s="612"/>
      <c r="G26" s="612"/>
      <c r="H26" s="612"/>
      <c r="I26" s="612"/>
      <c r="J26" s="612"/>
      <c r="K26" s="612"/>
      <c r="L26" s="612"/>
    </row>
    <row r="27" spans="1:16" ht="14.25" x14ac:dyDescent="0.2">
      <c r="A27" s="683" t="s">
        <v>561</v>
      </c>
      <c r="B27" s="765" t="s">
        <v>568</v>
      </c>
      <c r="C27" s="766"/>
      <c r="D27" s="766"/>
      <c r="E27" s="766"/>
      <c r="F27" s="766"/>
      <c r="G27" s="766"/>
      <c r="H27" s="766"/>
      <c r="I27" s="766"/>
      <c r="J27" s="766"/>
      <c r="K27" s="612"/>
      <c r="L27" s="612"/>
      <c r="M27" s="636" t="s">
        <v>24</v>
      </c>
      <c r="N27">
        <f>N25+1</f>
        <v>10</v>
      </c>
      <c r="O27" t="s">
        <v>644</v>
      </c>
      <c r="P27" t="str">
        <f>CONCATENATE(M27,N27,O27)</f>
        <v>9.10.</v>
      </c>
    </row>
    <row r="28" spans="1:16" ht="14.25" x14ac:dyDescent="0.2">
      <c r="A28" s="612"/>
      <c r="B28" s="613"/>
      <c r="C28" s="612"/>
      <c r="D28" s="612"/>
      <c r="E28" s="612"/>
      <c r="F28" s="612"/>
      <c r="G28" s="612"/>
      <c r="H28" s="612"/>
      <c r="I28" s="612"/>
      <c r="J28" s="612"/>
      <c r="K28" s="612"/>
      <c r="L28" s="612"/>
    </row>
    <row r="29" spans="1:16" ht="14.25" x14ac:dyDescent="0.2">
      <c r="A29" s="683" t="s">
        <v>561</v>
      </c>
      <c r="B29" s="765" t="s">
        <v>569</v>
      </c>
      <c r="C29" s="766"/>
      <c r="D29" s="766"/>
      <c r="E29" s="766"/>
      <c r="F29" s="766"/>
      <c r="G29" s="766"/>
      <c r="H29" s="766"/>
      <c r="I29" s="766"/>
      <c r="J29" s="766"/>
      <c r="K29" s="612"/>
      <c r="L29" s="612"/>
      <c r="M29" s="636" t="s">
        <v>24</v>
      </c>
      <c r="N29">
        <f>N27+1</f>
        <v>11</v>
      </c>
      <c r="O29" t="s">
        <v>644</v>
      </c>
      <c r="P29" t="str">
        <f>CONCATENATE(M29,N29,O29)</f>
        <v>9.11.</v>
      </c>
    </row>
    <row r="30" spans="1:16" ht="14.25" x14ac:dyDescent="0.2">
      <c r="A30" s="612"/>
      <c r="B30" s="613"/>
      <c r="C30" s="612"/>
      <c r="D30" s="612"/>
      <c r="E30" s="612"/>
      <c r="F30" s="612"/>
      <c r="G30" s="612"/>
      <c r="H30" s="612"/>
      <c r="I30" s="612"/>
      <c r="J30" s="612"/>
      <c r="K30" s="612"/>
      <c r="L30" s="612"/>
    </row>
    <row r="31" spans="1:16" ht="14.25" x14ac:dyDescent="0.2">
      <c r="A31" s="683" t="s">
        <v>562</v>
      </c>
      <c r="B31" s="765" t="s">
        <v>570</v>
      </c>
      <c r="C31" s="766"/>
      <c r="D31" s="766"/>
      <c r="E31" s="766"/>
      <c r="F31" s="766"/>
      <c r="G31" s="766"/>
      <c r="H31" s="766"/>
      <c r="I31" s="766"/>
      <c r="J31" s="766"/>
      <c r="K31" s="612"/>
      <c r="L31" s="612"/>
      <c r="M31" s="636" t="s">
        <v>24</v>
      </c>
      <c r="N31">
        <f>N29+1</f>
        <v>12</v>
      </c>
      <c r="O31" t="s">
        <v>644</v>
      </c>
      <c r="P31" t="str">
        <f>CONCATENATE(M31,N31,O31)</f>
        <v>9.12.</v>
      </c>
    </row>
    <row r="32" spans="1:16" x14ac:dyDescent="0.2">
      <c r="A32" s="612"/>
      <c r="B32" s="612"/>
      <c r="C32" s="612"/>
      <c r="D32" s="612"/>
      <c r="E32" s="612"/>
      <c r="F32" s="612"/>
      <c r="G32" s="612"/>
      <c r="H32" s="612"/>
      <c r="I32" s="612"/>
      <c r="J32" s="612"/>
      <c r="K32" s="612"/>
      <c r="L32" s="612"/>
    </row>
    <row r="33" spans="1:12" ht="14.25" x14ac:dyDescent="0.2">
      <c r="A33" s="683"/>
      <c r="B33" s="612"/>
      <c r="C33" s="612"/>
      <c r="D33" s="612"/>
      <c r="E33" s="612"/>
      <c r="F33" s="612"/>
      <c r="G33" s="612"/>
      <c r="H33" s="612"/>
      <c r="I33" s="612"/>
      <c r="J33" s="612"/>
      <c r="K33" s="612"/>
      <c r="L33" s="612"/>
    </row>
    <row r="34" spans="1:12" x14ac:dyDescent="0.2">
      <c r="A34" s="612"/>
      <c r="B34" s="612"/>
      <c r="C34" s="612"/>
      <c r="D34" s="612"/>
      <c r="E34" s="612"/>
      <c r="F34" s="612"/>
      <c r="G34" s="612"/>
      <c r="H34" s="612"/>
      <c r="I34" s="612"/>
      <c r="J34" s="612"/>
      <c r="K34" s="612"/>
      <c r="L34" s="612"/>
    </row>
  </sheetData>
  <sheetProtection sheet="1"/>
  <mergeCells count="13">
    <mergeCell ref="B27:J27"/>
    <mergeCell ref="B31:J31"/>
    <mergeCell ref="B13:J13"/>
    <mergeCell ref="B15:J15"/>
    <mergeCell ref="B17:J17"/>
    <mergeCell ref="B19:J19"/>
    <mergeCell ref="B29:J29"/>
    <mergeCell ref="A3:J3"/>
    <mergeCell ref="A1:J1"/>
    <mergeCell ref="B21:J21"/>
    <mergeCell ref="B23:J23"/>
    <mergeCell ref="B25:J25"/>
    <mergeCell ref="A11:J11"/>
  </mergeCells>
  <phoneticPr fontId="29" type="noConversion"/>
  <conditionalFormatting sqref="A11:J11">
    <cfRule type="expression" dxfId="3" priority="1" stopIfTrue="1">
      <formula>$K$11="Nem"</formula>
    </cfRule>
  </conditionalFormatting>
  <dataValidations count="2">
    <dataValidation type="list" allowBlank="1" showInputMessage="1" showErrorMessage="1" sqref="A6" xr:uid="{00000000-0002-0000-0100-000000000000}">
      <formula1>",Előterjesztéskor,Jóváhagyás után"</formula1>
    </dataValidation>
    <dataValidation type="list" allowBlank="1" showInputMessage="1" showErrorMessage="1" sqref="K11" xr:uid="{00000000-0002-0000-0100-000001000000}">
      <formula1>"Igen,Nem"</formula1>
    </dataValidation>
  </dataValidations>
  <pageMargins left="0.70866141732283472" right="0.70866141732283472" top="0.74803149606299213" bottom="0.74803149606299213" header="0.31496062992125984" footer="0.31496062992125984"/>
  <pageSetup paperSize="9" scale="65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92D050"/>
  </sheetPr>
  <dimension ref="A1:C63"/>
  <sheetViews>
    <sheetView zoomScale="120" zoomScaleNormal="120" workbookViewId="0">
      <selection activeCell="C62" sqref="C62"/>
    </sheetView>
  </sheetViews>
  <sheetFormatPr defaultRowHeight="12.75" x14ac:dyDescent="0.2"/>
  <cols>
    <col min="1" max="1" width="13.83203125" style="215" customWidth="1"/>
    <col min="2" max="2" width="79.1640625" style="216" customWidth="1"/>
    <col min="3" max="3" width="25" style="216" customWidth="1"/>
    <col min="4" max="16384" width="9.33203125" style="216"/>
  </cols>
  <sheetData>
    <row r="1" spans="1:3" s="196" customFormat="1" ht="21.2" customHeight="1" thickBot="1" x14ac:dyDescent="0.25">
      <c r="A1" s="195"/>
      <c r="B1" s="197"/>
      <c r="C1" s="551" t="str">
        <f>CONCATENATE("9.2.1. melléklet ",ALAPADATOK!A7," ",ALAPADATOK!B7," ",ALAPADATOK!C7," ",ALAPADATOK!D7," ",ALAPADATOK!E7," ",ALAPADATOK!F7," ",ALAPADATOK!G7," ",ALAPADATOK!H7)</f>
        <v>9.2.1. melléklet a 1 / 2021 ( II.16. ) önkormányzati rendelethez</v>
      </c>
    </row>
    <row r="2" spans="1:3" s="421" customFormat="1" ht="36" x14ac:dyDescent="0.2">
      <c r="A2" s="374" t="s">
        <v>180</v>
      </c>
      <c r="B2" s="549" t="str">
        <f>CONCATENATE(ALAPADATOK!A11)</f>
        <v xml:space="preserve">MURAKERESZTÚRI KÖZÖS ÖNKORMÁNYZATI HIVATAL </v>
      </c>
      <c r="C2" s="333" t="s">
        <v>56</v>
      </c>
    </row>
    <row r="3" spans="1:3" s="421" customFormat="1" ht="24.75" thickBot="1" x14ac:dyDescent="0.25">
      <c r="A3" s="415" t="s">
        <v>179</v>
      </c>
      <c r="B3" s="550" t="s">
        <v>390</v>
      </c>
      <c r="C3" s="334" t="s">
        <v>56</v>
      </c>
    </row>
    <row r="4" spans="1:3" s="422" customFormat="1" ht="15.95" customHeight="1" thickBot="1" x14ac:dyDescent="0.3">
      <c r="A4" s="198"/>
      <c r="B4" s="198"/>
      <c r="C4" s="199" t="str">
        <f>'KV_9.2.sz.mell'!C4</f>
        <v>Forintban!</v>
      </c>
    </row>
    <row r="5" spans="1:3" ht="13.5" thickBot="1" x14ac:dyDescent="0.25">
      <c r="A5" s="375" t="s">
        <v>181</v>
      </c>
      <c r="B5" s="200" t="s">
        <v>532</v>
      </c>
      <c r="C5" s="201" t="s">
        <v>52</v>
      </c>
    </row>
    <row r="6" spans="1:3" s="423" customFormat="1" ht="12.95" customHeight="1" thickBot="1" x14ac:dyDescent="0.25">
      <c r="A6" s="182"/>
      <c r="B6" s="183" t="s">
        <v>465</v>
      </c>
      <c r="C6" s="184" t="s">
        <v>466</v>
      </c>
    </row>
    <row r="7" spans="1:3" s="423" customFormat="1" ht="15.95" customHeight="1" thickBot="1" x14ac:dyDescent="0.25">
      <c r="A7" s="202"/>
      <c r="B7" s="203" t="s">
        <v>53</v>
      </c>
      <c r="C7" s="204"/>
    </row>
    <row r="8" spans="1:3" s="335" customFormat="1" ht="12" customHeight="1" thickBot="1" x14ac:dyDescent="0.25">
      <c r="A8" s="182" t="s">
        <v>16</v>
      </c>
      <c r="B8" s="205" t="s">
        <v>492</v>
      </c>
      <c r="C8" s="285">
        <f>SUM(C9:C19)</f>
        <v>200100</v>
      </c>
    </row>
    <row r="9" spans="1:3" s="335" customFormat="1" ht="12" customHeight="1" x14ac:dyDescent="0.2">
      <c r="A9" s="416" t="s">
        <v>95</v>
      </c>
      <c r="B9" s="10" t="s">
        <v>250</v>
      </c>
      <c r="C9" s="325"/>
    </row>
    <row r="10" spans="1:3" s="335" customFormat="1" ht="12" customHeight="1" x14ac:dyDescent="0.2">
      <c r="A10" s="417" t="s">
        <v>96</v>
      </c>
      <c r="B10" s="8" t="s">
        <v>251</v>
      </c>
      <c r="C10" s="283"/>
    </row>
    <row r="11" spans="1:3" s="335" customFormat="1" ht="12" customHeight="1" x14ac:dyDescent="0.2">
      <c r="A11" s="417" t="s">
        <v>97</v>
      </c>
      <c r="B11" s="8" t="s">
        <v>252</v>
      </c>
      <c r="C11" s="283"/>
    </row>
    <row r="12" spans="1:3" s="335" customFormat="1" ht="12" customHeight="1" x14ac:dyDescent="0.2">
      <c r="A12" s="417" t="s">
        <v>98</v>
      </c>
      <c r="B12" s="8" t="s">
        <v>253</v>
      </c>
      <c r="C12" s="283"/>
    </row>
    <row r="13" spans="1:3" s="335" customFormat="1" ht="12" customHeight="1" x14ac:dyDescent="0.2">
      <c r="A13" s="417" t="s">
        <v>134</v>
      </c>
      <c r="B13" s="8" t="s">
        <v>254</v>
      </c>
      <c r="C13" s="283"/>
    </row>
    <row r="14" spans="1:3" s="335" customFormat="1" ht="12" customHeight="1" x14ac:dyDescent="0.2">
      <c r="A14" s="417" t="s">
        <v>99</v>
      </c>
      <c r="B14" s="8" t="s">
        <v>372</v>
      </c>
      <c r="C14" s="283"/>
    </row>
    <row r="15" spans="1:3" s="335" customFormat="1" ht="12" customHeight="1" x14ac:dyDescent="0.2">
      <c r="A15" s="417" t="s">
        <v>100</v>
      </c>
      <c r="B15" s="7" t="s">
        <v>373</v>
      </c>
      <c r="C15" s="283"/>
    </row>
    <row r="16" spans="1:3" s="335" customFormat="1" ht="12" customHeight="1" x14ac:dyDescent="0.2">
      <c r="A16" s="417" t="s">
        <v>110</v>
      </c>
      <c r="B16" s="8" t="s">
        <v>257</v>
      </c>
      <c r="C16" s="326"/>
    </row>
    <row r="17" spans="1:3" s="424" customFormat="1" ht="12" customHeight="1" x14ac:dyDescent="0.2">
      <c r="A17" s="417" t="s">
        <v>111</v>
      </c>
      <c r="B17" s="8" t="s">
        <v>258</v>
      </c>
      <c r="C17" s="283"/>
    </row>
    <row r="18" spans="1:3" s="424" customFormat="1" ht="12" customHeight="1" x14ac:dyDescent="0.2">
      <c r="A18" s="417" t="s">
        <v>112</v>
      </c>
      <c r="B18" s="8" t="s">
        <v>408</v>
      </c>
      <c r="C18" s="284"/>
    </row>
    <row r="19" spans="1:3" s="424" customFormat="1" ht="12" customHeight="1" thickBot="1" x14ac:dyDescent="0.25">
      <c r="A19" s="417" t="s">
        <v>113</v>
      </c>
      <c r="B19" s="7" t="s">
        <v>259</v>
      </c>
      <c r="C19" s="284">
        <v>200100</v>
      </c>
    </row>
    <row r="20" spans="1:3" s="335" customFormat="1" ht="12" customHeight="1" thickBot="1" x14ac:dyDescent="0.25">
      <c r="A20" s="182" t="s">
        <v>17</v>
      </c>
      <c r="B20" s="205" t="s">
        <v>374</v>
      </c>
      <c r="C20" s="285">
        <f>SUM(C21:C23)</f>
        <v>0</v>
      </c>
    </row>
    <row r="21" spans="1:3" s="424" customFormat="1" ht="12" customHeight="1" x14ac:dyDescent="0.2">
      <c r="A21" s="417" t="s">
        <v>101</v>
      </c>
      <c r="B21" s="9" t="s">
        <v>233</v>
      </c>
      <c r="C21" s="283"/>
    </row>
    <row r="22" spans="1:3" s="424" customFormat="1" ht="12" customHeight="1" x14ac:dyDescent="0.2">
      <c r="A22" s="417" t="s">
        <v>102</v>
      </c>
      <c r="B22" s="8" t="s">
        <v>375</v>
      </c>
      <c r="C22" s="283"/>
    </row>
    <row r="23" spans="1:3" s="424" customFormat="1" ht="12" customHeight="1" x14ac:dyDescent="0.2">
      <c r="A23" s="417" t="s">
        <v>103</v>
      </c>
      <c r="B23" s="8" t="s">
        <v>376</v>
      </c>
      <c r="C23" s="283"/>
    </row>
    <row r="24" spans="1:3" s="424" customFormat="1" ht="12" customHeight="1" thickBot="1" x14ac:dyDescent="0.25">
      <c r="A24" s="417" t="s">
        <v>104</v>
      </c>
      <c r="B24" s="8" t="s">
        <v>493</v>
      </c>
      <c r="C24" s="283"/>
    </row>
    <row r="25" spans="1:3" s="424" customFormat="1" ht="12" customHeight="1" thickBot="1" x14ac:dyDescent="0.25">
      <c r="A25" s="189" t="s">
        <v>18</v>
      </c>
      <c r="B25" s="115" t="s">
        <v>152</v>
      </c>
      <c r="C25" s="311"/>
    </row>
    <row r="26" spans="1:3" s="424" customFormat="1" ht="12" customHeight="1" thickBot="1" x14ac:dyDescent="0.25">
      <c r="A26" s="189" t="s">
        <v>19</v>
      </c>
      <c r="B26" s="115" t="s">
        <v>494</v>
      </c>
      <c r="C26" s="285">
        <f>+C27+C28+C29</f>
        <v>0</v>
      </c>
    </row>
    <row r="27" spans="1:3" s="424" customFormat="1" ht="12" customHeight="1" x14ac:dyDescent="0.2">
      <c r="A27" s="418" t="s">
        <v>243</v>
      </c>
      <c r="B27" s="419" t="s">
        <v>238</v>
      </c>
      <c r="C27" s="74"/>
    </row>
    <row r="28" spans="1:3" s="424" customFormat="1" ht="12" customHeight="1" x14ac:dyDescent="0.2">
      <c r="A28" s="418" t="s">
        <v>244</v>
      </c>
      <c r="B28" s="419" t="s">
        <v>375</v>
      </c>
      <c r="C28" s="283"/>
    </row>
    <row r="29" spans="1:3" s="424" customFormat="1" ht="12" customHeight="1" x14ac:dyDescent="0.2">
      <c r="A29" s="418" t="s">
        <v>245</v>
      </c>
      <c r="B29" s="420" t="s">
        <v>378</v>
      </c>
      <c r="C29" s="283"/>
    </row>
    <row r="30" spans="1:3" s="424" customFormat="1" ht="12" customHeight="1" thickBot="1" x14ac:dyDescent="0.25">
      <c r="A30" s="417" t="s">
        <v>246</v>
      </c>
      <c r="B30" s="131" t="s">
        <v>495</v>
      </c>
      <c r="C30" s="81"/>
    </row>
    <row r="31" spans="1:3" s="424" customFormat="1" ht="12" customHeight="1" thickBot="1" x14ac:dyDescent="0.25">
      <c r="A31" s="189" t="s">
        <v>20</v>
      </c>
      <c r="B31" s="115" t="s">
        <v>379</v>
      </c>
      <c r="C31" s="285">
        <f>+C32+C33+C34</f>
        <v>0</v>
      </c>
    </row>
    <row r="32" spans="1:3" s="424" customFormat="1" ht="12" customHeight="1" x14ac:dyDescent="0.2">
      <c r="A32" s="418" t="s">
        <v>88</v>
      </c>
      <c r="B32" s="419" t="s">
        <v>264</v>
      </c>
      <c r="C32" s="74"/>
    </row>
    <row r="33" spans="1:3" s="424" customFormat="1" ht="12" customHeight="1" x14ac:dyDescent="0.2">
      <c r="A33" s="418" t="s">
        <v>89</v>
      </c>
      <c r="B33" s="420" t="s">
        <v>265</v>
      </c>
      <c r="C33" s="286"/>
    </row>
    <row r="34" spans="1:3" s="424" customFormat="1" ht="12" customHeight="1" thickBot="1" x14ac:dyDescent="0.25">
      <c r="A34" s="417" t="s">
        <v>90</v>
      </c>
      <c r="B34" s="131" t="s">
        <v>266</v>
      </c>
      <c r="C34" s="81"/>
    </row>
    <row r="35" spans="1:3" s="335" customFormat="1" ht="12" customHeight="1" thickBot="1" x14ac:dyDescent="0.25">
      <c r="A35" s="189" t="s">
        <v>21</v>
      </c>
      <c r="B35" s="115" t="s">
        <v>349</v>
      </c>
      <c r="C35" s="311"/>
    </row>
    <row r="36" spans="1:3" s="335" customFormat="1" ht="12" customHeight="1" thickBot="1" x14ac:dyDescent="0.25">
      <c r="A36" s="189" t="s">
        <v>22</v>
      </c>
      <c r="B36" s="115" t="s">
        <v>380</v>
      </c>
      <c r="C36" s="327"/>
    </row>
    <row r="37" spans="1:3" s="335" customFormat="1" ht="12" customHeight="1" thickBot="1" x14ac:dyDescent="0.25">
      <c r="A37" s="182" t="s">
        <v>23</v>
      </c>
      <c r="B37" s="115" t="s">
        <v>381</v>
      </c>
      <c r="C37" s="328">
        <f>+C8+C20+C25+C26+C31+C35+C36</f>
        <v>200100</v>
      </c>
    </row>
    <row r="38" spans="1:3" s="335" customFormat="1" ht="12" customHeight="1" thickBot="1" x14ac:dyDescent="0.25">
      <c r="A38" s="206" t="s">
        <v>24</v>
      </c>
      <c r="B38" s="115" t="s">
        <v>382</v>
      </c>
      <c r="C38" s="328">
        <f>+C39+C40+C41</f>
        <v>61767837</v>
      </c>
    </row>
    <row r="39" spans="1:3" s="335" customFormat="1" ht="12" customHeight="1" x14ac:dyDescent="0.2">
      <c r="A39" s="418" t="s">
        <v>383</v>
      </c>
      <c r="B39" s="419" t="s">
        <v>212</v>
      </c>
      <c r="C39" s="74">
        <v>1860543</v>
      </c>
    </row>
    <row r="40" spans="1:3" s="335" customFormat="1" ht="12" customHeight="1" x14ac:dyDescent="0.2">
      <c r="A40" s="418" t="s">
        <v>384</v>
      </c>
      <c r="B40" s="420" t="s">
        <v>2</v>
      </c>
      <c r="C40" s="286"/>
    </row>
    <row r="41" spans="1:3" s="424" customFormat="1" ht="12" customHeight="1" thickBot="1" x14ac:dyDescent="0.25">
      <c r="A41" s="417" t="s">
        <v>385</v>
      </c>
      <c r="B41" s="131" t="s">
        <v>386</v>
      </c>
      <c r="C41" s="81">
        <v>59907294</v>
      </c>
    </row>
    <row r="42" spans="1:3" s="424" customFormat="1" ht="15.2" customHeight="1" thickBot="1" x14ac:dyDescent="0.25">
      <c r="A42" s="206" t="s">
        <v>25</v>
      </c>
      <c r="B42" s="207" t="s">
        <v>387</v>
      </c>
      <c r="C42" s="331">
        <f>+C37+C38</f>
        <v>61967937</v>
      </c>
    </row>
    <row r="43" spans="1:3" s="424" customFormat="1" ht="15.2" customHeight="1" x14ac:dyDescent="0.2">
      <c r="A43" s="208"/>
      <c r="B43" s="209"/>
      <c r="C43" s="329"/>
    </row>
    <row r="44" spans="1:3" ht="13.5" thickBot="1" x14ac:dyDescent="0.25">
      <c r="A44" s="210"/>
      <c r="B44" s="211"/>
      <c r="C44" s="330"/>
    </row>
    <row r="45" spans="1:3" s="423" customFormat="1" ht="16.5" customHeight="1" thickBot="1" x14ac:dyDescent="0.25">
      <c r="A45" s="212"/>
      <c r="B45" s="213" t="s">
        <v>54</v>
      </c>
      <c r="C45" s="331"/>
    </row>
    <row r="46" spans="1:3" s="425" customFormat="1" ht="12" customHeight="1" thickBot="1" x14ac:dyDescent="0.25">
      <c r="A46" s="189" t="s">
        <v>16</v>
      </c>
      <c r="B46" s="115" t="s">
        <v>388</v>
      </c>
      <c r="C46" s="285">
        <f>SUM(C47:C51)</f>
        <v>61967937</v>
      </c>
    </row>
    <row r="47" spans="1:3" ht="12" customHeight="1" x14ac:dyDescent="0.2">
      <c r="A47" s="417" t="s">
        <v>95</v>
      </c>
      <c r="B47" s="9" t="s">
        <v>46</v>
      </c>
      <c r="C47" s="74">
        <v>42521286</v>
      </c>
    </row>
    <row r="48" spans="1:3" ht="12" customHeight="1" x14ac:dyDescent="0.2">
      <c r="A48" s="417" t="s">
        <v>96</v>
      </c>
      <c r="B48" s="8" t="s">
        <v>161</v>
      </c>
      <c r="C48" s="77">
        <v>6455079</v>
      </c>
    </row>
    <row r="49" spans="1:3" ht="12" customHeight="1" x14ac:dyDescent="0.2">
      <c r="A49" s="417" t="s">
        <v>97</v>
      </c>
      <c r="B49" s="8" t="s">
        <v>126</v>
      </c>
      <c r="C49" s="77">
        <v>12991572</v>
      </c>
    </row>
    <row r="50" spans="1:3" ht="12" customHeight="1" x14ac:dyDescent="0.2">
      <c r="A50" s="417" t="s">
        <v>98</v>
      </c>
      <c r="B50" s="8" t="s">
        <v>162</v>
      </c>
      <c r="C50" s="77"/>
    </row>
    <row r="51" spans="1:3" ht="12" customHeight="1" thickBot="1" x14ac:dyDescent="0.25">
      <c r="A51" s="417" t="s">
        <v>134</v>
      </c>
      <c r="B51" s="8" t="s">
        <v>163</v>
      </c>
      <c r="C51" s="77"/>
    </row>
    <row r="52" spans="1:3" ht="12" customHeight="1" thickBot="1" x14ac:dyDescent="0.25">
      <c r="A52" s="189" t="s">
        <v>17</v>
      </c>
      <c r="B52" s="115" t="s">
        <v>389</v>
      </c>
      <c r="C52" s="285">
        <f>SUM(C53:C55)</f>
        <v>0</v>
      </c>
    </row>
    <row r="53" spans="1:3" s="425" customFormat="1" ht="12" customHeight="1" x14ac:dyDescent="0.2">
      <c r="A53" s="417" t="s">
        <v>101</v>
      </c>
      <c r="B53" s="9" t="s">
        <v>206</v>
      </c>
      <c r="C53" s="74"/>
    </row>
    <row r="54" spans="1:3" ht="12" customHeight="1" x14ac:dyDescent="0.2">
      <c r="A54" s="417" t="s">
        <v>102</v>
      </c>
      <c r="B54" s="8" t="s">
        <v>165</v>
      </c>
      <c r="C54" s="77"/>
    </row>
    <row r="55" spans="1:3" ht="12" customHeight="1" x14ac:dyDescent="0.2">
      <c r="A55" s="417" t="s">
        <v>103</v>
      </c>
      <c r="B55" s="8" t="s">
        <v>55</v>
      </c>
      <c r="C55" s="77"/>
    </row>
    <row r="56" spans="1:3" ht="12" customHeight="1" thickBot="1" x14ac:dyDescent="0.25">
      <c r="A56" s="417" t="s">
        <v>104</v>
      </c>
      <c r="B56" s="8" t="s">
        <v>496</v>
      </c>
      <c r="C56" s="77"/>
    </row>
    <row r="57" spans="1:3" ht="15.2" customHeight="1" thickBot="1" x14ac:dyDescent="0.25">
      <c r="A57" s="189" t="s">
        <v>18</v>
      </c>
      <c r="B57" s="115" t="s">
        <v>11</v>
      </c>
      <c r="C57" s="311"/>
    </row>
    <row r="58" spans="1:3" ht="13.5" thickBot="1" x14ac:dyDescent="0.25">
      <c r="A58" s="189" t="s">
        <v>19</v>
      </c>
      <c r="B58" s="214" t="s">
        <v>500</v>
      </c>
      <c r="C58" s="332">
        <f>+C46+C52+C57</f>
        <v>61967937</v>
      </c>
    </row>
    <row r="59" spans="1:3" ht="15.2" customHeight="1" thickBot="1" x14ac:dyDescent="0.25">
      <c r="C59" s="584">
        <f>C42-C58</f>
        <v>0</v>
      </c>
    </row>
    <row r="60" spans="1:3" ht="14.45" customHeight="1" thickBot="1" x14ac:dyDescent="0.25">
      <c r="A60" s="217" t="s">
        <v>491</v>
      </c>
      <c r="B60" s="218"/>
      <c r="C60" s="112">
        <v>9</v>
      </c>
    </row>
    <row r="61" spans="1:3" ht="13.5" thickBot="1" x14ac:dyDescent="0.25">
      <c r="A61" s="217" t="s">
        <v>182</v>
      </c>
      <c r="B61" s="218"/>
      <c r="C61" s="112">
        <v>0</v>
      </c>
    </row>
    <row r="63" spans="1:3" x14ac:dyDescent="0.2">
      <c r="C63" s="52"/>
    </row>
  </sheetData>
  <sheetProtection sheet="1"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92D050"/>
  </sheetPr>
  <dimension ref="A1:C61"/>
  <sheetViews>
    <sheetView zoomScale="120" zoomScaleNormal="120" workbookViewId="0">
      <selection activeCell="H21" sqref="H21"/>
    </sheetView>
  </sheetViews>
  <sheetFormatPr defaultRowHeight="12.75" x14ac:dyDescent="0.2"/>
  <cols>
    <col min="1" max="1" width="13.83203125" style="215" customWidth="1"/>
    <col min="2" max="2" width="79.1640625" style="216" customWidth="1"/>
    <col min="3" max="3" width="25" style="216" customWidth="1"/>
    <col min="4" max="16384" width="9.33203125" style="216"/>
  </cols>
  <sheetData>
    <row r="1" spans="1:3" s="196" customFormat="1" ht="21.2" customHeight="1" thickBot="1" x14ac:dyDescent="0.25">
      <c r="A1" s="195"/>
      <c r="B1" s="197"/>
      <c r="C1" s="551" t="str">
        <f>CONCATENATE("9.2.2. melléklet ",ALAPADATOK!A7," ",ALAPADATOK!B7," ",ALAPADATOK!C7," ",ALAPADATOK!D7," ",ALAPADATOK!E7," ",ALAPADATOK!F7," ",ALAPADATOK!G7," ",ALAPADATOK!H7)</f>
        <v>9.2.2. melléklet a 1 / 2021 ( II.16. ) önkormányzati rendelethez</v>
      </c>
    </row>
    <row r="2" spans="1:3" s="421" customFormat="1" ht="36" x14ac:dyDescent="0.2">
      <c r="A2" s="374" t="s">
        <v>180</v>
      </c>
      <c r="B2" s="549" t="str">
        <f>CONCATENATE(ALAPADATOK!A11)</f>
        <v xml:space="preserve">MURAKERESZTÚRI KÖZÖS ÖNKORMÁNYZATI HIVATAL </v>
      </c>
      <c r="C2" s="333" t="s">
        <v>56</v>
      </c>
    </row>
    <row r="3" spans="1:3" s="421" customFormat="1" ht="24.75" thickBot="1" x14ac:dyDescent="0.25">
      <c r="A3" s="415" t="s">
        <v>179</v>
      </c>
      <c r="B3" s="550" t="s">
        <v>391</v>
      </c>
      <c r="C3" s="334" t="s">
        <v>57</v>
      </c>
    </row>
    <row r="4" spans="1:3" s="422" customFormat="1" ht="15.95" customHeight="1" thickBot="1" x14ac:dyDescent="0.3">
      <c r="A4" s="198"/>
      <c r="B4" s="198"/>
      <c r="C4" s="199" t="str">
        <f>'KV_9.2.1.sz.mell'!C4</f>
        <v>Forintban!</v>
      </c>
    </row>
    <row r="5" spans="1:3" ht="13.5" thickBot="1" x14ac:dyDescent="0.25">
      <c r="A5" s="375" t="s">
        <v>181</v>
      </c>
      <c r="B5" s="200" t="s">
        <v>532</v>
      </c>
      <c r="C5" s="201" t="s">
        <v>52</v>
      </c>
    </row>
    <row r="6" spans="1:3" s="423" customFormat="1" ht="12.95" customHeight="1" thickBot="1" x14ac:dyDescent="0.25">
      <c r="A6" s="182"/>
      <c r="B6" s="183" t="s">
        <v>465</v>
      </c>
      <c r="C6" s="184" t="s">
        <v>466</v>
      </c>
    </row>
    <row r="7" spans="1:3" s="423" customFormat="1" ht="15.95" customHeight="1" thickBot="1" x14ac:dyDescent="0.25">
      <c r="A7" s="202"/>
      <c r="B7" s="203" t="s">
        <v>53</v>
      </c>
      <c r="C7" s="204"/>
    </row>
    <row r="8" spans="1:3" s="335" customFormat="1" ht="12" customHeight="1" thickBot="1" x14ac:dyDescent="0.25">
      <c r="A8" s="182" t="s">
        <v>16</v>
      </c>
      <c r="B8" s="205" t="s">
        <v>492</v>
      </c>
      <c r="C8" s="285">
        <f>SUM(C9:C19)</f>
        <v>0</v>
      </c>
    </row>
    <row r="9" spans="1:3" s="335" customFormat="1" ht="12" customHeight="1" x14ac:dyDescent="0.2">
      <c r="A9" s="416" t="s">
        <v>95</v>
      </c>
      <c r="B9" s="10" t="s">
        <v>250</v>
      </c>
      <c r="C9" s="325"/>
    </row>
    <row r="10" spans="1:3" s="335" customFormat="1" ht="12" customHeight="1" x14ac:dyDescent="0.2">
      <c r="A10" s="417" t="s">
        <v>96</v>
      </c>
      <c r="B10" s="8" t="s">
        <v>251</v>
      </c>
      <c r="C10" s="283"/>
    </row>
    <row r="11" spans="1:3" s="335" customFormat="1" ht="12" customHeight="1" x14ac:dyDescent="0.2">
      <c r="A11" s="417" t="s">
        <v>97</v>
      </c>
      <c r="B11" s="8" t="s">
        <v>252</v>
      </c>
      <c r="C11" s="283"/>
    </row>
    <row r="12" spans="1:3" s="335" customFormat="1" ht="12" customHeight="1" x14ac:dyDescent="0.2">
      <c r="A12" s="417" t="s">
        <v>98</v>
      </c>
      <c r="B12" s="8" t="s">
        <v>253</v>
      </c>
      <c r="C12" s="283"/>
    </row>
    <row r="13" spans="1:3" s="335" customFormat="1" ht="12" customHeight="1" x14ac:dyDescent="0.2">
      <c r="A13" s="417" t="s">
        <v>134</v>
      </c>
      <c r="B13" s="8" t="s">
        <v>254</v>
      </c>
      <c r="C13" s="283"/>
    </row>
    <row r="14" spans="1:3" s="335" customFormat="1" ht="12" customHeight="1" x14ac:dyDescent="0.2">
      <c r="A14" s="417" t="s">
        <v>99</v>
      </c>
      <c r="B14" s="8" t="s">
        <v>372</v>
      </c>
      <c r="C14" s="283"/>
    </row>
    <row r="15" spans="1:3" s="335" customFormat="1" ht="12" customHeight="1" x14ac:dyDescent="0.2">
      <c r="A15" s="417" t="s">
        <v>100</v>
      </c>
      <c r="B15" s="7" t="s">
        <v>373</v>
      </c>
      <c r="C15" s="283"/>
    </row>
    <row r="16" spans="1:3" s="335" customFormat="1" ht="12" customHeight="1" x14ac:dyDescent="0.2">
      <c r="A16" s="417" t="s">
        <v>110</v>
      </c>
      <c r="B16" s="8" t="s">
        <v>257</v>
      </c>
      <c r="C16" s="326"/>
    </row>
    <row r="17" spans="1:3" s="424" customFormat="1" ht="12" customHeight="1" x14ac:dyDescent="0.2">
      <c r="A17" s="417" t="s">
        <v>111</v>
      </c>
      <c r="B17" s="8" t="s">
        <v>258</v>
      </c>
      <c r="C17" s="283"/>
    </row>
    <row r="18" spans="1:3" s="424" customFormat="1" ht="12" customHeight="1" x14ac:dyDescent="0.2">
      <c r="A18" s="417" t="s">
        <v>112</v>
      </c>
      <c r="B18" s="8" t="s">
        <v>408</v>
      </c>
      <c r="C18" s="284"/>
    </row>
    <row r="19" spans="1:3" s="424" customFormat="1" ht="12" customHeight="1" thickBot="1" x14ac:dyDescent="0.25">
      <c r="A19" s="417" t="s">
        <v>113</v>
      </c>
      <c r="B19" s="7" t="s">
        <v>259</v>
      </c>
      <c r="C19" s="284"/>
    </row>
    <row r="20" spans="1:3" s="335" customFormat="1" ht="12" customHeight="1" thickBot="1" x14ac:dyDescent="0.25">
      <c r="A20" s="182" t="s">
        <v>17</v>
      </c>
      <c r="B20" s="205" t="s">
        <v>374</v>
      </c>
      <c r="C20" s="285">
        <f>SUM(C21:C23)</f>
        <v>0</v>
      </c>
    </row>
    <row r="21" spans="1:3" s="424" customFormat="1" ht="12" customHeight="1" x14ac:dyDescent="0.2">
      <c r="A21" s="417" t="s">
        <v>101</v>
      </c>
      <c r="B21" s="9" t="s">
        <v>233</v>
      </c>
      <c r="C21" s="283"/>
    </row>
    <row r="22" spans="1:3" s="424" customFormat="1" ht="12" customHeight="1" x14ac:dyDescent="0.2">
      <c r="A22" s="417" t="s">
        <v>102</v>
      </c>
      <c r="B22" s="8" t="s">
        <v>375</v>
      </c>
      <c r="C22" s="283"/>
    </row>
    <row r="23" spans="1:3" s="424" customFormat="1" ht="12" customHeight="1" x14ac:dyDescent="0.2">
      <c r="A23" s="417" t="s">
        <v>103</v>
      </c>
      <c r="B23" s="8" t="s">
        <v>376</v>
      </c>
      <c r="C23" s="283"/>
    </row>
    <row r="24" spans="1:3" s="424" customFormat="1" ht="12" customHeight="1" thickBot="1" x14ac:dyDescent="0.25">
      <c r="A24" s="417" t="s">
        <v>104</v>
      </c>
      <c r="B24" s="8" t="s">
        <v>493</v>
      </c>
      <c r="C24" s="283"/>
    </row>
    <row r="25" spans="1:3" s="424" customFormat="1" ht="12" customHeight="1" thickBot="1" x14ac:dyDescent="0.25">
      <c r="A25" s="189" t="s">
        <v>18</v>
      </c>
      <c r="B25" s="115" t="s">
        <v>152</v>
      </c>
      <c r="C25" s="311"/>
    </row>
    <row r="26" spans="1:3" s="424" customFormat="1" ht="12" customHeight="1" thickBot="1" x14ac:dyDescent="0.25">
      <c r="A26" s="189" t="s">
        <v>19</v>
      </c>
      <c r="B26" s="115" t="s">
        <v>494</v>
      </c>
      <c r="C26" s="285">
        <f>+C27+C28+C29</f>
        <v>0</v>
      </c>
    </row>
    <row r="27" spans="1:3" s="424" customFormat="1" ht="12" customHeight="1" x14ac:dyDescent="0.2">
      <c r="A27" s="418" t="s">
        <v>243</v>
      </c>
      <c r="B27" s="419" t="s">
        <v>238</v>
      </c>
      <c r="C27" s="74"/>
    </row>
    <row r="28" spans="1:3" s="424" customFormat="1" ht="12" customHeight="1" x14ac:dyDescent="0.2">
      <c r="A28" s="418" t="s">
        <v>244</v>
      </c>
      <c r="B28" s="419" t="s">
        <v>375</v>
      </c>
      <c r="C28" s="283"/>
    </row>
    <row r="29" spans="1:3" s="424" customFormat="1" ht="12" customHeight="1" x14ac:dyDescent="0.2">
      <c r="A29" s="418" t="s">
        <v>245</v>
      </c>
      <c r="B29" s="420" t="s">
        <v>378</v>
      </c>
      <c r="C29" s="283"/>
    </row>
    <row r="30" spans="1:3" s="424" customFormat="1" ht="12" customHeight="1" thickBot="1" x14ac:dyDescent="0.25">
      <c r="A30" s="417" t="s">
        <v>246</v>
      </c>
      <c r="B30" s="131" t="s">
        <v>495</v>
      </c>
      <c r="C30" s="81"/>
    </row>
    <row r="31" spans="1:3" s="424" customFormat="1" ht="12" customHeight="1" thickBot="1" x14ac:dyDescent="0.25">
      <c r="A31" s="189" t="s">
        <v>20</v>
      </c>
      <c r="B31" s="115" t="s">
        <v>379</v>
      </c>
      <c r="C31" s="285">
        <f>+C32+C33+C34</f>
        <v>0</v>
      </c>
    </row>
    <row r="32" spans="1:3" s="424" customFormat="1" ht="12" customHeight="1" x14ac:dyDescent="0.2">
      <c r="A32" s="418" t="s">
        <v>88</v>
      </c>
      <c r="B32" s="419" t="s">
        <v>264</v>
      </c>
      <c r="C32" s="74"/>
    </row>
    <row r="33" spans="1:3" s="424" customFormat="1" ht="12" customHeight="1" x14ac:dyDescent="0.2">
      <c r="A33" s="418" t="s">
        <v>89</v>
      </c>
      <c r="B33" s="420" t="s">
        <v>265</v>
      </c>
      <c r="C33" s="286"/>
    </row>
    <row r="34" spans="1:3" s="424" customFormat="1" ht="12" customHeight="1" thickBot="1" x14ac:dyDescent="0.25">
      <c r="A34" s="417" t="s">
        <v>90</v>
      </c>
      <c r="B34" s="131" t="s">
        <v>266</v>
      </c>
      <c r="C34" s="81"/>
    </row>
    <row r="35" spans="1:3" s="335" customFormat="1" ht="12" customHeight="1" thickBot="1" x14ac:dyDescent="0.25">
      <c r="A35" s="189" t="s">
        <v>21</v>
      </c>
      <c r="B35" s="115" t="s">
        <v>349</v>
      </c>
      <c r="C35" s="311"/>
    </row>
    <row r="36" spans="1:3" s="335" customFormat="1" ht="12" customHeight="1" thickBot="1" x14ac:dyDescent="0.25">
      <c r="A36" s="189" t="s">
        <v>22</v>
      </c>
      <c r="B36" s="115" t="s">
        <v>380</v>
      </c>
      <c r="C36" s="327"/>
    </row>
    <row r="37" spans="1:3" s="335" customFormat="1" ht="12" customHeight="1" thickBot="1" x14ac:dyDescent="0.25">
      <c r="A37" s="182" t="s">
        <v>23</v>
      </c>
      <c r="B37" s="115" t="s">
        <v>381</v>
      </c>
      <c r="C37" s="328">
        <f>+C8+C20+C25+C26+C31+C35+C36</f>
        <v>0</v>
      </c>
    </row>
    <row r="38" spans="1:3" s="335" customFormat="1" ht="12" customHeight="1" thickBot="1" x14ac:dyDescent="0.25">
      <c r="A38" s="206" t="s">
        <v>24</v>
      </c>
      <c r="B38" s="115" t="s">
        <v>382</v>
      </c>
      <c r="C38" s="328">
        <f>+C39+C40+C41</f>
        <v>0</v>
      </c>
    </row>
    <row r="39" spans="1:3" s="335" customFormat="1" ht="12" customHeight="1" x14ac:dyDescent="0.2">
      <c r="A39" s="418" t="s">
        <v>383</v>
      </c>
      <c r="B39" s="419" t="s">
        <v>212</v>
      </c>
      <c r="C39" s="74"/>
    </row>
    <row r="40" spans="1:3" s="335" customFormat="1" ht="12" customHeight="1" x14ac:dyDescent="0.2">
      <c r="A40" s="418" t="s">
        <v>384</v>
      </c>
      <c r="B40" s="420" t="s">
        <v>2</v>
      </c>
      <c r="C40" s="286"/>
    </row>
    <row r="41" spans="1:3" s="424" customFormat="1" ht="12" customHeight="1" thickBot="1" x14ac:dyDescent="0.25">
      <c r="A41" s="417" t="s">
        <v>385</v>
      </c>
      <c r="B41" s="131" t="s">
        <v>386</v>
      </c>
      <c r="C41" s="81"/>
    </row>
    <row r="42" spans="1:3" s="424" customFormat="1" ht="15.2" customHeight="1" thickBot="1" x14ac:dyDescent="0.25">
      <c r="A42" s="206" t="s">
        <v>25</v>
      </c>
      <c r="B42" s="207" t="s">
        <v>387</v>
      </c>
      <c r="C42" s="331">
        <f>+C37+C38</f>
        <v>0</v>
      </c>
    </row>
    <row r="43" spans="1:3" s="424" customFormat="1" ht="15.2" customHeight="1" x14ac:dyDescent="0.2">
      <c r="A43" s="208"/>
      <c r="B43" s="209"/>
      <c r="C43" s="329"/>
    </row>
    <row r="44" spans="1:3" ht="13.5" thickBot="1" x14ac:dyDescent="0.25">
      <c r="A44" s="210"/>
      <c r="B44" s="211"/>
      <c r="C44" s="330"/>
    </row>
    <row r="45" spans="1:3" s="423" customFormat="1" ht="16.5" customHeight="1" thickBot="1" x14ac:dyDescent="0.25">
      <c r="A45" s="212"/>
      <c r="B45" s="213" t="s">
        <v>54</v>
      </c>
      <c r="C45" s="331"/>
    </row>
    <row r="46" spans="1:3" s="425" customFormat="1" ht="12" customHeight="1" thickBot="1" x14ac:dyDescent="0.25">
      <c r="A46" s="189" t="s">
        <v>16</v>
      </c>
      <c r="B46" s="115" t="s">
        <v>388</v>
      </c>
      <c r="C46" s="285">
        <f>SUM(C47:C51)</f>
        <v>0</v>
      </c>
    </row>
    <row r="47" spans="1:3" ht="12" customHeight="1" x14ac:dyDescent="0.2">
      <c r="A47" s="417" t="s">
        <v>95</v>
      </c>
      <c r="B47" s="9" t="s">
        <v>46</v>
      </c>
      <c r="C47" s="74"/>
    </row>
    <row r="48" spans="1:3" ht="12" customHeight="1" x14ac:dyDescent="0.2">
      <c r="A48" s="417" t="s">
        <v>96</v>
      </c>
      <c r="B48" s="8" t="s">
        <v>161</v>
      </c>
      <c r="C48" s="77"/>
    </row>
    <row r="49" spans="1:3" ht="12" customHeight="1" x14ac:dyDescent="0.2">
      <c r="A49" s="417" t="s">
        <v>97</v>
      </c>
      <c r="B49" s="8" t="s">
        <v>126</v>
      </c>
      <c r="C49" s="77"/>
    </row>
    <row r="50" spans="1:3" ht="12" customHeight="1" x14ac:dyDescent="0.2">
      <c r="A50" s="417" t="s">
        <v>98</v>
      </c>
      <c r="B50" s="8" t="s">
        <v>162</v>
      </c>
      <c r="C50" s="77"/>
    </row>
    <row r="51" spans="1:3" ht="12" customHeight="1" thickBot="1" x14ac:dyDescent="0.25">
      <c r="A51" s="417" t="s">
        <v>134</v>
      </c>
      <c r="B51" s="8" t="s">
        <v>163</v>
      </c>
      <c r="C51" s="77"/>
    </row>
    <row r="52" spans="1:3" ht="12" customHeight="1" thickBot="1" x14ac:dyDescent="0.25">
      <c r="A52" s="189" t="s">
        <v>17</v>
      </c>
      <c r="B52" s="115" t="s">
        <v>389</v>
      </c>
      <c r="C52" s="285">
        <f>SUM(C53:C55)</f>
        <v>0</v>
      </c>
    </row>
    <row r="53" spans="1:3" s="425" customFormat="1" ht="12" customHeight="1" x14ac:dyDescent="0.2">
      <c r="A53" s="417" t="s">
        <v>101</v>
      </c>
      <c r="B53" s="9" t="s">
        <v>206</v>
      </c>
      <c r="C53" s="74"/>
    </row>
    <row r="54" spans="1:3" ht="12" customHeight="1" x14ac:dyDescent="0.2">
      <c r="A54" s="417" t="s">
        <v>102</v>
      </c>
      <c r="B54" s="8" t="s">
        <v>165</v>
      </c>
      <c r="C54" s="77"/>
    </row>
    <row r="55" spans="1:3" ht="12" customHeight="1" x14ac:dyDescent="0.2">
      <c r="A55" s="417" t="s">
        <v>103</v>
      </c>
      <c r="B55" s="8" t="s">
        <v>55</v>
      </c>
      <c r="C55" s="77"/>
    </row>
    <row r="56" spans="1:3" ht="12" customHeight="1" thickBot="1" x14ac:dyDescent="0.25">
      <c r="A56" s="417" t="s">
        <v>104</v>
      </c>
      <c r="B56" s="8" t="s">
        <v>496</v>
      </c>
      <c r="C56" s="77"/>
    </row>
    <row r="57" spans="1:3" ht="15.2" customHeight="1" thickBot="1" x14ac:dyDescent="0.25">
      <c r="A57" s="189" t="s">
        <v>18</v>
      </c>
      <c r="B57" s="115" t="s">
        <v>11</v>
      </c>
      <c r="C57" s="311"/>
    </row>
    <row r="58" spans="1:3" ht="13.5" thickBot="1" x14ac:dyDescent="0.25">
      <c r="A58" s="189" t="s">
        <v>19</v>
      </c>
      <c r="B58" s="214" t="s">
        <v>500</v>
      </c>
      <c r="C58" s="332">
        <f>+C46+C52+C57</f>
        <v>0</v>
      </c>
    </row>
    <row r="59" spans="1:3" ht="15.2" customHeight="1" thickBot="1" x14ac:dyDescent="0.25">
      <c r="C59" s="584">
        <f>C42-C58</f>
        <v>0</v>
      </c>
    </row>
    <row r="60" spans="1:3" ht="14.45" customHeight="1" thickBot="1" x14ac:dyDescent="0.25">
      <c r="A60" s="217" t="s">
        <v>491</v>
      </c>
      <c r="B60" s="218"/>
      <c r="C60" s="112"/>
    </row>
    <row r="61" spans="1:3" ht="13.5" thickBot="1" x14ac:dyDescent="0.25">
      <c r="A61" s="217" t="s">
        <v>182</v>
      </c>
      <c r="B61" s="218"/>
      <c r="C61" s="112"/>
    </row>
  </sheetData>
  <sheetProtection sheet="1"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92D050"/>
  </sheetPr>
  <dimension ref="A1:C60"/>
  <sheetViews>
    <sheetView zoomScale="120" zoomScaleNormal="120" workbookViewId="0">
      <selection activeCell="E2" sqref="E2"/>
    </sheetView>
  </sheetViews>
  <sheetFormatPr defaultRowHeight="12.75" x14ac:dyDescent="0.2"/>
  <cols>
    <col min="1" max="1" width="13.83203125" style="215" customWidth="1"/>
    <col min="2" max="2" width="79.1640625" style="216" customWidth="1"/>
    <col min="3" max="3" width="25" style="216" customWidth="1"/>
    <col min="4" max="16384" width="9.33203125" style="216"/>
  </cols>
  <sheetData>
    <row r="1" spans="1:3" s="196" customFormat="1" ht="21.2" customHeight="1" thickBot="1" x14ac:dyDescent="0.25">
      <c r="A1" s="195"/>
      <c r="B1" s="197"/>
      <c r="C1" s="551" t="str">
        <f>CONCATENATE(ALAPADATOK!P13," melléklet ",ALAPADATOK!A7," ",ALAPADATOK!B7," ",ALAPADATOK!C7," ",ALAPADATOK!D7," ",ALAPADATOK!E7," ",ALAPADATOK!F7," ",ALAPADATOK!G7," ",ALAPADATOK!H7)</f>
        <v>9.3. melléklet a 1 / 2021 ( II.16. ) önkormányzati rendelethez</v>
      </c>
    </row>
    <row r="2" spans="1:3" s="421" customFormat="1" ht="36" x14ac:dyDescent="0.2">
      <c r="A2" s="374" t="s">
        <v>180</v>
      </c>
      <c r="B2" s="603" t="str">
        <f>CONCATENATE(ALAPADATOK!B13)</f>
        <v>Murakeresztúri Óvoda</v>
      </c>
      <c r="C2" s="333" t="s">
        <v>57</v>
      </c>
    </row>
    <row r="3" spans="1:3" s="421" customFormat="1" ht="24.75" thickBot="1" x14ac:dyDescent="0.25">
      <c r="A3" s="415" t="s">
        <v>179</v>
      </c>
      <c r="B3" s="550" t="s">
        <v>371</v>
      </c>
      <c r="C3" s="334" t="s">
        <v>51</v>
      </c>
    </row>
    <row r="4" spans="1:3" s="422" customFormat="1" ht="15.95" customHeight="1" thickBot="1" x14ac:dyDescent="0.3">
      <c r="A4" s="198"/>
      <c r="B4" s="198"/>
      <c r="C4" s="199" t="s">
        <v>533</v>
      </c>
    </row>
    <row r="5" spans="1:3" ht="13.5" thickBot="1" x14ac:dyDescent="0.25">
      <c r="A5" s="375" t="s">
        <v>181</v>
      </c>
      <c r="B5" s="200" t="s">
        <v>532</v>
      </c>
      <c r="C5" s="201" t="s">
        <v>52</v>
      </c>
    </row>
    <row r="6" spans="1:3" s="423" customFormat="1" ht="12.95" customHeight="1" thickBot="1" x14ac:dyDescent="0.25">
      <c r="A6" s="182"/>
      <c r="B6" s="183" t="s">
        <v>465</v>
      </c>
      <c r="C6" s="184" t="s">
        <v>466</v>
      </c>
    </row>
    <row r="7" spans="1:3" s="423" customFormat="1" ht="15.95" customHeight="1" thickBot="1" x14ac:dyDescent="0.25">
      <c r="A7" s="202"/>
      <c r="B7" s="203" t="s">
        <v>53</v>
      </c>
      <c r="C7" s="204"/>
    </row>
    <row r="8" spans="1:3" s="335" customFormat="1" ht="12" customHeight="1" thickBot="1" x14ac:dyDescent="0.25">
      <c r="A8" s="182" t="s">
        <v>16</v>
      </c>
      <c r="B8" s="205" t="s">
        <v>492</v>
      </c>
      <c r="C8" s="285">
        <f>SUM(C9:C19)</f>
        <v>31098908</v>
      </c>
    </row>
    <row r="9" spans="1:3" s="335" customFormat="1" ht="12" customHeight="1" x14ac:dyDescent="0.2">
      <c r="A9" s="416" t="s">
        <v>95</v>
      </c>
      <c r="B9" s="10" t="s">
        <v>250</v>
      </c>
      <c r="C9" s="325"/>
    </row>
    <row r="10" spans="1:3" s="335" customFormat="1" ht="12" customHeight="1" x14ac:dyDescent="0.2">
      <c r="A10" s="417" t="s">
        <v>96</v>
      </c>
      <c r="B10" s="8" t="s">
        <v>251</v>
      </c>
      <c r="C10" s="283">
        <v>18981270</v>
      </c>
    </row>
    <row r="11" spans="1:3" s="335" customFormat="1" ht="12" customHeight="1" x14ac:dyDescent="0.2">
      <c r="A11" s="417" t="s">
        <v>97</v>
      </c>
      <c r="B11" s="8" t="s">
        <v>252</v>
      </c>
      <c r="C11" s="283"/>
    </row>
    <row r="12" spans="1:3" s="335" customFormat="1" ht="12" customHeight="1" x14ac:dyDescent="0.2">
      <c r="A12" s="417" t="s">
        <v>98</v>
      </c>
      <c r="B12" s="8" t="s">
        <v>253</v>
      </c>
      <c r="C12" s="283"/>
    </row>
    <row r="13" spans="1:3" s="335" customFormat="1" ht="12" customHeight="1" x14ac:dyDescent="0.2">
      <c r="A13" s="417" t="s">
        <v>134</v>
      </c>
      <c r="B13" s="8" t="s">
        <v>254</v>
      </c>
      <c r="C13" s="283">
        <v>5505980</v>
      </c>
    </row>
    <row r="14" spans="1:3" s="335" customFormat="1" ht="12" customHeight="1" x14ac:dyDescent="0.2">
      <c r="A14" s="417" t="s">
        <v>99</v>
      </c>
      <c r="B14" s="8" t="s">
        <v>372</v>
      </c>
      <c r="C14" s="283">
        <v>6611558</v>
      </c>
    </row>
    <row r="15" spans="1:3" s="335" customFormat="1" ht="12" customHeight="1" x14ac:dyDescent="0.2">
      <c r="A15" s="417" t="s">
        <v>100</v>
      </c>
      <c r="B15" s="7" t="s">
        <v>373</v>
      </c>
      <c r="C15" s="283"/>
    </row>
    <row r="16" spans="1:3" s="335" customFormat="1" ht="12" customHeight="1" x14ac:dyDescent="0.2">
      <c r="A16" s="417" t="s">
        <v>110</v>
      </c>
      <c r="B16" s="8" t="s">
        <v>257</v>
      </c>
      <c r="C16" s="326"/>
    </row>
    <row r="17" spans="1:3" s="424" customFormat="1" ht="12" customHeight="1" x14ac:dyDescent="0.2">
      <c r="A17" s="417" t="s">
        <v>111</v>
      </c>
      <c r="B17" s="8" t="s">
        <v>258</v>
      </c>
      <c r="C17" s="283"/>
    </row>
    <row r="18" spans="1:3" s="424" customFormat="1" ht="12" customHeight="1" x14ac:dyDescent="0.2">
      <c r="A18" s="417" t="s">
        <v>112</v>
      </c>
      <c r="B18" s="8" t="s">
        <v>408</v>
      </c>
      <c r="C18" s="284"/>
    </row>
    <row r="19" spans="1:3" s="424" customFormat="1" ht="12" customHeight="1" thickBot="1" x14ac:dyDescent="0.25">
      <c r="A19" s="417" t="s">
        <v>113</v>
      </c>
      <c r="B19" s="7" t="s">
        <v>259</v>
      </c>
      <c r="C19" s="284">
        <v>100</v>
      </c>
    </row>
    <row r="20" spans="1:3" s="335" customFormat="1" ht="12" customHeight="1" thickBot="1" x14ac:dyDescent="0.25">
      <c r="A20" s="182" t="s">
        <v>17</v>
      </c>
      <c r="B20" s="205" t="s">
        <v>374</v>
      </c>
      <c r="C20" s="285">
        <f>SUM(C21:C23)</f>
        <v>0</v>
      </c>
    </row>
    <row r="21" spans="1:3" s="424" customFormat="1" ht="12" customHeight="1" x14ac:dyDescent="0.2">
      <c r="A21" s="417" t="s">
        <v>101</v>
      </c>
      <c r="B21" s="9" t="s">
        <v>233</v>
      </c>
      <c r="C21" s="283"/>
    </row>
    <row r="22" spans="1:3" s="424" customFormat="1" ht="12" customHeight="1" x14ac:dyDescent="0.2">
      <c r="A22" s="417" t="s">
        <v>102</v>
      </c>
      <c r="B22" s="8" t="s">
        <v>375</v>
      </c>
      <c r="C22" s="283"/>
    </row>
    <row r="23" spans="1:3" s="424" customFormat="1" ht="12" customHeight="1" x14ac:dyDescent="0.2">
      <c r="A23" s="417" t="s">
        <v>103</v>
      </c>
      <c r="B23" s="8" t="s">
        <v>376</v>
      </c>
      <c r="C23" s="283"/>
    </row>
    <row r="24" spans="1:3" s="424" customFormat="1" ht="12" customHeight="1" thickBot="1" x14ac:dyDescent="0.25">
      <c r="A24" s="417" t="s">
        <v>104</v>
      </c>
      <c r="B24" s="8" t="s">
        <v>497</v>
      </c>
      <c r="C24" s="283"/>
    </row>
    <row r="25" spans="1:3" s="424" customFormat="1" ht="12" customHeight="1" thickBot="1" x14ac:dyDescent="0.25">
      <c r="A25" s="189" t="s">
        <v>18</v>
      </c>
      <c r="B25" s="115" t="s">
        <v>152</v>
      </c>
      <c r="C25" s="311"/>
    </row>
    <row r="26" spans="1:3" s="424" customFormat="1" ht="12" customHeight="1" thickBot="1" x14ac:dyDescent="0.25">
      <c r="A26" s="189" t="s">
        <v>19</v>
      </c>
      <c r="B26" s="115" t="s">
        <v>377</v>
      </c>
      <c r="C26" s="285">
        <f>+C27+C28</f>
        <v>0</v>
      </c>
    </row>
    <row r="27" spans="1:3" s="424" customFormat="1" ht="12" customHeight="1" x14ac:dyDescent="0.2">
      <c r="A27" s="418" t="s">
        <v>243</v>
      </c>
      <c r="B27" s="419" t="s">
        <v>375</v>
      </c>
      <c r="C27" s="74"/>
    </row>
    <row r="28" spans="1:3" s="424" customFormat="1" ht="12" customHeight="1" x14ac:dyDescent="0.2">
      <c r="A28" s="418" t="s">
        <v>244</v>
      </c>
      <c r="B28" s="420" t="s">
        <v>378</v>
      </c>
      <c r="C28" s="286"/>
    </row>
    <row r="29" spans="1:3" s="424" customFormat="1" ht="12" customHeight="1" thickBot="1" x14ac:dyDescent="0.25">
      <c r="A29" s="417" t="s">
        <v>245</v>
      </c>
      <c r="B29" s="131" t="s">
        <v>498</v>
      </c>
      <c r="C29" s="81"/>
    </row>
    <row r="30" spans="1:3" s="424" customFormat="1" ht="12" customHeight="1" thickBot="1" x14ac:dyDescent="0.25">
      <c r="A30" s="189" t="s">
        <v>20</v>
      </c>
      <c r="B30" s="115" t="s">
        <v>379</v>
      </c>
      <c r="C30" s="285">
        <f>+C31+C32+C33</f>
        <v>0</v>
      </c>
    </row>
    <row r="31" spans="1:3" s="424" customFormat="1" ht="12" customHeight="1" x14ac:dyDescent="0.2">
      <c r="A31" s="418" t="s">
        <v>88</v>
      </c>
      <c r="B31" s="419" t="s">
        <v>264</v>
      </c>
      <c r="C31" s="74"/>
    </row>
    <row r="32" spans="1:3" s="424" customFormat="1" ht="12" customHeight="1" x14ac:dyDescent="0.2">
      <c r="A32" s="418" t="s">
        <v>89</v>
      </c>
      <c r="B32" s="420" t="s">
        <v>265</v>
      </c>
      <c r="C32" s="286"/>
    </row>
    <row r="33" spans="1:3" s="424" customFormat="1" ht="12" customHeight="1" thickBot="1" x14ac:dyDescent="0.25">
      <c r="A33" s="417" t="s">
        <v>90</v>
      </c>
      <c r="B33" s="131" t="s">
        <v>266</v>
      </c>
      <c r="C33" s="81"/>
    </row>
    <row r="34" spans="1:3" s="335" customFormat="1" ht="12" customHeight="1" thickBot="1" x14ac:dyDescent="0.25">
      <c r="A34" s="189" t="s">
        <v>21</v>
      </c>
      <c r="B34" s="115" t="s">
        <v>349</v>
      </c>
      <c r="C34" s="311"/>
    </row>
    <row r="35" spans="1:3" s="335" customFormat="1" ht="12" customHeight="1" thickBot="1" x14ac:dyDescent="0.25">
      <c r="A35" s="189" t="s">
        <v>22</v>
      </c>
      <c r="B35" s="115" t="s">
        <v>380</v>
      </c>
      <c r="C35" s="327"/>
    </row>
    <row r="36" spans="1:3" s="335" customFormat="1" ht="12" customHeight="1" thickBot="1" x14ac:dyDescent="0.25">
      <c r="A36" s="182" t="s">
        <v>23</v>
      </c>
      <c r="B36" s="115" t="s">
        <v>499</v>
      </c>
      <c r="C36" s="328">
        <f>+C8+C20+C25+C26+C30+C34+C35</f>
        <v>31098908</v>
      </c>
    </row>
    <row r="37" spans="1:3" s="335" customFormat="1" ht="12" customHeight="1" thickBot="1" x14ac:dyDescent="0.25">
      <c r="A37" s="206" t="s">
        <v>24</v>
      </c>
      <c r="B37" s="115" t="s">
        <v>382</v>
      </c>
      <c r="C37" s="328">
        <f>+C38+C39+C40</f>
        <v>63283007</v>
      </c>
    </row>
    <row r="38" spans="1:3" s="335" customFormat="1" ht="12" customHeight="1" x14ac:dyDescent="0.2">
      <c r="A38" s="418" t="s">
        <v>383</v>
      </c>
      <c r="B38" s="419" t="s">
        <v>212</v>
      </c>
      <c r="C38" s="74">
        <v>1392080</v>
      </c>
    </row>
    <row r="39" spans="1:3" s="335" customFormat="1" ht="12" customHeight="1" x14ac:dyDescent="0.2">
      <c r="A39" s="418" t="s">
        <v>384</v>
      </c>
      <c r="B39" s="420" t="s">
        <v>2</v>
      </c>
      <c r="C39" s="286"/>
    </row>
    <row r="40" spans="1:3" s="424" customFormat="1" ht="12" customHeight="1" thickBot="1" x14ac:dyDescent="0.25">
      <c r="A40" s="417" t="s">
        <v>385</v>
      </c>
      <c r="B40" s="131" t="s">
        <v>386</v>
      </c>
      <c r="C40" s="81">
        <v>61890927</v>
      </c>
    </row>
    <row r="41" spans="1:3" s="424" customFormat="1" ht="15.2" customHeight="1" thickBot="1" x14ac:dyDescent="0.25">
      <c r="A41" s="206" t="s">
        <v>25</v>
      </c>
      <c r="B41" s="207" t="s">
        <v>387</v>
      </c>
      <c r="C41" s="331">
        <f>+C36+C37</f>
        <v>94381915</v>
      </c>
    </row>
    <row r="42" spans="1:3" s="424" customFormat="1" ht="15.2" customHeight="1" x14ac:dyDescent="0.2">
      <c r="A42" s="208"/>
      <c r="B42" s="209"/>
      <c r="C42" s="329"/>
    </row>
    <row r="43" spans="1:3" ht="13.5" thickBot="1" x14ac:dyDescent="0.25">
      <c r="A43" s="210"/>
      <c r="B43" s="211"/>
      <c r="C43" s="330"/>
    </row>
    <row r="44" spans="1:3" s="423" customFormat="1" ht="16.5" customHeight="1" thickBot="1" x14ac:dyDescent="0.25">
      <c r="A44" s="212"/>
      <c r="B44" s="213" t="s">
        <v>54</v>
      </c>
      <c r="C44" s="331"/>
    </row>
    <row r="45" spans="1:3" s="425" customFormat="1" ht="12" customHeight="1" thickBot="1" x14ac:dyDescent="0.25">
      <c r="A45" s="189" t="s">
        <v>16</v>
      </c>
      <c r="B45" s="115" t="s">
        <v>388</v>
      </c>
      <c r="C45" s="285">
        <f>SUM(C46:C50)</f>
        <v>93182469</v>
      </c>
    </row>
    <row r="46" spans="1:3" ht="12" customHeight="1" x14ac:dyDescent="0.2">
      <c r="A46" s="417" t="s">
        <v>95</v>
      </c>
      <c r="B46" s="9" t="s">
        <v>46</v>
      </c>
      <c r="C46" s="74">
        <v>47468458</v>
      </c>
    </row>
    <row r="47" spans="1:3" ht="12" customHeight="1" x14ac:dyDescent="0.2">
      <c r="A47" s="417" t="s">
        <v>96</v>
      </c>
      <c r="B47" s="8" t="s">
        <v>161</v>
      </c>
      <c r="C47" s="77">
        <v>7309498</v>
      </c>
    </row>
    <row r="48" spans="1:3" ht="12" customHeight="1" x14ac:dyDescent="0.2">
      <c r="A48" s="417" t="s">
        <v>97</v>
      </c>
      <c r="B48" s="8" t="s">
        <v>126</v>
      </c>
      <c r="C48" s="77">
        <v>38404513</v>
      </c>
    </row>
    <row r="49" spans="1:3" ht="12" customHeight="1" x14ac:dyDescent="0.2">
      <c r="A49" s="417" t="s">
        <v>98</v>
      </c>
      <c r="B49" s="8" t="s">
        <v>162</v>
      </c>
      <c r="C49" s="77"/>
    </row>
    <row r="50" spans="1:3" ht="12" customHeight="1" thickBot="1" x14ac:dyDescent="0.25">
      <c r="A50" s="417" t="s">
        <v>134</v>
      </c>
      <c r="B50" s="8" t="s">
        <v>163</v>
      </c>
      <c r="C50" s="77"/>
    </row>
    <row r="51" spans="1:3" ht="12" customHeight="1" thickBot="1" x14ac:dyDescent="0.25">
      <c r="A51" s="189" t="s">
        <v>17</v>
      </c>
      <c r="B51" s="115" t="s">
        <v>389</v>
      </c>
      <c r="C51" s="285">
        <f>SUM(C52:C54)</f>
        <v>1199446</v>
      </c>
    </row>
    <row r="52" spans="1:3" s="425" customFormat="1" ht="12" customHeight="1" x14ac:dyDescent="0.2">
      <c r="A52" s="417" t="s">
        <v>101</v>
      </c>
      <c r="B52" s="9" t="s">
        <v>206</v>
      </c>
      <c r="C52" s="74">
        <v>1199446</v>
      </c>
    </row>
    <row r="53" spans="1:3" ht="12" customHeight="1" x14ac:dyDescent="0.2">
      <c r="A53" s="417" t="s">
        <v>102</v>
      </c>
      <c r="B53" s="8" t="s">
        <v>165</v>
      </c>
      <c r="C53" s="77"/>
    </row>
    <row r="54" spans="1:3" ht="12" customHeight="1" x14ac:dyDescent="0.2">
      <c r="A54" s="417" t="s">
        <v>103</v>
      </c>
      <c r="B54" s="8" t="s">
        <v>55</v>
      </c>
      <c r="C54" s="77"/>
    </row>
    <row r="55" spans="1:3" ht="12" customHeight="1" thickBot="1" x14ac:dyDescent="0.25">
      <c r="A55" s="417" t="s">
        <v>104</v>
      </c>
      <c r="B55" s="8" t="s">
        <v>496</v>
      </c>
      <c r="C55" s="77"/>
    </row>
    <row r="56" spans="1:3" ht="15.2" customHeight="1" thickBot="1" x14ac:dyDescent="0.25">
      <c r="A56" s="189" t="s">
        <v>18</v>
      </c>
      <c r="B56" s="115" t="s">
        <v>11</v>
      </c>
      <c r="C56" s="311"/>
    </row>
    <row r="57" spans="1:3" ht="13.5" thickBot="1" x14ac:dyDescent="0.25">
      <c r="A57" s="189" t="s">
        <v>19</v>
      </c>
      <c r="B57" s="214" t="s">
        <v>500</v>
      </c>
      <c r="C57" s="332">
        <f>+C45+C51+C56</f>
        <v>94381915</v>
      </c>
    </row>
    <row r="58" spans="1:3" ht="15.2" customHeight="1" thickBot="1" x14ac:dyDescent="0.25">
      <c r="C58" s="584">
        <f>C41-C57</f>
        <v>0</v>
      </c>
    </row>
    <row r="59" spans="1:3" ht="14.45" customHeight="1" thickBot="1" x14ac:dyDescent="0.25">
      <c r="A59" s="217" t="s">
        <v>491</v>
      </c>
      <c r="B59" s="218"/>
      <c r="C59" s="112">
        <v>12</v>
      </c>
    </row>
    <row r="60" spans="1:3" ht="13.5" thickBot="1" x14ac:dyDescent="0.25">
      <c r="A60" s="217" t="s">
        <v>182</v>
      </c>
      <c r="B60" s="218"/>
      <c r="C60" s="112">
        <v>0</v>
      </c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92D050"/>
  </sheetPr>
  <dimension ref="A1:C60"/>
  <sheetViews>
    <sheetView zoomScale="120" zoomScaleNormal="120" workbookViewId="0">
      <selection activeCell="E59" sqref="E59"/>
    </sheetView>
  </sheetViews>
  <sheetFormatPr defaultRowHeight="12.75" x14ac:dyDescent="0.2"/>
  <cols>
    <col min="1" max="1" width="13.83203125" style="215" customWidth="1"/>
    <col min="2" max="2" width="79.1640625" style="216" customWidth="1"/>
    <col min="3" max="3" width="25" style="216" customWidth="1"/>
    <col min="4" max="16384" width="9.33203125" style="216"/>
  </cols>
  <sheetData>
    <row r="1" spans="1:3" s="196" customFormat="1" ht="21.2" customHeight="1" thickBot="1" x14ac:dyDescent="0.25">
      <c r="A1" s="195"/>
      <c r="B1" s="197"/>
      <c r="C1" s="551" t="str">
        <f>CONCATENATE(ALAPADATOK!P13,"1. melléklet ",ALAPADATOK!A7," ",ALAPADATOK!B7," ",ALAPADATOK!C7," ",ALAPADATOK!D7," ",ALAPADATOK!E7," ",ALAPADATOK!F7," ",ALAPADATOK!G7," ",ALAPADATOK!H7)</f>
        <v>9.3.1. melléklet a 1 / 2021 ( II.16. ) önkormányzati rendelethez</v>
      </c>
    </row>
    <row r="2" spans="1:3" s="421" customFormat="1" ht="36" x14ac:dyDescent="0.2">
      <c r="A2" s="374" t="s">
        <v>180</v>
      </c>
      <c r="B2" s="549" t="str">
        <f>CONCATENATE('KV_9.3.sz.mell'!B2)</f>
        <v>Murakeresztúri Óvoda</v>
      </c>
      <c r="C2" s="333" t="s">
        <v>57</v>
      </c>
    </row>
    <row r="3" spans="1:3" s="421" customFormat="1" ht="24.75" thickBot="1" x14ac:dyDescent="0.25">
      <c r="A3" s="415" t="s">
        <v>179</v>
      </c>
      <c r="B3" s="550" t="s">
        <v>390</v>
      </c>
      <c r="C3" s="334" t="s">
        <v>56</v>
      </c>
    </row>
    <row r="4" spans="1:3" s="422" customFormat="1" ht="15.95" customHeight="1" thickBot="1" x14ac:dyDescent="0.3">
      <c r="A4" s="198"/>
      <c r="B4" s="198"/>
      <c r="C4" s="199" t="str">
        <f>'KV_9.3.sz.mell'!C4</f>
        <v>Forintban!</v>
      </c>
    </row>
    <row r="5" spans="1:3" ht="13.5" thickBot="1" x14ac:dyDescent="0.25">
      <c r="A5" s="375" t="s">
        <v>181</v>
      </c>
      <c r="B5" s="200" t="s">
        <v>532</v>
      </c>
      <c r="C5" s="201" t="s">
        <v>52</v>
      </c>
    </row>
    <row r="6" spans="1:3" s="423" customFormat="1" ht="12.95" customHeight="1" thickBot="1" x14ac:dyDescent="0.25">
      <c r="A6" s="182"/>
      <c r="B6" s="183" t="s">
        <v>465</v>
      </c>
      <c r="C6" s="184" t="s">
        <v>466</v>
      </c>
    </row>
    <row r="7" spans="1:3" s="423" customFormat="1" ht="15.95" customHeight="1" thickBot="1" x14ac:dyDescent="0.25">
      <c r="A7" s="202"/>
      <c r="B7" s="203" t="s">
        <v>53</v>
      </c>
      <c r="C7" s="204"/>
    </row>
    <row r="8" spans="1:3" s="335" customFormat="1" ht="12" customHeight="1" thickBot="1" x14ac:dyDescent="0.25">
      <c r="A8" s="182" t="s">
        <v>16</v>
      </c>
      <c r="B8" s="205" t="s">
        <v>492</v>
      </c>
      <c r="C8" s="285">
        <f>SUM(C9:C19)</f>
        <v>27035304</v>
      </c>
    </row>
    <row r="9" spans="1:3" s="335" customFormat="1" ht="12" customHeight="1" x14ac:dyDescent="0.2">
      <c r="A9" s="416" t="s">
        <v>95</v>
      </c>
      <c r="B9" s="10" t="s">
        <v>250</v>
      </c>
      <c r="C9" s="325"/>
    </row>
    <row r="10" spans="1:3" s="335" customFormat="1" ht="12" customHeight="1" x14ac:dyDescent="0.2">
      <c r="A10" s="417" t="s">
        <v>96</v>
      </c>
      <c r="B10" s="8" t="s">
        <v>251</v>
      </c>
      <c r="C10" s="283">
        <v>15781582</v>
      </c>
    </row>
    <row r="11" spans="1:3" s="335" customFormat="1" ht="12" customHeight="1" x14ac:dyDescent="0.2">
      <c r="A11" s="417" t="s">
        <v>97</v>
      </c>
      <c r="B11" s="8" t="s">
        <v>252</v>
      </c>
      <c r="C11" s="283"/>
    </row>
    <row r="12" spans="1:3" s="335" customFormat="1" ht="12" customHeight="1" x14ac:dyDescent="0.2">
      <c r="A12" s="417" t="s">
        <v>98</v>
      </c>
      <c r="B12" s="8" t="s">
        <v>253</v>
      </c>
      <c r="C12" s="283"/>
    </row>
    <row r="13" spans="1:3" s="335" customFormat="1" ht="12" customHeight="1" x14ac:dyDescent="0.2">
      <c r="A13" s="417" t="s">
        <v>134</v>
      </c>
      <c r="B13" s="8" t="s">
        <v>254</v>
      </c>
      <c r="C13" s="283">
        <v>4642064</v>
      </c>
    </row>
    <row r="14" spans="1:3" s="335" customFormat="1" ht="12" customHeight="1" x14ac:dyDescent="0.2">
      <c r="A14" s="417" t="s">
        <v>99</v>
      </c>
      <c r="B14" s="8" t="s">
        <v>372</v>
      </c>
      <c r="C14" s="283">
        <v>6611558</v>
      </c>
    </row>
    <row r="15" spans="1:3" s="335" customFormat="1" ht="12" customHeight="1" x14ac:dyDescent="0.2">
      <c r="A15" s="417" t="s">
        <v>100</v>
      </c>
      <c r="B15" s="7" t="s">
        <v>373</v>
      </c>
      <c r="C15" s="283"/>
    </row>
    <row r="16" spans="1:3" s="335" customFormat="1" ht="12" customHeight="1" x14ac:dyDescent="0.2">
      <c r="A16" s="417" t="s">
        <v>110</v>
      </c>
      <c r="B16" s="8" t="s">
        <v>257</v>
      </c>
      <c r="C16" s="326"/>
    </row>
    <row r="17" spans="1:3" s="424" customFormat="1" ht="12" customHeight="1" x14ac:dyDescent="0.2">
      <c r="A17" s="417" t="s">
        <v>111</v>
      </c>
      <c r="B17" s="8" t="s">
        <v>258</v>
      </c>
      <c r="C17" s="283"/>
    </row>
    <row r="18" spans="1:3" s="424" customFormat="1" ht="12" customHeight="1" x14ac:dyDescent="0.2">
      <c r="A18" s="417" t="s">
        <v>112</v>
      </c>
      <c r="B18" s="8" t="s">
        <v>408</v>
      </c>
      <c r="C18" s="284"/>
    </row>
    <row r="19" spans="1:3" s="424" customFormat="1" ht="12" customHeight="1" thickBot="1" x14ac:dyDescent="0.25">
      <c r="A19" s="417" t="s">
        <v>113</v>
      </c>
      <c r="B19" s="7" t="s">
        <v>259</v>
      </c>
      <c r="C19" s="284">
        <v>100</v>
      </c>
    </row>
    <row r="20" spans="1:3" s="335" customFormat="1" ht="12" customHeight="1" thickBot="1" x14ac:dyDescent="0.25">
      <c r="A20" s="182" t="s">
        <v>17</v>
      </c>
      <c r="B20" s="205" t="s">
        <v>374</v>
      </c>
      <c r="C20" s="285">
        <f>SUM(C21:C23)</f>
        <v>0</v>
      </c>
    </row>
    <row r="21" spans="1:3" s="424" customFormat="1" ht="12" customHeight="1" x14ac:dyDescent="0.2">
      <c r="A21" s="417" t="s">
        <v>101</v>
      </c>
      <c r="B21" s="9" t="s">
        <v>233</v>
      </c>
      <c r="C21" s="283"/>
    </row>
    <row r="22" spans="1:3" s="424" customFormat="1" ht="12" customHeight="1" x14ac:dyDescent="0.2">
      <c r="A22" s="417" t="s">
        <v>102</v>
      </c>
      <c r="B22" s="8" t="s">
        <v>375</v>
      </c>
      <c r="C22" s="283"/>
    </row>
    <row r="23" spans="1:3" s="424" customFormat="1" ht="12" customHeight="1" x14ac:dyDescent="0.2">
      <c r="A23" s="417" t="s">
        <v>103</v>
      </c>
      <c r="B23" s="8" t="s">
        <v>376</v>
      </c>
      <c r="C23" s="283"/>
    </row>
    <row r="24" spans="1:3" s="424" customFormat="1" ht="12" customHeight="1" thickBot="1" x14ac:dyDescent="0.25">
      <c r="A24" s="417" t="s">
        <v>104</v>
      </c>
      <c r="B24" s="8" t="s">
        <v>497</v>
      </c>
      <c r="C24" s="283"/>
    </row>
    <row r="25" spans="1:3" s="424" customFormat="1" ht="12" customHeight="1" thickBot="1" x14ac:dyDescent="0.25">
      <c r="A25" s="189" t="s">
        <v>18</v>
      </c>
      <c r="B25" s="115" t="s">
        <v>152</v>
      </c>
      <c r="C25" s="311"/>
    </row>
    <row r="26" spans="1:3" s="424" customFormat="1" ht="12" customHeight="1" thickBot="1" x14ac:dyDescent="0.25">
      <c r="A26" s="189" t="s">
        <v>19</v>
      </c>
      <c r="B26" s="115" t="s">
        <v>377</v>
      </c>
      <c r="C26" s="285">
        <f>+C27+C28</f>
        <v>0</v>
      </c>
    </row>
    <row r="27" spans="1:3" s="424" customFormat="1" ht="12" customHeight="1" x14ac:dyDescent="0.2">
      <c r="A27" s="418" t="s">
        <v>243</v>
      </c>
      <c r="B27" s="419" t="s">
        <v>375</v>
      </c>
      <c r="C27" s="74"/>
    </row>
    <row r="28" spans="1:3" s="424" customFormat="1" ht="12" customHeight="1" x14ac:dyDescent="0.2">
      <c r="A28" s="418" t="s">
        <v>244</v>
      </c>
      <c r="B28" s="420" t="s">
        <v>378</v>
      </c>
      <c r="C28" s="286"/>
    </row>
    <row r="29" spans="1:3" s="424" customFormat="1" ht="12" customHeight="1" thickBot="1" x14ac:dyDescent="0.25">
      <c r="A29" s="417" t="s">
        <v>245</v>
      </c>
      <c r="B29" s="131" t="s">
        <v>498</v>
      </c>
      <c r="C29" s="81"/>
    </row>
    <row r="30" spans="1:3" s="424" customFormat="1" ht="12" customHeight="1" thickBot="1" x14ac:dyDescent="0.25">
      <c r="A30" s="189" t="s">
        <v>20</v>
      </c>
      <c r="B30" s="115" t="s">
        <v>379</v>
      </c>
      <c r="C30" s="285">
        <f>+C31+C32+C33</f>
        <v>0</v>
      </c>
    </row>
    <row r="31" spans="1:3" s="424" customFormat="1" ht="12" customHeight="1" x14ac:dyDescent="0.2">
      <c r="A31" s="418" t="s">
        <v>88</v>
      </c>
      <c r="B31" s="419" t="s">
        <v>264</v>
      </c>
      <c r="C31" s="74"/>
    </row>
    <row r="32" spans="1:3" s="424" customFormat="1" ht="12" customHeight="1" x14ac:dyDescent="0.2">
      <c r="A32" s="418" t="s">
        <v>89</v>
      </c>
      <c r="B32" s="420" t="s">
        <v>265</v>
      </c>
      <c r="C32" s="286"/>
    </row>
    <row r="33" spans="1:3" s="424" customFormat="1" ht="12" customHeight="1" thickBot="1" x14ac:dyDescent="0.25">
      <c r="A33" s="417" t="s">
        <v>90</v>
      </c>
      <c r="B33" s="131" t="s">
        <v>266</v>
      </c>
      <c r="C33" s="81"/>
    </row>
    <row r="34" spans="1:3" s="335" customFormat="1" ht="12" customHeight="1" thickBot="1" x14ac:dyDescent="0.25">
      <c r="A34" s="189" t="s">
        <v>21</v>
      </c>
      <c r="B34" s="115" t="s">
        <v>349</v>
      </c>
      <c r="C34" s="311"/>
    </row>
    <row r="35" spans="1:3" s="335" customFormat="1" ht="12" customHeight="1" thickBot="1" x14ac:dyDescent="0.25">
      <c r="A35" s="189" t="s">
        <v>22</v>
      </c>
      <c r="B35" s="115" t="s">
        <v>380</v>
      </c>
      <c r="C35" s="327"/>
    </row>
    <row r="36" spans="1:3" s="335" customFormat="1" ht="12" customHeight="1" thickBot="1" x14ac:dyDescent="0.25">
      <c r="A36" s="182" t="s">
        <v>23</v>
      </c>
      <c r="B36" s="115" t="s">
        <v>499</v>
      </c>
      <c r="C36" s="328">
        <f>+C8+C20+C25+C26+C30+C34+C35</f>
        <v>27035304</v>
      </c>
    </row>
    <row r="37" spans="1:3" s="335" customFormat="1" ht="12" customHeight="1" thickBot="1" x14ac:dyDescent="0.25">
      <c r="A37" s="206" t="s">
        <v>24</v>
      </c>
      <c r="B37" s="115" t="s">
        <v>382</v>
      </c>
      <c r="C37" s="328">
        <f>+C38+C39+C40</f>
        <v>63283007</v>
      </c>
    </row>
    <row r="38" spans="1:3" s="335" customFormat="1" ht="12" customHeight="1" x14ac:dyDescent="0.2">
      <c r="A38" s="418" t="s">
        <v>383</v>
      </c>
      <c r="B38" s="419" t="s">
        <v>212</v>
      </c>
      <c r="C38" s="74">
        <v>1392080</v>
      </c>
    </row>
    <row r="39" spans="1:3" s="335" customFormat="1" ht="12" customHeight="1" x14ac:dyDescent="0.2">
      <c r="A39" s="418" t="s">
        <v>384</v>
      </c>
      <c r="B39" s="420" t="s">
        <v>2</v>
      </c>
      <c r="C39" s="286"/>
    </row>
    <row r="40" spans="1:3" s="424" customFormat="1" ht="12" customHeight="1" thickBot="1" x14ac:dyDescent="0.25">
      <c r="A40" s="417" t="s">
        <v>385</v>
      </c>
      <c r="B40" s="131" t="s">
        <v>386</v>
      </c>
      <c r="C40" s="81">
        <v>61890927</v>
      </c>
    </row>
    <row r="41" spans="1:3" s="424" customFormat="1" ht="15.2" customHeight="1" thickBot="1" x14ac:dyDescent="0.25">
      <c r="A41" s="206" t="s">
        <v>25</v>
      </c>
      <c r="B41" s="207" t="s">
        <v>387</v>
      </c>
      <c r="C41" s="331">
        <f>+C36+C37</f>
        <v>90318311</v>
      </c>
    </row>
    <row r="42" spans="1:3" s="424" customFormat="1" ht="15.2" customHeight="1" x14ac:dyDescent="0.2">
      <c r="A42" s="208"/>
      <c r="B42" s="209"/>
      <c r="C42" s="329"/>
    </row>
    <row r="43" spans="1:3" ht="13.5" thickBot="1" x14ac:dyDescent="0.25">
      <c r="A43" s="210"/>
      <c r="B43" s="211"/>
      <c r="C43" s="330"/>
    </row>
    <row r="44" spans="1:3" s="423" customFormat="1" ht="16.5" customHeight="1" thickBot="1" x14ac:dyDescent="0.25">
      <c r="A44" s="212"/>
      <c r="B44" s="213" t="s">
        <v>54</v>
      </c>
      <c r="C44" s="331"/>
    </row>
    <row r="45" spans="1:3" s="425" customFormat="1" ht="12" customHeight="1" thickBot="1" x14ac:dyDescent="0.25">
      <c r="A45" s="189" t="s">
        <v>16</v>
      </c>
      <c r="B45" s="115" t="s">
        <v>388</v>
      </c>
      <c r="C45" s="285">
        <f>SUM(C46:C50)</f>
        <v>89118865</v>
      </c>
    </row>
    <row r="46" spans="1:3" ht="12" customHeight="1" x14ac:dyDescent="0.2">
      <c r="A46" s="417" t="s">
        <v>95</v>
      </c>
      <c r="B46" s="9" t="s">
        <v>46</v>
      </c>
      <c r="C46" s="74">
        <v>46204421</v>
      </c>
    </row>
    <row r="47" spans="1:3" ht="12" customHeight="1" x14ac:dyDescent="0.2">
      <c r="A47" s="417" t="s">
        <v>96</v>
      </c>
      <c r="B47" s="8" t="s">
        <v>161</v>
      </c>
      <c r="C47" s="77">
        <v>7115892</v>
      </c>
    </row>
    <row r="48" spans="1:3" ht="12" customHeight="1" x14ac:dyDescent="0.2">
      <c r="A48" s="417" t="s">
        <v>97</v>
      </c>
      <c r="B48" s="8" t="s">
        <v>126</v>
      </c>
      <c r="C48" s="77">
        <v>35798552</v>
      </c>
    </row>
    <row r="49" spans="1:3" ht="12" customHeight="1" x14ac:dyDescent="0.2">
      <c r="A49" s="417" t="s">
        <v>98</v>
      </c>
      <c r="B49" s="8" t="s">
        <v>162</v>
      </c>
      <c r="C49" s="77"/>
    </row>
    <row r="50" spans="1:3" ht="12" customHeight="1" thickBot="1" x14ac:dyDescent="0.25">
      <c r="A50" s="417" t="s">
        <v>134</v>
      </c>
      <c r="B50" s="8" t="s">
        <v>163</v>
      </c>
      <c r="C50" s="77"/>
    </row>
    <row r="51" spans="1:3" ht="12" customHeight="1" thickBot="1" x14ac:dyDescent="0.25">
      <c r="A51" s="189" t="s">
        <v>17</v>
      </c>
      <c r="B51" s="115" t="s">
        <v>389</v>
      </c>
      <c r="C51" s="285">
        <f>SUM(C52:C54)</f>
        <v>1199446</v>
      </c>
    </row>
    <row r="52" spans="1:3" s="425" customFormat="1" ht="12" customHeight="1" x14ac:dyDescent="0.2">
      <c r="A52" s="417" t="s">
        <v>101</v>
      </c>
      <c r="B52" s="9" t="s">
        <v>206</v>
      </c>
      <c r="C52" s="74">
        <v>1199446</v>
      </c>
    </row>
    <row r="53" spans="1:3" ht="12" customHeight="1" x14ac:dyDescent="0.2">
      <c r="A53" s="417" t="s">
        <v>102</v>
      </c>
      <c r="B53" s="8" t="s">
        <v>165</v>
      </c>
      <c r="C53" s="77"/>
    </row>
    <row r="54" spans="1:3" ht="12" customHeight="1" x14ac:dyDescent="0.2">
      <c r="A54" s="417" t="s">
        <v>103</v>
      </c>
      <c r="B54" s="8" t="s">
        <v>55</v>
      </c>
      <c r="C54" s="77"/>
    </row>
    <row r="55" spans="1:3" ht="12" customHeight="1" thickBot="1" x14ac:dyDescent="0.25">
      <c r="A55" s="417" t="s">
        <v>104</v>
      </c>
      <c r="B55" s="8" t="s">
        <v>496</v>
      </c>
      <c r="C55" s="77"/>
    </row>
    <row r="56" spans="1:3" ht="15.2" customHeight="1" thickBot="1" x14ac:dyDescent="0.25">
      <c r="A56" s="189" t="s">
        <v>18</v>
      </c>
      <c r="B56" s="115" t="s">
        <v>11</v>
      </c>
      <c r="C56" s="311"/>
    </row>
    <row r="57" spans="1:3" ht="13.5" thickBot="1" x14ac:dyDescent="0.25">
      <c r="A57" s="189" t="s">
        <v>19</v>
      </c>
      <c r="B57" s="214" t="s">
        <v>500</v>
      </c>
      <c r="C57" s="332">
        <f>+C45+C51+C56</f>
        <v>90318311</v>
      </c>
    </row>
    <row r="58" spans="1:3" ht="15.2" customHeight="1" thickBot="1" x14ac:dyDescent="0.25">
      <c r="C58" s="584">
        <f>C41-C57</f>
        <v>0</v>
      </c>
    </row>
    <row r="59" spans="1:3" ht="14.45" customHeight="1" thickBot="1" x14ac:dyDescent="0.25">
      <c r="A59" s="217" t="s">
        <v>491</v>
      </c>
      <c r="B59" s="218"/>
      <c r="C59" s="686">
        <v>11.5</v>
      </c>
    </row>
    <row r="60" spans="1:3" ht="13.5" thickBot="1" x14ac:dyDescent="0.25">
      <c r="A60" s="217" t="s">
        <v>182</v>
      </c>
      <c r="B60" s="218"/>
      <c r="C60" s="112">
        <v>0</v>
      </c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rgb="FF92D050"/>
  </sheetPr>
  <dimension ref="A1:C60"/>
  <sheetViews>
    <sheetView zoomScale="120" zoomScaleNormal="120" workbookViewId="0">
      <selection activeCell="H9" sqref="H9"/>
    </sheetView>
  </sheetViews>
  <sheetFormatPr defaultRowHeight="12.75" x14ac:dyDescent="0.2"/>
  <cols>
    <col min="1" max="1" width="13.83203125" style="215" customWidth="1"/>
    <col min="2" max="2" width="79.1640625" style="216" customWidth="1"/>
    <col min="3" max="3" width="25" style="216" customWidth="1"/>
    <col min="4" max="16384" width="9.33203125" style="216"/>
  </cols>
  <sheetData>
    <row r="1" spans="1:3" s="196" customFormat="1" ht="21.2" customHeight="1" thickBot="1" x14ac:dyDescent="0.25">
      <c r="A1" s="195"/>
      <c r="B1" s="197"/>
      <c r="C1" s="551" t="str">
        <f>CONCATENATE(ALAPADATOK!P13,"2. melléklet ",ALAPADATOK!A7," ",ALAPADATOK!B7," ",ALAPADATOK!C7," ",ALAPADATOK!D7," ",ALAPADATOK!E7," ",ALAPADATOK!F7," ",ALAPADATOK!G7," ",ALAPADATOK!H7)</f>
        <v>9.3.2. melléklet a 1 / 2021 ( II.16. ) önkormányzati rendelethez</v>
      </c>
    </row>
    <row r="2" spans="1:3" s="421" customFormat="1" ht="36" x14ac:dyDescent="0.2">
      <c r="A2" s="374" t="s">
        <v>180</v>
      </c>
      <c r="B2" s="549" t="str">
        <f>CONCATENATE('KV_9.3.1.sz.mell'!B2)</f>
        <v>Murakeresztúri Óvoda</v>
      </c>
      <c r="C2" s="333" t="s">
        <v>57</v>
      </c>
    </row>
    <row r="3" spans="1:3" s="421" customFormat="1" ht="24.75" thickBot="1" x14ac:dyDescent="0.25">
      <c r="A3" s="415" t="s">
        <v>179</v>
      </c>
      <c r="B3" s="550" t="s">
        <v>391</v>
      </c>
      <c r="C3" s="334" t="s">
        <v>57</v>
      </c>
    </row>
    <row r="4" spans="1:3" s="422" customFormat="1" ht="15.95" customHeight="1" thickBot="1" x14ac:dyDescent="0.3">
      <c r="A4" s="198"/>
      <c r="B4" s="198"/>
      <c r="C4" s="199" t="str">
        <f>'KV_9.3.1.sz.mell'!C4</f>
        <v>Forintban!</v>
      </c>
    </row>
    <row r="5" spans="1:3" ht="13.5" thickBot="1" x14ac:dyDescent="0.25">
      <c r="A5" s="375" t="s">
        <v>181</v>
      </c>
      <c r="B5" s="200" t="s">
        <v>532</v>
      </c>
      <c r="C5" s="201" t="s">
        <v>52</v>
      </c>
    </row>
    <row r="6" spans="1:3" s="423" customFormat="1" ht="12.95" customHeight="1" thickBot="1" x14ac:dyDescent="0.25">
      <c r="A6" s="182"/>
      <c r="B6" s="183" t="s">
        <v>465</v>
      </c>
      <c r="C6" s="184" t="s">
        <v>466</v>
      </c>
    </row>
    <row r="7" spans="1:3" s="423" customFormat="1" ht="15.95" customHeight="1" thickBot="1" x14ac:dyDescent="0.25">
      <c r="A7" s="202"/>
      <c r="B7" s="203" t="s">
        <v>53</v>
      </c>
      <c r="C7" s="204"/>
    </row>
    <row r="8" spans="1:3" s="335" customFormat="1" ht="12" customHeight="1" thickBot="1" x14ac:dyDescent="0.25">
      <c r="A8" s="182" t="s">
        <v>16</v>
      </c>
      <c r="B8" s="205" t="s">
        <v>492</v>
      </c>
      <c r="C8" s="285">
        <f>SUM(C9:C19)</f>
        <v>4063604</v>
      </c>
    </row>
    <row r="9" spans="1:3" s="335" customFormat="1" ht="12" customHeight="1" x14ac:dyDescent="0.2">
      <c r="A9" s="416" t="s">
        <v>95</v>
      </c>
      <c r="B9" s="10" t="s">
        <v>250</v>
      </c>
      <c r="C9" s="325"/>
    </row>
    <row r="10" spans="1:3" s="335" customFormat="1" ht="12" customHeight="1" x14ac:dyDescent="0.2">
      <c r="A10" s="417" t="s">
        <v>96</v>
      </c>
      <c r="B10" s="8" t="s">
        <v>251</v>
      </c>
      <c r="C10" s="283">
        <v>3199688</v>
      </c>
    </row>
    <row r="11" spans="1:3" s="335" customFormat="1" ht="12" customHeight="1" x14ac:dyDescent="0.2">
      <c r="A11" s="417" t="s">
        <v>97</v>
      </c>
      <c r="B11" s="8" t="s">
        <v>252</v>
      </c>
      <c r="C11" s="283"/>
    </row>
    <row r="12" spans="1:3" s="335" customFormat="1" ht="12" customHeight="1" x14ac:dyDescent="0.2">
      <c r="A12" s="417" t="s">
        <v>98</v>
      </c>
      <c r="B12" s="8" t="s">
        <v>253</v>
      </c>
      <c r="C12" s="283"/>
    </row>
    <row r="13" spans="1:3" s="335" customFormat="1" ht="12" customHeight="1" x14ac:dyDescent="0.2">
      <c r="A13" s="417" t="s">
        <v>134</v>
      </c>
      <c r="B13" s="8" t="s">
        <v>254</v>
      </c>
      <c r="C13" s="283"/>
    </row>
    <row r="14" spans="1:3" s="335" customFormat="1" ht="12" customHeight="1" x14ac:dyDescent="0.2">
      <c r="A14" s="417" t="s">
        <v>99</v>
      </c>
      <c r="B14" s="8" t="s">
        <v>372</v>
      </c>
      <c r="C14" s="283">
        <v>863916</v>
      </c>
    </row>
    <row r="15" spans="1:3" s="335" customFormat="1" ht="12" customHeight="1" x14ac:dyDescent="0.2">
      <c r="A15" s="417" t="s">
        <v>100</v>
      </c>
      <c r="B15" s="7" t="s">
        <v>373</v>
      </c>
      <c r="C15" s="283"/>
    </row>
    <row r="16" spans="1:3" s="335" customFormat="1" ht="12" customHeight="1" x14ac:dyDescent="0.2">
      <c r="A16" s="417" t="s">
        <v>110</v>
      </c>
      <c r="B16" s="8" t="s">
        <v>257</v>
      </c>
      <c r="C16" s="326"/>
    </row>
    <row r="17" spans="1:3" s="424" customFormat="1" ht="12" customHeight="1" x14ac:dyDescent="0.2">
      <c r="A17" s="417" t="s">
        <v>111</v>
      </c>
      <c r="B17" s="8" t="s">
        <v>258</v>
      </c>
      <c r="C17" s="283"/>
    </row>
    <row r="18" spans="1:3" s="424" customFormat="1" ht="12" customHeight="1" x14ac:dyDescent="0.2">
      <c r="A18" s="417" t="s">
        <v>112</v>
      </c>
      <c r="B18" s="8" t="s">
        <v>408</v>
      </c>
      <c r="C18" s="284"/>
    </row>
    <row r="19" spans="1:3" s="424" customFormat="1" ht="12" customHeight="1" thickBot="1" x14ac:dyDescent="0.25">
      <c r="A19" s="417" t="s">
        <v>113</v>
      </c>
      <c r="B19" s="7" t="s">
        <v>259</v>
      </c>
      <c r="C19" s="284"/>
    </row>
    <row r="20" spans="1:3" s="335" customFormat="1" ht="12" customHeight="1" thickBot="1" x14ac:dyDescent="0.25">
      <c r="A20" s="182" t="s">
        <v>17</v>
      </c>
      <c r="B20" s="205" t="s">
        <v>374</v>
      </c>
      <c r="C20" s="285">
        <f>SUM(C21:C23)</f>
        <v>0</v>
      </c>
    </row>
    <row r="21" spans="1:3" s="424" customFormat="1" ht="12" customHeight="1" x14ac:dyDescent="0.2">
      <c r="A21" s="417" t="s">
        <v>101</v>
      </c>
      <c r="B21" s="9" t="s">
        <v>233</v>
      </c>
      <c r="C21" s="283"/>
    </row>
    <row r="22" spans="1:3" s="424" customFormat="1" ht="12" customHeight="1" x14ac:dyDescent="0.2">
      <c r="A22" s="417" t="s">
        <v>102</v>
      </c>
      <c r="B22" s="8" t="s">
        <v>375</v>
      </c>
      <c r="C22" s="283"/>
    </row>
    <row r="23" spans="1:3" s="424" customFormat="1" ht="12" customHeight="1" x14ac:dyDescent="0.2">
      <c r="A23" s="417" t="s">
        <v>103</v>
      </c>
      <c r="B23" s="8" t="s">
        <v>376</v>
      </c>
      <c r="C23" s="283"/>
    </row>
    <row r="24" spans="1:3" s="424" customFormat="1" ht="12" customHeight="1" thickBot="1" x14ac:dyDescent="0.25">
      <c r="A24" s="417" t="s">
        <v>104</v>
      </c>
      <c r="B24" s="8" t="s">
        <v>497</v>
      </c>
      <c r="C24" s="283"/>
    </row>
    <row r="25" spans="1:3" s="424" customFormat="1" ht="12" customHeight="1" thickBot="1" x14ac:dyDescent="0.25">
      <c r="A25" s="189" t="s">
        <v>18</v>
      </c>
      <c r="B25" s="115" t="s">
        <v>152</v>
      </c>
      <c r="C25" s="311"/>
    </row>
    <row r="26" spans="1:3" s="424" customFormat="1" ht="12" customHeight="1" thickBot="1" x14ac:dyDescent="0.25">
      <c r="A26" s="189" t="s">
        <v>19</v>
      </c>
      <c r="B26" s="115" t="s">
        <v>377</v>
      </c>
      <c r="C26" s="285">
        <f>+C27+C28</f>
        <v>0</v>
      </c>
    </row>
    <row r="27" spans="1:3" s="424" customFormat="1" ht="12" customHeight="1" x14ac:dyDescent="0.2">
      <c r="A27" s="418" t="s">
        <v>243</v>
      </c>
      <c r="B27" s="419" t="s">
        <v>375</v>
      </c>
      <c r="C27" s="74"/>
    </row>
    <row r="28" spans="1:3" s="424" customFormat="1" ht="12" customHeight="1" x14ac:dyDescent="0.2">
      <c r="A28" s="418" t="s">
        <v>244</v>
      </c>
      <c r="B28" s="420" t="s">
        <v>378</v>
      </c>
      <c r="C28" s="286"/>
    </row>
    <row r="29" spans="1:3" s="424" customFormat="1" ht="12" customHeight="1" thickBot="1" x14ac:dyDescent="0.25">
      <c r="A29" s="417" t="s">
        <v>245</v>
      </c>
      <c r="B29" s="131" t="s">
        <v>498</v>
      </c>
      <c r="C29" s="81"/>
    </row>
    <row r="30" spans="1:3" s="424" customFormat="1" ht="12" customHeight="1" thickBot="1" x14ac:dyDescent="0.25">
      <c r="A30" s="189" t="s">
        <v>20</v>
      </c>
      <c r="B30" s="115" t="s">
        <v>379</v>
      </c>
      <c r="C30" s="285">
        <f>+C31+C32+C33</f>
        <v>0</v>
      </c>
    </row>
    <row r="31" spans="1:3" s="424" customFormat="1" ht="12" customHeight="1" x14ac:dyDescent="0.2">
      <c r="A31" s="418" t="s">
        <v>88</v>
      </c>
      <c r="B31" s="419" t="s">
        <v>264</v>
      </c>
      <c r="C31" s="74"/>
    </row>
    <row r="32" spans="1:3" s="424" customFormat="1" ht="12" customHeight="1" x14ac:dyDescent="0.2">
      <c r="A32" s="418" t="s">
        <v>89</v>
      </c>
      <c r="B32" s="420" t="s">
        <v>265</v>
      </c>
      <c r="C32" s="286"/>
    </row>
    <row r="33" spans="1:3" s="424" customFormat="1" ht="12" customHeight="1" thickBot="1" x14ac:dyDescent="0.25">
      <c r="A33" s="417" t="s">
        <v>90</v>
      </c>
      <c r="B33" s="131" t="s">
        <v>266</v>
      </c>
      <c r="C33" s="81"/>
    </row>
    <row r="34" spans="1:3" s="335" customFormat="1" ht="12" customHeight="1" thickBot="1" x14ac:dyDescent="0.25">
      <c r="A34" s="189" t="s">
        <v>21</v>
      </c>
      <c r="B34" s="115" t="s">
        <v>349</v>
      </c>
      <c r="C34" s="311"/>
    </row>
    <row r="35" spans="1:3" s="335" customFormat="1" ht="12" customHeight="1" thickBot="1" x14ac:dyDescent="0.25">
      <c r="A35" s="189" t="s">
        <v>22</v>
      </c>
      <c r="B35" s="115" t="s">
        <v>380</v>
      </c>
      <c r="C35" s="327"/>
    </row>
    <row r="36" spans="1:3" s="335" customFormat="1" ht="12" customHeight="1" thickBot="1" x14ac:dyDescent="0.25">
      <c r="A36" s="182" t="s">
        <v>23</v>
      </c>
      <c r="B36" s="115" t="s">
        <v>499</v>
      </c>
      <c r="C36" s="328">
        <f>+C8+C20+C25+C26+C30+C34+C35</f>
        <v>4063604</v>
      </c>
    </row>
    <row r="37" spans="1:3" s="335" customFormat="1" ht="12" customHeight="1" thickBot="1" x14ac:dyDescent="0.25">
      <c r="A37" s="206" t="s">
        <v>24</v>
      </c>
      <c r="B37" s="115" t="s">
        <v>382</v>
      </c>
      <c r="C37" s="328">
        <f>+C38+C39+C40</f>
        <v>0</v>
      </c>
    </row>
    <row r="38" spans="1:3" s="335" customFormat="1" ht="12" customHeight="1" x14ac:dyDescent="0.2">
      <c r="A38" s="418" t="s">
        <v>383</v>
      </c>
      <c r="B38" s="419" t="s">
        <v>212</v>
      </c>
      <c r="C38" s="74"/>
    </row>
    <row r="39" spans="1:3" s="335" customFormat="1" ht="12" customHeight="1" x14ac:dyDescent="0.2">
      <c r="A39" s="418" t="s">
        <v>384</v>
      </c>
      <c r="B39" s="420" t="s">
        <v>2</v>
      </c>
      <c r="C39" s="286"/>
    </row>
    <row r="40" spans="1:3" s="424" customFormat="1" ht="12" customHeight="1" thickBot="1" x14ac:dyDescent="0.25">
      <c r="A40" s="417" t="s">
        <v>385</v>
      </c>
      <c r="B40" s="131" t="s">
        <v>386</v>
      </c>
      <c r="C40" s="81"/>
    </row>
    <row r="41" spans="1:3" s="424" customFormat="1" ht="15.2" customHeight="1" thickBot="1" x14ac:dyDescent="0.25">
      <c r="A41" s="206" t="s">
        <v>25</v>
      </c>
      <c r="B41" s="207" t="s">
        <v>387</v>
      </c>
      <c r="C41" s="331">
        <f>+C36+C37</f>
        <v>4063604</v>
      </c>
    </row>
    <row r="42" spans="1:3" s="424" customFormat="1" ht="15.2" customHeight="1" x14ac:dyDescent="0.2">
      <c r="A42" s="208"/>
      <c r="B42" s="209"/>
      <c r="C42" s="329"/>
    </row>
    <row r="43" spans="1:3" ht="13.5" thickBot="1" x14ac:dyDescent="0.25">
      <c r="A43" s="210"/>
      <c r="B43" s="211"/>
      <c r="C43" s="330"/>
    </row>
    <row r="44" spans="1:3" s="423" customFormat="1" ht="16.5" customHeight="1" thickBot="1" x14ac:dyDescent="0.25">
      <c r="A44" s="212"/>
      <c r="B44" s="213" t="s">
        <v>54</v>
      </c>
      <c r="C44" s="331"/>
    </row>
    <row r="45" spans="1:3" s="425" customFormat="1" ht="12" customHeight="1" thickBot="1" x14ac:dyDescent="0.25">
      <c r="A45" s="189" t="s">
        <v>16</v>
      </c>
      <c r="B45" s="115" t="s">
        <v>388</v>
      </c>
      <c r="C45" s="285">
        <f>SUM(C46:C50)</f>
        <v>4063604</v>
      </c>
    </row>
    <row r="46" spans="1:3" ht="12" customHeight="1" x14ac:dyDescent="0.2">
      <c r="A46" s="417" t="s">
        <v>95</v>
      </c>
      <c r="B46" s="9" t="s">
        <v>46</v>
      </c>
      <c r="C46" s="74">
        <v>1264037</v>
      </c>
    </row>
    <row r="47" spans="1:3" ht="12" customHeight="1" x14ac:dyDescent="0.2">
      <c r="A47" s="417" t="s">
        <v>96</v>
      </c>
      <c r="B47" s="8" t="s">
        <v>161</v>
      </c>
      <c r="C47" s="77">
        <v>193606</v>
      </c>
    </row>
    <row r="48" spans="1:3" ht="12" customHeight="1" x14ac:dyDescent="0.2">
      <c r="A48" s="417" t="s">
        <v>97</v>
      </c>
      <c r="B48" s="8" t="s">
        <v>126</v>
      </c>
      <c r="C48" s="77">
        <v>2605961</v>
      </c>
    </row>
    <row r="49" spans="1:3" ht="12" customHeight="1" x14ac:dyDescent="0.2">
      <c r="A49" s="417" t="s">
        <v>98</v>
      </c>
      <c r="B49" s="8" t="s">
        <v>162</v>
      </c>
      <c r="C49" s="77"/>
    </row>
    <row r="50" spans="1:3" ht="12" customHeight="1" thickBot="1" x14ac:dyDescent="0.25">
      <c r="A50" s="417" t="s">
        <v>134</v>
      </c>
      <c r="B50" s="8" t="s">
        <v>163</v>
      </c>
      <c r="C50" s="77"/>
    </row>
    <row r="51" spans="1:3" ht="12" customHeight="1" thickBot="1" x14ac:dyDescent="0.25">
      <c r="A51" s="189" t="s">
        <v>17</v>
      </c>
      <c r="B51" s="115" t="s">
        <v>389</v>
      </c>
      <c r="C51" s="285">
        <f>SUM(C52:C54)</f>
        <v>0</v>
      </c>
    </row>
    <row r="52" spans="1:3" s="425" customFormat="1" ht="12" customHeight="1" x14ac:dyDescent="0.2">
      <c r="A52" s="417" t="s">
        <v>101</v>
      </c>
      <c r="B52" s="9" t="s">
        <v>206</v>
      </c>
      <c r="C52" s="74"/>
    </row>
    <row r="53" spans="1:3" ht="12" customHeight="1" x14ac:dyDescent="0.2">
      <c r="A53" s="417" t="s">
        <v>102</v>
      </c>
      <c r="B53" s="8" t="s">
        <v>165</v>
      </c>
      <c r="C53" s="77"/>
    </row>
    <row r="54" spans="1:3" ht="12" customHeight="1" x14ac:dyDescent="0.2">
      <c r="A54" s="417" t="s">
        <v>103</v>
      </c>
      <c r="B54" s="8" t="s">
        <v>55</v>
      </c>
      <c r="C54" s="77"/>
    </row>
    <row r="55" spans="1:3" ht="12" customHeight="1" thickBot="1" x14ac:dyDescent="0.25">
      <c r="A55" s="417" t="s">
        <v>104</v>
      </c>
      <c r="B55" s="8" t="s">
        <v>496</v>
      </c>
      <c r="C55" s="77"/>
    </row>
    <row r="56" spans="1:3" ht="15.2" customHeight="1" thickBot="1" x14ac:dyDescent="0.25">
      <c r="A56" s="189" t="s">
        <v>18</v>
      </c>
      <c r="B56" s="115" t="s">
        <v>11</v>
      </c>
      <c r="C56" s="311"/>
    </row>
    <row r="57" spans="1:3" ht="13.5" thickBot="1" x14ac:dyDescent="0.25">
      <c r="A57" s="189" t="s">
        <v>19</v>
      </c>
      <c r="B57" s="214" t="s">
        <v>500</v>
      </c>
      <c r="C57" s="332">
        <f>+C45+C51+C56</f>
        <v>4063604</v>
      </c>
    </row>
    <row r="58" spans="1:3" ht="15.2" customHeight="1" thickBot="1" x14ac:dyDescent="0.25">
      <c r="C58" s="584">
        <f>C41-C57</f>
        <v>0</v>
      </c>
    </row>
    <row r="59" spans="1:3" ht="14.45" customHeight="1" thickBot="1" x14ac:dyDescent="0.25">
      <c r="A59" s="217" t="s">
        <v>491</v>
      </c>
      <c r="B59" s="218"/>
      <c r="C59" s="686">
        <v>0.5</v>
      </c>
    </row>
    <row r="60" spans="1:3" ht="13.5" thickBot="1" x14ac:dyDescent="0.25">
      <c r="A60" s="217" t="s">
        <v>182</v>
      </c>
      <c r="B60" s="218"/>
      <c r="C60" s="112">
        <v>0</v>
      </c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rgb="FF92D050"/>
  </sheetPr>
  <dimension ref="A2:G29"/>
  <sheetViews>
    <sheetView topLeftCell="A4" zoomScale="120" zoomScaleNormal="120" workbookViewId="0">
      <selection activeCell="G12" sqref="G12"/>
    </sheetView>
  </sheetViews>
  <sheetFormatPr defaultRowHeight="12.75" x14ac:dyDescent="0.2"/>
  <cols>
    <col min="1" max="1" width="5.5" style="45" customWidth="1"/>
    <col min="2" max="2" width="33.1640625" style="45" customWidth="1"/>
    <col min="3" max="3" width="12.33203125" style="45" customWidth="1"/>
    <col min="4" max="4" width="11.5" style="45" customWidth="1"/>
    <col min="5" max="5" width="11.33203125" style="45" customWidth="1"/>
    <col min="6" max="6" width="11" style="45" customWidth="1"/>
    <col min="7" max="7" width="14.33203125" style="45" customWidth="1"/>
    <col min="8" max="16384" width="9.33203125" style="45"/>
  </cols>
  <sheetData>
    <row r="2" spans="1:7" ht="15" x14ac:dyDescent="0.25">
      <c r="B2" s="844" t="str">
        <f>CONCATENATE("10. melléklet ",ALAPADATOK!A7," ",ALAPADATOK!B7," ",ALAPADATOK!C7," ",ALAPADATOK!D7," ",ALAPADATOK!E7," ",ALAPADATOK!F7," ",ALAPADATOK!G7," ",ALAPADATOK!H7)</f>
        <v>10. melléklet a 1 / 2021 ( II.16. ) önkormányzati rendelethez</v>
      </c>
      <c r="C2" s="844"/>
      <c r="D2" s="844"/>
      <c r="E2" s="844"/>
      <c r="F2" s="844"/>
      <c r="G2" s="844"/>
    </row>
    <row r="4" spans="1:7" ht="43.5" customHeight="1" x14ac:dyDescent="0.25">
      <c r="A4" s="843" t="s">
        <v>3</v>
      </c>
      <c r="B4" s="843"/>
      <c r="C4" s="843"/>
      <c r="D4" s="843"/>
      <c r="E4" s="843"/>
      <c r="F4" s="843"/>
      <c r="G4" s="843"/>
    </row>
    <row r="6" spans="1:7" s="149" customFormat="1" ht="27.2" customHeight="1" x14ac:dyDescent="0.25">
      <c r="A6" s="633" t="s">
        <v>186</v>
      </c>
      <c r="C6" s="842" t="s">
        <v>187</v>
      </c>
      <c r="D6" s="842"/>
      <c r="E6" s="842"/>
      <c r="F6" s="842"/>
      <c r="G6" s="842"/>
    </row>
    <row r="7" spans="1:7" s="149" customFormat="1" ht="15.75" x14ac:dyDescent="0.25"/>
    <row r="8" spans="1:7" s="149" customFormat="1" ht="24.75" customHeight="1" x14ac:dyDescent="0.25">
      <c r="A8" s="633" t="s">
        <v>188</v>
      </c>
      <c r="C8" s="842" t="s">
        <v>187</v>
      </c>
      <c r="D8" s="842"/>
      <c r="E8" s="842"/>
      <c r="F8" s="842"/>
    </row>
    <row r="9" spans="1:7" s="150" customFormat="1" x14ac:dyDescent="0.2"/>
    <row r="10" spans="1:7" s="151" customFormat="1" ht="15.2" customHeight="1" x14ac:dyDescent="0.25">
      <c r="A10" s="234" t="s">
        <v>534</v>
      </c>
      <c r="B10" s="233"/>
      <c r="C10" s="233"/>
      <c r="D10" s="233"/>
      <c r="E10" s="233"/>
      <c r="F10" s="233"/>
      <c r="G10" s="233"/>
    </row>
    <row r="11" spans="1:7" s="151" customFormat="1" ht="15.2" customHeight="1" thickBot="1" x14ac:dyDescent="0.3">
      <c r="A11" s="234" t="s">
        <v>189</v>
      </c>
      <c r="B11" s="233"/>
      <c r="C11" s="233"/>
      <c r="D11" s="233"/>
      <c r="E11" s="233"/>
      <c r="F11" s="233"/>
      <c r="G11" s="625" t="s">
        <v>533</v>
      </c>
    </row>
    <row r="12" spans="1:7" s="73" customFormat="1" ht="42" customHeight="1" thickBot="1" x14ac:dyDescent="0.25">
      <c r="A12" s="179" t="s">
        <v>14</v>
      </c>
      <c r="B12" s="180" t="s">
        <v>190</v>
      </c>
      <c r="C12" s="180" t="s">
        <v>191</v>
      </c>
      <c r="D12" s="180" t="s">
        <v>192</v>
      </c>
      <c r="E12" s="180" t="s">
        <v>193</v>
      </c>
      <c r="F12" s="180" t="s">
        <v>194</v>
      </c>
      <c r="G12" s="181" t="s">
        <v>50</v>
      </c>
    </row>
    <row r="13" spans="1:7" ht="24" customHeight="1" x14ac:dyDescent="0.2">
      <c r="A13" s="220" t="s">
        <v>16</v>
      </c>
      <c r="B13" s="187" t="s">
        <v>195</v>
      </c>
      <c r="C13" s="152"/>
      <c r="D13" s="152"/>
      <c r="E13" s="152"/>
      <c r="F13" s="152"/>
      <c r="G13" s="221">
        <f>SUM(C13:F13)</f>
        <v>0</v>
      </c>
    </row>
    <row r="14" spans="1:7" ht="24" customHeight="1" x14ac:dyDescent="0.2">
      <c r="A14" s="222" t="s">
        <v>17</v>
      </c>
      <c r="B14" s="188" t="s">
        <v>196</v>
      </c>
      <c r="C14" s="153"/>
      <c r="D14" s="153"/>
      <c r="E14" s="153"/>
      <c r="F14" s="153"/>
      <c r="G14" s="223">
        <f t="shared" ref="G14:G19" si="0">SUM(C14:F14)</f>
        <v>0</v>
      </c>
    </row>
    <row r="15" spans="1:7" ht="24" customHeight="1" x14ac:dyDescent="0.2">
      <c r="A15" s="222" t="s">
        <v>18</v>
      </c>
      <c r="B15" s="188" t="s">
        <v>197</v>
      </c>
      <c r="C15" s="153"/>
      <c r="D15" s="153"/>
      <c r="E15" s="153"/>
      <c r="F15" s="153"/>
      <c r="G15" s="223">
        <f t="shared" si="0"/>
        <v>0</v>
      </c>
    </row>
    <row r="16" spans="1:7" ht="24" customHeight="1" x14ac:dyDescent="0.2">
      <c r="A16" s="222" t="s">
        <v>19</v>
      </c>
      <c r="B16" s="188" t="s">
        <v>198</v>
      </c>
      <c r="C16" s="153"/>
      <c r="D16" s="153"/>
      <c r="E16" s="153"/>
      <c r="F16" s="153"/>
      <c r="G16" s="223">
        <f t="shared" si="0"/>
        <v>0</v>
      </c>
    </row>
    <row r="17" spans="1:7" ht="24" customHeight="1" x14ac:dyDescent="0.2">
      <c r="A17" s="222" t="s">
        <v>20</v>
      </c>
      <c r="B17" s="188" t="s">
        <v>199</v>
      </c>
      <c r="C17" s="153"/>
      <c r="D17" s="153"/>
      <c r="E17" s="153"/>
      <c r="F17" s="153"/>
      <c r="G17" s="223">
        <f t="shared" si="0"/>
        <v>0</v>
      </c>
    </row>
    <row r="18" spans="1:7" ht="24" customHeight="1" thickBot="1" x14ac:dyDescent="0.25">
      <c r="A18" s="224" t="s">
        <v>21</v>
      </c>
      <c r="B18" s="225" t="s">
        <v>200</v>
      </c>
      <c r="C18" s="154"/>
      <c r="D18" s="154"/>
      <c r="E18" s="154"/>
      <c r="F18" s="154"/>
      <c r="G18" s="226">
        <f t="shared" si="0"/>
        <v>0</v>
      </c>
    </row>
    <row r="19" spans="1:7" s="155" customFormat="1" ht="24" customHeight="1" thickBot="1" x14ac:dyDescent="0.25">
      <c r="A19" s="227" t="s">
        <v>22</v>
      </c>
      <c r="B19" s="228" t="s">
        <v>50</v>
      </c>
      <c r="C19" s="229">
        <f>SUM(C13:C18)</f>
        <v>0</v>
      </c>
      <c r="D19" s="229">
        <f>SUM(D13:D18)</f>
        <v>0</v>
      </c>
      <c r="E19" s="229">
        <f>SUM(E13:E18)</f>
        <v>0</v>
      </c>
      <c r="F19" s="229">
        <f>SUM(F13:F18)</f>
        <v>0</v>
      </c>
      <c r="G19" s="230">
        <f t="shared" si="0"/>
        <v>0</v>
      </c>
    </row>
    <row r="20" spans="1:7" s="150" customFormat="1" x14ac:dyDescent="0.2">
      <c r="A20" s="194"/>
      <c r="B20" s="194"/>
      <c r="C20" s="194"/>
      <c r="D20" s="194"/>
      <c r="E20" s="194"/>
      <c r="F20" s="194"/>
      <c r="G20" s="194"/>
    </row>
    <row r="21" spans="1:7" s="150" customFormat="1" x14ac:dyDescent="0.2">
      <c r="A21" s="194"/>
      <c r="B21" s="194"/>
      <c r="C21" s="194"/>
      <c r="D21" s="194"/>
      <c r="E21" s="194"/>
      <c r="F21" s="194"/>
      <c r="G21" s="194"/>
    </row>
    <row r="22" spans="1:7" s="150" customFormat="1" x14ac:dyDescent="0.2">
      <c r="A22" s="194"/>
      <c r="B22" s="194"/>
      <c r="C22" s="194"/>
      <c r="D22" s="194"/>
      <c r="E22" s="194"/>
      <c r="F22" s="194"/>
      <c r="G22" s="194"/>
    </row>
    <row r="23" spans="1:7" s="150" customFormat="1" ht="15.75" x14ac:dyDescent="0.25">
      <c r="A23" s="149" t="str">
        <f>+CONCATENATE("......................, ",LEFT(KV_ÖSSZEFÜGGÉSEK!A5,4),". .......................... hó ..... nap")</f>
        <v>......................, 2021. .......................... hó ..... nap</v>
      </c>
      <c r="F23" s="194"/>
      <c r="G23" s="194"/>
    </row>
    <row r="24" spans="1:7" s="150" customFormat="1" x14ac:dyDescent="0.2">
      <c r="F24" s="194"/>
      <c r="G24" s="194"/>
    </row>
    <row r="25" spans="1:7" x14ac:dyDescent="0.2">
      <c r="A25" s="194"/>
      <c r="B25" s="194"/>
      <c r="C25" s="194"/>
      <c r="D25" s="194"/>
      <c r="E25" s="194"/>
      <c r="F25" s="194"/>
      <c r="G25" s="194"/>
    </row>
    <row r="26" spans="1:7" x14ac:dyDescent="0.2">
      <c r="A26" s="194"/>
      <c r="B26" s="194"/>
      <c r="C26" s="150"/>
      <c r="D26" s="150"/>
      <c r="E26" s="150"/>
      <c r="F26" s="150"/>
      <c r="G26" s="194"/>
    </row>
    <row r="27" spans="1:7" ht="13.5" x14ac:dyDescent="0.25">
      <c r="A27" s="194"/>
      <c r="B27" s="194"/>
      <c r="C27" s="231"/>
      <c r="D27" s="232" t="s">
        <v>201</v>
      </c>
      <c r="E27" s="232"/>
      <c r="F27" s="231"/>
      <c r="G27" s="194"/>
    </row>
    <row r="28" spans="1:7" ht="13.5" x14ac:dyDescent="0.25">
      <c r="C28" s="156"/>
      <c r="D28" s="157"/>
      <c r="E28" s="157"/>
      <c r="F28" s="156"/>
    </row>
    <row r="29" spans="1:7" ht="13.5" x14ac:dyDescent="0.25">
      <c r="C29" s="156"/>
      <c r="D29" s="157"/>
      <c r="E29" s="157"/>
      <c r="F29" s="156"/>
    </row>
  </sheetData>
  <sheetProtection sheet="1"/>
  <mergeCells count="4">
    <mergeCell ref="C6:G6"/>
    <mergeCell ref="C8:F8"/>
    <mergeCell ref="A4:G4"/>
    <mergeCell ref="B2:G2"/>
  </mergeCells>
  <phoneticPr fontId="29" type="noConversion"/>
  <printOptions horizontalCentered="1"/>
  <pageMargins left="0.78740157480314965" right="0.78740157480314965" top="1.1417322834645669" bottom="0.98425196850393704" header="0.78740157480314965" footer="0.78740157480314965"/>
  <pageSetup paperSize="9" scale="95" orientation="portrait" horizontalDpi="300" verticalDpi="3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D6B4C8-9615-4233-A316-C649200CB51F}">
  <sheetPr>
    <tabColor rgb="FF92D050"/>
  </sheetPr>
  <dimension ref="A1"/>
  <sheetViews>
    <sheetView zoomScaleNormal="100" workbookViewId="0">
      <selection activeCell="M33" sqref="M33"/>
    </sheetView>
  </sheetViews>
  <sheetFormatPr defaultRowHeight="12.75" x14ac:dyDescent="0.2"/>
  <cols>
    <col min="12" max="12" width="3.1640625" customWidth="1"/>
    <col min="13" max="13" width="5.5" customWidth="1"/>
  </cols>
  <sheetData/>
  <pageMargins left="0.7" right="0.7" top="0.75" bottom="0.75" header="0.3" footer="0.3"/>
  <pageSetup paperSize="9" scale="82"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rgb="FF92D050"/>
  </sheetPr>
  <dimension ref="A1:G170"/>
  <sheetViews>
    <sheetView zoomScale="120" zoomScaleNormal="120" zoomScaleSheetLayoutView="100" workbookViewId="0">
      <selection activeCell="A81" sqref="A81:IV81"/>
    </sheetView>
  </sheetViews>
  <sheetFormatPr defaultRowHeight="15.75" x14ac:dyDescent="0.25"/>
  <cols>
    <col min="1" max="1" width="9" style="350" customWidth="1"/>
    <col min="2" max="2" width="75.83203125" style="350" customWidth="1"/>
    <col min="3" max="3" width="15.5" style="351" customWidth="1"/>
    <col min="4" max="4" width="15.5" style="350" customWidth="1"/>
    <col min="5" max="5" width="16.83203125" style="350" customWidth="1"/>
    <col min="6" max="6" width="9" style="37" customWidth="1"/>
    <col min="7" max="16384" width="9.33203125" style="37"/>
  </cols>
  <sheetData>
    <row r="1" spans="1:5" ht="14.45" customHeight="1" x14ac:dyDescent="0.25">
      <c r="A1" s="586"/>
      <c r="B1" s="586"/>
      <c r="C1" s="590"/>
      <c r="D1" s="586"/>
      <c r="E1" s="616" t="str">
        <f>CONCATENATE("1. tájékoztató tábla ",ALAPADATOK!A7," ",ALAPADATOK!B7," ",ALAPADATOK!C7," ",ALAPADATOK!D7," ",ALAPADATOK!E7," ",ALAPADATOK!F7," ",ALAPADATOK!G7," ",ALAPADATOK!H7)</f>
        <v>1. tájékoztató tábla a 1 / 2021 ( II.16. ) önkormányzati rendelethez</v>
      </c>
    </row>
    <row r="2" spans="1:5" x14ac:dyDescent="0.25">
      <c r="A2" s="845" t="str">
        <f>CONCATENATE(ALAPADATOK!A3)</f>
        <v>MURAKERESZTÚR KÖZSÉG ÖNKORMÁNYZATA</v>
      </c>
      <c r="B2" s="845"/>
      <c r="C2" s="846"/>
      <c r="D2" s="845"/>
      <c r="E2" s="845"/>
    </row>
    <row r="3" spans="1:5" x14ac:dyDescent="0.25">
      <c r="A3" s="845" t="str">
        <f>CONCATENATE("Tájékoztató a ",ALAPADATOK!D7-2,". évi tény, ",ALAPADATOK!D7-1,". évi várható és ",ALAPADATOK!D7,". évi terv adatokról")</f>
        <v>Tájékoztató a 2019. évi tény, 2020. évi várható és 2021. évi terv adatokról</v>
      </c>
      <c r="B3" s="845"/>
      <c r="C3" s="846"/>
      <c r="D3" s="845"/>
      <c r="E3" s="845"/>
    </row>
    <row r="4" spans="1:5" ht="15.95" customHeight="1" x14ac:dyDescent="0.25">
      <c r="A4" s="773" t="s">
        <v>13</v>
      </c>
      <c r="B4" s="773"/>
      <c r="C4" s="773"/>
      <c r="D4" s="773"/>
      <c r="E4" s="773"/>
    </row>
    <row r="5" spans="1:5" ht="15.95" customHeight="1" thickBot="1" x14ac:dyDescent="0.3">
      <c r="A5" s="774" t="s">
        <v>138</v>
      </c>
      <c r="B5" s="774"/>
      <c r="C5" s="590"/>
      <c r="D5" s="617"/>
      <c r="E5" s="626" t="str">
        <f>'KV_10.sz.mell'!G11</f>
        <v>Forintban!</v>
      </c>
    </row>
    <row r="6" spans="1:5" ht="30.75" customHeight="1" thickBot="1" x14ac:dyDescent="0.3">
      <c r="A6" s="591" t="s">
        <v>66</v>
      </c>
      <c r="B6" s="592" t="s">
        <v>15</v>
      </c>
      <c r="C6" s="592" t="str">
        <f>+CONCATENATE(LEFT(KV_ÖSSZEFÜGGÉSEK!A5,4)-2,". évi tény")</f>
        <v>2019. évi tény</v>
      </c>
      <c r="D6" s="627" t="str">
        <f>+CONCATENATE(LEFT(KV_ÖSSZEFÜGGÉSEK!A5,4)-1,". évi várható")</f>
        <v>2020. évi várható</v>
      </c>
      <c r="E6" s="628" t="str">
        <f>+'KV_1.1.sz.mell.'!C8</f>
        <v>2021. évi előirányzat</v>
      </c>
    </row>
    <row r="7" spans="1:5" s="38" customFormat="1" ht="12" customHeight="1" thickBot="1" x14ac:dyDescent="0.25">
      <c r="A7" s="32" t="s">
        <v>465</v>
      </c>
      <c r="B7" s="33" t="s">
        <v>466</v>
      </c>
      <c r="C7" s="33" t="s">
        <v>467</v>
      </c>
      <c r="D7" s="33" t="s">
        <v>469</v>
      </c>
      <c r="E7" s="414" t="s">
        <v>468</v>
      </c>
    </row>
    <row r="8" spans="1:5" s="1" customFormat="1" ht="12" customHeight="1" thickBot="1" x14ac:dyDescent="0.25">
      <c r="A8" s="20" t="s">
        <v>16</v>
      </c>
      <c r="B8" s="21" t="s">
        <v>228</v>
      </c>
      <c r="C8" s="364">
        <f>+C9+C10+C11+C12+C13+C14</f>
        <v>151701304</v>
      </c>
      <c r="D8" s="364">
        <f>D9+D10+D11+D12+D13+D14</f>
        <v>177660041</v>
      </c>
      <c r="E8" s="235">
        <f>+E9+E10+E11+E12+E13+E14</f>
        <v>173717384</v>
      </c>
    </row>
    <row r="9" spans="1:5" s="1" customFormat="1" ht="12" customHeight="1" x14ac:dyDescent="0.2">
      <c r="A9" s="15" t="s">
        <v>95</v>
      </c>
      <c r="B9" s="382" t="s">
        <v>229</v>
      </c>
      <c r="C9" s="366">
        <v>67950011</v>
      </c>
      <c r="D9" s="366">
        <v>100479719</v>
      </c>
      <c r="E9" s="237">
        <v>100608656</v>
      </c>
    </row>
    <row r="10" spans="1:5" s="1" customFormat="1" ht="12" customHeight="1" x14ac:dyDescent="0.2">
      <c r="A10" s="15" t="s">
        <v>96</v>
      </c>
      <c r="B10" s="383" t="s">
        <v>230</v>
      </c>
      <c r="C10" s="365">
        <v>29292333</v>
      </c>
      <c r="D10" s="365">
        <v>30979970</v>
      </c>
      <c r="E10" s="236">
        <v>31666370</v>
      </c>
    </row>
    <row r="11" spans="1:5" s="1" customFormat="1" ht="12" customHeight="1" x14ac:dyDescent="0.2">
      <c r="A11" s="15" t="s">
        <v>97</v>
      </c>
      <c r="B11" s="383" t="s">
        <v>520</v>
      </c>
      <c r="C11" s="365">
        <v>43415846</v>
      </c>
      <c r="D11" s="365">
        <v>41125849</v>
      </c>
      <c r="E11" s="236">
        <v>37727318</v>
      </c>
    </row>
    <row r="12" spans="1:5" s="1" customFormat="1" ht="12" hidden="1" customHeight="1" x14ac:dyDescent="0.2">
      <c r="A12" s="15" t="s">
        <v>95</v>
      </c>
      <c r="B12" s="383" t="s">
        <v>683</v>
      </c>
      <c r="C12" s="365"/>
      <c r="D12" s="365"/>
      <c r="E12" s="236"/>
    </row>
    <row r="13" spans="1:5" s="1" customFormat="1" ht="12" customHeight="1" x14ac:dyDescent="0.2">
      <c r="A13" s="15" t="s">
        <v>98</v>
      </c>
      <c r="B13" s="383" t="s">
        <v>231</v>
      </c>
      <c r="C13" s="365">
        <v>2771504</v>
      </c>
      <c r="D13" s="365">
        <v>3512403</v>
      </c>
      <c r="E13" s="236">
        <v>3715040</v>
      </c>
    </row>
    <row r="14" spans="1:5" s="1" customFormat="1" ht="12" customHeight="1" thickBot="1" x14ac:dyDescent="0.25">
      <c r="A14" s="15" t="s">
        <v>134</v>
      </c>
      <c r="B14" s="261" t="s">
        <v>404</v>
      </c>
      <c r="C14" s="365">
        <v>8271610</v>
      </c>
      <c r="D14" s="365">
        <v>1562100</v>
      </c>
      <c r="E14" s="236"/>
    </row>
    <row r="15" spans="1:5" s="1" customFormat="1" ht="12" customHeight="1" thickBot="1" x14ac:dyDescent="0.25">
      <c r="A15" s="20" t="s">
        <v>17</v>
      </c>
      <c r="B15" s="260" t="s">
        <v>232</v>
      </c>
      <c r="C15" s="364">
        <f>+C16+C17+C18+C19+C20</f>
        <v>24696809</v>
      </c>
      <c r="D15" s="364">
        <f>+D16+D17+D18+D19+D20</f>
        <v>28930250</v>
      </c>
      <c r="E15" s="235">
        <f>+E16+E17+E18+E19+E20</f>
        <v>19971319</v>
      </c>
    </row>
    <row r="16" spans="1:5" s="1" customFormat="1" ht="12" customHeight="1" x14ac:dyDescent="0.2">
      <c r="A16" s="15" t="s">
        <v>101</v>
      </c>
      <c r="B16" s="382" t="s">
        <v>233</v>
      </c>
      <c r="C16" s="366"/>
      <c r="D16" s="366"/>
      <c r="E16" s="237"/>
    </row>
    <row r="17" spans="1:5" s="1" customFormat="1" ht="12" customHeight="1" x14ac:dyDescent="0.2">
      <c r="A17" s="14" t="s">
        <v>102</v>
      </c>
      <c r="B17" s="383" t="s">
        <v>234</v>
      </c>
      <c r="C17" s="365"/>
      <c r="D17" s="365"/>
      <c r="E17" s="236"/>
    </row>
    <row r="18" spans="1:5" s="1" customFormat="1" ht="12" customHeight="1" x14ac:dyDescent="0.2">
      <c r="A18" s="14" t="s">
        <v>103</v>
      </c>
      <c r="B18" s="383" t="s">
        <v>395</v>
      </c>
      <c r="C18" s="365">
        <v>250000</v>
      </c>
      <c r="D18" s="365"/>
      <c r="E18" s="236"/>
    </row>
    <row r="19" spans="1:5" s="1" customFormat="1" ht="12" customHeight="1" x14ac:dyDescent="0.2">
      <c r="A19" s="14" t="s">
        <v>104</v>
      </c>
      <c r="B19" s="383" t="s">
        <v>396</v>
      </c>
      <c r="C19" s="365"/>
      <c r="D19" s="365"/>
      <c r="E19" s="236"/>
    </row>
    <row r="20" spans="1:5" s="1" customFormat="1" ht="12" customHeight="1" x14ac:dyDescent="0.2">
      <c r="A20" s="14" t="s">
        <v>105</v>
      </c>
      <c r="B20" s="383" t="s">
        <v>235</v>
      </c>
      <c r="C20" s="365">
        <v>24446809</v>
      </c>
      <c r="D20" s="365">
        <v>28930250</v>
      </c>
      <c r="E20" s="236">
        <v>19971319</v>
      </c>
    </row>
    <row r="21" spans="1:5" s="1" customFormat="1" ht="12" customHeight="1" thickBot="1" x14ac:dyDescent="0.25">
      <c r="A21" s="16" t="s">
        <v>114</v>
      </c>
      <c r="B21" s="262" t="s">
        <v>236</v>
      </c>
      <c r="C21" s="367"/>
      <c r="D21" s="367"/>
      <c r="E21" s="238"/>
    </row>
    <row r="22" spans="1:5" s="1" customFormat="1" ht="12" customHeight="1" thickBot="1" x14ac:dyDescent="0.25">
      <c r="A22" s="20" t="s">
        <v>18</v>
      </c>
      <c r="B22" s="21" t="s">
        <v>237</v>
      </c>
      <c r="C22" s="364">
        <f>+C23+C24+C25+C26+C27</f>
        <v>7600000</v>
      </c>
      <c r="D22" s="364">
        <f>+D23+D24+D25+D26+D27</f>
        <v>132740674</v>
      </c>
      <c r="E22" s="235">
        <f>+E23+E24+E25+E26+E27</f>
        <v>940259290</v>
      </c>
    </row>
    <row r="23" spans="1:5" s="1" customFormat="1" ht="12" customHeight="1" x14ac:dyDescent="0.2">
      <c r="A23" s="15" t="s">
        <v>84</v>
      </c>
      <c r="B23" s="382" t="s">
        <v>238</v>
      </c>
      <c r="C23" s="366"/>
      <c r="D23" s="366"/>
      <c r="E23" s="237"/>
    </row>
    <row r="24" spans="1:5" s="1" customFormat="1" ht="12" customHeight="1" x14ac:dyDescent="0.2">
      <c r="A24" s="14" t="s">
        <v>85</v>
      </c>
      <c r="B24" s="383" t="s">
        <v>239</v>
      </c>
      <c r="C24" s="365"/>
      <c r="D24" s="365"/>
      <c r="E24" s="236"/>
    </row>
    <row r="25" spans="1:5" s="1" customFormat="1" ht="12" customHeight="1" x14ac:dyDescent="0.2">
      <c r="A25" s="14" t="s">
        <v>86</v>
      </c>
      <c r="B25" s="383" t="s">
        <v>397</v>
      </c>
      <c r="C25" s="365"/>
      <c r="D25" s="365"/>
      <c r="E25" s="236"/>
    </row>
    <row r="26" spans="1:5" s="1" customFormat="1" ht="12" customHeight="1" x14ac:dyDescent="0.2">
      <c r="A26" s="14" t="s">
        <v>87</v>
      </c>
      <c r="B26" s="383" t="s">
        <v>398</v>
      </c>
      <c r="C26" s="365"/>
      <c r="D26" s="365">
        <v>786000</v>
      </c>
      <c r="E26" s="236"/>
    </row>
    <row r="27" spans="1:5" s="1" customFormat="1" ht="12" customHeight="1" x14ac:dyDescent="0.2">
      <c r="A27" s="14" t="s">
        <v>149</v>
      </c>
      <c r="B27" s="383" t="s">
        <v>240</v>
      </c>
      <c r="C27" s="365">
        <v>7600000</v>
      </c>
      <c r="D27" s="365">
        <v>131954674</v>
      </c>
      <c r="E27" s="236">
        <v>940259290</v>
      </c>
    </row>
    <row r="28" spans="1:5" s="1" customFormat="1" ht="12" customHeight="1" thickBot="1" x14ac:dyDescent="0.25">
      <c r="A28" s="16" t="s">
        <v>150</v>
      </c>
      <c r="B28" s="384" t="s">
        <v>241</v>
      </c>
      <c r="C28" s="367"/>
      <c r="D28" s="367"/>
      <c r="E28" s="238"/>
    </row>
    <row r="29" spans="1:5" s="1" customFormat="1" ht="12" customHeight="1" thickBot="1" x14ac:dyDescent="0.25">
      <c r="A29" s="20" t="s">
        <v>151</v>
      </c>
      <c r="B29" s="21" t="s">
        <v>242</v>
      </c>
      <c r="C29" s="371">
        <f>SUM(C30:C36)</f>
        <v>39076552</v>
      </c>
      <c r="D29" s="371">
        <f>SUM(D30:D36)</f>
        <v>34169432</v>
      </c>
      <c r="E29" s="413">
        <f>SUM(E30:E36)</f>
        <v>36700000</v>
      </c>
    </row>
    <row r="30" spans="1:5" s="1" customFormat="1" ht="12" customHeight="1" x14ac:dyDescent="0.2">
      <c r="A30" s="15" t="s">
        <v>243</v>
      </c>
      <c r="B30" s="382" t="str">
        <f>'KV_1.1.sz.mell.'!B32</f>
        <v>Magánszemélyek kommunális adója</v>
      </c>
      <c r="C30" s="366">
        <v>8274495</v>
      </c>
      <c r="D30" s="366">
        <v>8151679</v>
      </c>
      <c r="E30" s="266">
        <v>9600000</v>
      </c>
    </row>
    <row r="31" spans="1:5" s="1" customFormat="1" ht="12" customHeight="1" x14ac:dyDescent="0.2">
      <c r="A31" s="14" t="s">
        <v>244</v>
      </c>
      <c r="B31" s="382" t="str">
        <f>'KV_1.1.sz.mell.'!B33</f>
        <v>Idegenforgalmi adó</v>
      </c>
      <c r="C31" s="365"/>
      <c r="D31" s="365"/>
      <c r="E31" s="267"/>
    </row>
    <row r="32" spans="1:5" s="1" customFormat="1" ht="12" customHeight="1" x14ac:dyDescent="0.2">
      <c r="A32" s="14" t="s">
        <v>245</v>
      </c>
      <c r="B32" s="382" t="str">
        <f>'KV_1.1.sz.mell.'!B34</f>
        <v>Iparűzési adó</v>
      </c>
      <c r="C32" s="365">
        <v>26013065</v>
      </c>
      <c r="D32" s="365">
        <v>25094965</v>
      </c>
      <c r="E32" s="267">
        <v>26000000</v>
      </c>
    </row>
    <row r="33" spans="1:5" s="1" customFormat="1" ht="12" customHeight="1" x14ac:dyDescent="0.2">
      <c r="A33" s="14" t="s">
        <v>246</v>
      </c>
      <c r="B33" s="382" t="str">
        <f>'KV_1.1.sz.mell.'!B35</f>
        <v>Talajterhelési díj</v>
      </c>
      <c r="C33" s="365"/>
      <c r="D33" s="365"/>
      <c r="E33" s="267"/>
    </row>
    <row r="34" spans="1:5" s="1" customFormat="1" ht="12" customHeight="1" x14ac:dyDescent="0.2">
      <c r="A34" s="14" t="s">
        <v>522</v>
      </c>
      <c r="B34" s="382" t="str">
        <f>'KV_1.1.sz.mell.'!B36</f>
        <v>Gépjárműadó</v>
      </c>
      <c r="C34" s="365">
        <v>4159201</v>
      </c>
      <c r="D34" s="365"/>
      <c r="E34" s="267"/>
    </row>
    <row r="35" spans="1:5" s="1" customFormat="1" ht="12" customHeight="1" x14ac:dyDescent="0.2">
      <c r="A35" s="14" t="s">
        <v>523</v>
      </c>
      <c r="B35" s="382" t="str">
        <f>'KV_1.1.sz.mell.'!B37</f>
        <v>Telekadó</v>
      </c>
      <c r="C35" s="365"/>
      <c r="D35" s="365"/>
      <c r="E35" s="267"/>
    </row>
    <row r="36" spans="1:5" s="1" customFormat="1" ht="12" customHeight="1" thickBot="1" x14ac:dyDescent="0.25">
      <c r="A36" s="16" t="s">
        <v>524</v>
      </c>
      <c r="B36" s="382" t="str">
        <f>'KV_1.1.sz.mell.'!B38</f>
        <v>Egéb közhatalmi bevételek</v>
      </c>
      <c r="C36" s="367">
        <v>629791</v>
      </c>
      <c r="D36" s="367">
        <v>922788</v>
      </c>
      <c r="E36" s="273">
        <v>1100000</v>
      </c>
    </row>
    <row r="37" spans="1:5" s="1" customFormat="1" ht="12" customHeight="1" thickBot="1" x14ac:dyDescent="0.25">
      <c r="A37" s="20" t="s">
        <v>20</v>
      </c>
      <c r="B37" s="21" t="s">
        <v>406</v>
      </c>
      <c r="C37" s="364">
        <f>SUM(C38:C48)</f>
        <v>41731051</v>
      </c>
      <c r="D37" s="364">
        <f>SUM(D38:D48)</f>
        <v>53427577</v>
      </c>
      <c r="E37" s="235">
        <f>SUM(E38:E48)</f>
        <v>49998149</v>
      </c>
    </row>
    <row r="38" spans="1:5" s="1" customFormat="1" ht="12" customHeight="1" x14ac:dyDescent="0.2">
      <c r="A38" s="15" t="s">
        <v>88</v>
      </c>
      <c r="B38" s="382" t="s">
        <v>250</v>
      </c>
      <c r="C38" s="366"/>
      <c r="D38" s="366"/>
      <c r="E38" s="237"/>
    </row>
    <row r="39" spans="1:5" s="1" customFormat="1" ht="12" customHeight="1" x14ac:dyDescent="0.2">
      <c r="A39" s="14" t="s">
        <v>89</v>
      </c>
      <c r="B39" s="383" t="s">
        <v>251</v>
      </c>
      <c r="C39" s="365">
        <v>18526430</v>
      </c>
      <c r="D39" s="365">
        <v>22420917</v>
      </c>
      <c r="E39" s="236">
        <v>21407270</v>
      </c>
    </row>
    <row r="40" spans="1:5" s="1" customFormat="1" ht="12" customHeight="1" x14ac:dyDescent="0.2">
      <c r="A40" s="14" t="s">
        <v>90</v>
      </c>
      <c r="B40" s="383" t="s">
        <v>252</v>
      </c>
      <c r="C40" s="365">
        <v>326846</v>
      </c>
      <c r="D40" s="365">
        <v>399216</v>
      </c>
      <c r="E40" s="236">
        <v>330000</v>
      </c>
    </row>
    <row r="41" spans="1:5" s="1" customFormat="1" ht="12" customHeight="1" x14ac:dyDescent="0.2">
      <c r="A41" s="14" t="s">
        <v>153</v>
      </c>
      <c r="B41" s="383" t="s">
        <v>253</v>
      </c>
      <c r="C41" s="365">
        <v>2647822</v>
      </c>
      <c r="D41" s="365">
        <v>1898499</v>
      </c>
      <c r="E41" s="236">
        <v>2770157</v>
      </c>
    </row>
    <row r="42" spans="1:5" s="1" customFormat="1" ht="12" customHeight="1" x14ac:dyDescent="0.2">
      <c r="A42" s="14" t="s">
        <v>154</v>
      </c>
      <c r="B42" s="383" t="s">
        <v>254</v>
      </c>
      <c r="C42" s="365">
        <v>11820273</v>
      </c>
      <c r="D42" s="365">
        <v>11729767</v>
      </c>
      <c r="E42" s="236">
        <v>8685120</v>
      </c>
    </row>
    <row r="43" spans="1:5" s="1" customFormat="1" ht="12" customHeight="1" x14ac:dyDescent="0.2">
      <c r="A43" s="14" t="s">
        <v>155</v>
      </c>
      <c r="B43" s="383" t="s">
        <v>255</v>
      </c>
      <c r="C43" s="365">
        <v>8318639</v>
      </c>
      <c r="D43" s="365">
        <v>10028750</v>
      </c>
      <c r="E43" s="236">
        <v>8893744</v>
      </c>
    </row>
    <row r="44" spans="1:5" s="1" customFormat="1" ht="12" customHeight="1" x14ac:dyDescent="0.2">
      <c r="A44" s="14" t="s">
        <v>156</v>
      </c>
      <c r="B44" s="383" t="s">
        <v>256</v>
      </c>
      <c r="C44" s="365"/>
      <c r="D44" s="365"/>
      <c r="E44" s="236">
        <v>7711558</v>
      </c>
    </row>
    <row r="45" spans="1:5" s="1" customFormat="1" ht="12" customHeight="1" x14ac:dyDescent="0.2">
      <c r="A45" s="14" t="s">
        <v>157</v>
      </c>
      <c r="B45" s="383" t="s">
        <v>528</v>
      </c>
      <c r="C45" s="365"/>
      <c r="D45" s="365">
        <v>95390</v>
      </c>
      <c r="E45" s="236"/>
    </row>
    <row r="46" spans="1:5" s="1" customFormat="1" ht="12" customHeight="1" x14ac:dyDescent="0.2">
      <c r="A46" s="14" t="s">
        <v>248</v>
      </c>
      <c r="B46" s="383" t="s">
        <v>258</v>
      </c>
      <c r="C46" s="368"/>
      <c r="D46" s="368"/>
      <c r="E46" s="239"/>
    </row>
    <row r="47" spans="1:5" s="1" customFormat="1" ht="12" customHeight="1" x14ac:dyDescent="0.2">
      <c r="A47" s="16" t="s">
        <v>249</v>
      </c>
      <c r="B47" s="384" t="s">
        <v>408</v>
      </c>
      <c r="C47" s="369">
        <v>11165</v>
      </c>
      <c r="D47" s="369"/>
      <c r="E47" s="240"/>
    </row>
    <row r="48" spans="1:5" s="1" customFormat="1" ht="12" customHeight="1" thickBot="1" x14ac:dyDescent="0.25">
      <c r="A48" s="16" t="s">
        <v>407</v>
      </c>
      <c r="B48" s="262" t="s">
        <v>259</v>
      </c>
      <c r="C48" s="369">
        <v>79876</v>
      </c>
      <c r="D48" s="369">
        <v>6855038</v>
      </c>
      <c r="E48" s="240">
        <v>200300</v>
      </c>
    </row>
    <row r="49" spans="1:5" s="1" customFormat="1" ht="12" customHeight="1" thickBot="1" x14ac:dyDescent="0.25">
      <c r="A49" s="20" t="s">
        <v>21</v>
      </c>
      <c r="B49" s="21" t="s">
        <v>260</v>
      </c>
      <c r="C49" s="364">
        <f>SUM(C50:C54)</f>
        <v>4750000</v>
      </c>
      <c r="D49" s="364">
        <f>SUM(D50:D54)</f>
        <v>875000</v>
      </c>
      <c r="E49" s="235">
        <f>SUM(E50:E54)</f>
        <v>0</v>
      </c>
    </row>
    <row r="50" spans="1:5" s="1" customFormat="1" ht="12" customHeight="1" x14ac:dyDescent="0.2">
      <c r="A50" s="15" t="s">
        <v>91</v>
      </c>
      <c r="B50" s="382" t="s">
        <v>264</v>
      </c>
      <c r="C50" s="428"/>
      <c r="D50" s="428"/>
      <c r="E50" s="258"/>
    </row>
    <row r="51" spans="1:5" s="1" customFormat="1" ht="12" customHeight="1" x14ac:dyDescent="0.2">
      <c r="A51" s="14" t="s">
        <v>92</v>
      </c>
      <c r="B51" s="383" t="s">
        <v>265</v>
      </c>
      <c r="C51" s="368">
        <v>4750000</v>
      </c>
      <c r="D51" s="368"/>
      <c r="E51" s="239"/>
    </row>
    <row r="52" spans="1:5" s="1" customFormat="1" ht="12" customHeight="1" x14ac:dyDescent="0.2">
      <c r="A52" s="14" t="s">
        <v>261</v>
      </c>
      <c r="B52" s="383" t="s">
        <v>266</v>
      </c>
      <c r="C52" s="368"/>
      <c r="D52" s="368">
        <v>875000</v>
      </c>
      <c r="E52" s="239"/>
    </row>
    <row r="53" spans="1:5" s="1" customFormat="1" ht="12" customHeight="1" x14ac:dyDescent="0.2">
      <c r="A53" s="14" t="s">
        <v>262</v>
      </c>
      <c r="B53" s="383" t="s">
        <v>267</v>
      </c>
      <c r="C53" s="368"/>
      <c r="D53" s="368"/>
      <c r="E53" s="239"/>
    </row>
    <row r="54" spans="1:5" s="1" customFormat="1" ht="12" customHeight="1" thickBot="1" x14ac:dyDescent="0.25">
      <c r="A54" s="16" t="s">
        <v>263</v>
      </c>
      <c r="B54" s="262" t="s">
        <v>268</v>
      </c>
      <c r="C54" s="369"/>
      <c r="D54" s="369"/>
      <c r="E54" s="240"/>
    </row>
    <row r="55" spans="1:5" s="1" customFormat="1" ht="12" customHeight="1" thickBot="1" x14ac:dyDescent="0.25">
      <c r="A55" s="20" t="s">
        <v>158</v>
      </c>
      <c r="B55" s="21" t="s">
        <v>269</v>
      </c>
      <c r="C55" s="364">
        <f>SUM(C56:C58)</f>
        <v>2002015</v>
      </c>
      <c r="D55" s="364">
        <f>SUM(D56:D58)</f>
        <v>1880000</v>
      </c>
      <c r="E55" s="235">
        <f>SUM(E56:E58)</f>
        <v>720000</v>
      </c>
    </row>
    <row r="56" spans="1:5" s="1" customFormat="1" ht="12" customHeight="1" x14ac:dyDescent="0.2">
      <c r="A56" s="15" t="s">
        <v>93</v>
      </c>
      <c r="B56" s="382" t="s">
        <v>270</v>
      </c>
      <c r="C56" s="366"/>
      <c r="D56" s="366"/>
      <c r="E56" s="237"/>
    </row>
    <row r="57" spans="1:5" s="1" customFormat="1" ht="12" customHeight="1" x14ac:dyDescent="0.2">
      <c r="A57" s="14" t="s">
        <v>94</v>
      </c>
      <c r="B57" s="383" t="s">
        <v>399</v>
      </c>
      <c r="C57" s="365"/>
      <c r="D57" s="365"/>
      <c r="E57" s="236"/>
    </row>
    <row r="58" spans="1:5" s="1" customFormat="1" ht="12" customHeight="1" x14ac:dyDescent="0.2">
      <c r="A58" s="14" t="s">
        <v>273</v>
      </c>
      <c r="B58" s="383" t="s">
        <v>271</v>
      </c>
      <c r="C58" s="365">
        <v>2002015</v>
      </c>
      <c r="D58" s="365">
        <v>1880000</v>
      </c>
      <c r="E58" s="236">
        <v>720000</v>
      </c>
    </row>
    <row r="59" spans="1:5" s="1" customFormat="1" ht="12" customHeight="1" thickBot="1" x14ac:dyDescent="0.25">
      <c r="A59" s="16" t="s">
        <v>274</v>
      </c>
      <c r="B59" s="262" t="s">
        <v>272</v>
      </c>
      <c r="C59" s="367"/>
      <c r="D59" s="367"/>
      <c r="E59" s="238"/>
    </row>
    <row r="60" spans="1:5" s="1" customFormat="1" ht="12" customHeight="1" thickBot="1" x14ac:dyDescent="0.25">
      <c r="A60" s="20" t="s">
        <v>23</v>
      </c>
      <c r="B60" s="260" t="s">
        <v>275</v>
      </c>
      <c r="C60" s="364">
        <f>SUM(C61:C63)</f>
        <v>146319</v>
      </c>
      <c r="D60" s="364">
        <f>SUM(D61:D63)</f>
        <v>53750</v>
      </c>
      <c r="E60" s="235">
        <f>SUM(E61:E63)</f>
        <v>100000</v>
      </c>
    </row>
    <row r="61" spans="1:5" s="1" customFormat="1" ht="12" customHeight="1" x14ac:dyDescent="0.2">
      <c r="A61" s="15" t="s">
        <v>159</v>
      </c>
      <c r="B61" s="382" t="s">
        <v>277</v>
      </c>
      <c r="C61" s="368"/>
      <c r="D61" s="368"/>
      <c r="E61" s="239"/>
    </row>
    <row r="62" spans="1:5" s="1" customFormat="1" ht="12" customHeight="1" x14ac:dyDescent="0.2">
      <c r="A62" s="14" t="s">
        <v>160</v>
      </c>
      <c r="B62" s="383" t="s">
        <v>400</v>
      </c>
      <c r="C62" s="368"/>
      <c r="D62" s="368">
        <v>53750</v>
      </c>
      <c r="E62" s="239">
        <v>100000</v>
      </c>
    </row>
    <row r="63" spans="1:5" s="1" customFormat="1" ht="12" customHeight="1" x14ac:dyDescent="0.2">
      <c r="A63" s="14" t="s">
        <v>207</v>
      </c>
      <c r="B63" s="383" t="s">
        <v>278</v>
      </c>
      <c r="C63" s="368">
        <v>146319</v>
      </c>
      <c r="D63" s="368"/>
      <c r="E63" s="239"/>
    </row>
    <row r="64" spans="1:5" s="1" customFormat="1" ht="12" customHeight="1" thickBot="1" x14ac:dyDescent="0.25">
      <c r="A64" s="16" t="s">
        <v>276</v>
      </c>
      <c r="B64" s="262" t="s">
        <v>279</v>
      </c>
      <c r="C64" s="368"/>
      <c r="D64" s="368"/>
      <c r="E64" s="239"/>
    </row>
    <row r="65" spans="1:7" s="1" customFormat="1" ht="12" customHeight="1" thickBot="1" x14ac:dyDescent="0.25">
      <c r="A65" s="453" t="s">
        <v>448</v>
      </c>
      <c r="B65" s="21" t="s">
        <v>280</v>
      </c>
      <c r="C65" s="371">
        <f>+C8+C15+C22+C29+C37+C49+C55+C60</f>
        <v>271704050</v>
      </c>
      <c r="D65" s="371">
        <f>+D8+D15+D22+D29+D37+D49+D55+D60</f>
        <v>429736724</v>
      </c>
      <c r="E65" s="413">
        <f>+E8+E15+E22+E29+E37+E49+E55+E60</f>
        <v>1221466142</v>
      </c>
    </row>
    <row r="66" spans="1:7" s="1" customFormat="1" ht="12" customHeight="1" thickBot="1" x14ac:dyDescent="0.25">
      <c r="A66" s="429" t="s">
        <v>281</v>
      </c>
      <c r="B66" s="260" t="s">
        <v>513</v>
      </c>
      <c r="C66" s="364">
        <f>SUM(C67:C69)</f>
        <v>0</v>
      </c>
      <c r="D66" s="364">
        <f>SUM(D67:D69)</f>
        <v>0</v>
      </c>
      <c r="E66" s="235">
        <f>SUM(E67:E69)</f>
        <v>0</v>
      </c>
    </row>
    <row r="67" spans="1:7" s="1" customFormat="1" ht="12" customHeight="1" x14ac:dyDescent="0.2">
      <c r="A67" s="15" t="s">
        <v>310</v>
      </c>
      <c r="B67" s="382" t="s">
        <v>283</v>
      </c>
      <c r="C67" s="368"/>
      <c r="D67" s="368"/>
      <c r="E67" s="239"/>
    </row>
    <row r="68" spans="1:7" s="1" customFormat="1" ht="12" customHeight="1" x14ac:dyDescent="0.2">
      <c r="A68" s="14" t="s">
        <v>319</v>
      </c>
      <c r="B68" s="383" t="s">
        <v>284</v>
      </c>
      <c r="C68" s="368"/>
      <c r="D68" s="368"/>
      <c r="E68" s="239"/>
    </row>
    <row r="69" spans="1:7" s="1" customFormat="1" ht="12" customHeight="1" thickBot="1" x14ac:dyDescent="0.25">
      <c r="A69" s="16" t="s">
        <v>320</v>
      </c>
      <c r="B69" s="447" t="s">
        <v>433</v>
      </c>
      <c r="C69" s="368"/>
      <c r="D69" s="368"/>
      <c r="E69" s="239"/>
    </row>
    <row r="70" spans="1:7" s="1" customFormat="1" ht="12" customHeight="1" thickBot="1" x14ac:dyDescent="0.25">
      <c r="A70" s="429" t="s">
        <v>286</v>
      </c>
      <c r="B70" s="260" t="s">
        <v>287</v>
      </c>
      <c r="C70" s="364">
        <f>SUM(C71:C74)</f>
        <v>0</v>
      </c>
      <c r="D70" s="364">
        <f>SUM(D71:D74)</f>
        <v>0</v>
      </c>
      <c r="E70" s="235">
        <f>SUM(E71:E74)</f>
        <v>0</v>
      </c>
    </row>
    <row r="71" spans="1:7" s="1" customFormat="1" ht="12" customHeight="1" x14ac:dyDescent="0.2">
      <c r="A71" s="15" t="s">
        <v>135</v>
      </c>
      <c r="B71" s="518" t="s">
        <v>288</v>
      </c>
      <c r="C71" s="368"/>
      <c r="D71" s="368"/>
      <c r="E71" s="239"/>
    </row>
    <row r="72" spans="1:7" s="1" customFormat="1" ht="13.5" customHeight="1" x14ac:dyDescent="0.25">
      <c r="A72" s="14" t="s">
        <v>136</v>
      </c>
      <c r="B72" s="518" t="s">
        <v>539</v>
      </c>
      <c r="C72" s="368"/>
      <c r="D72" s="368"/>
      <c r="E72" s="239"/>
      <c r="G72" s="39"/>
    </row>
    <row r="73" spans="1:7" s="1" customFormat="1" ht="12" customHeight="1" x14ac:dyDescent="0.2">
      <c r="A73" s="14" t="s">
        <v>311</v>
      </c>
      <c r="B73" s="518" t="s">
        <v>289</v>
      </c>
      <c r="C73" s="368"/>
      <c r="D73" s="368"/>
      <c r="E73" s="239"/>
    </row>
    <row r="74" spans="1:7" s="1" customFormat="1" ht="12" customHeight="1" thickBot="1" x14ac:dyDescent="0.25">
      <c r="A74" s="16" t="s">
        <v>312</v>
      </c>
      <c r="B74" s="519" t="s">
        <v>540</v>
      </c>
      <c r="C74" s="368"/>
      <c r="D74" s="368"/>
      <c r="E74" s="239"/>
    </row>
    <row r="75" spans="1:7" s="1" customFormat="1" ht="12" customHeight="1" thickBot="1" x14ac:dyDescent="0.25">
      <c r="A75" s="429" t="s">
        <v>290</v>
      </c>
      <c r="B75" s="260" t="s">
        <v>291</v>
      </c>
      <c r="C75" s="364">
        <f>SUM(C76:C77)</f>
        <v>98631819</v>
      </c>
      <c r="D75" s="364">
        <f>SUM(D76:D77)</f>
        <v>54614742</v>
      </c>
      <c r="E75" s="235">
        <f>SUM(E76:E77)</f>
        <v>150352020</v>
      </c>
    </row>
    <row r="76" spans="1:7" s="1" customFormat="1" ht="12" customHeight="1" x14ac:dyDescent="0.2">
      <c r="A76" s="15" t="s">
        <v>313</v>
      </c>
      <c r="B76" s="382" t="s">
        <v>292</v>
      </c>
      <c r="C76" s="368">
        <v>98631819</v>
      </c>
      <c r="D76" s="368">
        <v>54614742</v>
      </c>
      <c r="E76" s="239">
        <v>150352020</v>
      </c>
    </row>
    <row r="77" spans="1:7" s="1" customFormat="1" ht="12" customHeight="1" thickBot="1" x14ac:dyDescent="0.25">
      <c r="A77" s="16" t="s">
        <v>314</v>
      </c>
      <c r="B77" s="262" t="s">
        <v>293</v>
      </c>
      <c r="C77" s="368"/>
      <c r="D77" s="368"/>
      <c r="E77" s="239"/>
    </row>
    <row r="78" spans="1:7" s="1" customFormat="1" ht="12" customHeight="1" thickBot="1" x14ac:dyDescent="0.25">
      <c r="A78" s="429" t="s">
        <v>294</v>
      </c>
      <c r="B78" s="260" t="s">
        <v>295</v>
      </c>
      <c r="C78" s="364">
        <f>SUM(C79:C81)</f>
        <v>6195578</v>
      </c>
      <c r="D78" s="364">
        <f>SUM(D79:D81)</f>
        <v>7049829</v>
      </c>
      <c r="E78" s="235">
        <f>SUM(E79:E81)</f>
        <v>0</v>
      </c>
    </row>
    <row r="79" spans="1:7" s="1" customFormat="1" ht="12" customHeight="1" x14ac:dyDescent="0.2">
      <c r="A79" s="15" t="s">
        <v>315</v>
      </c>
      <c r="B79" s="382" t="s">
        <v>296</v>
      </c>
      <c r="C79" s="368">
        <v>6195578</v>
      </c>
      <c r="D79" s="368">
        <v>7049829</v>
      </c>
      <c r="E79" s="239"/>
    </row>
    <row r="80" spans="1:7" s="1" customFormat="1" ht="12" customHeight="1" x14ac:dyDescent="0.2">
      <c r="A80" s="14" t="s">
        <v>316</v>
      </c>
      <c r="B80" s="383" t="s">
        <v>297</v>
      </c>
      <c r="C80" s="368"/>
      <c r="D80" s="368"/>
      <c r="E80" s="239"/>
    </row>
    <row r="81" spans="1:6" s="1" customFormat="1" ht="12" customHeight="1" thickBot="1" x14ac:dyDescent="0.25">
      <c r="A81" s="16" t="s">
        <v>317</v>
      </c>
      <c r="B81" s="262" t="s">
        <v>510</v>
      </c>
      <c r="C81" s="368"/>
      <c r="D81" s="368"/>
      <c r="E81" s="239"/>
    </row>
    <row r="82" spans="1:6" s="1" customFormat="1" ht="12" customHeight="1" thickBot="1" x14ac:dyDescent="0.25">
      <c r="A82" s="429" t="s">
        <v>298</v>
      </c>
      <c r="B82" s="260" t="s">
        <v>318</v>
      </c>
      <c r="C82" s="364">
        <f>SUM(C83:C86)</f>
        <v>0</v>
      </c>
      <c r="D82" s="364">
        <f>SUM(D83:D86)</f>
        <v>0</v>
      </c>
      <c r="E82" s="235">
        <f>SUM(E83:E86)</f>
        <v>0</v>
      </c>
    </row>
    <row r="83" spans="1:6" s="1" customFormat="1" ht="12" customHeight="1" x14ac:dyDescent="0.2">
      <c r="A83" s="386" t="s">
        <v>299</v>
      </c>
      <c r="B83" s="382" t="s">
        <v>300</v>
      </c>
      <c r="C83" s="368"/>
      <c r="D83" s="368"/>
      <c r="E83" s="239"/>
    </row>
    <row r="84" spans="1:6" s="1" customFormat="1" ht="12" customHeight="1" x14ac:dyDescent="0.2">
      <c r="A84" s="387" t="s">
        <v>301</v>
      </c>
      <c r="B84" s="383" t="s">
        <v>302</v>
      </c>
      <c r="C84" s="368"/>
      <c r="D84" s="368"/>
      <c r="E84" s="239"/>
    </row>
    <row r="85" spans="1:6" s="1" customFormat="1" ht="12" customHeight="1" x14ac:dyDescent="0.2">
      <c r="A85" s="387" t="s">
        <v>303</v>
      </c>
      <c r="B85" s="383" t="s">
        <v>304</v>
      </c>
      <c r="C85" s="368"/>
      <c r="D85" s="368"/>
      <c r="E85" s="239"/>
    </row>
    <row r="86" spans="1:6" s="1" customFormat="1" ht="12" customHeight="1" thickBot="1" x14ac:dyDescent="0.25">
      <c r="A86" s="388" t="s">
        <v>305</v>
      </c>
      <c r="B86" s="262" t="s">
        <v>306</v>
      </c>
      <c r="C86" s="368"/>
      <c r="D86" s="368"/>
      <c r="E86" s="239"/>
    </row>
    <row r="87" spans="1:6" s="1" customFormat="1" ht="12" customHeight="1" thickBot="1" x14ac:dyDescent="0.25">
      <c r="A87" s="429" t="s">
        <v>307</v>
      </c>
      <c r="B87" s="260" t="s">
        <v>447</v>
      </c>
      <c r="C87" s="431"/>
      <c r="D87" s="431"/>
      <c r="E87" s="432"/>
    </row>
    <row r="88" spans="1:6" s="1" customFormat="1" ht="12" customHeight="1" thickBot="1" x14ac:dyDescent="0.25">
      <c r="A88" s="429" t="s">
        <v>309</v>
      </c>
      <c r="B88" s="260" t="s">
        <v>308</v>
      </c>
      <c r="C88" s="431"/>
      <c r="D88" s="431"/>
      <c r="E88" s="432"/>
    </row>
    <row r="89" spans="1:6" s="1" customFormat="1" ht="12" customHeight="1" thickBot="1" x14ac:dyDescent="0.25">
      <c r="A89" s="429" t="s">
        <v>321</v>
      </c>
      <c r="B89" s="389" t="s">
        <v>450</v>
      </c>
      <c r="C89" s="371">
        <f>+C66+C70+C75+C78+C82+C88+C87</f>
        <v>104827397</v>
      </c>
      <c r="D89" s="371">
        <f>+D66+D70+D75+D78+D82+D88+D87</f>
        <v>61664571</v>
      </c>
      <c r="E89" s="413">
        <f>+E66+E70+E75+E78+E82+E88+E87</f>
        <v>150352020</v>
      </c>
    </row>
    <row r="90" spans="1:6" s="1" customFormat="1" ht="12" customHeight="1" thickBot="1" x14ac:dyDescent="0.25">
      <c r="A90" s="430" t="s">
        <v>449</v>
      </c>
      <c r="B90" s="390" t="s">
        <v>451</v>
      </c>
      <c r="C90" s="371">
        <f>+C65+C89</f>
        <v>376531447</v>
      </c>
      <c r="D90" s="371">
        <f>+D65+D89</f>
        <v>491401295</v>
      </c>
      <c r="E90" s="413">
        <f>+E65+E89</f>
        <v>1371818162</v>
      </c>
    </row>
    <row r="91" spans="1:6" s="1" customFormat="1" ht="12" customHeight="1" x14ac:dyDescent="0.2">
      <c r="A91" s="336"/>
      <c r="B91" s="337"/>
      <c r="C91" s="338"/>
      <c r="D91" s="339"/>
      <c r="E91" s="340"/>
    </row>
    <row r="92" spans="1:6" s="1" customFormat="1" ht="12" customHeight="1" x14ac:dyDescent="0.2">
      <c r="A92" s="770" t="s">
        <v>44</v>
      </c>
      <c r="B92" s="770"/>
      <c r="C92" s="770"/>
      <c r="D92" s="770"/>
      <c r="E92" s="770"/>
    </row>
    <row r="93" spans="1:6" s="1" customFormat="1" ht="12" customHeight="1" thickBot="1" x14ac:dyDescent="0.25">
      <c r="A93" s="775" t="s">
        <v>139</v>
      </c>
      <c r="B93" s="775"/>
      <c r="C93" s="351"/>
      <c r="D93" s="130"/>
      <c r="E93" s="275" t="str">
        <f>E5</f>
        <v>Forintban!</v>
      </c>
    </row>
    <row r="94" spans="1:6" s="1" customFormat="1" ht="24" customHeight="1" thickBot="1" x14ac:dyDescent="0.25">
      <c r="A94" s="23" t="s">
        <v>14</v>
      </c>
      <c r="B94" s="24" t="s">
        <v>45</v>
      </c>
      <c r="C94" s="24" t="str">
        <f>+C6</f>
        <v>2019. évi tény</v>
      </c>
      <c r="D94" s="24" t="str">
        <f>+D6</f>
        <v>2020. évi várható</v>
      </c>
      <c r="E94" s="148" t="str">
        <f>+E6</f>
        <v>2021. évi előirányzat</v>
      </c>
      <c r="F94" s="138"/>
    </row>
    <row r="95" spans="1:6" s="1" customFormat="1" ht="12" customHeight="1" thickBot="1" x14ac:dyDescent="0.25">
      <c r="A95" s="32" t="s">
        <v>465</v>
      </c>
      <c r="B95" s="33" t="s">
        <v>466</v>
      </c>
      <c r="C95" s="33" t="s">
        <v>467</v>
      </c>
      <c r="D95" s="33" t="s">
        <v>469</v>
      </c>
      <c r="E95" s="414" t="s">
        <v>468</v>
      </c>
      <c r="F95" s="138"/>
    </row>
    <row r="96" spans="1:6" s="1" customFormat="1" ht="15.2" customHeight="1" thickBot="1" x14ac:dyDescent="0.25">
      <c r="A96" s="22" t="s">
        <v>16</v>
      </c>
      <c r="B96" s="28" t="s">
        <v>409</v>
      </c>
      <c r="C96" s="363">
        <f>C97+C98+C99+C100+C101+C114</f>
        <v>258902091</v>
      </c>
      <c r="D96" s="363">
        <f>D97+D98+D99+D100+D101+D114</f>
        <v>282529766</v>
      </c>
      <c r="E96" s="456">
        <f>E97+E98+E99+E100+E101+E114</f>
        <v>1231994542</v>
      </c>
      <c r="F96" s="138"/>
    </row>
    <row r="97" spans="1:5" s="1" customFormat="1" ht="12.95" customHeight="1" x14ac:dyDescent="0.2">
      <c r="A97" s="17" t="s">
        <v>95</v>
      </c>
      <c r="B97" s="10" t="s">
        <v>46</v>
      </c>
      <c r="C97" s="463">
        <v>124471615</v>
      </c>
      <c r="D97" s="463">
        <v>142242086</v>
      </c>
      <c r="E97" s="457">
        <v>149691902</v>
      </c>
    </row>
    <row r="98" spans="1:5" ht="16.5" customHeight="1" x14ac:dyDescent="0.25">
      <c r="A98" s="14" t="s">
        <v>96</v>
      </c>
      <c r="B98" s="8" t="s">
        <v>161</v>
      </c>
      <c r="C98" s="365">
        <v>22370467</v>
      </c>
      <c r="D98" s="365">
        <v>22876982</v>
      </c>
      <c r="E98" s="236">
        <v>22187702</v>
      </c>
    </row>
    <row r="99" spans="1:5" x14ac:dyDescent="0.25">
      <c r="A99" s="14" t="s">
        <v>97</v>
      </c>
      <c r="B99" s="8" t="s">
        <v>126</v>
      </c>
      <c r="C99" s="367">
        <v>97734119</v>
      </c>
      <c r="D99" s="367">
        <v>109443380</v>
      </c>
      <c r="E99" s="238">
        <v>127646338</v>
      </c>
    </row>
    <row r="100" spans="1:5" s="38" customFormat="1" ht="12" customHeight="1" x14ac:dyDescent="0.2">
      <c r="A100" s="14" t="s">
        <v>98</v>
      </c>
      <c r="B100" s="11" t="s">
        <v>162</v>
      </c>
      <c r="C100" s="367">
        <v>1215500</v>
      </c>
      <c r="D100" s="367">
        <v>1692000</v>
      </c>
      <c r="E100" s="238">
        <v>1875000</v>
      </c>
    </row>
    <row r="101" spans="1:5" ht="12" customHeight="1" x14ac:dyDescent="0.25">
      <c r="A101" s="14" t="s">
        <v>109</v>
      </c>
      <c r="B101" s="19" t="s">
        <v>163</v>
      </c>
      <c r="C101" s="367">
        <f>C104+C108+C113+C106</f>
        <v>13110390</v>
      </c>
      <c r="D101" s="367">
        <f>D104+D108+D113</f>
        <v>6275318</v>
      </c>
      <c r="E101" s="238">
        <v>7031140</v>
      </c>
    </row>
    <row r="102" spans="1:5" ht="12" customHeight="1" x14ac:dyDescent="0.25">
      <c r="A102" s="14" t="s">
        <v>99</v>
      </c>
      <c r="B102" s="8" t="s">
        <v>414</v>
      </c>
      <c r="C102" s="367"/>
      <c r="D102" s="367"/>
      <c r="E102" s="238"/>
    </row>
    <row r="103" spans="1:5" ht="12" customHeight="1" x14ac:dyDescent="0.25">
      <c r="A103" s="14" t="s">
        <v>100</v>
      </c>
      <c r="B103" s="134" t="s">
        <v>413</v>
      </c>
      <c r="C103" s="367"/>
      <c r="D103" s="367"/>
      <c r="E103" s="238"/>
    </row>
    <row r="104" spans="1:5" ht="12" customHeight="1" x14ac:dyDescent="0.25">
      <c r="A104" s="14" t="s">
        <v>110</v>
      </c>
      <c r="B104" s="134" t="s">
        <v>412</v>
      </c>
      <c r="C104" s="367">
        <v>1026280</v>
      </c>
      <c r="D104" s="367">
        <v>703648</v>
      </c>
      <c r="E104" s="238">
        <f>E108+E113</f>
        <v>7031140</v>
      </c>
    </row>
    <row r="105" spans="1:5" ht="12" customHeight="1" x14ac:dyDescent="0.25">
      <c r="A105" s="14" t="s">
        <v>111</v>
      </c>
      <c r="B105" s="132" t="s">
        <v>324</v>
      </c>
      <c r="C105" s="367"/>
      <c r="D105" s="367"/>
      <c r="E105" s="238"/>
    </row>
    <row r="106" spans="1:5" ht="12" customHeight="1" x14ac:dyDescent="0.25">
      <c r="A106" s="14" t="s">
        <v>112</v>
      </c>
      <c r="B106" s="133" t="s">
        <v>325</v>
      </c>
      <c r="C106" s="367">
        <v>250000</v>
      </c>
      <c r="D106" s="367"/>
      <c r="E106" s="238"/>
    </row>
    <row r="107" spans="1:5" ht="12" customHeight="1" x14ac:dyDescent="0.25">
      <c r="A107" s="14" t="s">
        <v>113</v>
      </c>
      <c r="B107" s="133" t="s">
        <v>326</v>
      </c>
      <c r="C107" s="367"/>
      <c r="D107" s="367"/>
      <c r="E107" s="238"/>
    </row>
    <row r="108" spans="1:5" ht="12" customHeight="1" x14ac:dyDescent="0.25">
      <c r="A108" s="14" t="s">
        <v>115</v>
      </c>
      <c r="B108" s="132" t="s">
        <v>327</v>
      </c>
      <c r="C108" s="367">
        <v>5403210</v>
      </c>
      <c r="D108" s="367">
        <v>4233670</v>
      </c>
      <c r="E108" s="238">
        <v>4531140</v>
      </c>
    </row>
    <row r="109" spans="1:5" ht="12" customHeight="1" x14ac:dyDescent="0.25">
      <c r="A109" s="14" t="s">
        <v>164</v>
      </c>
      <c r="B109" s="132" t="s">
        <v>328</v>
      </c>
      <c r="C109" s="367"/>
      <c r="D109" s="367"/>
      <c r="E109" s="238"/>
    </row>
    <row r="110" spans="1:5" ht="12" customHeight="1" x14ac:dyDescent="0.25">
      <c r="A110" s="14" t="s">
        <v>322</v>
      </c>
      <c r="B110" s="133" t="s">
        <v>329</v>
      </c>
      <c r="C110" s="367"/>
      <c r="D110" s="367"/>
      <c r="E110" s="238"/>
    </row>
    <row r="111" spans="1:5" ht="12" customHeight="1" x14ac:dyDescent="0.25">
      <c r="A111" s="13" t="s">
        <v>323</v>
      </c>
      <c r="B111" s="134" t="s">
        <v>330</v>
      </c>
      <c r="C111" s="367"/>
      <c r="D111" s="367"/>
      <c r="E111" s="238"/>
    </row>
    <row r="112" spans="1:5" ht="12" customHeight="1" x14ac:dyDescent="0.25">
      <c r="A112" s="14" t="s">
        <v>410</v>
      </c>
      <c r="B112" s="134" t="s">
        <v>331</v>
      </c>
      <c r="C112" s="367"/>
      <c r="D112" s="367"/>
      <c r="E112" s="238"/>
    </row>
    <row r="113" spans="1:5" ht="12" customHeight="1" x14ac:dyDescent="0.25">
      <c r="A113" s="16" t="s">
        <v>411</v>
      </c>
      <c r="B113" s="134" t="s">
        <v>332</v>
      </c>
      <c r="C113" s="367">
        <v>6430900</v>
      </c>
      <c r="D113" s="367">
        <v>1338000</v>
      </c>
      <c r="E113" s="238">
        <v>2500000</v>
      </c>
    </row>
    <row r="114" spans="1:5" ht="12" customHeight="1" x14ac:dyDescent="0.25">
      <c r="A114" s="14" t="s">
        <v>415</v>
      </c>
      <c r="B114" s="11" t="s">
        <v>47</v>
      </c>
      <c r="C114" s="365"/>
      <c r="D114" s="365"/>
      <c r="E114" s="236">
        <f>E116</f>
        <v>923562460</v>
      </c>
    </row>
    <row r="115" spans="1:5" ht="12" customHeight="1" x14ac:dyDescent="0.25">
      <c r="A115" s="14" t="s">
        <v>416</v>
      </c>
      <c r="B115" s="8" t="s">
        <v>418</v>
      </c>
      <c r="C115" s="365"/>
      <c r="D115" s="365"/>
      <c r="E115" s="236"/>
    </row>
    <row r="116" spans="1:5" ht="12" customHeight="1" thickBot="1" x14ac:dyDescent="0.3">
      <c r="A116" s="18" t="s">
        <v>417</v>
      </c>
      <c r="B116" s="451" t="s">
        <v>419</v>
      </c>
      <c r="C116" s="464"/>
      <c r="D116" s="464"/>
      <c r="E116" s="236">
        <v>923562460</v>
      </c>
    </row>
    <row r="117" spans="1:5" ht="12" customHeight="1" thickBot="1" x14ac:dyDescent="0.3">
      <c r="A117" s="448" t="s">
        <v>17</v>
      </c>
      <c r="B117" s="449" t="s">
        <v>333</v>
      </c>
      <c r="C117" s="465">
        <f>+C118+C120+C122</f>
        <v>56190070</v>
      </c>
      <c r="D117" s="465">
        <f>+D118+D120+D122</f>
        <v>54757259</v>
      </c>
      <c r="E117" s="459">
        <f>+E118+E120+E122</f>
        <v>132874925</v>
      </c>
    </row>
    <row r="118" spans="1:5" ht="12" customHeight="1" x14ac:dyDescent="0.25">
      <c r="A118" s="15" t="s">
        <v>101</v>
      </c>
      <c r="B118" s="8" t="s">
        <v>206</v>
      </c>
      <c r="C118" s="366">
        <v>12991659</v>
      </c>
      <c r="D118" s="366">
        <v>11552422</v>
      </c>
      <c r="E118" s="237">
        <v>108691508</v>
      </c>
    </row>
    <row r="119" spans="1:5" x14ac:dyDescent="0.25">
      <c r="A119" s="15" t="s">
        <v>102</v>
      </c>
      <c r="B119" s="12" t="s">
        <v>337</v>
      </c>
      <c r="C119" s="366"/>
      <c r="D119" s="366"/>
      <c r="E119" s="237">
        <v>90367179</v>
      </c>
    </row>
    <row r="120" spans="1:5" ht="12" customHeight="1" x14ac:dyDescent="0.25">
      <c r="A120" s="15" t="s">
        <v>103</v>
      </c>
      <c r="B120" s="12" t="s">
        <v>165</v>
      </c>
      <c r="C120" s="365">
        <v>42792811</v>
      </c>
      <c r="D120" s="365">
        <v>39554837</v>
      </c>
      <c r="E120" s="236">
        <v>24133417</v>
      </c>
    </row>
    <row r="121" spans="1:5" ht="12" customHeight="1" x14ac:dyDescent="0.25">
      <c r="A121" s="15" t="s">
        <v>104</v>
      </c>
      <c r="B121" s="12" t="s">
        <v>338</v>
      </c>
      <c r="C121" s="365"/>
      <c r="D121" s="365"/>
      <c r="E121" s="236">
        <v>10716161</v>
      </c>
    </row>
    <row r="122" spans="1:5" ht="12" customHeight="1" x14ac:dyDescent="0.25">
      <c r="A122" s="15" t="s">
        <v>105</v>
      </c>
      <c r="B122" s="262" t="s">
        <v>208</v>
      </c>
      <c r="C122" s="365">
        <f>C125+C126</f>
        <v>405600</v>
      </c>
      <c r="D122" s="365">
        <f>D126+D130</f>
        <v>3650000</v>
      </c>
      <c r="E122" s="236">
        <f>E126</f>
        <v>50000</v>
      </c>
    </row>
    <row r="123" spans="1:5" ht="12" customHeight="1" x14ac:dyDescent="0.25">
      <c r="A123" s="15" t="s">
        <v>114</v>
      </c>
      <c r="B123" s="261" t="s">
        <v>401</v>
      </c>
      <c r="C123" s="365"/>
      <c r="D123" s="365"/>
      <c r="E123" s="236"/>
    </row>
    <row r="124" spans="1:5" ht="12" customHeight="1" x14ac:dyDescent="0.25">
      <c r="A124" s="15" t="s">
        <v>116</v>
      </c>
      <c r="B124" s="378" t="s">
        <v>343</v>
      </c>
      <c r="C124" s="365"/>
      <c r="D124" s="365"/>
      <c r="E124" s="236"/>
    </row>
    <row r="125" spans="1:5" ht="12" customHeight="1" x14ac:dyDescent="0.25">
      <c r="A125" s="15" t="s">
        <v>166</v>
      </c>
      <c r="B125" s="133" t="s">
        <v>326</v>
      </c>
      <c r="C125" s="365">
        <v>355600</v>
      </c>
      <c r="D125" s="365"/>
      <c r="E125" s="236"/>
    </row>
    <row r="126" spans="1:5" ht="12" customHeight="1" x14ac:dyDescent="0.25">
      <c r="A126" s="15" t="s">
        <v>167</v>
      </c>
      <c r="B126" s="133" t="s">
        <v>342</v>
      </c>
      <c r="C126" s="365">
        <v>50000</v>
      </c>
      <c r="D126" s="365">
        <v>50000</v>
      </c>
      <c r="E126" s="236">
        <v>50000</v>
      </c>
    </row>
    <row r="127" spans="1:5" ht="12" customHeight="1" x14ac:dyDescent="0.25">
      <c r="A127" s="15" t="s">
        <v>168</v>
      </c>
      <c r="B127" s="133" t="s">
        <v>341</v>
      </c>
      <c r="C127" s="365"/>
      <c r="D127" s="365"/>
      <c r="E127" s="236"/>
    </row>
    <row r="128" spans="1:5" ht="12" customHeight="1" x14ac:dyDescent="0.25">
      <c r="A128" s="15" t="s">
        <v>334</v>
      </c>
      <c r="B128" s="133" t="s">
        <v>329</v>
      </c>
      <c r="C128" s="365"/>
      <c r="D128" s="365"/>
      <c r="E128" s="236"/>
    </row>
    <row r="129" spans="1:5" ht="12" customHeight="1" x14ac:dyDescent="0.25">
      <c r="A129" s="15" t="s">
        <v>335</v>
      </c>
      <c r="B129" s="133" t="s">
        <v>340</v>
      </c>
      <c r="C129" s="365"/>
      <c r="D129" s="365"/>
      <c r="E129" s="236"/>
    </row>
    <row r="130" spans="1:5" ht="12" customHeight="1" thickBot="1" x14ac:dyDescent="0.3">
      <c r="A130" s="13" t="s">
        <v>336</v>
      </c>
      <c r="B130" s="133" t="s">
        <v>339</v>
      </c>
      <c r="C130" s="367"/>
      <c r="D130" s="367">
        <v>3600000</v>
      </c>
      <c r="E130" s="238"/>
    </row>
    <row r="131" spans="1:5" ht="12" customHeight="1" thickBot="1" x14ac:dyDescent="0.3">
      <c r="A131" s="20" t="s">
        <v>18</v>
      </c>
      <c r="B131" s="115" t="s">
        <v>420</v>
      </c>
      <c r="C131" s="364">
        <f>+C96+C117</f>
        <v>315092161</v>
      </c>
      <c r="D131" s="364">
        <f>+D96+D117</f>
        <v>337287025</v>
      </c>
      <c r="E131" s="235">
        <f>+E96+E117</f>
        <v>1364869467</v>
      </c>
    </row>
    <row r="132" spans="1:5" ht="12" customHeight="1" thickBot="1" x14ac:dyDescent="0.3">
      <c r="A132" s="20" t="s">
        <v>19</v>
      </c>
      <c r="B132" s="115" t="s">
        <v>421</v>
      </c>
      <c r="C132" s="364">
        <f>+C133+C134+C135</f>
        <v>0</v>
      </c>
      <c r="D132" s="364">
        <f>+D133+D134+D135</f>
        <v>0</v>
      </c>
      <c r="E132" s="235">
        <f>+E133+E134+E135</f>
        <v>0</v>
      </c>
    </row>
    <row r="133" spans="1:5" ht="12" customHeight="1" x14ac:dyDescent="0.25">
      <c r="A133" s="15" t="s">
        <v>243</v>
      </c>
      <c r="B133" s="12" t="s">
        <v>428</v>
      </c>
      <c r="C133" s="365"/>
      <c r="D133" s="365"/>
      <c r="E133" s="236"/>
    </row>
    <row r="134" spans="1:5" ht="12" customHeight="1" x14ac:dyDescent="0.25">
      <c r="A134" s="15" t="s">
        <v>244</v>
      </c>
      <c r="B134" s="12" t="s">
        <v>429</v>
      </c>
      <c r="C134" s="365"/>
      <c r="D134" s="365"/>
      <c r="E134" s="236"/>
    </row>
    <row r="135" spans="1:5" ht="12" customHeight="1" thickBot="1" x14ac:dyDescent="0.3">
      <c r="A135" s="13" t="s">
        <v>245</v>
      </c>
      <c r="B135" s="12" t="s">
        <v>430</v>
      </c>
      <c r="C135" s="365"/>
      <c r="D135" s="365"/>
      <c r="E135" s="236"/>
    </row>
    <row r="136" spans="1:5" ht="12" customHeight="1" thickBot="1" x14ac:dyDescent="0.3">
      <c r="A136" s="20" t="s">
        <v>20</v>
      </c>
      <c r="B136" s="115" t="s">
        <v>422</v>
      </c>
      <c r="C136" s="364">
        <f>SUM(C137:C142)</f>
        <v>0</v>
      </c>
      <c r="D136" s="364">
        <f>SUM(D137:D142)</f>
        <v>0</v>
      </c>
      <c r="E136" s="235">
        <f>SUM(E137:E142)</f>
        <v>0</v>
      </c>
    </row>
    <row r="137" spans="1:5" ht="12" customHeight="1" x14ac:dyDescent="0.25">
      <c r="A137" s="15" t="s">
        <v>88</v>
      </c>
      <c r="B137" s="9" t="s">
        <v>431</v>
      </c>
      <c r="C137" s="365"/>
      <c r="D137" s="365"/>
      <c r="E137" s="236"/>
    </row>
    <row r="138" spans="1:5" ht="12" customHeight="1" x14ac:dyDescent="0.25">
      <c r="A138" s="15" t="s">
        <v>89</v>
      </c>
      <c r="B138" s="9" t="s">
        <v>423</v>
      </c>
      <c r="C138" s="365"/>
      <c r="D138" s="365"/>
      <c r="E138" s="236"/>
    </row>
    <row r="139" spans="1:5" ht="12" customHeight="1" x14ac:dyDescent="0.25">
      <c r="A139" s="15" t="s">
        <v>90</v>
      </c>
      <c r="B139" s="9" t="s">
        <v>424</v>
      </c>
      <c r="C139" s="365"/>
      <c r="D139" s="365"/>
      <c r="E139" s="236"/>
    </row>
    <row r="140" spans="1:5" ht="12" customHeight="1" x14ac:dyDescent="0.25">
      <c r="A140" s="15" t="s">
        <v>153</v>
      </c>
      <c r="B140" s="9" t="s">
        <v>425</v>
      </c>
      <c r="C140" s="365"/>
      <c r="D140" s="365"/>
      <c r="E140" s="236"/>
    </row>
    <row r="141" spans="1:5" ht="12" customHeight="1" x14ac:dyDescent="0.25">
      <c r="A141" s="15" t="s">
        <v>154</v>
      </c>
      <c r="B141" s="9" t="s">
        <v>426</v>
      </c>
      <c r="C141" s="365"/>
      <c r="D141" s="365"/>
      <c r="E141" s="236"/>
    </row>
    <row r="142" spans="1:5" ht="12" customHeight="1" thickBot="1" x14ac:dyDescent="0.3">
      <c r="A142" s="13" t="s">
        <v>155</v>
      </c>
      <c r="B142" s="9" t="s">
        <v>427</v>
      </c>
      <c r="C142" s="365"/>
      <c r="D142" s="365"/>
      <c r="E142" s="236"/>
    </row>
    <row r="143" spans="1:5" ht="12" customHeight="1" thickBot="1" x14ac:dyDescent="0.3">
      <c r="A143" s="20" t="s">
        <v>21</v>
      </c>
      <c r="B143" s="115" t="s">
        <v>435</v>
      </c>
      <c r="C143" s="371">
        <f>+C144+C145+C146+C147</f>
        <v>5584231</v>
      </c>
      <c r="D143" s="371">
        <f>+D144+D145+D146+D147</f>
        <v>5762250</v>
      </c>
      <c r="E143" s="413">
        <f>+E144+E145+E146+E147</f>
        <v>6948695</v>
      </c>
    </row>
    <row r="144" spans="1:5" ht="12" customHeight="1" x14ac:dyDescent="0.25">
      <c r="A144" s="15" t="s">
        <v>91</v>
      </c>
      <c r="B144" s="9" t="s">
        <v>344</v>
      </c>
      <c r="C144" s="365"/>
      <c r="D144" s="365"/>
      <c r="E144" s="236"/>
    </row>
    <row r="145" spans="1:6" ht="12" customHeight="1" x14ac:dyDescent="0.25">
      <c r="A145" s="15" t="s">
        <v>92</v>
      </c>
      <c r="B145" s="9" t="s">
        <v>345</v>
      </c>
      <c r="C145" s="365">
        <v>5584231</v>
      </c>
      <c r="D145" s="365">
        <v>5762250</v>
      </c>
      <c r="E145" s="236">
        <v>6948695</v>
      </c>
    </row>
    <row r="146" spans="1:6" ht="12" customHeight="1" x14ac:dyDescent="0.25">
      <c r="A146" s="15" t="s">
        <v>261</v>
      </c>
      <c r="B146" s="9" t="s">
        <v>682</v>
      </c>
      <c r="C146" s="365"/>
      <c r="D146" s="365"/>
      <c r="E146" s="236"/>
    </row>
    <row r="147" spans="1:6" ht="12" customHeight="1" thickBot="1" x14ac:dyDescent="0.3">
      <c r="A147" s="13" t="s">
        <v>262</v>
      </c>
      <c r="B147" s="7" t="s">
        <v>363</v>
      </c>
      <c r="C147" s="365"/>
      <c r="D147" s="365"/>
      <c r="E147" s="236"/>
    </row>
    <row r="148" spans="1:6" ht="12" customHeight="1" thickBot="1" x14ac:dyDescent="0.3">
      <c r="A148" s="20" t="s">
        <v>22</v>
      </c>
      <c r="B148" s="115" t="s">
        <v>437</v>
      </c>
      <c r="C148" s="466">
        <f>SUM(C149:C153)</f>
        <v>0</v>
      </c>
      <c r="D148" s="466">
        <f>SUM(D149:D153)</f>
        <v>0</v>
      </c>
      <c r="E148" s="460">
        <f>SUM(E149:E153)</f>
        <v>0</v>
      </c>
    </row>
    <row r="149" spans="1:6" ht="12" customHeight="1" x14ac:dyDescent="0.25">
      <c r="A149" s="15" t="s">
        <v>93</v>
      </c>
      <c r="B149" s="9" t="s">
        <v>432</v>
      </c>
      <c r="C149" s="365"/>
      <c r="D149" s="365"/>
      <c r="E149" s="236"/>
    </row>
    <row r="150" spans="1:6" ht="12" customHeight="1" x14ac:dyDescent="0.25">
      <c r="A150" s="15" t="s">
        <v>94</v>
      </c>
      <c r="B150" s="9" t="s">
        <v>439</v>
      </c>
      <c r="C150" s="365"/>
      <c r="D150" s="365"/>
      <c r="E150" s="236"/>
    </row>
    <row r="151" spans="1:6" ht="12" customHeight="1" x14ac:dyDescent="0.25">
      <c r="A151" s="15" t="s">
        <v>273</v>
      </c>
      <c r="B151" s="9" t="s">
        <v>434</v>
      </c>
      <c r="C151" s="365"/>
      <c r="D151" s="365"/>
      <c r="E151" s="236"/>
    </row>
    <row r="152" spans="1:6" ht="12" customHeight="1" x14ac:dyDescent="0.25">
      <c r="A152" s="15" t="s">
        <v>274</v>
      </c>
      <c r="B152" s="9" t="s">
        <v>440</v>
      </c>
      <c r="C152" s="365"/>
      <c r="D152" s="365"/>
      <c r="E152" s="236"/>
    </row>
    <row r="153" spans="1:6" ht="12" customHeight="1" thickBot="1" x14ac:dyDescent="0.3">
      <c r="A153" s="15" t="s">
        <v>438</v>
      </c>
      <c r="B153" s="9" t="s">
        <v>441</v>
      </c>
      <c r="C153" s="365"/>
      <c r="D153" s="365"/>
      <c r="E153" s="236"/>
    </row>
    <row r="154" spans="1:6" ht="12" customHeight="1" thickBot="1" x14ac:dyDescent="0.3">
      <c r="A154" s="20" t="s">
        <v>23</v>
      </c>
      <c r="B154" s="115" t="s">
        <v>442</v>
      </c>
      <c r="C154" s="467"/>
      <c r="D154" s="467"/>
      <c r="E154" s="461"/>
    </row>
    <row r="155" spans="1:6" ht="12" customHeight="1" thickBot="1" x14ac:dyDescent="0.3">
      <c r="A155" s="20" t="s">
        <v>24</v>
      </c>
      <c r="B155" s="115" t="s">
        <v>443</v>
      </c>
      <c r="C155" s="467"/>
      <c r="D155" s="467"/>
      <c r="E155" s="461"/>
    </row>
    <row r="156" spans="1:6" ht="15.2" customHeight="1" thickBot="1" x14ac:dyDescent="0.3">
      <c r="A156" s="20" t="s">
        <v>25</v>
      </c>
      <c r="B156" s="115" t="s">
        <v>445</v>
      </c>
      <c r="C156" s="468">
        <f>+C132+C136+C143+C148+C154+C155</f>
        <v>5584231</v>
      </c>
      <c r="D156" s="468">
        <f>+D132+D136+D143+D148+D154+D155</f>
        <v>5762250</v>
      </c>
      <c r="E156" s="462">
        <f>+E132+E136+E143+E148+E154+E155</f>
        <v>6948695</v>
      </c>
      <c r="F156" s="116"/>
    </row>
    <row r="157" spans="1:6" s="1" customFormat="1" ht="12.95" customHeight="1" thickBot="1" x14ac:dyDescent="0.25">
      <c r="A157" s="263" t="s">
        <v>26</v>
      </c>
      <c r="B157" s="347" t="s">
        <v>444</v>
      </c>
      <c r="C157" s="468">
        <f>+C131+C156</f>
        <v>320676392</v>
      </c>
      <c r="D157" s="468">
        <f>+D131+D156</f>
        <v>343049275</v>
      </c>
      <c r="E157" s="462">
        <f>+E131+E156</f>
        <v>1371818162</v>
      </c>
    </row>
    <row r="158" spans="1:6" x14ac:dyDescent="0.25">
      <c r="C158" s="350"/>
      <c r="E158" s="611">
        <f>E90-E157</f>
        <v>0</v>
      </c>
    </row>
    <row r="159" spans="1:6" x14ac:dyDescent="0.25">
      <c r="C159" s="350"/>
    </row>
    <row r="160" spans="1:6" x14ac:dyDescent="0.25">
      <c r="C160" s="350"/>
    </row>
    <row r="161" spans="3:3" ht="16.5" customHeight="1" x14ac:dyDescent="0.25">
      <c r="C161" s="350"/>
    </row>
    <row r="162" spans="3:3" x14ac:dyDescent="0.25">
      <c r="C162" s="350"/>
    </row>
    <row r="163" spans="3:3" x14ac:dyDescent="0.25">
      <c r="C163" s="350"/>
    </row>
    <row r="164" spans="3:3" x14ac:dyDescent="0.25">
      <c r="C164" s="350"/>
    </row>
    <row r="165" spans="3:3" x14ac:dyDescent="0.25">
      <c r="C165" s="350"/>
    </row>
    <row r="166" spans="3:3" x14ac:dyDescent="0.25">
      <c r="C166" s="350"/>
    </row>
    <row r="167" spans="3:3" x14ac:dyDescent="0.25">
      <c r="C167" s="350"/>
    </row>
    <row r="168" spans="3:3" x14ac:dyDescent="0.25">
      <c r="C168" s="350"/>
    </row>
    <row r="169" spans="3:3" x14ac:dyDescent="0.25">
      <c r="C169" s="350"/>
    </row>
    <row r="170" spans="3:3" x14ac:dyDescent="0.25">
      <c r="C170" s="350"/>
    </row>
  </sheetData>
  <mergeCells count="6">
    <mergeCell ref="A4:E4"/>
    <mergeCell ref="A92:E92"/>
    <mergeCell ref="A93:B93"/>
    <mergeCell ref="A5:B5"/>
    <mergeCell ref="A2:E2"/>
    <mergeCell ref="A3:E3"/>
  </mergeCells>
  <phoneticPr fontId="29" type="noConversion"/>
  <printOptions horizontalCentered="1"/>
  <pageMargins left="0.78740157480314965" right="0.78740157480314965" top="0.6692913385826772" bottom="0.47244094488188981" header="0.39370078740157483" footer="0.19685039370078741"/>
  <pageSetup paperSize="9" scale="65" fitToWidth="3" fitToHeight="2" orientation="portrait" r:id="rId1"/>
  <headerFooter alignWithMargins="0"/>
  <rowBreaks count="1" manualBreakCount="1">
    <brk id="91" max="4" man="1"/>
  </row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rgb="FF92D050"/>
  </sheetPr>
  <dimension ref="A1:J22"/>
  <sheetViews>
    <sheetView topLeftCell="A5" zoomScale="120" zoomScaleNormal="120" workbookViewId="0">
      <selection activeCell="K21" sqref="K21"/>
    </sheetView>
  </sheetViews>
  <sheetFormatPr defaultRowHeight="12.75" x14ac:dyDescent="0.2"/>
  <cols>
    <col min="1" max="1" width="6.83203125" style="174" customWidth="1"/>
    <col min="2" max="2" width="42.83203125" style="52" customWidth="1"/>
    <col min="3" max="8" width="12.83203125" style="52" customWidth="1"/>
    <col min="9" max="9" width="14.33203125" style="52" customWidth="1"/>
    <col min="10" max="10" width="4.33203125" style="52" customWidth="1"/>
    <col min="11" max="16384" width="9.33203125" style="52"/>
  </cols>
  <sheetData>
    <row r="1" spans="1:10" ht="27.75" customHeight="1" x14ac:dyDescent="0.2">
      <c r="A1" s="797" t="s">
        <v>4</v>
      </c>
      <c r="B1" s="797"/>
      <c r="C1" s="797"/>
      <c r="D1" s="797"/>
      <c r="E1" s="797"/>
      <c r="F1" s="797"/>
      <c r="G1" s="797"/>
      <c r="H1" s="797"/>
      <c r="I1" s="797"/>
      <c r="J1" s="847" t="str">
        <f>CONCATENATE("2. tájékoztató tábla ",ALAPADATOK!A7," ",ALAPADATOK!B7," ",ALAPADATOK!C7," ",ALAPADATOK!D7," ",ALAPADATOK!E7," ",ALAPADATOK!F7," ",ALAPADATOK!G7," ",ALAPADATOK!H7)</f>
        <v>2. tájékoztató tábla a 1 / 2021 ( II.16. ) önkormányzati rendelethez</v>
      </c>
    </row>
    <row r="2" spans="1:10" ht="20.45" customHeight="1" thickBot="1" x14ac:dyDescent="0.3">
      <c r="I2" s="441" t="str">
        <f>'KV_1.sz.tájékoztató_t.'!E5</f>
        <v>Forintban!</v>
      </c>
      <c r="J2" s="847"/>
    </row>
    <row r="3" spans="1:10" s="442" customFormat="1" ht="26.45" customHeight="1" x14ac:dyDescent="0.2">
      <c r="A3" s="855" t="s">
        <v>66</v>
      </c>
      <c r="B3" s="850" t="s">
        <v>82</v>
      </c>
      <c r="C3" s="855" t="s">
        <v>83</v>
      </c>
      <c r="D3" s="855" t="str">
        <f>+CONCATENATE(LEFT(KV_ÖSSZEFÜGGÉSEK!A5,4)," előtti kifizetés")</f>
        <v>2021 előtti kifizetés</v>
      </c>
      <c r="E3" s="852" t="s">
        <v>65</v>
      </c>
      <c r="F3" s="853"/>
      <c r="G3" s="853"/>
      <c r="H3" s="854"/>
      <c r="I3" s="850" t="s">
        <v>48</v>
      </c>
      <c r="J3" s="847"/>
    </row>
    <row r="4" spans="1:10" s="443" customFormat="1" ht="32.450000000000003" customHeight="1" thickBot="1" x14ac:dyDescent="0.25">
      <c r="A4" s="856"/>
      <c r="B4" s="851"/>
      <c r="C4" s="851"/>
      <c r="D4" s="856"/>
      <c r="E4" s="241" t="str">
        <f>+CONCATENATE(LEFT(KV_ÖSSZEFÜGGÉSEK!A5,4),".")</f>
        <v>2021.</v>
      </c>
      <c r="F4" s="241" t="str">
        <f>+CONCATENATE(LEFT(KV_ÖSSZEFÜGGÉSEK!A5,4)+1,".")</f>
        <v>2022.</v>
      </c>
      <c r="G4" s="241" t="str">
        <f>+CONCATENATE(LEFT(KV_ÖSSZEFÜGGÉSEK!A5,4)+2,".")</f>
        <v>2023.</v>
      </c>
      <c r="H4" s="242" t="str">
        <f>+CONCATENATE(LEFT(KV_ÖSSZEFÜGGÉSEK!A5,4)+2,".",CHAR(10)," után")</f>
        <v>2023.
 után</v>
      </c>
      <c r="I4" s="851"/>
      <c r="J4" s="847"/>
    </row>
    <row r="5" spans="1:10" s="444" customFormat="1" ht="12.95" customHeight="1" thickBot="1" x14ac:dyDescent="0.25">
      <c r="A5" s="243" t="s">
        <v>465</v>
      </c>
      <c r="B5" s="244" t="s">
        <v>466</v>
      </c>
      <c r="C5" s="245" t="s">
        <v>467</v>
      </c>
      <c r="D5" s="244" t="s">
        <v>469</v>
      </c>
      <c r="E5" s="243" t="s">
        <v>468</v>
      </c>
      <c r="F5" s="245" t="s">
        <v>470</v>
      </c>
      <c r="G5" s="245" t="s">
        <v>471</v>
      </c>
      <c r="H5" s="246" t="s">
        <v>472</v>
      </c>
      <c r="I5" s="247" t="s">
        <v>473</v>
      </c>
      <c r="J5" s="847"/>
    </row>
    <row r="6" spans="1:10" ht="24.75" customHeight="1" thickBot="1" x14ac:dyDescent="0.25">
      <c r="A6" s="248" t="s">
        <v>16</v>
      </c>
      <c r="B6" s="249" t="s">
        <v>5</v>
      </c>
      <c r="C6" s="491"/>
      <c r="D6" s="492">
        <f>+D7+D8</f>
        <v>0</v>
      </c>
      <c r="E6" s="493">
        <f>+E7+E8</f>
        <v>0</v>
      </c>
      <c r="F6" s="494">
        <f>+F7+F8</f>
        <v>0</v>
      </c>
      <c r="G6" s="494">
        <f>+G7+G8</f>
        <v>0</v>
      </c>
      <c r="H6" s="495">
        <f>+H7+H8</f>
        <v>0</v>
      </c>
      <c r="I6" s="67">
        <f t="shared" ref="I6:I20" si="0">SUM(D6:H6)</f>
        <v>0</v>
      </c>
      <c r="J6" s="847"/>
    </row>
    <row r="7" spans="1:10" ht="20.100000000000001" customHeight="1" thickBot="1" x14ac:dyDescent="0.25">
      <c r="A7" s="250" t="s">
        <v>17</v>
      </c>
      <c r="B7" s="68" t="s">
        <v>67</v>
      </c>
      <c r="C7" s="496"/>
      <c r="D7" s="497"/>
      <c r="E7" s="498"/>
      <c r="F7" s="499"/>
      <c r="G7" s="499"/>
      <c r="H7" s="500"/>
      <c r="I7" s="251">
        <f t="shared" si="0"/>
        <v>0</v>
      </c>
      <c r="J7" s="847"/>
    </row>
    <row r="8" spans="1:10" ht="20.100000000000001" customHeight="1" thickBot="1" x14ac:dyDescent="0.25">
      <c r="A8" s="248" t="s">
        <v>18</v>
      </c>
      <c r="B8" s="68" t="s">
        <v>67</v>
      </c>
      <c r="C8" s="496"/>
      <c r="D8" s="497"/>
      <c r="E8" s="498"/>
      <c r="F8" s="499"/>
      <c r="G8" s="499"/>
      <c r="H8" s="500"/>
      <c r="I8" s="251">
        <f t="shared" si="0"/>
        <v>0</v>
      </c>
      <c r="J8" s="847"/>
    </row>
    <row r="9" spans="1:10" ht="26.1" customHeight="1" thickBot="1" x14ac:dyDescent="0.25">
      <c r="A9" s="250" t="s">
        <v>19</v>
      </c>
      <c r="B9" s="249" t="s">
        <v>6</v>
      </c>
      <c r="C9" s="491"/>
      <c r="D9" s="492">
        <f>+D10+D11</f>
        <v>0</v>
      </c>
      <c r="E9" s="493">
        <f>+E10+E11</f>
        <v>0</v>
      </c>
      <c r="F9" s="494">
        <f>+F10+F11</f>
        <v>0</v>
      </c>
      <c r="G9" s="494">
        <f>+G10+G11</f>
        <v>0</v>
      </c>
      <c r="H9" s="495">
        <f>+H10+H11</f>
        <v>0</v>
      </c>
      <c r="I9" s="67">
        <f t="shared" si="0"/>
        <v>0</v>
      </c>
      <c r="J9" s="847"/>
    </row>
    <row r="10" spans="1:10" ht="20.100000000000001" customHeight="1" thickBot="1" x14ac:dyDescent="0.25">
      <c r="A10" s="248" t="s">
        <v>20</v>
      </c>
      <c r="B10" s="68" t="s">
        <v>67</v>
      </c>
      <c r="C10" s="496"/>
      <c r="D10" s="497"/>
      <c r="E10" s="498"/>
      <c r="F10" s="499"/>
      <c r="G10" s="499"/>
      <c r="H10" s="500"/>
      <c r="I10" s="251">
        <f t="shared" si="0"/>
        <v>0</v>
      </c>
      <c r="J10" s="847"/>
    </row>
    <row r="11" spans="1:10" ht="20.100000000000001" customHeight="1" thickBot="1" x14ac:dyDescent="0.25">
      <c r="A11" s="250" t="s">
        <v>21</v>
      </c>
      <c r="B11" s="68" t="s">
        <v>67</v>
      </c>
      <c r="C11" s="496"/>
      <c r="D11" s="497"/>
      <c r="E11" s="498"/>
      <c r="F11" s="499"/>
      <c r="G11" s="499"/>
      <c r="H11" s="500"/>
      <c r="I11" s="251">
        <f t="shared" si="0"/>
        <v>0</v>
      </c>
      <c r="J11" s="847"/>
    </row>
    <row r="12" spans="1:10" ht="20.100000000000001" customHeight="1" thickBot="1" x14ac:dyDescent="0.25">
      <c r="A12" s="248" t="s">
        <v>22</v>
      </c>
      <c r="B12" s="249" t="s">
        <v>183</v>
      </c>
      <c r="C12" s="491"/>
      <c r="D12" s="492">
        <f>+D13</f>
        <v>9275856</v>
      </c>
      <c r="E12" s="493">
        <f>E13+E14</f>
        <v>1011867179</v>
      </c>
      <c r="F12" s="494">
        <f>+F13</f>
        <v>0</v>
      </c>
      <c r="G12" s="494">
        <f>+G13</f>
        <v>0</v>
      </c>
      <c r="H12" s="495">
        <f>+H13</f>
        <v>0</v>
      </c>
      <c r="I12" s="67">
        <f>SUM(D12:H12)</f>
        <v>1021143035</v>
      </c>
      <c r="J12" s="847"/>
    </row>
    <row r="13" spans="1:10" ht="24" customHeight="1" thickBot="1" x14ac:dyDescent="0.25">
      <c r="A13" s="250" t="s">
        <v>23</v>
      </c>
      <c r="B13" s="68" t="s">
        <v>684</v>
      </c>
      <c r="C13" s="496" t="s">
        <v>687</v>
      </c>
      <c r="D13" s="497">
        <v>9275856</v>
      </c>
      <c r="E13" s="498">
        <v>90367179</v>
      </c>
      <c r="F13" s="499"/>
      <c r="G13" s="499"/>
      <c r="H13" s="500"/>
      <c r="I13" s="251">
        <f t="shared" si="0"/>
        <v>99643035</v>
      </c>
      <c r="J13" s="847"/>
    </row>
    <row r="14" spans="1:10" ht="24" customHeight="1" thickBot="1" x14ac:dyDescent="0.25">
      <c r="A14" s="248" t="s">
        <v>24</v>
      </c>
      <c r="B14" s="734" t="s">
        <v>740</v>
      </c>
      <c r="C14" s="735" t="s">
        <v>688</v>
      </c>
      <c r="D14" s="502"/>
      <c r="E14" s="736">
        <v>921500000</v>
      </c>
      <c r="F14" s="737"/>
      <c r="G14" s="737"/>
      <c r="H14" s="738"/>
      <c r="I14" s="67">
        <f>SUM(D14:H14)</f>
        <v>921500000</v>
      </c>
      <c r="J14" s="847"/>
    </row>
    <row r="15" spans="1:10" ht="20.100000000000001" customHeight="1" thickBot="1" x14ac:dyDescent="0.25">
      <c r="A15" s="250" t="s">
        <v>25</v>
      </c>
      <c r="B15" s="249" t="s">
        <v>184</v>
      </c>
      <c r="C15" s="694"/>
      <c r="D15" s="492">
        <f>D16+D17+D18+D19</f>
        <v>39583998</v>
      </c>
      <c r="E15" s="492">
        <f>E16+E17+E18+E19</f>
        <v>24133417</v>
      </c>
      <c r="F15" s="492">
        <f>+F19</f>
        <v>0</v>
      </c>
      <c r="G15" s="492">
        <f>+G19</f>
        <v>0</v>
      </c>
      <c r="H15" s="492">
        <f>+H19</f>
        <v>0</v>
      </c>
      <c r="I15" s="67">
        <f>SUM(D15:H15)</f>
        <v>63717415</v>
      </c>
      <c r="J15" s="847"/>
    </row>
    <row r="16" spans="1:10" ht="20.100000000000001" customHeight="1" thickBot="1" x14ac:dyDescent="0.25">
      <c r="A16" s="248" t="s">
        <v>26</v>
      </c>
      <c r="B16" s="695" t="s">
        <v>676</v>
      </c>
      <c r="C16" s="694" t="s">
        <v>687</v>
      </c>
      <c r="D16" s="492">
        <v>23317610</v>
      </c>
      <c r="E16" s="492">
        <v>6499454</v>
      </c>
      <c r="F16" s="492"/>
      <c r="G16" s="492"/>
      <c r="H16" s="492"/>
      <c r="I16" s="67">
        <f t="shared" si="0"/>
        <v>29817064</v>
      </c>
      <c r="J16" s="847"/>
    </row>
    <row r="17" spans="1:10" ht="20.100000000000001" customHeight="1" thickBot="1" x14ac:dyDescent="0.25">
      <c r="A17" s="250" t="s">
        <v>27</v>
      </c>
      <c r="B17" s="695" t="s">
        <v>686</v>
      </c>
      <c r="C17" s="694" t="s">
        <v>688</v>
      </c>
      <c r="D17" s="492">
        <v>768645</v>
      </c>
      <c r="E17" s="492">
        <v>6917802</v>
      </c>
      <c r="F17" s="492"/>
      <c r="G17" s="492"/>
      <c r="H17" s="492"/>
      <c r="I17" s="67">
        <f t="shared" si="0"/>
        <v>7686447</v>
      </c>
      <c r="J17" s="847"/>
    </row>
    <row r="18" spans="1:10" ht="23.25" customHeight="1" thickBot="1" x14ac:dyDescent="0.25">
      <c r="A18" s="248" t="s">
        <v>28</v>
      </c>
      <c r="B18" s="695" t="s">
        <v>681</v>
      </c>
      <c r="C18" s="694" t="s">
        <v>688</v>
      </c>
      <c r="D18" s="492">
        <v>15497743</v>
      </c>
      <c r="E18" s="492">
        <v>10716161</v>
      </c>
      <c r="F18" s="492"/>
      <c r="G18" s="492"/>
      <c r="H18" s="492"/>
      <c r="I18" s="67">
        <f t="shared" si="0"/>
        <v>26213904</v>
      </c>
      <c r="J18" s="847"/>
    </row>
    <row r="19" spans="1:10" ht="22.5" hidden="1" customHeight="1" thickBot="1" x14ac:dyDescent="0.25">
      <c r="A19" s="250" t="s">
        <v>29</v>
      </c>
      <c r="B19" s="696"/>
      <c r="C19" s="694" t="s">
        <v>687</v>
      </c>
      <c r="D19" s="697"/>
      <c r="E19" s="697"/>
      <c r="F19" s="697"/>
      <c r="G19" s="697"/>
      <c r="H19" s="697"/>
      <c r="I19" s="67">
        <f>SUM(D19:H19)</f>
        <v>0</v>
      </c>
      <c r="J19" s="847"/>
    </row>
    <row r="20" spans="1:10" ht="20.100000000000001" customHeight="1" thickBot="1" x14ac:dyDescent="0.25">
      <c r="A20" s="248" t="s">
        <v>30</v>
      </c>
      <c r="B20" s="252" t="s">
        <v>185</v>
      </c>
      <c r="C20" s="491"/>
      <c r="D20" s="492">
        <f>+D21</f>
        <v>0</v>
      </c>
      <c r="E20" s="493">
        <f>+E21</f>
        <v>0</v>
      </c>
      <c r="F20" s="494">
        <f>+F21</f>
        <v>262000</v>
      </c>
      <c r="G20" s="494">
        <f>+G21</f>
        <v>262000</v>
      </c>
      <c r="H20" s="495">
        <f>+H21</f>
        <v>262000</v>
      </c>
      <c r="I20" s="251">
        <f t="shared" si="0"/>
        <v>786000</v>
      </c>
      <c r="J20" s="847"/>
    </row>
    <row r="21" spans="1:10" ht="20.100000000000001" customHeight="1" thickBot="1" x14ac:dyDescent="0.25">
      <c r="A21" s="250" t="s">
        <v>31</v>
      </c>
      <c r="B21" s="69" t="s">
        <v>685</v>
      </c>
      <c r="C21" s="501" t="s">
        <v>688</v>
      </c>
      <c r="D21" s="502"/>
      <c r="E21" s="503"/>
      <c r="F21" s="504">
        <v>262000</v>
      </c>
      <c r="G21" s="504">
        <v>262000</v>
      </c>
      <c r="H21" s="505">
        <v>262000</v>
      </c>
      <c r="I21" s="67">
        <f>SUM(D21:H21)</f>
        <v>786000</v>
      </c>
      <c r="J21" s="847"/>
    </row>
    <row r="22" spans="1:10" ht="20.100000000000001" customHeight="1" thickBot="1" x14ac:dyDescent="0.25">
      <c r="A22" s="848" t="s">
        <v>132</v>
      </c>
      <c r="B22" s="849"/>
      <c r="C22" s="506"/>
      <c r="D22" s="492">
        <f>+D6+D9+D12+D15+D20</f>
        <v>48859854</v>
      </c>
      <c r="E22" s="493">
        <f>E12+E15+E20</f>
        <v>1036000596</v>
      </c>
      <c r="F22" s="494">
        <f>+F6+F9+F12+F15+F20</f>
        <v>262000</v>
      </c>
      <c r="G22" s="494">
        <f>+G6+G9+G12+G15+G20</f>
        <v>262000</v>
      </c>
      <c r="H22" s="495">
        <f>+H6+H9+H12+H15+H20</f>
        <v>262000</v>
      </c>
      <c r="I22" s="67">
        <f>SUM(D22:H22)</f>
        <v>1085646450</v>
      </c>
      <c r="J22" s="847"/>
    </row>
  </sheetData>
  <mergeCells count="9">
    <mergeCell ref="J1:J22"/>
    <mergeCell ref="A1:I1"/>
    <mergeCell ref="A22:B22"/>
    <mergeCell ref="I3:I4"/>
    <mergeCell ref="E3:H3"/>
    <mergeCell ref="A3:A4"/>
    <mergeCell ref="B3:B4"/>
    <mergeCell ref="C3:C4"/>
    <mergeCell ref="D3:D4"/>
  </mergeCells>
  <phoneticPr fontId="0" type="noConversion"/>
  <printOptions horizontalCentered="1"/>
  <pageMargins left="0.78740157480314965" right="0.78740157480314965" top="1.03" bottom="0.98425196850393704" header="0.78740157480314965" footer="0.78740157480314965"/>
  <pageSetup paperSize="9" scale="95" orientation="landscape" verticalDpi="300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rgb="FF92D050"/>
  </sheetPr>
  <dimension ref="A1:D33"/>
  <sheetViews>
    <sheetView zoomScale="120" zoomScaleNormal="120" workbookViewId="0">
      <selection activeCell="H14" sqref="H14"/>
    </sheetView>
  </sheetViews>
  <sheetFormatPr defaultRowHeight="12.75" x14ac:dyDescent="0.2"/>
  <cols>
    <col min="1" max="1" width="5.83203125" style="83" customWidth="1"/>
    <col min="2" max="2" width="54.83203125" style="3" customWidth="1"/>
    <col min="3" max="4" width="17.6640625" style="3" customWidth="1"/>
    <col min="5" max="16384" width="9.33203125" style="3"/>
  </cols>
  <sheetData>
    <row r="1" spans="1:4" ht="14.85" customHeight="1" x14ac:dyDescent="0.2">
      <c r="D1" s="610" t="str">
        <f>CONCATENATE("3. tájékoztató tábla ",ALAPADATOK!A7," ",ALAPADATOK!B7," ",ALAPADATOK!C7," ",ALAPADATOK!D7," ",ALAPADATOK!E7," ",ALAPADATOK!F7," ",ALAPADATOK!G7," ",ALAPADATOK!H7)</f>
        <v>3. tájékoztató tábla a 1 / 2021 ( II.16. ) önkormányzati rendelethez</v>
      </c>
    </row>
    <row r="3" spans="1:4" ht="31.5" customHeight="1" x14ac:dyDescent="0.25">
      <c r="B3" s="858" t="s">
        <v>7</v>
      </c>
      <c r="C3" s="858"/>
      <c r="D3" s="858"/>
    </row>
    <row r="4" spans="1:4" s="71" customFormat="1" ht="16.5" thickBot="1" x14ac:dyDescent="0.3">
      <c r="A4" s="70"/>
      <c r="B4" s="341"/>
      <c r="D4" s="42" t="str">
        <f>'KV_2.sz.tájékoztató_t.'!I2</f>
        <v>Forintban!</v>
      </c>
    </row>
    <row r="5" spans="1:4" s="73" customFormat="1" ht="48" customHeight="1" thickBot="1" x14ac:dyDescent="0.25">
      <c r="A5" s="72" t="s">
        <v>14</v>
      </c>
      <c r="B5" s="180" t="s">
        <v>15</v>
      </c>
      <c r="C5" s="180" t="s">
        <v>68</v>
      </c>
      <c r="D5" s="181" t="s">
        <v>69</v>
      </c>
    </row>
    <row r="6" spans="1:4" s="73" customFormat="1" ht="14.1" customHeight="1" thickBot="1" x14ac:dyDescent="0.25">
      <c r="A6" s="34" t="s">
        <v>465</v>
      </c>
      <c r="B6" s="183" t="s">
        <v>466</v>
      </c>
      <c r="C6" s="183" t="s">
        <v>467</v>
      </c>
      <c r="D6" s="184" t="s">
        <v>469</v>
      </c>
    </row>
    <row r="7" spans="1:4" ht="18" customHeight="1" x14ac:dyDescent="0.2">
      <c r="A7" s="124" t="s">
        <v>16</v>
      </c>
      <c r="B7" s="756" t="s">
        <v>146</v>
      </c>
      <c r="C7" s="700">
        <f>C8</f>
        <v>10074000</v>
      </c>
      <c r="D7" s="699">
        <f>D8</f>
        <v>474000</v>
      </c>
    </row>
    <row r="8" spans="1:4" ht="18" customHeight="1" x14ac:dyDescent="0.2">
      <c r="A8" s="75" t="s">
        <v>17</v>
      </c>
      <c r="B8" s="185" t="s">
        <v>689</v>
      </c>
      <c r="C8" s="123">
        <v>10074000</v>
      </c>
      <c r="D8" s="77">
        <v>474000</v>
      </c>
    </row>
    <row r="9" spans="1:4" ht="18" customHeight="1" x14ac:dyDescent="0.2">
      <c r="A9" s="75" t="s">
        <v>18</v>
      </c>
      <c r="B9" s="756" t="s">
        <v>690</v>
      </c>
      <c r="C9" s="701">
        <f>C10</f>
        <v>24150983</v>
      </c>
      <c r="D9" s="698">
        <f>D10</f>
        <v>44770</v>
      </c>
    </row>
    <row r="10" spans="1:4" ht="22.5" customHeight="1" x14ac:dyDescent="0.2">
      <c r="A10" s="75" t="s">
        <v>19</v>
      </c>
      <c r="B10" s="185" t="s">
        <v>691</v>
      </c>
      <c r="C10" s="123">
        <v>24150983</v>
      </c>
      <c r="D10" s="77">
        <v>44770</v>
      </c>
    </row>
    <row r="11" spans="1:4" ht="18" customHeight="1" x14ac:dyDescent="0.2">
      <c r="A11" s="75" t="s">
        <v>20</v>
      </c>
      <c r="B11" s="185"/>
      <c r="C11" s="123"/>
      <c r="D11" s="77"/>
    </row>
    <row r="12" spans="1:4" ht="18" customHeight="1" x14ac:dyDescent="0.2">
      <c r="A12" s="75" t="s">
        <v>21</v>
      </c>
      <c r="B12" s="185"/>
      <c r="C12" s="123"/>
      <c r="D12" s="77"/>
    </row>
    <row r="13" spans="1:4" ht="18" customHeight="1" x14ac:dyDescent="0.2">
      <c r="A13" s="75" t="s">
        <v>22</v>
      </c>
      <c r="B13" s="186"/>
      <c r="C13" s="123"/>
      <c r="D13" s="77"/>
    </row>
    <row r="14" spans="1:4" ht="18" customHeight="1" x14ac:dyDescent="0.2">
      <c r="A14" s="75" t="s">
        <v>24</v>
      </c>
      <c r="B14" s="186"/>
      <c r="C14" s="123"/>
      <c r="D14" s="77"/>
    </row>
    <row r="15" spans="1:4" ht="18" customHeight="1" x14ac:dyDescent="0.2">
      <c r="A15" s="75" t="s">
        <v>25</v>
      </c>
      <c r="B15" s="186"/>
      <c r="C15" s="123"/>
      <c r="D15" s="77"/>
    </row>
    <row r="16" spans="1:4" ht="18" customHeight="1" x14ac:dyDescent="0.2">
      <c r="A16" s="75" t="s">
        <v>26</v>
      </c>
      <c r="B16" s="186"/>
      <c r="C16" s="123"/>
      <c r="D16" s="77"/>
    </row>
    <row r="17" spans="1:4" ht="22.5" customHeight="1" x14ac:dyDescent="0.2">
      <c r="A17" s="75" t="s">
        <v>27</v>
      </c>
      <c r="B17" s="186"/>
      <c r="C17" s="123"/>
      <c r="D17" s="77"/>
    </row>
    <row r="18" spans="1:4" ht="18" customHeight="1" x14ac:dyDescent="0.2">
      <c r="A18" s="75" t="s">
        <v>28</v>
      </c>
      <c r="B18" s="185"/>
      <c r="C18" s="123"/>
      <c r="D18" s="77"/>
    </row>
    <row r="19" spans="1:4" ht="18" customHeight="1" x14ac:dyDescent="0.2">
      <c r="A19" s="75" t="s">
        <v>29</v>
      </c>
      <c r="B19" s="185"/>
      <c r="C19" s="123"/>
      <c r="D19" s="77"/>
    </row>
    <row r="20" spans="1:4" ht="18" customHeight="1" x14ac:dyDescent="0.2">
      <c r="A20" s="75" t="s">
        <v>30</v>
      </c>
      <c r="B20" s="185"/>
      <c r="C20" s="123"/>
      <c r="D20" s="77"/>
    </row>
    <row r="21" spans="1:4" ht="18" customHeight="1" x14ac:dyDescent="0.2">
      <c r="A21" s="75" t="s">
        <v>31</v>
      </c>
      <c r="B21" s="185"/>
      <c r="C21" s="123"/>
      <c r="D21" s="77"/>
    </row>
    <row r="22" spans="1:4" ht="18" customHeight="1" x14ac:dyDescent="0.2">
      <c r="A22" s="75" t="s">
        <v>32</v>
      </c>
      <c r="B22" s="185"/>
      <c r="C22" s="123"/>
      <c r="D22" s="77"/>
    </row>
    <row r="23" spans="1:4" ht="18" customHeight="1" x14ac:dyDescent="0.2">
      <c r="A23" s="75" t="s">
        <v>33</v>
      </c>
      <c r="B23" s="114"/>
      <c r="C23" s="76"/>
      <c r="D23" s="77"/>
    </row>
    <row r="24" spans="1:4" ht="18" customHeight="1" x14ac:dyDescent="0.2">
      <c r="A24" s="75" t="s">
        <v>34</v>
      </c>
      <c r="B24" s="78"/>
      <c r="C24" s="76"/>
      <c r="D24" s="77"/>
    </row>
    <row r="25" spans="1:4" ht="18" customHeight="1" x14ac:dyDescent="0.2">
      <c r="A25" s="75" t="s">
        <v>35</v>
      </c>
      <c r="B25" s="78"/>
      <c r="C25" s="76"/>
      <c r="D25" s="77"/>
    </row>
    <row r="26" spans="1:4" ht="18" customHeight="1" x14ac:dyDescent="0.2">
      <c r="A26" s="75" t="s">
        <v>36</v>
      </c>
      <c r="B26" s="78"/>
      <c r="C26" s="76"/>
      <c r="D26" s="77"/>
    </row>
    <row r="27" spans="1:4" ht="18" customHeight="1" x14ac:dyDescent="0.2">
      <c r="A27" s="75" t="s">
        <v>37</v>
      </c>
      <c r="B27" s="78"/>
      <c r="C27" s="76"/>
      <c r="D27" s="77"/>
    </row>
    <row r="28" spans="1:4" ht="18" customHeight="1" x14ac:dyDescent="0.2">
      <c r="A28" s="75" t="s">
        <v>38</v>
      </c>
      <c r="B28" s="78"/>
      <c r="C28" s="76"/>
      <c r="D28" s="77"/>
    </row>
    <row r="29" spans="1:4" ht="18" customHeight="1" x14ac:dyDescent="0.2">
      <c r="A29" s="75" t="s">
        <v>39</v>
      </c>
      <c r="B29" s="78"/>
      <c r="C29" s="76"/>
      <c r="D29" s="77"/>
    </row>
    <row r="30" spans="1:4" ht="18" customHeight="1" x14ac:dyDescent="0.2">
      <c r="A30" s="75" t="s">
        <v>40</v>
      </c>
      <c r="B30" s="78"/>
      <c r="C30" s="76"/>
      <c r="D30" s="77"/>
    </row>
    <row r="31" spans="1:4" ht="18" customHeight="1" thickBot="1" x14ac:dyDescent="0.25">
      <c r="A31" s="125" t="s">
        <v>41</v>
      </c>
      <c r="B31" s="79"/>
      <c r="C31" s="80"/>
      <c r="D31" s="81"/>
    </row>
    <row r="32" spans="1:4" ht="18" customHeight="1" thickBot="1" x14ac:dyDescent="0.25">
      <c r="A32" s="35" t="s">
        <v>42</v>
      </c>
      <c r="B32" s="190" t="s">
        <v>50</v>
      </c>
      <c r="C32" s="191">
        <f>C7+C10</f>
        <v>34224983</v>
      </c>
      <c r="D32" s="192">
        <f>D7+D9</f>
        <v>518770</v>
      </c>
    </row>
    <row r="33" spans="1:4" ht="8.4499999999999993" customHeight="1" x14ac:dyDescent="0.2">
      <c r="A33" s="82"/>
      <c r="B33" s="857"/>
      <c r="C33" s="857"/>
      <c r="D33" s="857"/>
    </row>
  </sheetData>
  <mergeCells count="2">
    <mergeCell ref="B33:D33"/>
    <mergeCell ref="B3:D3"/>
  </mergeCells>
  <phoneticPr fontId="29" type="noConversion"/>
  <printOptions horizontalCentered="1"/>
  <pageMargins left="0.78740157480314965" right="0.78740157480314965" top="1.06" bottom="0.98425196850393704" header="0.78740157480314965" footer="0.78740157480314965"/>
  <pageSetup paperSize="9" scale="95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2:B16"/>
  <sheetViews>
    <sheetView zoomScale="120" zoomScaleNormal="120" workbookViewId="0">
      <selection activeCell="H21" sqref="H21"/>
    </sheetView>
  </sheetViews>
  <sheetFormatPr defaultRowHeight="12.75" x14ac:dyDescent="0.2"/>
  <cols>
    <col min="1" max="1" width="48.5" customWidth="1"/>
    <col min="2" max="2" width="73.5" customWidth="1"/>
    <col min="3" max="3" width="16.83203125" customWidth="1"/>
  </cols>
  <sheetData>
    <row r="2" spans="1:2" ht="15.75" x14ac:dyDescent="0.25">
      <c r="A2" s="585" t="s">
        <v>137</v>
      </c>
    </row>
    <row r="4" spans="1:2" x14ac:dyDescent="0.2">
      <c r="A4" s="126"/>
      <c r="B4" s="126"/>
    </row>
    <row r="5" spans="1:2" s="137" customFormat="1" ht="15.75" x14ac:dyDescent="0.25">
      <c r="A5" s="84" t="str">
        <f>CONCATENATE(ALAPADATOK!D7,". évi előirányzat BEVÉTELEK")</f>
        <v>2021. évi előirányzat BEVÉTELEK</v>
      </c>
      <c r="B5" s="136"/>
    </row>
    <row r="6" spans="1:2" x14ac:dyDescent="0.2">
      <c r="A6" s="126"/>
      <c r="B6" s="126"/>
    </row>
    <row r="7" spans="1:2" x14ac:dyDescent="0.2">
      <c r="A7" s="126" t="s">
        <v>514</v>
      </c>
      <c r="B7" s="126" t="s">
        <v>459</v>
      </c>
    </row>
    <row r="8" spans="1:2" x14ac:dyDescent="0.2">
      <c r="A8" s="126" t="s">
        <v>515</v>
      </c>
      <c r="B8" s="126" t="s">
        <v>460</v>
      </c>
    </row>
    <row r="9" spans="1:2" x14ac:dyDescent="0.2">
      <c r="A9" s="126" t="s">
        <v>516</v>
      </c>
      <c r="B9" s="126" t="s">
        <v>461</v>
      </c>
    </row>
    <row r="10" spans="1:2" x14ac:dyDescent="0.2">
      <c r="A10" s="126"/>
      <c r="B10" s="126"/>
    </row>
    <row r="11" spans="1:2" x14ac:dyDescent="0.2">
      <c r="A11" s="126"/>
      <c r="B11" s="126"/>
    </row>
    <row r="12" spans="1:2" s="137" customFormat="1" ht="15.75" x14ac:dyDescent="0.25">
      <c r="A12" s="84" t="str">
        <f>+CONCATENATE(LEFT(A5,4),". évi előirányzat KIADÁSOK")</f>
        <v>2021. évi előirányzat KIADÁSOK</v>
      </c>
      <c r="B12" s="136"/>
    </row>
    <row r="13" spans="1:2" x14ac:dyDescent="0.2">
      <c r="A13" s="126"/>
      <c r="B13" s="126"/>
    </row>
    <row r="14" spans="1:2" x14ac:dyDescent="0.2">
      <c r="A14" s="126" t="s">
        <v>517</v>
      </c>
      <c r="B14" s="126" t="s">
        <v>462</v>
      </c>
    </row>
    <row r="15" spans="1:2" x14ac:dyDescent="0.2">
      <c r="A15" s="126" t="s">
        <v>518</v>
      </c>
      <c r="B15" s="126" t="s">
        <v>463</v>
      </c>
    </row>
    <row r="16" spans="1:2" x14ac:dyDescent="0.2">
      <c r="A16" s="126" t="s">
        <v>519</v>
      </c>
      <c r="B16" s="126" t="s">
        <v>464</v>
      </c>
    </row>
  </sheetData>
  <sheetProtection sheet="1"/>
  <phoneticPr fontId="29" type="noConversion"/>
  <pageMargins left="1.0629921259842521" right="1.0236220472440944" top="0.78740157480314965" bottom="0.78740157480314965" header="0.70866141732283472" footer="0.70866141732283472"/>
  <pageSetup paperSize="9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Munka25">
    <tabColor rgb="FF92D050"/>
  </sheetPr>
  <dimension ref="A1:Q83"/>
  <sheetViews>
    <sheetView zoomScale="120" zoomScaleNormal="120" workbookViewId="0">
      <selection activeCell="C17" sqref="C17"/>
    </sheetView>
  </sheetViews>
  <sheetFormatPr defaultRowHeight="15.75" x14ac:dyDescent="0.25"/>
  <cols>
    <col min="1" max="1" width="4.83203125" style="93" customWidth="1"/>
    <col min="2" max="2" width="31.1640625" style="106" customWidth="1"/>
    <col min="3" max="4" width="9" style="106" customWidth="1"/>
    <col min="5" max="5" width="9.5" style="106" customWidth="1"/>
    <col min="6" max="6" width="8.83203125" style="106" customWidth="1"/>
    <col min="7" max="7" width="8.6640625" style="106" customWidth="1"/>
    <col min="8" max="8" width="8.83203125" style="106" customWidth="1"/>
    <col min="9" max="9" width="8.1640625" style="106" customWidth="1"/>
    <col min="10" max="14" width="9.5" style="106" customWidth="1"/>
    <col min="15" max="15" width="12.6640625" style="93" customWidth="1"/>
    <col min="16" max="16384" width="9.33203125" style="106"/>
  </cols>
  <sheetData>
    <row r="1" spans="1:17" x14ac:dyDescent="0.25">
      <c r="M1" s="604"/>
      <c r="N1" s="548"/>
      <c r="O1" s="610" t="str">
        <f>CONCATENATE("4. tájékoztató tábla ",ALAPADATOK!A7," ",ALAPADATOK!B7," ",ALAPADATOK!C7," ",ALAPADATOK!D7," ",ALAPADATOK!E7," ",ALAPADATOK!F7," ",ALAPADATOK!G7," ",ALAPADATOK!H7)</f>
        <v>4. tájékoztató tábla a 1 / 2021 ( II.16. ) önkormányzati rendelethez</v>
      </c>
    </row>
    <row r="2" spans="1:17" ht="31.5" customHeight="1" x14ac:dyDescent="0.25">
      <c r="A2" s="862" t="str">
        <f>+CONCATENATE("Előirányzat-felhasználási terv",CHAR(10),LEFT(KV_ÖSSZEFÜGGÉSEK!A5,4),". évre")</f>
        <v>Előirányzat-felhasználási terv
2021. évre</v>
      </c>
      <c r="B2" s="863"/>
      <c r="C2" s="863"/>
      <c r="D2" s="863"/>
      <c r="E2" s="863"/>
      <c r="F2" s="863"/>
      <c r="G2" s="863"/>
      <c r="H2" s="863"/>
      <c r="I2" s="863"/>
      <c r="J2" s="863"/>
      <c r="K2" s="863"/>
      <c r="L2" s="863"/>
      <c r="M2" s="863"/>
      <c r="N2" s="863"/>
      <c r="O2" s="863"/>
    </row>
    <row r="3" spans="1:17" ht="16.5" thickBot="1" x14ac:dyDescent="0.3">
      <c r="O3" s="4" t="str">
        <f>'KV_3.sz.tájékoztató_t.'!D4</f>
        <v>Forintban!</v>
      </c>
    </row>
    <row r="4" spans="1:17" s="93" customFormat="1" ht="26.1" customHeight="1" thickBot="1" x14ac:dyDescent="0.3">
      <c r="A4" s="90" t="s">
        <v>14</v>
      </c>
      <c r="B4" s="91" t="s">
        <v>58</v>
      </c>
      <c r="C4" s="91" t="s">
        <v>70</v>
      </c>
      <c r="D4" s="91" t="s">
        <v>71</v>
      </c>
      <c r="E4" s="91" t="s">
        <v>72</v>
      </c>
      <c r="F4" s="91" t="s">
        <v>73</v>
      </c>
      <c r="G4" s="91" t="s">
        <v>74</v>
      </c>
      <c r="H4" s="91" t="s">
        <v>75</v>
      </c>
      <c r="I4" s="91" t="s">
        <v>76</v>
      </c>
      <c r="J4" s="91" t="s">
        <v>77</v>
      </c>
      <c r="K4" s="91" t="s">
        <v>78</v>
      </c>
      <c r="L4" s="91" t="s">
        <v>79</v>
      </c>
      <c r="M4" s="91" t="s">
        <v>80</v>
      </c>
      <c r="N4" s="91" t="s">
        <v>81</v>
      </c>
      <c r="O4" s="92" t="s">
        <v>50</v>
      </c>
    </row>
    <row r="5" spans="1:17" s="95" customFormat="1" ht="15.2" customHeight="1" thickBot="1" x14ac:dyDescent="0.25">
      <c r="A5" s="94" t="s">
        <v>16</v>
      </c>
      <c r="B5" s="859" t="s">
        <v>53</v>
      </c>
      <c r="C5" s="860"/>
      <c r="D5" s="860"/>
      <c r="E5" s="860"/>
      <c r="F5" s="860"/>
      <c r="G5" s="860"/>
      <c r="H5" s="860"/>
      <c r="I5" s="860"/>
      <c r="J5" s="860"/>
      <c r="K5" s="860"/>
      <c r="L5" s="860"/>
      <c r="M5" s="860"/>
      <c r="N5" s="860"/>
      <c r="O5" s="861"/>
    </row>
    <row r="6" spans="1:17" s="95" customFormat="1" ht="22.5" x14ac:dyDescent="0.2">
      <c r="A6" s="96" t="s">
        <v>17</v>
      </c>
      <c r="B6" s="445" t="s">
        <v>347</v>
      </c>
      <c r="C6" s="507">
        <v>14476449</v>
      </c>
      <c r="D6" s="507">
        <v>14476449</v>
      </c>
      <c r="E6" s="507">
        <v>14476445</v>
      </c>
      <c r="F6" s="507">
        <v>14476449</v>
      </c>
      <c r="G6" s="507">
        <v>14476449</v>
      </c>
      <c r="H6" s="507">
        <v>14476449</v>
      </c>
      <c r="I6" s="507">
        <v>14476449</v>
      </c>
      <c r="J6" s="507">
        <v>14476449</v>
      </c>
      <c r="K6" s="507">
        <v>14476449</v>
      </c>
      <c r="L6" s="507">
        <v>14476449</v>
      </c>
      <c r="M6" s="507">
        <v>14476449</v>
      </c>
      <c r="N6" s="507">
        <v>14476449</v>
      </c>
      <c r="O6" s="97">
        <f t="shared" ref="O6:O26" si="0">SUM(C6:N6)</f>
        <v>173717384</v>
      </c>
      <c r="Q6" s="608"/>
    </row>
    <row r="7" spans="1:17" s="100" customFormat="1" ht="22.5" x14ac:dyDescent="0.2">
      <c r="A7" s="98" t="s">
        <v>18</v>
      </c>
      <c r="B7" s="255" t="s">
        <v>392</v>
      </c>
      <c r="C7" s="508">
        <v>1370377</v>
      </c>
      <c r="D7" s="508">
        <v>1870377</v>
      </c>
      <c r="E7" s="508">
        <v>1370377</v>
      </c>
      <c r="F7" s="508">
        <v>1370377</v>
      </c>
      <c r="G7" s="508">
        <v>1370377</v>
      </c>
      <c r="H7" s="508">
        <v>1646377</v>
      </c>
      <c r="I7" s="508">
        <v>1370377</v>
      </c>
      <c r="J7" s="508">
        <v>1865336</v>
      </c>
      <c r="K7" s="508">
        <v>1865336</v>
      </c>
      <c r="L7" s="508">
        <v>1865336</v>
      </c>
      <c r="M7" s="508">
        <v>1865336</v>
      </c>
      <c r="N7" s="508">
        <v>2141336</v>
      </c>
      <c r="O7" s="99">
        <f t="shared" si="0"/>
        <v>19971319</v>
      </c>
    </row>
    <row r="8" spans="1:17" s="100" customFormat="1" ht="22.5" x14ac:dyDescent="0.15">
      <c r="A8" s="98" t="s">
        <v>19</v>
      </c>
      <c r="B8" s="254" t="s">
        <v>393</v>
      </c>
      <c r="D8" s="509">
        <v>921500000</v>
      </c>
      <c r="E8" s="509"/>
      <c r="F8" s="509"/>
      <c r="G8" s="509">
        <v>317500</v>
      </c>
      <c r="H8" s="730">
        <v>18441790</v>
      </c>
      <c r="I8" s="509"/>
      <c r="J8" s="509"/>
      <c r="K8" s="509"/>
      <c r="L8" s="509"/>
      <c r="M8" s="509"/>
      <c r="N8" s="509"/>
      <c r="O8" s="101">
        <f>SUM(D8:N8)</f>
        <v>940259290</v>
      </c>
    </row>
    <row r="9" spans="1:17" s="100" customFormat="1" ht="14.1" customHeight="1" x14ac:dyDescent="0.2">
      <c r="A9" s="98" t="s">
        <v>20</v>
      </c>
      <c r="B9" s="253" t="s">
        <v>152</v>
      </c>
      <c r="C9" s="508">
        <v>250000</v>
      </c>
      <c r="D9" s="508">
        <v>100000</v>
      </c>
      <c r="E9" s="508">
        <v>14783332</v>
      </c>
      <c r="F9" s="508">
        <v>2783332</v>
      </c>
      <c r="G9" s="508">
        <v>890000</v>
      </c>
      <c r="H9" s="508">
        <v>250000</v>
      </c>
      <c r="I9" s="508">
        <v>150000</v>
      </c>
      <c r="J9" s="508">
        <v>220000</v>
      </c>
      <c r="K9" s="508">
        <v>14550000</v>
      </c>
      <c r="L9" s="508">
        <v>1935000</v>
      </c>
      <c r="M9" s="508">
        <v>360000</v>
      </c>
      <c r="N9" s="508">
        <v>428336</v>
      </c>
      <c r="O9" s="99">
        <f t="shared" si="0"/>
        <v>36700000</v>
      </c>
    </row>
    <row r="10" spans="1:17" s="100" customFormat="1" ht="14.1" customHeight="1" x14ac:dyDescent="0.2">
      <c r="A10" s="98" t="s">
        <v>21</v>
      </c>
      <c r="B10" s="253" t="s">
        <v>394</v>
      </c>
      <c r="C10" s="508">
        <v>4950000</v>
      </c>
      <c r="D10" s="508">
        <v>5558262</v>
      </c>
      <c r="E10" s="508">
        <v>4965182</v>
      </c>
      <c r="F10" s="508">
        <v>4950008</v>
      </c>
      <c r="G10" s="508">
        <v>4658000</v>
      </c>
      <c r="H10" s="508">
        <v>2950000</v>
      </c>
      <c r="I10" s="508">
        <v>2960000</v>
      </c>
      <c r="J10" s="508">
        <v>2850000</v>
      </c>
      <c r="K10" s="508">
        <v>3632000</v>
      </c>
      <c r="L10" s="508">
        <v>3858262</v>
      </c>
      <c r="M10" s="508">
        <v>3952000</v>
      </c>
      <c r="N10" s="508">
        <v>4714435</v>
      </c>
      <c r="O10" s="99">
        <f t="shared" si="0"/>
        <v>49998149</v>
      </c>
    </row>
    <row r="11" spans="1:17" s="100" customFormat="1" ht="14.1" customHeight="1" x14ac:dyDescent="0.2">
      <c r="A11" s="98" t="s">
        <v>22</v>
      </c>
      <c r="B11" s="253" t="s">
        <v>8</v>
      </c>
      <c r="C11" s="731"/>
      <c r="D11" s="731"/>
      <c r="E11" s="731"/>
      <c r="F11" s="731"/>
      <c r="G11" s="731"/>
      <c r="H11" s="731"/>
      <c r="I11" s="731"/>
      <c r="J11" s="731"/>
      <c r="K11" s="731"/>
      <c r="L11" s="731"/>
      <c r="M11" s="731"/>
      <c r="N11" s="731"/>
      <c r="O11" s="732"/>
    </row>
    <row r="12" spans="1:17" s="100" customFormat="1" ht="14.1" customHeight="1" x14ac:dyDescent="0.2">
      <c r="A12" s="98" t="s">
        <v>23</v>
      </c>
      <c r="B12" s="253" t="s">
        <v>349</v>
      </c>
      <c r="C12" s="508">
        <v>60000</v>
      </c>
      <c r="D12" s="508">
        <v>60000</v>
      </c>
      <c r="E12" s="508">
        <v>60000</v>
      </c>
      <c r="F12" s="508">
        <v>60000</v>
      </c>
      <c r="G12" s="508">
        <v>60000</v>
      </c>
      <c r="H12" s="508">
        <v>60000</v>
      </c>
      <c r="I12" s="508">
        <v>60000</v>
      </c>
      <c r="J12" s="508">
        <v>60000</v>
      </c>
      <c r="K12" s="508">
        <v>60000</v>
      </c>
      <c r="L12" s="508">
        <v>60000</v>
      </c>
      <c r="M12" s="508">
        <v>60000</v>
      </c>
      <c r="N12" s="508">
        <v>60000</v>
      </c>
      <c r="O12" s="99">
        <f>SUM(C12:N12)</f>
        <v>720000</v>
      </c>
    </row>
    <row r="13" spans="1:17" s="100" customFormat="1" ht="22.5" x14ac:dyDescent="0.2">
      <c r="A13" s="98" t="s">
        <v>24</v>
      </c>
      <c r="B13" s="255" t="s">
        <v>380</v>
      </c>
      <c r="C13" s="508">
        <v>8333</v>
      </c>
      <c r="D13" s="508">
        <v>8333</v>
      </c>
      <c r="E13" s="508">
        <v>8333</v>
      </c>
      <c r="F13" s="508">
        <v>8333</v>
      </c>
      <c r="G13" s="508">
        <v>8333</v>
      </c>
      <c r="H13" s="508">
        <v>8337</v>
      </c>
      <c r="I13" s="508">
        <v>8333</v>
      </c>
      <c r="J13" s="508">
        <v>8333</v>
      </c>
      <c r="K13" s="508">
        <v>8333</v>
      </c>
      <c r="L13" s="508">
        <v>8333</v>
      </c>
      <c r="M13" s="508">
        <v>8333</v>
      </c>
      <c r="N13" s="508">
        <v>8333</v>
      </c>
      <c r="O13" s="99">
        <f>SUM(C13:N13)</f>
        <v>100000</v>
      </c>
    </row>
    <row r="14" spans="1:17" s="100" customFormat="1" ht="14.1" customHeight="1" thickBot="1" x14ac:dyDescent="0.25">
      <c r="A14" s="98" t="s">
        <v>25</v>
      </c>
      <c r="B14" s="253" t="s">
        <v>9</v>
      </c>
      <c r="C14" s="508">
        <v>150352020</v>
      </c>
      <c r="D14" s="508"/>
      <c r="E14" s="508"/>
      <c r="F14" s="508"/>
      <c r="G14" s="508"/>
      <c r="H14" s="508"/>
      <c r="I14" s="508"/>
      <c r="J14" s="508"/>
      <c r="K14" s="508"/>
      <c r="L14" s="508"/>
      <c r="M14" s="508"/>
      <c r="N14" s="508"/>
      <c r="O14" s="99">
        <v>150352020</v>
      </c>
    </row>
    <row r="15" spans="1:17" s="95" customFormat="1" ht="15.95" customHeight="1" thickBot="1" x14ac:dyDescent="0.25">
      <c r="A15" s="94" t="s">
        <v>26</v>
      </c>
      <c r="B15" s="36" t="s">
        <v>106</v>
      </c>
      <c r="C15" s="510">
        <f t="shared" ref="C15:N15" si="1">SUM(C6:C14)</f>
        <v>171467179</v>
      </c>
      <c r="D15" s="510">
        <f t="shared" si="1"/>
        <v>943573421</v>
      </c>
      <c r="E15" s="510">
        <f t="shared" si="1"/>
        <v>35663669</v>
      </c>
      <c r="F15" s="510">
        <f t="shared" si="1"/>
        <v>23648499</v>
      </c>
      <c r="G15" s="510">
        <f t="shared" si="1"/>
        <v>21780659</v>
      </c>
      <c r="H15" s="510">
        <f t="shared" si="1"/>
        <v>37832953</v>
      </c>
      <c r="I15" s="510">
        <f t="shared" si="1"/>
        <v>19025159</v>
      </c>
      <c r="J15" s="510">
        <f t="shared" si="1"/>
        <v>19480118</v>
      </c>
      <c r="K15" s="510">
        <f t="shared" si="1"/>
        <v>34592118</v>
      </c>
      <c r="L15" s="510">
        <f t="shared" si="1"/>
        <v>22203380</v>
      </c>
      <c r="M15" s="510">
        <f t="shared" si="1"/>
        <v>20722118</v>
      </c>
      <c r="N15" s="510">
        <f t="shared" si="1"/>
        <v>21828889</v>
      </c>
      <c r="O15" s="102">
        <f>SUM(C15:N15)</f>
        <v>1371818162</v>
      </c>
    </row>
    <row r="16" spans="1:17" s="95" customFormat="1" ht="15.2" customHeight="1" thickBot="1" x14ac:dyDescent="0.25">
      <c r="A16" s="94" t="s">
        <v>27</v>
      </c>
      <c r="B16" s="859" t="s">
        <v>54</v>
      </c>
      <c r="C16" s="860"/>
      <c r="D16" s="860"/>
      <c r="E16" s="860"/>
      <c r="F16" s="860"/>
      <c r="G16" s="860"/>
      <c r="H16" s="860"/>
      <c r="I16" s="860"/>
      <c r="J16" s="860"/>
      <c r="K16" s="860"/>
      <c r="L16" s="860"/>
      <c r="M16" s="860"/>
      <c r="N16" s="860"/>
      <c r="O16" s="861"/>
    </row>
    <row r="17" spans="1:15" s="100" customFormat="1" ht="14.1" customHeight="1" x14ac:dyDescent="0.2">
      <c r="A17" s="103" t="s">
        <v>28</v>
      </c>
      <c r="B17" s="256" t="s">
        <v>59</v>
      </c>
      <c r="C17" s="509">
        <v>12000898</v>
      </c>
      <c r="D17" s="509">
        <v>12000898</v>
      </c>
      <c r="E17" s="509">
        <v>12000898</v>
      </c>
      <c r="F17" s="509">
        <v>12000898</v>
      </c>
      <c r="G17" s="509">
        <v>12000898</v>
      </c>
      <c r="H17" s="509">
        <v>12000898</v>
      </c>
      <c r="I17" s="509">
        <v>12000898</v>
      </c>
      <c r="J17" s="509">
        <v>12000898</v>
      </c>
      <c r="K17" s="509">
        <v>14682023</v>
      </c>
      <c r="L17" s="509">
        <v>12000898</v>
      </c>
      <c r="M17" s="509">
        <v>12000898</v>
      </c>
      <c r="N17" s="509">
        <v>15000899</v>
      </c>
      <c r="O17" s="101">
        <f t="shared" si="0"/>
        <v>149691902</v>
      </c>
    </row>
    <row r="18" spans="1:15" s="100" customFormat="1" ht="27.2" customHeight="1" x14ac:dyDescent="0.2">
      <c r="A18" s="98" t="s">
        <v>29</v>
      </c>
      <c r="B18" s="255" t="s">
        <v>161</v>
      </c>
      <c r="C18" s="508">
        <v>1775594</v>
      </c>
      <c r="D18" s="508">
        <v>1775594</v>
      </c>
      <c r="E18" s="508">
        <v>1775594</v>
      </c>
      <c r="F18" s="508">
        <v>1775594</v>
      </c>
      <c r="G18" s="508">
        <v>1775594</v>
      </c>
      <c r="H18" s="508">
        <v>1775594</v>
      </c>
      <c r="I18" s="508">
        <v>1775594</v>
      </c>
      <c r="J18" s="508">
        <v>1775594</v>
      </c>
      <c r="K18" s="508">
        <v>2191168</v>
      </c>
      <c r="L18" s="508">
        <v>1775594</v>
      </c>
      <c r="M18" s="508">
        <v>1775594</v>
      </c>
      <c r="N18" s="508">
        <v>2240594</v>
      </c>
      <c r="O18" s="99">
        <f t="shared" si="0"/>
        <v>22187702</v>
      </c>
    </row>
    <row r="19" spans="1:15" s="100" customFormat="1" ht="14.1" customHeight="1" x14ac:dyDescent="0.2">
      <c r="A19" s="98" t="s">
        <v>30</v>
      </c>
      <c r="B19" s="253" t="s">
        <v>126</v>
      </c>
      <c r="C19" s="508">
        <v>10637194</v>
      </c>
      <c r="D19" s="508">
        <v>10637194</v>
      </c>
      <c r="E19" s="508">
        <v>10137194</v>
      </c>
      <c r="F19" s="508">
        <v>10637194</v>
      </c>
      <c r="G19" s="508">
        <v>10637194</v>
      </c>
      <c r="H19" s="508">
        <v>11637194</v>
      </c>
      <c r="I19" s="508">
        <v>10637194</v>
      </c>
      <c r="J19" s="508">
        <v>10637194</v>
      </c>
      <c r="K19" s="508">
        <v>9637194</v>
      </c>
      <c r="L19" s="508">
        <v>11137194</v>
      </c>
      <c r="M19" s="508">
        <v>10637194</v>
      </c>
      <c r="N19" s="508">
        <v>10637204</v>
      </c>
      <c r="O19" s="99">
        <f t="shared" si="0"/>
        <v>127646338</v>
      </c>
    </row>
    <row r="20" spans="1:15" s="100" customFormat="1" ht="14.1" customHeight="1" x14ac:dyDescent="0.2">
      <c r="A20" s="98" t="s">
        <v>31</v>
      </c>
      <c r="B20" s="253" t="s">
        <v>162</v>
      </c>
      <c r="C20" s="508">
        <v>50000</v>
      </c>
      <c r="D20" s="508">
        <v>50000</v>
      </c>
      <c r="E20" s="508">
        <v>150000</v>
      </c>
      <c r="F20" s="508">
        <v>180000</v>
      </c>
      <c r="G20" s="508">
        <v>150000</v>
      </c>
      <c r="H20" s="508">
        <v>100000</v>
      </c>
      <c r="I20" s="508">
        <v>100000</v>
      </c>
      <c r="J20" s="508">
        <v>450000</v>
      </c>
      <c r="K20" s="508">
        <v>100000</v>
      </c>
      <c r="L20" s="508">
        <v>100000</v>
      </c>
      <c r="M20" s="508">
        <v>95000</v>
      </c>
      <c r="N20" s="508">
        <v>350000</v>
      </c>
      <c r="O20" s="99">
        <f t="shared" si="0"/>
        <v>1875000</v>
      </c>
    </row>
    <row r="21" spans="1:15" s="100" customFormat="1" ht="14.1" customHeight="1" x14ac:dyDescent="0.2">
      <c r="A21" s="98" t="s">
        <v>32</v>
      </c>
      <c r="B21" s="253" t="s">
        <v>10</v>
      </c>
      <c r="C21" s="508"/>
      <c r="D21" s="508">
        <v>300000</v>
      </c>
      <c r="E21" s="508">
        <v>2550000</v>
      </c>
      <c r="F21" s="508">
        <v>150000</v>
      </c>
      <c r="G21" s="508">
        <v>250000</v>
      </c>
      <c r="H21" s="508">
        <v>650000</v>
      </c>
      <c r="I21" s="508">
        <v>155000</v>
      </c>
      <c r="J21" s="508">
        <v>300000</v>
      </c>
      <c r="K21" s="508">
        <v>1250000</v>
      </c>
      <c r="L21" s="508">
        <v>450000</v>
      </c>
      <c r="M21" s="508">
        <v>500000</v>
      </c>
      <c r="N21" s="508">
        <v>476140</v>
      </c>
      <c r="O21" s="99">
        <f t="shared" si="0"/>
        <v>7031140</v>
      </c>
    </row>
    <row r="22" spans="1:15" s="100" customFormat="1" ht="14.1" customHeight="1" x14ac:dyDescent="0.2">
      <c r="A22" s="98" t="s">
        <v>33</v>
      </c>
      <c r="B22" s="253" t="s">
        <v>206</v>
      </c>
      <c r="C22" s="508">
        <v>15000000</v>
      </c>
      <c r="D22" s="508">
        <v>25000000</v>
      </c>
      <c r="E22" s="508">
        <v>9000000</v>
      </c>
      <c r="F22" s="508">
        <v>9000000</v>
      </c>
      <c r="G22" s="508">
        <v>9000000</v>
      </c>
      <c r="H22" s="508">
        <v>9000000</v>
      </c>
      <c r="I22" s="508">
        <v>7000000</v>
      </c>
      <c r="J22" s="508">
        <v>9000000</v>
      </c>
      <c r="K22" s="508"/>
      <c r="L22" s="508">
        <v>5000000</v>
      </c>
      <c r="M22" s="508">
        <v>2691508</v>
      </c>
      <c r="N22" s="508">
        <v>9000000</v>
      </c>
      <c r="O22" s="99">
        <f t="shared" si="0"/>
        <v>108691508</v>
      </c>
    </row>
    <row r="23" spans="1:15" s="100" customFormat="1" x14ac:dyDescent="0.2">
      <c r="A23" s="98" t="s">
        <v>34</v>
      </c>
      <c r="B23" s="255" t="s">
        <v>165</v>
      </c>
      <c r="C23" s="508">
        <v>9000000</v>
      </c>
      <c r="D23" s="508">
        <v>8000000</v>
      </c>
      <c r="E23" s="508">
        <v>7133417</v>
      </c>
      <c r="F23" s="508"/>
      <c r="G23" s="508"/>
      <c r="H23" s="508"/>
      <c r="I23" s="508"/>
      <c r="J23" s="508"/>
      <c r="K23" s="508"/>
      <c r="L23" s="508"/>
      <c r="M23" s="508"/>
      <c r="N23" s="508"/>
      <c r="O23" s="99">
        <f>C23+D23+E23+F23+G23+H23+I23+J23+K23</f>
        <v>24133417</v>
      </c>
    </row>
    <row r="24" spans="1:15" s="100" customFormat="1" ht="14.1" customHeight="1" x14ac:dyDescent="0.2">
      <c r="A24" s="98" t="s">
        <v>35</v>
      </c>
      <c r="B24" s="253" t="s">
        <v>208</v>
      </c>
      <c r="C24" s="508"/>
      <c r="D24" s="508"/>
      <c r="E24" s="508"/>
      <c r="F24" s="508"/>
      <c r="G24" s="508"/>
      <c r="H24" s="508"/>
      <c r="I24" s="508">
        <v>50000</v>
      </c>
      <c r="J24" s="508"/>
      <c r="K24" s="508"/>
      <c r="L24" s="508"/>
      <c r="M24" s="508"/>
      <c r="N24" s="508"/>
      <c r="O24" s="99">
        <f t="shared" si="0"/>
        <v>50000</v>
      </c>
    </row>
    <row r="25" spans="1:15" s="100" customFormat="1" ht="14.1" customHeight="1" x14ac:dyDescent="0.2">
      <c r="A25" s="98" t="s">
        <v>36</v>
      </c>
      <c r="B25" s="253" t="s">
        <v>11</v>
      </c>
      <c r="C25" s="508">
        <v>6948695</v>
      </c>
      <c r="D25" s="508"/>
      <c r="E25" s="508"/>
      <c r="F25" s="508"/>
      <c r="G25" s="508"/>
      <c r="H25" s="508"/>
      <c r="I25" s="508"/>
      <c r="J25" s="508"/>
      <c r="K25" s="508"/>
      <c r="L25" s="508"/>
      <c r="M25" s="508"/>
      <c r="N25" s="508"/>
      <c r="O25" s="99">
        <v>6948695</v>
      </c>
    </row>
    <row r="26" spans="1:15" s="100" customFormat="1" ht="14.1" customHeight="1" thickBot="1" x14ac:dyDescent="0.25">
      <c r="A26" s="96" t="s">
        <v>37</v>
      </c>
      <c r="B26" s="733" t="s">
        <v>47</v>
      </c>
      <c r="C26" s="507"/>
      <c r="D26" s="507"/>
      <c r="E26" s="507">
        <v>92150000</v>
      </c>
      <c r="F26" s="507">
        <v>92150000</v>
      </c>
      <c r="G26" s="507">
        <v>92150000</v>
      </c>
      <c r="H26" s="507">
        <v>92150000</v>
      </c>
      <c r="I26" s="507">
        <v>92150000</v>
      </c>
      <c r="J26" s="507">
        <v>92150000</v>
      </c>
      <c r="K26" s="507">
        <v>92150000</v>
      </c>
      <c r="L26" s="507">
        <v>92150000</v>
      </c>
      <c r="M26" s="507">
        <v>92150000</v>
      </c>
      <c r="N26" s="507">
        <v>94212460</v>
      </c>
      <c r="O26" s="99">
        <f t="shared" si="0"/>
        <v>923562460</v>
      </c>
    </row>
    <row r="27" spans="1:15" s="95" customFormat="1" ht="15.95" customHeight="1" thickBot="1" x14ac:dyDescent="0.25">
      <c r="A27" s="104" t="s">
        <v>37</v>
      </c>
      <c r="B27" s="36" t="s">
        <v>107</v>
      </c>
      <c r="C27" s="510">
        <f>SUM(C17:C26)</f>
        <v>55412381</v>
      </c>
      <c r="D27" s="510">
        <f>SUM(D17:D26)</f>
        <v>57763686</v>
      </c>
      <c r="E27" s="510">
        <f>SUM(E17:E26)</f>
        <v>134897103</v>
      </c>
      <c r="F27" s="510">
        <f t="shared" ref="F27:N27" si="2">SUM(F17:F26)</f>
        <v>125893686</v>
      </c>
      <c r="G27" s="510">
        <f t="shared" si="2"/>
        <v>125963686</v>
      </c>
      <c r="H27" s="510">
        <f t="shared" si="2"/>
        <v>127313686</v>
      </c>
      <c r="I27" s="510">
        <f t="shared" si="2"/>
        <v>123868686</v>
      </c>
      <c r="J27" s="510">
        <f t="shared" si="2"/>
        <v>126313686</v>
      </c>
      <c r="K27" s="510">
        <f t="shared" si="2"/>
        <v>120010385</v>
      </c>
      <c r="L27" s="510">
        <f t="shared" si="2"/>
        <v>122613686</v>
      </c>
      <c r="M27" s="510">
        <f t="shared" si="2"/>
        <v>119850194</v>
      </c>
      <c r="N27" s="510">
        <f t="shared" si="2"/>
        <v>131917297</v>
      </c>
      <c r="O27" s="102">
        <f>SUM(C27:N27)</f>
        <v>1371818162</v>
      </c>
    </row>
    <row r="28" spans="1:15" ht="16.5" thickBot="1" x14ac:dyDescent="0.3">
      <c r="A28" s="104" t="s">
        <v>38</v>
      </c>
      <c r="B28" s="257" t="s">
        <v>108</v>
      </c>
      <c r="C28" s="511">
        <f t="shared" ref="C28:O28" si="3">C15-C27</f>
        <v>116054798</v>
      </c>
      <c r="D28" s="511">
        <f t="shared" si="3"/>
        <v>885809735</v>
      </c>
      <c r="E28" s="511">
        <f t="shared" si="3"/>
        <v>-99233434</v>
      </c>
      <c r="F28" s="511">
        <f t="shared" si="3"/>
        <v>-102245187</v>
      </c>
      <c r="G28" s="511">
        <f t="shared" si="3"/>
        <v>-104183027</v>
      </c>
      <c r="H28" s="511">
        <f t="shared" si="3"/>
        <v>-89480733</v>
      </c>
      <c r="I28" s="511">
        <f t="shared" si="3"/>
        <v>-104843527</v>
      </c>
      <c r="J28" s="511">
        <f t="shared" si="3"/>
        <v>-106833568</v>
      </c>
      <c r="K28" s="511">
        <f t="shared" si="3"/>
        <v>-85418267</v>
      </c>
      <c r="L28" s="511">
        <f t="shared" si="3"/>
        <v>-100410306</v>
      </c>
      <c r="M28" s="511">
        <f t="shared" si="3"/>
        <v>-99128076</v>
      </c>
      <c r="N28" s="511">
        <f t="shared" si="3"/>
        <v>-110088408</v>
      </c>
      <c r="O28" s="105">
        <f t="shared" si="3"/>
        <v>0</v>
      </c>
    </row>
    <row r="29" spans="1:15" x14ac:dyDescent="0.25">
      <c r="A29" s="107"/>
    </row>
    <row r="30" spans="1:15" x14ac:dyDescent="0.25">
      <c r="B30" s="108"/>
      <c r="C30" s="109"/>
      <c r="D30" s="109"/>
      <c r="O30" s="106"/>
    </row>
    <row r="31" spans="1:15" x14ac:dyDescent="0.25">
      <c r="O31" s="106"/>
    </row>
    <row r="32" spans="1:15" x14ac:dyDescent="0.25">
      <c r="O32" s="106"/>
    </row>
    <row r="33" spans="15:15" x14ac:dyDescent="0.25">
      <c r="O33" s="106"/>
    </row>
    <row r="34" spans="15:15" x14ac:dyDescent="0.25">
      <c r="O34" s="106"/>
    </row>
    <row r="35" spans="15:15" x14ac:dyDescent="0.25">
      <c r="O35" s="106"/>
    </row>
    <row r="36" spans="15:15" x14ac:dyDescent="0.25">
      <c r="O36" s="106"/>
    </row>
    <row r="37" spans="15:15" x14ac:dyDescent="0.25">
      <c r="O37" s="106"/>
    </row>
    <row r="38" spans="15:15" x14ac:dyDescent="0.25">
      <c r="O38" s="106"/>
    </row>
    <row r="39" spans="15:15" x14ac:dyDescent="0.25">
      <c r="O39" s="106"/>
    </row>
    <row r="40" spans="15:15" x14ac:dyDescent="0.25">
      <c r="O40" s="106"/>
    </row>
    <row r="41" spans="15:15" x14ac:dyDescent="0.25">
      <c r="O41" s="106"/>
    </row>
    <row r="42" spans="15:15" x14ac:dyDescent="0.25">
      <c r="O42" s="106"/>
    </row>
    <row r="43" spans="15:15" x14ac:dyDescent="0.25">
      <c r="O43" s="106"/>
    </row>
    <row r="44" spans="15:15" x14ac:dyDescent="0.25">
      <c r="O44" s="106"/>
    </row>
    <row r="45" spans="15:15" x14ac:dyDescent="0.25">
      <c r="O45" s="106"/>
    </row>
    <row r="46" spans="15:15" x14ac:dyDescent="0.25">
      <c r="O46" s="106"/>
    </row>
    <row r="47" spans="15:15" x14ac:dyDescent="0.25">
      <c r="O47" s="106"/>
    </row>
    <row r="48" spans="15:15" x14ac:dyDescent="0.25">
      <c r="O48" s="106"/>
    </row>
    <row r="49" spans="15:15" x14ac:dyDescent="0.25">
      <c r="O49" s="106"/>
    </row>
    <row r="50" spans="15:15" x14ac:dyDescent="0.25">
      <c r="O50" s="106"/>
    </row>
    <row r="51" spans="15:15" x14ac:dyDescent="0.25">
      <c r="O51" s="106"/>
    </row>
    <row r="52" spans="15:15" x14ac:dyDescent="0.25">
      <c r="O52" s="106"/>
    </row>
    <row r="53" spans="15:15" x14ac:dyDescent="0.25">
      <c r="O53" s="106"/>
    </row>
    <row r="54" spans="15:15" x14ac:dyDescent="0.25">
      <c r="O54" s="106"/>
    </row>
    <row r="55" spans="15:15" x14ac:dyDescent="0.25">
      <c r="O55" s="106"/>
    </row>
    <row r="56" spans="15:15" x14ac:dyDescent="0.25">
      <c r="O56" s="106"/>
    </row>
    <row r="57" spans="15:15" x14ac:dyDescent="0.25">
      <c r="O57" s="106"/>
    </row>
    <row r="58" spans="15:15" x14ac:dyDescent="0.25">
      <c r="O58" s="106"/>
    </row>
    <row r="59" spans="15:15" x14ac:dyDescent="0.25">
      <c r="O59" s="106"/>
    </row>
    <row r="60" spans="15:15" x14ac:dyDescent="0.25">
      <c r="O60" s="106"/>
    </row>
    <row r="61" spans="15:15" x14ac:dyDescent="0.25">
      <c r="O61" s="106"/>
    </row>
    <row r="62" spans="15:15" x14ac:dyDescent="0.25">
      <c r="O62" s="106"/>
    </row>
    <row r="63" spans="15:15" x14ac:dyDescent="0.25">
      <c r="O63" s="106"/>
    </row>
    <row r="64" spans="15:15" x14ac:dyDescent="0.25">
      <c r="O64" s="106"/>
    </row>
    <row r="65" spans="15:15" x14ac:dyDescent="0.25">
      <c r="O65" s="106"/>
    </row>
    <row r="66" spans="15:15" x14ac:dyDescent="0.25">
      <c r="O66" s="106"/>
    </row>
    <row r="67" spans="15:15" x14ac:dyDescent="0.25">
      <c r="O67" s="106"/>
    </row>
    <row r="68" spans="15:15" x14ac:dyDescent="0.25">
      <c r="O68" s="106"/>
    </row>
    <row r="69" spans="15:15" x14ac:dyDescent="0.25">
      <c r="O69" s="106"/>
    </row>
    <row r="70" spans="15:15" x14ac:dyDescent="0.25">
      <c r="O70" s="106"/>
    </row>
    <row r="71" spans="15:15" x14ac:dyDescent="0.25">
      <c r="O71" s="106"/>
    </row>
    <row r="72" spans="15:15" x14ac:dyDescent="0.25">
      <c r="O72" s="106"/>
    </row>
    <row r="73" spans="15:15" x14ac:dyDescent="0.25">
      <c r="O73" s="106"/>
    </row>
    <row r="74" spans="15:15" x14ac:dyDescent="0.25">
      <c r="O74" s="106"/>
    </row>
    <row r="75" spans="15:15" x14ac:dyDescent="0.25">
      <c r="O75" s="106"/>
    </row>
    <row r="76" spans="15:15" x14ac:dyDescent="0.25">
      <c r="O76" s="106"/>
    </row>
    <row r="77" spans="15:15" x14ac:dyDescent="0.25">
      <c r="O77" s="106"/>
    </row>
    <row r="78" spans="15:15" x14ac:dyDescent="0.25">
      <c r="O78" s="106"/>
    </row>
    <row r="79" spans="15:15" x14ac:dyDescent="0.25">
      <c r="O79" s="106"/>
    </row>
    <row r="80" spans="15:15" x14ac:dyDescent="0.25">
      <c r="O80" s="106"/>
    </row>
    <row r="81" spans="15:15" x14ac:dyDescent="0.25">
      <c r="O81" s="106"/>
    </row>
    <row r="82" spans="15:15" x14ac:dyDescent="0.25">
      <c r="O82" s="106"/>
    </row>
    <row r="83" spans="15:15" x14ac:dyDescent="0.25">
      <c r="O83" s="106"/>
    </row>
  </sheetData>
  <mergeCells count="3">
    <mergeCell ref="B5:O5"/>
    <mergeCell ref="B16:O16"/>
    <mergeCell ref="A2:O2"/>
  </mergeCells>
  <phoneticPr fontId="0" type="noConversion"/>
  <printOptions horizontalCentered="1"/>
  <pageMargins left="0.78740157480314965" right="0.78740157480314965" top="1.0687500000000001" bottom="0.98425196850393704" header="0.78740157480314965" footer="0.78740157480314965"/>
  <pageSetup paperSize="9" scale="90" orientation="landscape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92D050"/>
    <pageSetUpPr fitToPage="1"/>
  </sheetPr>
  <dimension ref="A1:H42"/>
  <sheetViews>
    <sheetView topLeftCell="A4" zoomScale="120" zoomScaleNormal="120" zoomScalePageLayoutView="120" workbookViewId="0">
      <selection activeCell="A28" sqref="A28"/>
    </sheetView>
  </sheetViews>
  <sheetFormatPr defaultRowHeight="12.75" x14ac:dyDescent="0.2"/>
  <cols>
    <col min="1" max="1" width="13.83203125" style="45" customWidth="1"/>
    <col min="2" max="2" width="88.6640625" style="45" customWidth="1"/>
    <col min="3" max="3" width="16.83203125" style="45" customWidth="1"/>
    <col min="4" max="4" width="4.83203125" style="632" customWidth="1"/>
    <col min="5" max="16384" width="9.33203125" style="45"/>
  </cols>
  <sheetData>
    <row r="1" spans="1:8" ht="47.25" customHeight="1" x14ac:dyDescent="0.2">
      <c r="B1" s="864" t="str">
        <f>+CONCATENATE("A ",LEFT(KV_ÖSSZEFÜGGÉSEK!A5,4),". évi általános működés és ágazati feladatok támogatásának alakulása jogcímenként")</f>
        <v>A 2021. évi általános működés és ágazati feladatok támogatásának alakulása jogcímenként</v>
      </c>
      <c r="C1" s="864"/>
      <c r="D1" s="865" t="str">
        <f>CONCATENATE("5. tájékoztató tábla ",ALAPADATOK!A7," ",ALAPADATOK!B7," ",ALAPADATOK!C7," ",ALAPADATOK!D7," ",ALAPADATOK!E7," ",ALAPADATOK!F7," ",ALAPADATOK!G7," ",ALAPADATOK!H7)</f>
        <v>5. tájékoztató tábla a 1 / 2021 ( II.16. ) önkormányzati rendelethez</v>
      </c>
    </row>
    <row r="2" spans="1:8" ht="22.5" customHeight="1" thickBot="1" x14ac:dyDescent="0.3">
      <c r="B2" s="343"/>
      <c r="C2" s="629" t="s">
        <v>640</v>
      </c>
      <c r="D2" s="865"/>
    </row>
    <row r="3" spans="1:8" s="46" customFormat="1" ht="62.25" customHeight="1" thickBot="1" x14ac:dyDescent="0.25">
      <c r="A3" s="630" t="s">
        <v>660</v>
      </c>
      <c r="B3" s="259" t="s">
        <v>49</v>
      </c>
      <c r="C3" s="614" t="str">
        <f>+CONCATENATE(LEFT(KV_ÖSSZEFÜGGÉSEK!A5,4),". évi tervezett támogatás összesen")</f>
        <v>2021. évi tervezett támogatás összesen</v>
      </c>
      <c r="D3" s="865"/>
      <c r="H3" s="610"/>
    </row>
    <row r="4" spans="1:8" s="47" customFormat="1" ht="13.5" thickBot="1" x14ac:dyDescent="0.25">
      <c r="A4" s="631" t="s">
        <v>465</v>
      </c>
      <c r="B4" s="172" t="s">
        <v>466</v>
      </c>
      <c r="C4" s="173" t="s">
        <v>467</v>
      </c>
      <c r="D4" s="865"/>
    </row>
    <row r="5" spans="1:8" x14ac:dyDescent="0.2">
      <c r="A5" s="714" t="s">
        <v>692</v>
      </c>
      <c r="B5" s="702" t="s">
        <v>693</v>
      </c>
      <c r="C5" s="373"/>
      <c r="D5" s="865"/>
    </row>
    <row r="6" spans="1:8" ht="12.75" customHeight="1" x14ac:dyDescent="0.2">
      <c r="A6" s="713" t="s">
        <v>742</v>
      </c>
      <c r="B6" s="704" t="s">
        <v>694</v>
      </c>
      <c r="C6" s="373">
        <v>58746750</v>
      </c>
      <c r="D6" s="865"/>
    </row>
    <row r="7" spans="1:8" ht="12.75" customHeight="1" x14ac:dyDescent="0.2">
      <c r="A7" s="713" t="s">
        <v>742</v>
      </c>
      <c r="B7" s="705" t="s">
        <v>719</v>
      </c>
      <c r="C7" s="373">
        <v>16470795</v>
      </c>
      <c r="D7" s="865"/>
    </row>
    <row r="8" spans="1:8" x14ac:dyDescent="0.2">
      <c r="A8" s="713" t="s">
        <v>743</v>
      </c>
      <c r="B8" s="705" t="s">
        <v>695</v>
      </c>
      <c r="C8" s="373">
        <v>5072523</v>
      </c>
      <c r="D8" s="865"/>
    </row>
    <row r="9" spans="1:8" x14ac:dyDescent="0.2">
      <c r="A9" s="713" t="s">
        <v>744</v>
      </c>
      <c r="B9" s="705" t="s">
        <v>696</v>
      </c>
      <c r="C9" s="373">
        <v>5446235</v>
      </c>
      <c r="D9" s="865"/>
    </row>
    <row r="10" spans="1:8" x14ac:dyDescent="0.2">
      <c r="A10" s="713" t="s">
        <v>745</v>
      </c>
      <c r="B10" s="705" t="s">
        <v>697</v>
      </c>
      <c r="C10" s="373">
        <v>1300344</v>
      </c>
      <c r="D10" s="865"/>
    </row>
    <row r="11" spans="1:8" x14ac:dyDescent="0.2">
      <c r="A11" s="713" t="s">
        <v>746</v>
      </c>
      <c r="B11" s="705" t="s">
        <v>698</v>
      </c>
      <c r="C11" s="373">
        <v>3321672</v>
      </c>
      <c r="D11" s="865"/>
    </row>
    <row r="12" spans="1:8" x14ac:dyDescent="0.2">
      <c r="A12" s="713" t="s">
        <v>747</v>
      </c>
      <c r="B12" s="705" t="s">
        <v>699</v>
      </c>
      <c r="C12" s="373">
        <v>10237284</v>
      </c>
      <c r="D12" s="865"/>
    </row>
    <row r="13" spans="1:8" x14ac:dyDescent="0.2">
      <c r="A13" s="713" t="s">
        <v>748</v>
      </c>
      <c r="B13" s="705" t="s">
        <v>700</v>
      </c>
      <c r="C13" s="373">
        <v>13053</v>
      </c>
      <c r="D13" s="865"/>
    </row>
    <row r="14" spans="1:8" ht="12.95" hidden="1" customHeight="1" x14ac:dyDescent="0.2">
      <c r="A14" s="703"/>
      <c r="B14" s="705"/>
      <c r="C14" s="373"/>
      <c r="D14" s="865"/>
    </row>
    <row r="15" spans="1:8" hidden="1" x14ac:dyDescent="0.2">
      <c r="A15" s="703"/>
      <c r="B15" s="705"/>
      <c r="C15" s="373"/>
      <c r="D15" s="865"/>
    </row>
    <row r="16" spans="1:8" x14ac:dyDescent="0.2">
      <c r="A16" s="703"/>
      <c r="B16" s="706" t="s">
        <v>701</v>
      </c>
      <c r="C16" s="712">
        <f>C13+C12+C11+C10+C9+C8+C7+C6</f>
        <v>100608656</v>
      </c>
      <c r="D16" s="865"/>
    </row>
    <row r="17" spans="1:4" x14ac:dyDescent="0.2">
      <c r="A17" s="703"/>
      <c r="B17" s="706"/>
      <c r="C17" s="373"/>
      <c r="D17" s="865"/>
    </row>
    <row r="18" spans="1:4" x14ac:dyDescent="0.2">
      <c r="A18" s="715" t="s">
        <v>702</v>
      </c>
      <c r="B18" s="706" t="s">
        <v>720</v>
      </c>
      <c r="C18" s="373"/>
      <c r="D18" s="865"/>
    </row>
    <row r="19" spans="1:4" x14ac:dyDescent="0.2">
      <c r="A19" s="703" t="s">
        <v>752</v>
      </c>
      <c r="B19" s="705" t="s">
        <v>705</v>
      </c>
      <c r="C19" s="373">
        <v>3730420</v>
      </c>
      <c r="D19" s="865"/>
    </row>
    <row r="20" spans="1:4" x14ac:dyDescent="0.2">
      <c r="A20" s="703" t="s">
        <v>749</v>
      </c>
      <c r="B20" s="705" t="s">
        <v>703</v>
      </c>
      <c r="C20" s="373">
        <v>17987550</v>
      </c>
      <c r="D20" s="865"/>
    </row>
    <row r="21" spans="1:4" x14ac:dyDescent="0.2">
      <c r="A21" s="703" t="s">
        <v>751</v>
      </c>
      <c r="B21" s="705" t="s">
        <v>721</v>
      </c>
      <c r="C21" s="373">
        <v>864000</v>
      </c>
      <c r="D21" s="865"/>
    </row>
    <row r="22" spans="1:4" x14ac:dyDescent="0.2">
      <c r="A22" s="703" t="s">
        <v>753</v>
      </c>
      <c r="B22" s="705" t="s">
        <v>706</v>
      </c>
      <c r="C22" s="373">
        <v>3246400</v>
      </c>
      <c r="D22" s="865"/>
    </row>
    <row r="23" spans="1:4" x14ac:dyDescent="0.2">
      <c r="A23" s="703" t="s">
        <v>750</v>
      </c>
      <c r="B23" s="705" t="s">
        <v>704</v>
      </c>
      <c r="C23" s="373">
        <v>5838000</v>
      </c>
      <c r="D23" s="865"/>
    </row>
    <row r="24" spans="1:4" x14ac:dyDescent="0.2">
      <c r="A24" s="703"/>
      <c r="B24" s="706" t="s">
        <v>707</v>
      </c>
      <c r="C24" s="712">
        <f>C23+C22+C21+C20+C19</f>
        <v>31666370</v>
      </c>
      <c r="D24" s="865"/>
    </row>
    <row r="25" spans="1:4" x14ac:dyDescent="0.2">
      <c r="A25" s="703"/>
      <c r="B25" s="705"/>
      <c r="C25" s="373"/>
      <c r="D25" s="865"/>
    </row>
    <row r="26" spans="1:4" s="48" customFormat="1" ht="19.5" customHeight="1" x14ac:dyDescent="0.2">
      <c r="A26" s="715" t="s">
        <v>708</v>
      </c>
      <c r="B26" s="706" t="s">
        <v>709</v>
      </c>
      <c r="C26" s="373"/>
      <c r="D26" s="865"/>
    </row>
    <row r="27" spans="1:4" x14ac:dyDescent="0.2">
      <c r="A27" s="757" t="s">
        <v>759</v>
      </c>
      <c r="B27" s="705" t="s">
        <v>710</v>
      </c>
      <c r="C27" s="373">
        <v>10867756</v>
      </c>
    </row>
    <row r="28" spans="1:4" x14ac:dyDescent="0.2">
      <c r="A28" s="757" t="s">
        <v>754</v>
      </c>
      <c r="B28" s="705" t="s">
        <v>711</v>
      </c>
      <c r="C28" s="373">
        <v>4100000</v>
      </c>
    </row>
    <row r="29" spans="1:4" x14ac:dyDescent="0.2">
      <c r="A29" s="757" t="s">
        <v>755</v>
      </c>
      <c r="B29" s="705" t="s">
        <v>712</v>
      </c>
      <c r="C29" s="373">
        <v>4512480</v>
      </c>
    </row>
    <row r="30" spans="1:4" x14ac:dyDescent="0.2">
      <c r="A30" s="757" t="s">
        <v>756</v>
      </c>
      <c r="B30" s="705" t="s">
        <v>713</v>
      </c>
      <c r="C30" s="373">
        <v>901000</v>
      </c>
    </row>
    <row r="31" spans="1:4" x14ac:dyDescent="0.2">
      <c r="A31" s="758" t="s">
        <v>98</v>
      </c>
      <c r="B31" s="717" t="s">
        <v>722</v>
      </c>
      <c r="C31" s="718">
        <f>C32+C33+C34</f>
        <v>17346082</v>
      </c>
    </row>
    <row r="32" spans="1:4" x14ac:dyDescent="0.2">
      <c r="A32" s="757" t="s">
        <v>757</v>
      </c>
      <c r="B32" s="705" t="s">
        <v>723</v>
      </c>
      <c r="C32" s="373">
        <v>12070080</v>
      </c>
    </row>
    <row r="33" spans="1:3" x14ac:dyDescent="0.2">
      <c r="A33" s="757" t="s">
        <v>758</v>
      </c>
      <c r="B33" s="705" t="s">
        <v>724</v>
      </c>
      <c r="C33" s="373">
        <v>4983022</v>
      </c>
    </row>
    <row r="34" spans="1:3" x14ac:dyDescent="0.2">
      <c r="A34" s="757"/>
      <c r="B34" s="705" t="s">
        <v>725</v>
      </c>
      <c r="C34" s="373">
        <v>292980</v>
      </c>
    </row>
    <row r="35" spans="1:3" x14ac:dyDescent="0.2">
      <c r="A35" s="703"/>
      <c r="B35" s="706" t="s">
        <v>714</v>
      </c>
      <c r="C35" s="712">
        <f>C32+C33+C34+C27+C28+C29+C30</f>
        <v>37727318</v>
      </c>
    </row>
    <row r="36" spans="1:3" hidden="1" x14ac:dyDescent="0.2">
      <c r="A36" s="703"/>
      <c r="B36" s="705"/>
      <c r="C36" s="373"/>
    </row>
    <row r="37" spans="1:3" hidden="1" x14ac:dyDescent="0.2">
      <c r="A37" s="703"/>
      <c r="B37" s="706"/>
      <c r="C37" s="373"/>
    </row>
    <row r="38" spans="1:3" hidden="1" x14ac:dyDescent="0.2">
      <c r="A38" s="703"/>
      <c r="B38" s="706"/>
      <c r="C38" s="373"/>
    </row>
    <row r="39" spans="1:3" x14ac:dyDescent="0.2">
      <c r="A39" s="715" t="s">
        <v>715</v>
      </c>
      <c r="B39" s="706" t="s">
        <v>716</v>
      </c>
      <c r="C39" s="712"/>
    </row>
    <row r="40" spans="1:3" x14ac:dyDescent="0.2">
      <c r="A40" s="757" t="s">
        <v>134</v>
      </c>
      <c r="B40" s="707" t="s">
        <v>717</v>
      </c>
      <c r="C40" s="373">
        <v>3715040</v>
      </c>
    </row>
    <row r="41" spans="1:3" ht="13.5" thickBot="1" x14ac:dyDescent="0.25">
      <c r="A41" s="708"/>
      <c r="B41" s="709" t="s">
        <v>718</v>
      </c>
      <c r="C41" s="716">
        <f>C40</f>
        <v>3715040</v>
      </c>
    </row>
    <row r="42" spans="1:3" ht="13.5" thickBot="1" x14ac:dyDescent="0.25">
      <c r="A42" s="710"/>
      <c r="B42" s="711" t="s">
        <v>50</v>
      </c>
      <c r="C42" s="719">
        <f>C35+C41+C24+C16</f>
        <v>173717384</v>
      </c>
    </row>
  </sheetData>
  <mergeCells count="2">
    <mergeCell ref="B1:C1"/>
    <mergeCell ref="D1:D26"/>
  </mergeCells>
  <phoneticPr fontId="29" type="noConversion"/>
  <printOptions horizontalCentered="1"/>
  <pageMargins left="0.78740157480314965" right="0.78740157480314965" top="0.98425196850393704" bottom="0.98425196850393704" header="0.78740157480314965" footer="0.78740157480314965"/>
  <pageSetup paperSize="9" orientation="landscape" verticalDpi="300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tabColor rgb="FF92D050"/>
  </sheetPr>
  <dimension ref="A1:D39"/>
  <sheetViews>
    <sheetView zoomScale="120" zoomScaleNormal="120" workbookViewId="0">
      <selection activeCell="F43" sqref="F43"/>
    </sheetView>
  </sheetViews>
  <sheetFormatPr defaultRowHeight="12.75" x14ac:dyDescent="0.2"/>
  <cols>
    <col min="1" max="1" width="6.6640625" customWidth="1"/>
    <col min="2" max="2" width="43.33203125" customWidth="1"/>
    <col min="3" max="3" width="31.1640625" customWidth="1"/>
    <col min="4" max="4" width="14.83203125" customWidth="1"/>
  </cols>
  <sheetData>
    <row r="1" spans="1:4" ht="15" x14ac:dyDescent="0.25">
      <c r="C1" s="602"/>
      <c r="D1" s="609" t="str">
        <f>CONCATENATE("6. tájékoztató tábla ",ALAPADATOK!A7," ",ALAPADATOK!B7," ",ALAPADATOK!C7," ",ALAPADATOK!D7," ",ALAPADATOK!E7," ",ALAPADATOK!F7," ",ALAPADATOK!G7," ",ALAPADATOK!H7)</f>
        <v>6. tájékoztató tábla a 1 / 2021 ( II.16. ) önkormányzati rendelethez</v>
      </c>
    </row>
    <row r="2" spans="1:4" ht="45.2" customHeight="1" x14ac:dyDescent="0.25">
      <c r="A2" s="867" t="str">
        <f>+CONCATENATE("K I M U T A T Á S",CHAR(10),"a ",LEFT(KV_ÖSSZEFÜGGÉSEK!A5,4),". évben céljelleggel juttatott támogatásokról")</f>
        <v>K I M U T A T Á S
a 2021. évben céljelleggel juttatott támogatásokról</v>
      </c>
      <c r="B2" s="867"/>
      <c r="C2" s="867"/>
      <c r="D2" s="867"/>
    </row>
    <row r="3" spans="1:4" ht="17.25" customHeight="1" x14ac:dyDescent="0.25">
      <c r="A3" s="342"/>
      <c r="B3" s="342"/>
      <c r="C3" s="342"/>
      <c r="D3" s="342"/>
    </row>
    <row r="4" spans="1:4" ht="13.5" thickBot="1" x14ac:dyDescent="0.25">
      <c r="A4" s="193"/>
      <c r="B4" s="193"/>
      <c r="C4" s="866" t="str">
        <f>'KV_4.sz.tájékoztató_t.'!O3</f>
        <v>Forintban!</v>
      </c>
      <c r="D4" s="866"/>
    </row>
    <row r="5" spans="1:4" ht="42.75" customHeight="1" thickBot="1" x14ac:dyDescent="0.25">
      <c r="A5" s="344" t="s">
        <v>66</v>
      </c>
      <c r="B5" s="345" t="s">
        <v>117</v>
      </c>
      <c r="C5" s="345" t="s">
        <v>118</v>
      </c>
      <c r="D5" s="346" t="s">
        <v>12</v>
      </c>
    </row>
    <row r="6" spans="1:4" ht="15.95" customHeight="1" x14ac:dyDescent="0.2">
      <c r="A6" s="728"/>
      <c r="B6" s="720" t="s">
        <v>726</v>
      </c>
      <c r="C6" s="29"/>
      <c r="D6" s="512"/>
    </row>
    <row r="7" spans="1:4" ht="15.95" customHeight="1" x14ac:dyDescent="0.2">
      <c r="A7" s="721" t="s">
        <v>16</v>
      </c>
      <c r="B7" s="30" t="s">
        <v>727</v>
      </c>
      <c r="C7" s="30" t="s">
        <v>728</v>
      </c>
      <c r="D7" s="513">
        <v>282480</v>
      </c>
    </row>
    <row r="8" spans="1:4" ht="15.95" customHeight="1" x14ac:dyDescent="0.2">
      <c r="A8" s="721" t="s">
        <v>17</v>
      </c>
      <c r="B8" s="30" t="s">
        <v>729</v>
      </c>
      <c r="C8" s="30" t="s">
        <v>728</v>
      </c>
      <c r="D8" s="513">
        <v>342400</v>
      </c>
    </row>
    <row r="9" spans="1:4" ht="15" customHeight="1" x14ac:dyDescent="0.2">
      <c r="A9" s="721" t="s">
        <v>18</v>
      </c>
      <c r="B9" s="30" t="s">
        <v>730</v>
      </c>
      <c r="C9" s="722" t="s">
        <v>728</v>
      </c>
      <c r="D9" s="513">
        <v>1700520</v>
      </c>
    </row>
    <row r="10" spans="1:4" ht="15.95" customHeight="1" x14ac:dyDescent="0.2">
      <c r="A10" s="721" t="s">
        <v>19</v>
      </c>
      <c r="B10" s="30" t="s">
        <v>731</v>
      </c>
      <c r="C10" s="30" t="s">
        <v>736</v>
      </c>
      <c r="D10" s="513">
        <v>200000</v>
      </c>
    </row>
    <row r="11" spans="1:4" ht="15.95" customHeight="1" x14ac:dyDescent="0.2">
      <c r="A11" s="721" t="s">
        <v>20</v>
      </c>
      <c r="B11" s="30" t="s">
        <v>732</v>
      </c>
      <c r="C11" s="30" t="s">
        <v>728</v>
      </c>
      <c r="D11" s="513">
        <v>2005740</v>
      </c>
    </row>
    <row r="12" spans="1:4" ht="15.95" hidden="1" customHeight="1" x14ac:dyDescent="0.2">
      <c r="A12" s="721" t="s">
        <v>21</v>
      </c>
      <c r="B12" s="30"/>
      <c r="C12" s="30"/>
      <c r="D12" s="513"/>
    </row>
    <row r="13" spans="1:4" ht="15.95" hidden="1" customHeight="1" x14ac:dyDescent="0.2">
      <c r="A13" s="721" t="s">
        <v>22</v>
      </c>
      <c r="B13" s="30"/>
      <c r="C13" s="30"/>
      <c r="D13" s="513"/>
    </row>
    <row r="14" spans="1:4" ht="15.95" customHeight="1" x14ac:dyDescent="0.2">
      <c r="A14" s="721"/>
      <c r="B14" s="868" t="s">
        <v>733</v>
      </c>
      <c r="C14" s="869"/>
      <c r="D14" s="724">
        <f>D7+D8+D9+D10+D11+D12+D13</f>
        <v>4531140</v>
      </c>
    </row>
    <row r="15" spans="1:4" ht="15.95" customHeight="1" x14ac:dyDescent="0.2">
      <c r="A15" s="721"/>
      <c r="B15" s="870"/>
      <c r="C15" s="871"/>
      <c r="D15" s="872"/>
    </row>
    <row r="16" spans="1:4" ht="15.95" customHeight="1" x14ac:dyDescent="0.2">
      <c r="A16" s="729"/>
      <c r="B16" s="723" t="s">
        <v>734</v>
      </c>
      <c r="C16" s="723"/>
      <c r="D16" s="513"/>
    </row>
    <row r="17" spans="1:4" ht="15.95" customHeight="1" x14ac:dyDescent="0.2">
      <c r="A17" s="721"/>
      <c r="B17" s="30" t="s">
        <v>737</v>
      </c>
      <c r="C17" s="30" t="s">
        <v>728</v>
      </c>
      <c r="D17" s="513">
        <v>2500000</v>
      </c>
    </row>
    <row r="18" spans="1:4" ht="15.95" hidden="1" customHeight="1" x14ac:dyDescent="0.2">
      <c r="A18" s="721"/>
      <c r="B18" s="30"/>
      <c r="C18" s="30"/>
      <c r="D18" s="513"/>
    </row>
    <row r="19" spans="1:4" ht="15.95" hidden="1" customHeight="1" x14ac:dyDescent="0.2">
      <c r="A19" s="721"/>
      <c r="B19" s="30"/>
      <c r="C19" s="30"/>
      <c r="D19" s="513"/>
    </row>
    <row r="20" spans="1:4" ht="15.95" hidden="1" customHeight="1" x14ac:dyDescent="0.2">
      <c r="A20" s="721"/>
      <c r="B20" s="30"/>
      <c r="C20" s="30"/>
      <c r="D20" s="513"/>
    </row>
    <row r="21" spans="1:4" ht="15.95" hidden="1" customHeight="1" x14ac:dyDescent="0.2">
      <c r="A21" s="721"/>
      <c r="B21" s="30"/>
      <c r="C21" s="30"/>
      <c r="D21" s="513"/>
    </row>
    <row r="22" spans="1:4" ht="15.95" hidden="1" customHeight="1" x14ac:dyDescent="0.2">
      <c r="A22" s="721"/>
      <c r="B22" s="30"/>
      <c r="C22" s="30"/>
      <c r="D22" s="513"/>
    </row>
    <row r="23" spans="1:4" ht="15.95" hidden="1" customHeight="1" x14ac:dyDescent="0.2">
      <c r="A23" s="721"/>
      <c r="B23" s="30"/>
      <c r="C23" s="30"/>
      <c r="D23" s="513"/>
    </row>
    <row r="24" spans="1:4" ht="15.95" hidden="1" customHeight="1" x14ac:dyDescent="0.2">
      <c r="A24" s="721"/>
      <c r="B24" s="30"/>
      <c r="C24" s="30"/>
      <c r="D24" s="513"/>
    </row>
    <row r="25" spans="1:4" ht="15.95" hidden="1" customHeight="1" x14ac:dyDescent="0.2">
      <c r="A25" s="721"/>
      <c r="B25" s="30"/>
      <c r="C25" s="30"/>
      <c r="D25" s="513"/>
    </row>
    <row r="26" spans="1:4" ht="15.95" hidden="1" customHeight="1" x14ac:dyDescent="0.2">
      <c r="A26" s="721"/>
      <c r="B26" s="30"/>
      <c r="C26" s="30"/>
      <c r="D26" s="513"/>
    </row>
    <row r="27" spans="1:4" ht="15.95" customHeight="1" thickBot="1" x14ac:dyDescent="0.25">
      <c r="A27" s="721"/>
      <c r="B27" s="868" t="s">
        <v>735</v>
      </c>
      <c r="C27" s="869"/>
      <c r="D27" s="724">
        <f>D17+D18+D19+D20+D21+D22+D23+D24+D25+D26</f>
        <v>2500000</v>
      </c>
    </row>
    <row r="28" spans="1:4" ht="15.95" hidden="1" customHeight="1" x14ac:dyDescent="0.2">
      <c r="A28" s="721"/>
      <c r="B28" s="30"/>
      <c r="C28" s="30"/>
      <c r="D28" s="513"/>
    </row>
    <row r="29" spans="1:4" ht="15.95" hidden="1" customHeight="1" x14ac:dyDescent="0.2">
      <c r="A29" s="721"/>
      <c r="B29" s="30"/>
      <c r="C29" s="30"/>
      <c r="D29" s="513"/>
    </row>
    <row r="30" spans="1:4" ht="15.95" hidden="1" customHeight="1" x14ac:dyDescent="0.2">
      <c r="A30" s="721"/>
      <c r="B30" s="30"/>
      <c r="C30" s="30"/>
      <c r="D30" s="513"/>
    </row>
    <row r="31" spans="1:4" ht="15.95" hidden="1" customHeight="1" x14ac:dyDescent="0.2">
      <c r="A31" s="721"/>
      <c r="B31" s="30"/>
      <c r="C31" s="30"/>
      <c r="D31" s="513"/>
    </row>
    <row r="32" spans="1:4" ht="15.95" hidden="1" customHeight="1" x14ac:dyDescent="0.2">
      <c r="A32" s="721"/>
      <c r="B32" s="30"/>
      <c r="C32" s="30"/>
      <c r="D32" s="513"/>
    </row>
    <row r="33" spans="1:4" ht="15.95" hidden="1" customHeight="1" x14ac:dyDescent="0.2">
      <c r="A33" s="721"/>
      <c r="B33" s="30"/>
      <c r="C33" s="30"/>
      <c r="D33" s="513"/>
    </row>
    <row r="34" spans="1:4" ht="15.95" hidden="1" customHeight="1" x14ac:dyDescent="0.2">
      <c r="A34" s="721"/>
      <c r="B34" s="30"/>
      <c r="C34" s="30"/>
      <c r="D34" s="513"/>
    </row>
    <row r="35" spans="1:4" ht="15.95" hidden="1" customHeight="1" x14ac:dyDescent="0.2">
      <c r="A35" s="721"/>
      <c r="B35" s="30"/>
      <c r="C35" s="30"/>
      <c r="D35" s="513"/>
    </row>
    <row r="36" spans="1:4" ht="15.95" hidden="1" customHeight="1" x14ac:dyDescent="0.2">
      <c r="A36" s="721"/>
      <c r="B36" s="30"/>
      <c r="C36" s="30"/>
      <c r="D36" s="513"/>
    </row>
    <row r="37" spans="1:4" ht="15.95" hidden="1" customHeight="1" x14ac:dyDescent="0.2">
      <c r="A37" s="721"/>
      <c r="B37" s="30"/>
      <c r="C37" s="30"/>
      <c r="D37" s="513"/>
    </row>
    <row r="38" spans="1:4" ht="15.95" hidden="1" customHeight="1" thickBot="1" x14ac:dyDescent="0.25">
      <c r="A38" s="725"/>
      <c r="B38" s="31"/>
      <c r="C38" s="31"/>
      <c r="D38" s="726"/>
    </row>
    <row r="39" spans="1:4" ht="15.95" customHeight="1" thickBot="1" x14ac:dyDescent="0.25">
      <c r="A39" s="873" t="s">
        <v>50</v>
      </c>
      <c r="B39" s="874"/>
      <c r="C39" s="875"/>
      <c r="D39" s="727">
        <f>D14+D27</f>
        <v>7031140</v>
      </c>
    </row>
  </sheetData>
  <mergeCells count="6">
    <mergeCell ref="C4:D4"/>
    <mergeCell ref="A2:D2"/>
    <mergeCell ref="B14:C14"/>
    <mergeCell ref="B15:D15"/>
    <mergeCell ref="A39:C39"/>
    <mergeCell ref="B27:C27"/>
  </mergeCells>
  <phoneticPr fontId="29" type="noConversion"/>
  <conditionalFormatting sqref="D39">
    <cfRule type="cellIs" dxfId="0" priority="1" stopIfTrue="1" operator="equal">
      <formula>0</formula>
    </cfRule>
  </conditionalFormatting>
  <printOptions horizontalCentered="1"/>
  <pageMargins left="0.78740157480314965" right="0.78740157480314965" top="1.06" bottom="0.98425196850393704" header="0.78740157480314965" footer="0.78740157480314965"/>
  <pageSetup paperSize="9" scale="95" orientation="portrait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tabColor rgb="FF92D050"/>
  </sheetPr>
  <dimension ref="A1:G51"/>
  <sheetViews>
    <sheetView tabSelected="1" zoomScale="120" zoomScaleNormal="120" zoomScaleSheetLayoutView="100" workbookViewId="0">
      <selection activeCell="E5" sqref="E5"/>
    </sheetView>
  </sheetViews>
  <sheetFormatPr defaultRowHeight="15.75" x14ac:dyDescent="0.25"/>
  <cols>
    <col min="1" max="1" width="9" style="348" customWidth="1"/>
    <col min="2" max="2" width="66.33203125" style="348" bestFit="1" customWidth="1"/>
    <col min="3" max="3" width="15.5" style="349" customWidth="1"/>
    <col min="4" max="5" width="15.5" style="348" customWidth="1"/>
    <col min="6" max="6" width="9" style="379" customWidth="1"/>
    <col min="7" max="16384" width="9.33203125" style="379"/>
  </cols>
  <sheetData>
    <row r="1" spans="1:5" x14ac:dyDescent="0.25">
      <c r="C1" s="605"/>
      <c r="D1" s="602"/>
      <c r="E1" s="609" t="str">
        <f>CONCATENATE("7. tájékoztató tábla ",ALAPADATOK!A7," ",ALAPADATOK!B7," ",ALAPADATOK!C7," ",ALAPADATOK!D7," ",ALAPADATOK!E7," ",ALAPADATOK!F7," ",ALAPADATOK!G7," ",ALAPADATOK!H7)</f>
        <v>7. tájékoztató tábla a 1 / 2021 ( II.16. ) önkormányzati rendelethez</v>
      </c>
    </row>
    <row r="2" spans="1:5" x14ac:dyDescent="0.25">
      <c r="A2" s="876" t="str">
        <f>CONCATENATE(ALAPADATOK!A3)</f>
        <v>MURAKERESZTÚR KÖZSÉG ÖNKORMÁNYZATA</v>
      </c>
      <c r="B2" s="877"/>
      <c r="C2" s="877"/>
      <c r="D2" s="877"/>
      <c r="E2" s="877"/>
    </row>
    <row r="3" spans="1:5" x14ac:dyDescent="0.25">
      <c r="A3" s="845" t="str">
        <f>CONCATENATE(ALAPADATOK!D7,". ÉVI KÖLTSÉGVETÉSI ÉVET KÖVETŐ 3 ÉV TERVEZETT")</f>
        <v>2021. ÉVI KÖLTSÉGVETÉSI ÉVET KÖVETŐ 3 ÉV TERVEZETT</v>
      </c>
      <c r="B3" s="878"/>
      <c r="C3" s="878"/>
      <c r="D3" s="878"/>
      <c r="E3" s="878"/>
    </row>
    <row r="4" spans="1:5" ht="15.95" customHeight="1" x14ac:dyDescent="0.25">
      <c r="A4" s="770" t="s">
        <v>571</v>
      </c>
      <c r="B4" s="770"/>
      <c r="C4" s="770"/>
      <c r="D4" s="770"/>
      <c r="E4" s="770"/>
    </row>
    <row r="5" spans="1:5" ht="15.95" customHeight="1" thickBot="1" x14ac:dyDescent="0.3">
      <c r="A5" s="769" t="s">
        <v>138</v>
      </c>
      <c r="B5" s="769"/>
      <c r="D5" s="130"/>
      <c r="E5" s="275" t="str">
        <f>'KV_4.sz.tájékoztató_t.'!O3</f>
        <v>Forintban!</v>
      </c>
    </row>
    <row r="6" spans="1:5" ht="38.1" customHeight="1" thickBot="1" x14ac:dyDescent="0.3">
      <c r="A6" s="23" t="s">
        <v>66</v>
      </c>
      <c r="B6" s="24" t="s">
        <v>15</v>
      </c>
      <c r="C6" s="24" t="str">
        <f>+CONCATENATE(LEFT(KV_ÖSSZEFÜGGÉSEK!A5,4)+1,". évi")</f>
        <v>2022. évi</v>
      </c>
      <c r="D6" s="372" t="str">
        <f>+CONCATENATE(LEFT(KV_ÖSSZEFÜGGÉSEK!A5,4)+2,". évi")</f>
        <v>2023. évi</v>
      </c>
      <c r="E6" s="148" t="str">
        <f>+CONCATENATE(LEFT(KV_ÖSSZEFÜGGÉSEK!A5,4)+3,". évi")</f>
        <v>2024. évi</v>
      </c>
    </row>
    <row r="7" spans="1:5" s="380" customFormat="1" ht="12" customHeight="1" thickBot="1" x14ac:dyDescent="0.25">
      <c r="A7" s="32" t="s">
        <v>465</v>
      </c>
      <c r="B7" s="33" t="s">
        <v>466</v>
      </c>
      <c r="C7" s="33" t="s">
        <v>467</v>
      </c>
      <c r="D7" s="33" t="s">
        <v>469</v>
      </c>
      <c r="E7" s="414" t="s">
        <v>468</v>
      </c>
    </row>
    <row r="8" spans="1:5" s="381" customFormat="1" ht="12" customHeight="1" thickBot="1" x14ac:dyDescent="0.25">
      <c r="A8" s="20" t="s">
        <v>16</v>
      </c>
      <c r="B8" s="21" t="s">
        <v>501</v>
      </c>
      <c r="C8" s="431">
        <v>175000000</v>
      </c>
      <c r="D8" s="431">
        <v>175500000</v>
      </c>
      <c r="E8" s="432">
        <v>175800000</v>
      </c>
    </row>
    <row r="9" spans="1:5" s="381" customFormat="1" ht="12" customHeight="1" thickBot="1" x14ac:dyDescent="0.25">
      <c r="A9" s="20" t="s">
        <v>17</v>
      </c>
      <c r="B9" s="260" t="s">
        <v>348</v>
      </c>
      <c r="C9" s="431">
        <v>20000000</v>
      </c>
      <c r="D9" s="431">
        <v>20500000</v>
      </c>
      <c r="E9" s="432">
        <v>21000000</v>
      </c>
    </row>
    <row r="10" spans="1:5" s="381" customFormat="1" ht="12" customHeight="1" thickBot="1" x14ac:dyDescent="0.25">
      <c r="A10" s="20" t="s">
        <v>18</v>
      </c>
      <c r="B10" s="21" t="s">
        <v>355</v>
      </c>
      <c r="C10" s="431"/>
      <c r="D10" s="431"/>
      <c r="E10" s="432"/>
    </row>
    <row r="11" spans="1:5" s="381" customFormat="1" ht="12" customHeight="1" thickBot="1" x14ac:dyDescent="0.25">
      <c r="A11" s="20" t="s">
        <v>151</v>
      </c>
      <c r="B11" s="21" t="s">
        <v>242</v>
      </c>
      <c r="C11" s="371">
        <f>SUM(C12:C18)</f>
        <v>36700000</v>
      </c>
      <c r="D11" s="371">
        <f>SUM(D12:D18)</f>
        <v>36600000</v>
      </c>
      <c r="E11" s="413">
        <f>SUM(E12:E18)</f>
        <v>36600000</v>
      </c>
    </row>
    <row r="12" spans="1:5" s="381" customFormat="1" ht="12" customHeight="1" x14ac:dyDescent="0.2">
      <c r="A12" s="15" t="s">
        <v>243</v>
      </c>
      <c r="B12" s="382" t="str">
        <f>'KV_1.1.sz.mell.'!B32</f>
        <v>Magánszemélyek kommunális adója</v>
      </c>
      <c r="C12" s="366">
        <v>9600000</v>
      </c>
      <c r="D12" s="366">
        <v>9600000</v>
      </c>
      <c r="E12" s="366">
        <v>9600000</v>
      </c>
    </row>
    <row r="13" spans="1:5" s="381" customFormat="1" ht="12" customHeight="1" x14ac:dyDescent="0.2">
      <c r="A13" s="14" t="s">
        <v>244</v>
      </c>
      <c r="B13" s="383" t="str">
        <f>'KV_1.1.sz.mell.'!B33</f>
        <v>Idegenforgalmi adó</v>
      </c>
      <c r="C13" s="365"/>
      <c r="D13" s="365"/>
      <c r="E13" s="236"/>
    </row>
    <row r="14" spans="1:5" s="381" customFormat="1" ht="12" customHeight="1" x14ac:dyDescent="0.2">
      <c r="A14" s="14" t="s">
        <v>245</v>
      </c>
      <c r="B14" s="383" t="str">
        <f>'KV_1.1.sz.mell.'!B34</f>
        <v>Iparűzési adó</v>
      </c>
      <c r="C14" s="365">
        <v>26000000</v>
      </c>
      <c r="D14" s="365">
        <v>26000000</v>
      </c>
      <c r="E14" s="365">
        <v>26000000</v>
      </c>
    </row>
    <row r="15" spans="1:5" s="381" customFormat="1" ht="12" customHeight="1" x14ac:dyDescent="0.2">
      <c r="A15" s="14" t="s">
        <v>246</v>
      </c>
      <c r="B15" s="383" t="str">
        <f>'KV_1.1.sz.mell.'!B35</f>
        <v>Talajterhelési díj</v>
      </c>
      <c r="C15" s="365"/>
      <c r="D15" s="365"/>
      <c r="E15" s="236"/>
    </row>
    <row r="16" spans="1:5" s="381" customFormat="1" ht="12" customHeight="1" x14ac:dyDescent="0.2">
      <c r="A16" s="14" t="s">
        <v>522</v>
      </c>
      <c r="B16" s="383" t="str">
        <f>'KV_1.1.sz.mell.'!B36</f>
        <v>Gépjárműadó</v>
      </c>
      <c r="C16" s="365"/>
      <c r="D16" s="365"/>
      <c r="E16" s="236"/>
    </row>
    <row r="17" spans="1:6" s="381" customFormat="1" ht="12" customHeight="1" x14ac:dyDescent="0.2">
      <c r="A17" s="14" t="s">
        <v>523</v>
      </c>
      <c r="B17" s="383" t="str">
        <f>'KV_1.1.sz.mell.'!B37</f>
        <v>Telekadó</v>
      </c>
      <c r="C17" s="365"/>
      <c r="D17" s="365"/>
      <c r="E17" s="236"/>
    </row>
    <row r="18" spans="1:6" s="381" customFormat="1" ht="12" customHeight="1" thickBot="1" x14ac:dyDescent="0.25">
      <c r="A18" s="16" t="s">
        <v>524</v>
      </c>
      <c r="B18" s="384" t="str">
        <f>'KV_1.1.sz.mell.'!B38</f>
        <v>Egéb közhatalmi bevételek</v>
      </c>
      <c r="C18" s="367">
        <v>1100000</v>
      </c>
      <c r="D18" s="367">
        <v>1000000</v>
      </c>
      <c r="E18" s="367">
        <v>1000000</v>
      </c>
    </row>
    <row r="19" spans="1:6" s="381" customFormat="1" ht="12" customHeight="1" thickBot="1" x14ac:dyDescent="0.25">
      <c r="A19" s="20" t="s">
        <v>20</v>
      </c>
      <c r="B19" s="21" t="s">
        <v>504</v>
      </c>
      <c r="C19" s="431">
        <v>19000000</v>
      </c>
      <c r="D19" s="431">
        <v>19500000</v>
      </c>
      <c r="E19" s="432">
        <v>20000000</v>
      </c>
    </row>
    <row r="20" spans="1:6" s="381" customFormat="1" ht="12" customHeight="1" thickBot="1" x14ac:dyDescent="0.25">
      <c r="A20" s="20" t="s">
        <v>21</v>
      </c>
      <c r="B20" s="21" t="s">
        <v>8</v>
      </c>
      <c r="C20" s="431"/>
      <c r="D20" s="431"/>
      <c r="E20" s="432"/>
    </row>
    <row r="21" spans="1:6" s="381" customFormat="1" ht="12" customHeight="1" thickBot="1" x14ac:dyDescent="0.25">
      <c r="A21" s="20" t="s">
        <v>158</v>
      </c>
      <c r="B21" s="21" t="s">
        <v>503</v>
      </c>
      <c r="C21" s="431"/>
      <c r="D21" s="431"/>
      <c r="E21" s="432"/>
    </row>
    <row r="22" spans="1:6" s="381" customFormat="1" ht="12" customHeight="1" thickBot="1" x14ac:dyDescent="0.25">
      <c r="A22" s="20" t="s">
        <v>23</v>
      </c>
      <c r="B22" s="260" t="s">
        <v>502</v>
      </c>
      <c r="C22" s="431">
        <v>100000</v>
      </c>
      <c r="D22" s="431">
        <v>50000</v>
      </c>
      <c r="E22" s="432">
        <v>50000</v>
      </c>
    </row>
    <row r="23" spans="1:6" s="381" customFormat="1" ht="12" customHeight="1" thickBot="1" x14ac:dyDescent="0.25">
      <c r="A23" s="20" t="s">
        <v>24</v>
      </c>
      <c r="B23" s="21" t="s">
        <v>280</v>
      </c>
      <c r="C23" s="371">
        <f>+C8+C9+C10+C11+C19+C20+C21+C22</f>
        <v>250800000</v>
      </c>
      <c r="D23" s="371">
        <f>+D8+D9+D10+D11+D19+D20+D21+D22</f>
        <v>252150000</v>
      </c>
      <c r="E23" s="271">
        <f>+E8+E9+E10+E11+E19+E20+E21+E22</f>
        <v>253450000</v>
      </c>
    </row>
    <row r="24" spans="1:6" s="381" customFormat="1" ht="12" customHeight="1" thickBot="1" x14ac:dyDescent="0.25">
      <c r="A24" s="20" t="s">
        <v>25</v>
      </c>
      <c r="B24" s="21" t="s">
        <v>505</v>
      </c>
      <c r="C24" s="476">
        <v>16000000</v>
      </c>
      <c r="D24" s="476">
        <v>16500000</v>
      </c>
      <c r="E24" s="477">
        <v>17000000</v>
      </c>
    </row>
    <row r="25" spans="1:6" s="381" customFormat="1" ht="12" customHeight="1" thickBot="1" x14ac:dyDescent="0.25">
      <c r="A25" s="20" t="s">
        <v>26</v>
      </c>
      <c r="B25" s="21" t="s">
        <v>506</v>
      </c>
      <c r="C25" s="371">
        <f>+C23+C24</f>
        <v>266800000</v>
      </c>
      <c r="D25" s="371">
        <f>+D23+D24</f>
        <v>268650000</v>
      </c>
      <c r="E25" s="413">
        <f>+E23+E24</f>
        <v>270450000</v>
      </c>
    </row>
    <row r="26" spans="1:6" s="381" customFormat="1" ht="12" customHeight="1" x14ac:dyDescent="0.2">
      <c r="A26" s="336"/>
      <c r="B26" s="337"/>
      <c r="C26" s="338"/>
      <c r="D26" s="473"/>
      <c r="E26" s="474"/>
    </row>
    <row r="27" spans="1:6" s="381" customFormat="1" ht="12" customHeight="1" x14ac:dyDescent="0.2">
      <c r="A27" s="770" t="s">
        <v>44</v>
      </c>
      <c r="B27" s="770"/>
      <c r="C27" s="770"/>
      <c r="D27" s="770"/>
      <c r="E27" s="770"/>
    </row>
    <row r="28" spans="1:6" s="381" customFormat="1" ht="12" customHeight="1" thickBot="1" x14ac:dyDescent="0.25">
      <c r="A28" s="775" t="s">
        <v>139</v>
      </c>
      <c r="B28" s="775"/>
      <c r="C28" s="349"/>
      <c r="D28" s="130"/>
      <c r="E28" s="275" t="str">
        <f>E5</f>
        <v>Forintban!</v>
      </c>
    </row>
    <row r="29" spans="1:6" s="381" customFormat="1" ht="24" customHeight="1" thickBot="1" x14ac:dyDescent="0.25">
      <c r="A29" s="23" t="s">
        <v>14</v>
      </c>
      <c r="B29" s="24" t="s">
        <v>45</v>
      </c>
      <c r="C29" s="24" t="str">
        <f>+C6</f>
        <v>2022. évi</v>
      </c>
      <c r="D29" s="24" t="str">
        <f>+D6</f>
        <v>2023. évi</v>
      </c>
      <c r="E29" s="148" t="str">
        <f>+E6</f>
        <v>2024. évi</v>
      </c>
      <c r="F29" s="475"/>
    </row>
    <row r="30" spans="1:6" s="381" customFormat="1" ht="12" customHeight="1" thickBot="1" x14ac:dyDescent="0.25">
      <c r="A30" s="376" t="s">
        <v>465</v>
      </c>
      <c r="B30" s="377" t="s">
        <v>466</v>
      </c>
      <c r="C30" s="377" t="s">
        <v>467</v>
      </c>
      <c r="D30" s="377" t="s">
        <v>469</v>
      </c>
      <c r="E30" s="469" t="s">
        <v>468</v>
      </c>
      <c r="F30" s="475"/>
    </row>
    <row r="31" spans="1:6" s="381" customFormat="1" ht="15.2" customHeight="1" thickBot="1" x14ac:dyDescent="0.25">
      <c r="A31" s="20" t="s">
        <v>16</v>
      </c>
      <c r="B31" s="27" t="s">
        <v>507</v>
      </c>
      <c r="C31" s="431">
        <v>257800000</v>
      </c>
      <c r="D31" s="431">
        <v>259650000</v>
      </c>
      <c r="E31" s="427">
        <v>259450000</v>
      </c>
      <c r="F31" s="475"/>
    </row>
    <row r="32" spans="1:6" ht="12" customHeight="1" thickBot="1" x14ac:dyDescent="0.3">
      <c r="A32" s="448" t="s">
        <v>17</v>
      </c>
      <c r="B32" s="470" t="s">
        <v>512</v>
      </c>
      <c r="C32" s="471">
        <f>+C33+C34+C35</f>
        <v>9000000</v>
      </c>
      <c r="D32" s="471">
        <f>+D33+D34+D35</f>
        <v>9000000</v>
      </c>
      <c r="E32" s="472">
        <f>+E33+E34+E35</f>
        <v>11000000</v>
      </c>
    </row>
    <row r="33" spans="1:7" ht="12" customHeight="1" x14ac:dyDescent="0.25">
      <c r="A33" s="15" t="s">
        <v>101</v>
      </c>
      <c r="B33" s="8" t="s">
        <v>206</v>
      </c>
      <c r="C33" s="366">
        <v>9000000</v>
      </c>
      <c r="D33" s="366">
        <v>9000000</v>
      </c>
      <c r="E33" s="366">
        <v>9000000</v>
      </c>
    </row>
    <row r="34" spans="1:7" ht="12" customHeight="1" x14ac:dyDescent="0.25">
      <c r="A34" s="15" t="s">
        <v>102</v>
      </c>
      <c r="B34" s="12" t="s">
        <v>165</v>
      </c>
      <c r="C34" s="365"/>
      <c r="D34" s="365"/>
      <c r="E34" s="236">
        <v>2000000</v>
      </c>
    </row>
    <row r="35" spans="1:7" ht="12" customHeight="1" thickBot="1" x14ac:dyDescent="0.3">
      <c r="A35" s="15" t="s">
        <v>103</v>
      </c>
      <c r="B35" s="262" t="s">
        <v>208</v>
      </c>
      <c r="C35" s="365"/>
      <c r="D35" s="365"/>
      <c r="E35" s="236"/>
    </row>
    <row r="36" spans="1:7" ht="12" customHeight="1" thickBot="1" x14ac:dyDescent="0.3">
      <c r="A36" s="20" t="s">
        <v>18</v>
      </c>
      <c r="B36" s="115" t="s">
        <v>420</v>
      </c>
      <c r="C36" s="364">
        <f>+C31+C32</f>
        <v>266800000</v>
      </c>
      <c r="D36" s="364">
        <f>+D31+D32</f>
        <v>268650000</v>
      </c>
      <c r="E36" s="235">
        <f>+E31+E32</f>
        <v>270450000</v>
      </c>
    </row>
    <row r="37" spans="1:7" ht="15.2" customHeight="1" thickBot="1" x14ac:dyDescent="0.3">
      <c r="A37" s="20" t="s">
        <v>19</v>
      </c>
      <c r="B37" s="115" t="s">
        <v>508</v>
      </c>
      <c r="C37" s="478"/>
      <c r="D37" s="478"/>
      <c r="E37" s="479"/>
      <c r="F37" s="394"/>
    </row>
    <row r="38" spans="1:7" s="381" customFormat="1" ht="12.95" customHeight="1" thickBot="1" x14ac:dyDescent="0.25">
      <c r="A38" s="263" t="s">
        <v>20</v>
      </c>
      <c r="B38" s="347" t="s">
        <v>509</v>
      </c>
      <c r="C38" s="468">
        <f>+C36+C37</f>
        <v>266800000</v>
      </c>
      <c r="D38" s="468">
        <f>+D36+D37</f>
        <v>268650000</v>
      </c>
      <c r="E38" s="462">
        <f>+E36+E37</f>
        <v>270450000</v>
      </c>
    </row>
    <row r="39" spans="1:7" x14ac:dyDescent="0.25">
      <c r="C39" s="615">
        <f>C25-C38</f>
        <v>0</v>
      </c>
      <c r="D39" s="615">
        <f>D25-D38</f>
        <v>0</v>
      </c>
      <c r="E39" s="615">
        <f>E25-E38</f>
        <v>0</v>
      </c>
    </row>
    <row r="40" spans="1:7" x14ac:dyDescent="0.25">
      <c r="C40" s="348"/>
    </row>
    <row r="41" spans="1:7" x14ac:dyDescent="0.25">
      <c r="C41" s="348"/>
    </row>
    <row r="42" spans="1:7" ht="16.5" customHeight="1" x14ac:dyDescent="0.25">
      <c r="C42" s="348"/>
    </row>
    <row r="43" spans="1:7" x14ac:dyDescent="0.25">
      <c r="C43" s="348"/>
    </row>
    <row r="44" spans="1:7" x14ac:dyDescent="0.25">
      <c r="C44" s="348"/>
    </row>
    <row r="45" spans="1:7" s="348" customFormat="1" x14ac:dyDescent="0.25">
      <c r="F45" s="379"/>
      <c r="G45" s="379"/>
    </row>
    <row r="46" spans="1:7" s="348" customFormat="1" x14ac:dyDescent="0.25">
      <c r="F46" s="379"/>
      <c r="G46" s="379"/>
    </row>
    <row r="47" spans="1:7" s="348" customFormat="1" x14ac:dyDescent="0.25">
      <c r="F47" s="379"/>
      <c r="G47" s="379"/>
    </row>
    <row r="48" spans="1:7" s="348" customFormat="1" x14ac:dyDescent="0.25">
      <c r="F48" s="379"/>
      <c r="G48" s="379"/>
    </row>
    <row r="49" spans="6:7" s="348" customFormat="1" x14ac:dyDescent="0.25">
      <c r="F49" s="379"/>
      <c r="G49" s="379"/>
    </row>
    <row r="50" spans="6:7" s="348" customFormat="1" x14ac:dyDescent="0.25">
      <c r="F50" s="379"/>
      <c r="G50" s="379"/>
    </row>
    <row r="51" spans="6:7" s="348" customFormat="1" x14ac:dyDescent="0.25">
      <c r="F51" s="379"/>
      <c r="G51" s="379"/>
    </row>
  </sheetData>
  <mergeCells count="6">
    <mergeCell ref="A4:E4"/>
    <mergeCell ref="A5:B5"/>
    <mergeCell ref="A27:E27"/>
    <mergeCell ref="A28:B28"/>
    <mergeCell ref="A2:E2"/>
    <mergeCell ref="A3:E3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5" fitToWidth="3" fitToHeight="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Munka2">
    <tabColor rgb="FF92D050"/>
  </sheetPr>
  <dimension ref="A1:I164"/>
  <sheetViews>
    <sheetView topLeftCell="A13" zoomScale="120" zoomScaleNormal="120" zoomScaleSheetLayoutView="100" workbookViewId="0">
      <selection activeCell="F8" sqref="F8"/>
    </sheetView>
  </sheetViews>
  <sheetFormatPr defaultRowHeight="15.75" x14ac:dyDescent="0.25"/>
  <cols>
    <col min="1" max="1" width="9.5" style="348" customWidth="1"/>
    <col min="2" max="2" width="99.33203125" style="348" customWidth="1"/>
    <col min="3" max="3" width="21.6640625" style="349" customWidth="1"/>
    <col min="4" max="4" width="9" style="379" customWidth="1"/>
    <col min="5" max="16384" width="9.33203125" style="379"/>
  </cols>
  <sheetData>
    <row r="1" spans="1:3" ht="18.75" customHeight="1" x14ac:dyDescent="0.25">
      <c r="A1" s="586"/>
      <c r="B1" s="771" t="str">
        <f>CONCATENATE("1.1. melléklet ",ALAPADATOK!A7," ",ALAPADATOK!B7," ",ALAPADATOK!C7," ",ALAPADATOK!D7," ",ALAPADATOK!E7," ",ALAPADATOK!F7," ",ALAPADATOK!G7," ",ALAPADATOK!H7)</f>
        <v>1.1. melléklet a 1 / 2021 ( II.16. ) önkormányzati rendelethez</v>
      </c>
      <c r="C1" s="772"/>
    </row>
    <row r="2" spans="1:3" ht="21.95" customHeight="1" x14ac:dyDescent="0.25">
      <c r="A2" s="587"/>
      <c r="B2" s="588" t="str">
        <f>CONCATENATE(ALAPADATOK!A3)</f>
        <v>MURAKERESZTÚR KÖZSÉG ÖNKORMÁNYZATA</v>
      </c>
      <c r="C2" s="589"/>
    </row>
    <row r="3" spans="1:3" ht="21.95" customHeight="1" x14ac:dyDescent="0.25">
      <c r="A3" s="589"/>
      <c r="B3" s="588" t="str">
        <f>CONCATENATE(ALAPADATOK!D7,". ÉVI KÖLTSÉGVETÉS")</f>
        <v>2021. ÉVI KÖLTSÉGVETÉS</v>
      </c>
      <c r="C3" s="589"/>
    </row>
    <row r="4" spans="1:3" ht="21.95" customHeight="1" x14ac:dyDescent="0.25">
      <c r="A4" s="589"/>
      <c r="B4" s="588" t="s">
        <v>547</v>
      </c>
      <c r="C4" s="589"/>
    </row>
    <row r="5" spans="1:3" ht="21.95" customHeight="1" x14ac:dyDescent="0.25">
      <c r="A5" s="586"/>
      <c r="B5" s="586"/>
      <c r="C5" s="590"/>
    </row>
    <row r="6" spans="1:3" ht="15.2" customHeight="1" x14ac:dyDescent="0.25">
      <c r="A6" s="773" t="s">
        <v>13</v>
      </c>
      <c r="B6" s="773"/>
      <c r="C6" s="773"/>
    </row>
    <row r="7" spans="1:3" ht="15.2" customHeight="1" thickBot="1" x14ac:dyDescent="0.3">
      <c r="A7" s="774" t="s">
        <v>138</v>
      </c>
      <c r="B7" s="774"/>
      <c r="C7" s="538" t="s">
        <v>533</v>
      </c>
    </row>
    <row r="8" spans="1:3" ht="24" customHeight="1" thickBot="1" x14ac:dyDescent="0.3">
      <c r="A8" s="591" t="s">
        <v>66</v>
      </c>
      <c r="B8" s="592" t="s">
        <v>15</v>
      </c>
      <c r="C8" s="593" t="str">
        <f>+CONCATENATE(LEFT(KV_ÖSSZEFÜGGÉSEK!A5,4),". évi előirányzat")</f>
        <v>2021. évi előirányzat</v>
      </c>
    </row>
    <row r="9" spans="1:3" s="380" customFormat="1" ht="12" customHeight="1" thickBot="1" x14ac:dyDescent="0.25">
      <c r="A9" s="523"/>
      <c r="B9" s="524" t="s">
        <v>465</v>
      </c>
      <c r="C9" s="525" t="s">
        <v>466</v>
      </c>
    </row>
    <row r="10" spans="1:3" s="381" customFormat="1" ht="12" customHeight="1" thickBot="1" x14ac:dyDescent="0.25">
      <c r="A10" s="20" t="s">
        <v>16</v>
      </c>
      <c r="B10" s="21" t="s">
        <v>228</v>
      </c>
      <c r="C10" s="265">
        <f>+C11+C12+C13+C14+C15+C16</f>
        <v>173717384</v>
      </c>
    </row>
    <row r="11" spans="1:3" s="381" customFormat="1" ht="12" customHeight="1" x14ac:dyDescent="0.2">
      <c r="A11" s="15" t="s">
        <v>95</v>
      </c>
      <c r="B11" s="382" t="s">
        <v>229</v>
      </c>
      <c r="C11" s="268">
        <v>100608656</v>
      </c>
    </row>
    <row r="12" spans="1:3" s="381" customFormat="1" ht="12" customHeight="1" x14ac:dyDescent="0.2">
      <c r="A12" s="14" t="s">
        <v>96</v>
      </c>
      <c r="B12" s="383" t="s">
        <v>230</v>
      </c>
      <c r="C12" s="267">
        <v>31666370</v>
      </c>
    </row>
    <row r="13" spans="1:3" s="381" customFormat="1" ht="12" customHeight="1" x14ac:dyDescent="0.2">
      <c r="A13" s="14" t="s">
        <v>97</v>
      </c>
      <c r="B13" s="383" t="s">
        <v>520</v>
      </c>
      <c r="C13" s="267">
        <v>37727318</v>
      </c>
    </row>
    <row r="14" spans="1:3" s="381" customFormat="1" ht="12" customHeight="1" x14ac:dyDescent="0.2">
      <c r="A14" s="14" t="s">
        <v>98</v>
      </c>
      <c r="B14" s="383" t="s">
        <v>231</v>
      </c>
      <c r="C14" s="267">
        <v>3715040</v>
      </c>
    </row>
    <row r="15" spans="1:3" s="381" customFormat="1" ht="12" customHeight="1" x14ac:dyDescent="0.2">
      <c r="A15" s="14" t="s">
        <v>134</v>
      </c>
      <c r="B15" s="261" t="s">
        <v>404</v>
      </c>
      <c r="C15" s="267">
        <v>0</v>
      </c>
    </row>
    <row r="16" spans="1:3" s="381" customFormat="1" ht="12" customHeight="1" thickBot="1" x14ac:dyDescent="0.25">
      <c r="A16" s="16" t="s">
        <v>99</v>
      </c>
      <c r="B16" s="262" t="s">
        <v>405</v>
      </c>
      <c r="C16" s="267"/>
    </row>
    <row r="17" spans="1:3" s="381" customFormat="1" ht="12" customHeight="1" thickBot="1" x14ac:dyDescent="0.25">
      <c r="A17" s="20" t="s">
        <v>17</v>
      </c>
      <c r="B17" s="260" t="s">
        <v>232</v>
      </c>
      <c r="C17" s="265">
        <f>+C18+C19+C20+C21+C22</f>
        <v>19971319</v>
      </c>
    </row>
    <row r="18" spans="1:3" s="381" customFormat="1" ht="12" customHeight="1" x14ac:dyDescent="0.2">
      <c r="A18" s="15" t="s">
        <v>101</v>
      </c>
      <c r="B18" s="382" t="s">
        <v>233</v>
      </c>
      <c r="C18" s="268"/>
    </row>
    <row r="19" spans="1:3" s="381" customFormat="1" ht="12" customHeight="1" x14ac:dyDescent="0.2">
      <c r="A19" s="14" t="s">
        <v>102</v>
      </c>
      <c r="B19" s="383" t="s">
        <v>234</v>
      </c>
      <c r="C19" s="267"/>
    </row>
    <row r="20" spans="1:3" s="381" customFormat="1" ht="12" customHeight="1" x14ac:dyDescent="0.2">
      <c r="A20" s="14" t="s">
        <v>103</v>
      </c>
      <c r="B20" s="383" t="s">
        <v>395</v>
      </c>
      <c r="C20" s="267"/>
    </row>
    <row r="21" spans="1:3" s="381" customFormat="1" ht="12" customHeight="1" x14ac:dyDescent="0.2">
      <c r="A21" s="14" t="s">
        <v>104</v>
      </c>
      <c r="B21" s="383" t="s">
        <v>396</v>
      </c>
      <c r="C21" s="267"/>
    </row>
    <row r="22" spans="1:3" s="381" customFormat="1" ht="12" customHeight="1" x14ac:dyDescent="0.2">
      <c r="A22" s="14" t="s">
        <v>105</v>
      </c>
      <c r="B22" s="383" t="s">
        <v>542</v>
      </c>
      <c r="C22" s="267">
        <v>19971319</v>
      </c>
    </row>
    <row r="23" spans="1:3" s="381" customFormat="1" ht="12" customHeight="1" thickBot="1" x14ac:dyDescent="0.25">
      <c r="A23" s="16" t="s">
        <v>114</v>
      </c>
      <c r="B23" s="262" t="s">
        <v>236</v>
      </c>
      <c r="C23" s="269"/>
    </row>
    <row r="24" spans="1:3" s="381" customFormat="1" ht="12" customHeight="1" thickBot="1" x14ac:dyDescent="0.25">
      <c r="A24" s="20" t="s">
        <v>18</v>
      </c>
      <c r="B24" s="21" t="s">
        <v>237</v>
      </c>
      <c r="C24" s="265">
        <f>+C25+C26+C27+C28+C29</f>
        <v>940259290</v>
      </c>
    </row>
    <row r="25" spans="1:3" s="381" customFormat="1" ht="12" customHeight="1" x14ac:dyDescent="0.2">
      <c r="A25" s="15" t="s">
        <v>84</v>
      </c>
      <c r="B25" s="382" t="s">
        <v>238</v>
      </c>
      <c r="C25" s="268"/>
    </row>
    <row r="26" spans="1:3" s="381" customFormat="1" ht="12" customHeight="1" x14ac:dyDescent="0.2">
      <c r="A26" s="14" t="s">
        <v>85</v>
      </c>
      <c r="B26" s="383" t="s">
        <v>239</v>
      </c>
      <c r="C26" s="267"/>
    </row>
    <row r="27" spans="1:3" s="381" customFormat="1" ht="12" customHeight="1" x14ac:dyDescent="0.2">
      <c r="A27" s="14" t="s">
        <v>86</v>
      </c>
      <c r="B27" s="383" t="s">
        <v>397</v>
      </c>
      <c r="C27" s="267"/>
    </row>
    <row r="28" spans="1:3" s="381" customFormat="1" ht="12" customHeight="1" x14ac:dyDescent="0.2">
      <c r="A28" s="14" t="s">
        <v>87</v>
      </c>
      <c r="B28" s="383" t="s">
        <v>398</v>
      </c>
      <c r="C28" s="267"/>
    </row>
    <row r="29" spans="1:3" s="381" customFormat="1" ht="12" customHeight="1" x14ac:dyDescent="0.2">
      <c r="A29" s="14" t="s">
        <v>149</v>
      </c>
      <c r="B29" s="383" t="s">
        <v>240</v>
      </c>
      <c r="C29" s="267">
        <v>940259290</v>
      </c>
    </row>
    <row r="30" spans="1:3" s="516" customFormat="1" ht="12" customHeight="1" thickBot="1" x14ac:dyDescent="0.25">
      <c r="A30" s="526" t="s">
        <v>150</v>
      </c>
      <c r="B30" s="514" t="s">
        <v>537</v>
      </c>
      <c r="C30" s="515">
        <v>940259290</v>
      </c>
    </row>
    <row r="31" spans="1:3" s="381" customFormat="1" ht="12" customHeight="1" thickBot="1" x14ac:dyDescent="0.25">
      <c r="A31" s="20" t="s">
        <v>151</v>
      </c>
      <c r="B31" s="21" t="s">
        <v>521</v>
      </c>
      <c r="C31" s="271">
        <f>SUM(C32:C38)</f>
        <v>36700000</v>
      </c>
    </row>
    <row r="32" spans="1:3" s="381" customFormat="1" ht="12" customHeight="1" x14ac:dyDescent="0.2">
      <c r="A32" s="15" t="s">
        <v>243</v>
      </c>
      <c r="B32" s="382" t="s">
        <v>662</v>
      </c>
      <c r="C32" s="267">
        <v>9600000</v>
      </c>
    </row>
    <row r="33" spans="1:3" s="381" customFormat="1" ht="12" customHeight="1" x14ac:dyDescent="0.2">
      <c r="A33" s="14" t="s">
        <v>244</v>
      </c>
      <c r="B33" s="383" t="s">
        <v>525</v>
      </c>
      <c r="C33" s="687"/>
    </row>
    <row r="34" spans="1:3" s="381" customFormat="1" ht="12" customHeight="1" x14ac:dyDescent="0.2">
      <c r="A34" s="14" t="s">
        <v>245</v>
      </c>
      <c r="B34" s="383" t="s">
        <v>526</v>
      </c>
      <c r="C34" s="267">
        <v>26000000</v>
      </c>
    </row>
    <row r="35" spans="1:3" s="381" customFormat="1" ht="12" customHeight="1" x14ac:dyDescent="0.2">
      <c r="A35" s="14" t="s">
        <v>246</v>
      </c>
      <c r="B35" s="383" t="s">
        <v>527</v>
      </c>
      <c r="C35" s="267"/>
    </row>
    <row r="36" spans="1:3" s="381" customFormat="1" ht="12" customHeight="1" x14ac:dyDescent="0.2">
      <c r="A36" s="14" t="s">
        <v>522</v>
      </c>
      <c r="B36" s="383" t="s">
        <v>247</v>
      </c>
      <c r="C36" s="267"/>
    </row>
    <row r="37" spans="1:3" s="381" customFormat="1" ht="12" customHeight="1" x14ac:dyDescent="0.2">
      <c r="A37" s="14" t="s">
        <v>523</v>
      </c>
      <c r="B37" s="383" t="s">
        <v>642</v>
      </c>
      <c r="C37" s="267"/>
    </row>
    <row r="38" spans="1:3" s="381" customFormat="1" ht="12" customHeight="1" thickBot="1" x14ac:dyDescent="0.25">
      <c r="A38" s="16" t="s">
        <v>524</v>
      </c>
      <c r="B38" s="634" t="s">
        <v>668</v>
      </c>
      <c r="C38" s="269">
        <v>1100000</v>
      </c>
    </row>
    <row r="39" spans="1:3" s="381" customFormat="1" ht="12" customHeight="1" thickBot="1" x14ac:dyDescent="0.25">
      <c r="A39" s="20" t="s">
        <v>20</v>
      </c>
      <c r="B39" s="21" t="s">
        <v>406</v>
      </c>
      <c r="C39" s="265">
        <f>SUM(C40:C50)</f>
        <v>49998149</v>
      </c>
    </row>
    <row r="40" spans="1:3" s="381" customFormat="1" ht="12" customHeight="1" x14ac:dyDescent="0.2">
      <c r="A40" s="15" t="s">
        <v>88</v>
      </c>
      <c r="B40" s="382" t="s">
        <v>250</v>
      </c>
      <c r="C40" s="268"/>
    </row>
    <row r="41" spans="1:3" s="381" customFormat="1" ht="12" customHeight="1" x14ac:dyDescent="0.2">
      <c r="A41" s="14" t="s">
        <v>89</v>
      </c>
      <c r="B41" s="383" t="s">
        <v>251</v>
      </c>
      <c r="C41" s="267">
        <v>21407270</v>
      </c>
    </row>
    <row r="42" spans="1:3" s="381" customFormat="1" ht="12" customHeight="1" x14ac:dyDescent="0.2">
      <c r="A42" s="14" t="s">
        <v>90</v>
      </c>
      <c r="B42" s="383" t="s">
        <v>252</v>
      </c>
      <c r="C42" s="267">
        <v>330000</v>
      </c>
    </row>
    <row r="43" spans="1:3" s="381" customFormat="1" ht="12" customHeight="1" x14ac:dyDescent="0.2">
      <c r="A43" s="14" t="s">
        <v>153</v>
      </c>
      <c r="B43" s="383" t="s">
        <v>253</v>
      </c>
      <c r="C43" s="267">
        <v>2770157</v>
      </c>
    </row>
    <row r="44" spans="1:3" s="381" customFormat="1" ht="12" customHeight="1" x14ac:dyDescent="0.2">
      <c r="A44" s="14" t="s">
        <v>154</v>
      </c>
      <c r="B44" s="383" t="s">
        <v>254</v>
      </c>
      <c r="C44" s="267">
        <v>8685120</v>
      </c>
    </row>
    <row r="45" spans="1:3" s="381" customFormat="1" ht="12" customHeight="1" x14ac:dyDescent="0.2">
      <c r="A45" s="14" t="s">
        <v>155</v>
      </c>
      <c r="B45" s="383" t="s">
        <v>255</v>
      </c>
      <c r="C45" s="267">
        <v>8893744</v>
      </c>
    </row>
    <row r="46" spans="1:3" s="381" customFormat="1" ht="12" customHeight="1" x14ac:dyDescent="0.2">
      <c r="A46" s="14" t="s">
        <v>156</v>
      </c>
      <c r="B46" s="383" t="s">
        <v>256</v>
      </c>
      <c r="C46" s="267">
        <v>7711558</v>
      </c>
    </row>
    <row r="47" spans="1:3" s="381" customFormat="1" ht="12" customHeight="1" x14ac:dyDescent="0.2">
      <c r="A47" s="14" t="s">
        <v>157</v>
      </c>
      <c r="B47" s="383" t="s">
        <v>528</v>
      </c>
      <c r="C47" s="267"/>
    </row>
    <row r="48" spans="1:3" s="381" customFormat="1" ht="12" customHeight="1" x14ac:dyDescent="0.2">
      <c r="A48" s="14" t="s">
        <v>248</v>
      </c>
      <c r="B48" s="383" t="s">
        <v>258</v>
      </c>
      <c r="C48" s="270"/>
    </row>
    <row r="49" spans="1:3" s="381" customFormat="1" ht="12" customHeight="1" x14ac:dyDescent="0.2">
      <c r="A49" s="16" t="s">
        <v>249</v>
      </c>
      <c r="B49" s="384" t="s">
        <v>408</v>
      </c>
      <c r="C49" s="370"/>
    </row>
    <row r="50" spans="1:3" s="381" customFormat="1" ht="12" customHeight="1" thickBot="1" x14ac:dyDescent="0.25">
      <c r="A50" s="16" t="s">
        <v>407</v>
      </c>
      <c r="B50" s="262" t="s">
        <v>259</v>
      </c>
      <c r="C50" s="370">
        <v>200300</v>
      </c>
    </row>
    <row r="51" spans="1:3" s="381" customFormat="1" ht="12" customHeight="1" thickBot="1" x14ac:dyDescent="0.25">
      <c r="A51" s="20" t="s">
        <v>21</v>
      </c>
      <c r="B51" s="21" t="s">
        <v>260</v>
      </c>
      <c r="C51" s="265">
        <f>SUM(C52:C56)</f>
        <v>0</v>
      </c>
    </row>
    <row r="52" spans="1:3" s="381" customFormat="1" ht="12" customHeight="1" x14ac:dyDescent="0.2">
      <c r="A52" s="15" t="s">
        <v>91</v>
      </c>
      <c r="B52" s="382" t="s">
        <v>264</v>
      </c>
      <c r="C52" s="426"/>
    </row>
    <row r="53" spans="1:3" s="381" customFormat="1" ht="12" customHeight="1" x14ac:dyDescent="0.2">
      <c r="A53" s="14" t="s">
        <v>92</v>
      </c>
      <c r="B53" s="383" t="s">
        <v>265</v>
      </c>
      <c r="C53" s="270"/>
    </row>
    <row r="54" spans="1:3" s="381" customFormat="1" ht="12" customHeight="1" x14ac:dyDescent="0.2">
      <c r="A54" s="14" t="s">
        <v>261</v>
      </c>
      <c r="B54" s="383" t="s">
        <v>266</v>
      </c>
      <c r="C54" s="270"/>
    </row>
    <row r="55" spans="1:3" s="381" customFormat="1" ht="12" customHeight="1" x14ac:dyDescent="0.2">
      <c r="A55" s="14" t="s">
        <v>262</v>
      </c>
      <c r="B55" s="383" t="s">
        <v>267</v>
      </c>
      <c r="C55" s="270"/>
    </row>
    <row r="56" spans="1:3" s="381" customFormat="1" ht="12" customHeight="1" thickBot="1" x14ac:dyDescent="0.25">
      <c r="A56" s="16" t="s">
        <v>263</v>
      </c>
      <c r="B56" s="262" t="s">
        <v>268</v>
      </c>
      <c r="C56" s="370"/>
    </row>
    <row r="57" spans="1:3" s="381" customFormat="1" ht="12" customHeight="1" thickBot="1" x14ac:dyDescent="0.25">
      <c r="A57" s="20" t="s">
        <v>158</v>
      </c>
      <c r="B57" s="21" t="s">
        <v>269</v>
      </c>
      <c r="C57" s="265">
        <f>SUM(C58:C60)</f>
        <v>720000</v>
      </c>
    </row>
    <row r="58" spans="1:3" s="381" customFormat="1" ht="12" customHeight="1" x14ac:dyDescent="0.2">
      <c r="A58" s="15" t="s">
        <v>93</v>
      </c>
      <c r="B58" s="382" t="s">
        <v>270</v>
      </c>
      <c r="C58" s="268"/>
    </row>
    <row r="59" spans="1:3" s="381" customFormat="1" ht="12" customHeight="1" x14ac:dyDescent="0.2">
      <c r="A59" s="14" t="s">
        <v>94</v>
      </c>
      <c r="B59" s="383" t="s">
        <v>399</v>
      </c>
      <c r="C59" s="267"/>
    </row>
    <row r="60" spans="1:3" s="381" customFormat="1" ht="12" customHeight="1" x14ac:dyDescent="0.2">
      <c r="A60" s="14" t="s">
        <v>273</v>
      </c>
      <c r="B60" s="383" t="s">
        <v>271</v>
      </c>
      <c r="C60" s="267">
        <v>720000</v>
      </c>
    </row>
    <row r="61" spans="1:3" s="381" customFormat="1" ht="12" customHeight="1" thickBot="1" x14ac:dyDescent="0.25">
      <c r="A61" s="16" t="s">
        <v>274</v>
      </c>
      <c r="B61" s="262" t="s">
        <v>272</v>
      </c>
      <c r="C61" s="269"/>
    </row>
    <row r="62" spans="1:3" s="381" customFormat="1" ht="12" customHeight="1" thickBot="1" x14ac:dyDescent="0.25">
      <c r="A62" s="20" t="s">
        <v>23</v>
      </c>
      <c r="B62" s="260" t="s">
        <v>275</v>
      </c>
      <c r="C62" s="265">
        <f>SUM(C63:C65)</f>
        <v>100000</v>
      </c>
    </row>
    <row r="63" spans="1:3" s="381" customFormat="1" ht="12" customHeight="1" x14ac:dyDescent="0.2">
      <c r="A63" s="15" t="s">
        <v>159</v>
      </c>
      <c r="B63" s="382" t="s">
        <v>277</v>
      </c>
      <c r="C63" s="270"/>
    </row>
    <row r="64" spans="1:3" s="381" customFormat="1" ht="12" customHeight="1" x14ac:dyDescent="0.2">
      <c r="A64" s="14" t="s">
        <v>160</v>
      </c>
      <c r="B64" s="383" t="s">
        <v>400</v>
      </c>
      <c r="C64" s="270">
        <v>100000</v>
      </c>
    </row>
    <row r="65" spans="1:3" s="381" customFormat="1" ht="12" customHeight="1" x14ac:dyDescent="0.2">
      <c r="A65" s="14" t="s">
        <v>207</v>
      </c>
      <c r="B65" s="383" t="s">
        <v>278</v>
      </c>
      <c r="C65" s="270"/>
    </row>
    <row r="66" spans="1:3" s="381" customFormat="1" ht="12" customHeight="1" thickBot="1" x14ac:dyDescent="0.25">
      <c r="A66" s="16" t="s">
        <v>276</v>
      </c>
      <c r="B66" s="262" t="s">
        <v>279</v>
      </c>
      <c r="C66" s="270"/>
    </row>
    <row r="67" spans="1:3" s="381" customFormat="1" ht="12" customHeight="1" thickBot="1" x14ac:dyDescent="0.25">
      <c r="A67" s="453" t="s">
        <v>448</v>
      </c>
      <c r="B67" s="21" t="s">
        <v>280</v>
      </c>
      <c r="C67" s="271">
        <f>+C10+C17+C24+C31+C39+C51+C57+C62</f>
        <v>1221466142</v>
      </c>
    </row>
    <row r="68" spans="1:3" s="381" customFormat="1" ht="12" customHeight="1" thickBot="1" x14ac:dyDescent="0.25">
      <c r="A68" s="429" t="s">
        <v>281</v>
      </c>
      <c r="B68" s="260" t="s">
        <v>282</v>
      </c>
      <c r="C68" s="265">
        <f>SUM(C69:C71)</f>
        <v>0</v>
      </c>
    </row>
    <row r="69" spans="1:3" s="381" customFormat="1" ht="12" customHeight="1" x14ac:dyDescent="0.2">
      <c r="A69" s="15" t="s">
        <v>310</v>
      </c>
      <c r="B69" s="382" t="s">
        <v>283</v>
      </c>
      <c r="C69" s="270"/>
    </row>
    <row r="70" spans="1:3" s="381" customFormat="1" ht="12" customHeight="1" x14ac:dyDescent="0.2">
      <c r="A70" s="14" t="s">
        <v>319</v>
      </c>
      <c r="B70" s="383" t="s">
        <v>284</v>
      </c>
      <c r="C70" s="270"/>
    </row>
    <row r="71" spans="1:3" s="381" customFormat="1" ht="12" customHeight="1" thickBot="1" x14ac:dyDescent="0.25">
      <c r="A71" s="16" t="s">
        <v>320</v>
      </c>
      <c r="B71" s="447" t="s">
        <v>538</v>
      </c>
      <c r="C71" s="270"/>
    </row>
    <row r="72" spans="1:3" s="381" customFormat="1" ht="12" customHeight="1" thickBot="1" x14ac:dyDescent="0.25">
      <c r="A72" s="429" t="s">
        <v>286</v>
      </c>
      <c r="B72" s="260" t="s">
        <v>287</v>
      </c>
      <c r="C72" s="265">
        <f>SUM(C73:C76)</f>
        <v>0</v>
      </c>
    </row>
    <row r="73" spans="1:3" s="381" customFormat="1" ht="12" customHeight="1" x14ac:dyDescent="0.2">
      <c r="A73" s="15" t="s">
        <v>135</v>
      </c>
      <c r="B73" s="382" t="s">
        <v>288</v>
      </c>
      <c r="C73" s="270"/>
    </row>
    <row r="74" spans="1:3" s="381" customFormat="1" ht="12" customHeight="1" x14ac:dyDescent="0.2">
      <c r="A74" s="14" t="s">
        <v>136</v>
      </c>
      <c r="B74" s="383" t="s">
        <v>539</v>
      </c>
      <c r="C74" s="270"/>
    </row>
    <row r="75" spans="1:3" s="381" customFormat="1" ht="12" customHeight="1" thickBot="1" x14ac:dyDescent="0.25">
      <c r="A75" s="16" t="s">
        <v>311</v>
      </c>
      <c r="B75" s="384" t="s">
        <v>289</v>
      </c>
      <c r="C75" s="370"/>
    </row>
    <row r="76" spans="1:3" s="381" customFormat="1" ht="12" customHeight="1" thickBot="1" x14ac:dyDescent="0.25">
      <c r="A76" s="528" t="s">
        <v>312</v>
      </c>
      <c r="B76" s="529" t="s">
        <v>540</v>
      </c>
      <c r="C76" s="530"/>
    </row>
    <row r="77" spans="1:3" s="381" customFormat="1" ht="12" customHeight="1" thickBot="1" x14ac:dyDescent="0.25">
      <c r="A77" s="429" t="s">
        <v>290</v>
      </c>
      <c r="B77" s="260" t="s">
        <v>291</v>
      </c>
      <c r="C77" s="265">
        <f>SUM(C78:C79)</f>
        <v>150352020</v>
      </c>
    </row>
    <row r="78" spans="1:3" s="381" customFormat="1" ht="12" customHeight="1" thickBot="1" x14ac:dyDescent="0.25">
      <c r="A78" s="13" t="s">
        <v>313</v>
      </c>
      <c r="B78" s="527" t="s">
        <v>292</v>
      </c>
      <c r="C78" s="370">
        <v>150352020</v>
      </c>
    </row>
    <row r="79" spans="1:3" s="381" customFormat="1" ht="12" customHeight="1" thickBot="1" x14ac:dyDescent="0.25">
      <c r="A79" s="528" t="s">
        <v>314</v>
      </c>
      <c r="B79" s="529" t="s">
        <v>293</v>
      </c>
      <c r="C79" s="530"/>
    </row>
    <row r="80" spans="1:3" s="381" customFormat="1" ht="12" customHeight="1" thickBot="1" x14ac:dyDescent="0.25">
      <c r="A80" s="429" t="s">
        <v>294</v>
      </c>
      <c r="B80" s="260" t="s">
        <v>295</v>
      </c>
      <c r="C80" s="265">
        <f>SUM(C81:C83)</f>
        <v>0</v>
      </c>
    </row>
    <row r="81" spans="1:3" s="381" customFormat="1" ht="12" customHeight="1" x14ac:dyDescent="0.2">
      <c r="A81" s="15" t="s">
        <v>315</v>
      </c>
      <c r="B81" s="382" t="s">
        <v>296</v>
      </c>
      <c r="C81" s="270"/>
    </row>
    <row r="82" spans="1:3" s="381" customFormat="1" ht="12" customHeight="1" x14ac:dyDescent="0.2">
      <c r="A82" s="14" t="s">
        <v>316</v>
      </c>
      <c r="B82" s="383" t="s">
        <v>297</v>
      </c>
      <c r="C82" s="270"/>
    </row>
    <row r="83" spans="1:3" s="381" customFormat="1" ht="12" customHeight="1" thickBot="1" x14ac:dyDescent="0.25">
      <c r="A83" s="18" t="s">
        <v>317</v>
      </c>
      <c r="B83" s="531" t="s">
        <v>541</v>
      </c>
      <c r="C83" s="532"/>
    </row>
    <row r="84" spans="1:3" s="381" customFormat="1" ht="12" customHeight="1" thickBot="1" x14ac:dyDescent="0.25">
      <c r="A84" s="429" t="s">
        <v>298</v>
      </c>
      <c r="B84" s="260" t="s">
        <v>318</v>
      </c>
      <c r="C84" s="265">
        <f>SUM(C85:C88)</f>
        <v>0</v>
      </c>
    </row>
    <row r="85" spans="1:3" s="381" customFormat="1" ht="12" customHeight="1" x14ac:dyDescent="0.2">
      <c r="A85" s="386" t="s">
        <v>299</v>
      </c>
      <c r="B85" s="382" t="s">
        <v>300</v>
      </c>
      <c r="C85" s="270"/>
    </row>
    <row r="86" spans="1:3" s="381" customFormat="1" ht="12" customHeight="1" x14ac:dyDescent="0.2">
      <c r="A86" s="387" t="s">
        <v>301</v>
      </c>
      <c r="B86" s="383" t="s">
        <v>302</v>
      </c>
      <c r="C86" s="270"/>
    </row>
    <row r="87" spans="1:3" s="381" customFormat="1" ht="12" customHeight="1" x14ac:dyDescent="0.2">
      <c r="A87" s="387" t="s">
        <v>303</v>
      </c>
      <c r="B87" s="383" t="s">
        <v>304</v>
      </c>
      <c r="C87" s="270"/>
    </row>
    <row r="88" spans="1:3" s="381" customFormat="1" ht="12" customHeight="1" thickBot="1" x14ac:dyDescent="0.25">
      <c r="A88" s="388" t="s">
        <v>305</v>
      </c>
      <c r="B88" s="262" t="s">
        <v>306</v>
      </c>
      <c r="C88" s="270"/>
    </row>
    <row r="89" spans="1:3" s="381" customFormat="1" ht="12" customHeight="1" thickBot="1" x14ac:dyDescent="0.25">
      <c r="A89" s="429" t="s">
        <v>307</v>
      </c>
      <c r="B89" s="260" t="s">
        <v>447</v>
      </c>
      <c r="C89" s="427"/>
    </row>
    <row r="90" spans="1:3" s="381" customFormat="1" ht="13.5" customHeight="1" thickBot="1" x14ac:dyDescent="0.25">
      <c r="A90" s="429" t="s">
        <v>309</v>
      </c>
      <c r="B90" s="260" t="s">
        <v>308</v>
      </c>
      <c r="C90" s="427"/>
    </row>
    <row r="91" spans="1:3" s="381" customFormat="1" ht="15.75" customHeight="1" thickBot="1" x14ac:dyDescent="0.25">
      <c r="A91" s="429" t="s">
        <v>321</v>
      </c>
      <c r="B91" s="389" t="s">
        <v>450</v>
      </c>
      <c r="C91" s="271">
        <f>+C68+C72+C77+C80+C84+C90+C89</f>
        <v>150352020</v>
      </c>
    </row>
    <row r="92" spans="1:3" s="381" customFormat="1" ht="16.5" customHeight="1" thickBot="1" x14ac:dyDescent="0.25">
      <c r="A92" s="430" t="s">
        <v>449</v>
      </c>
      <c r="B92" s="390" t="s">
        <v>451</v>
      </c>
      <c r="C92" s="271">
        <f>+C67+C91</f>
        <v>1371818162</v>
      </c>
    </row>
    <row r="93" spans="1:3" s="381" customFormat="1" ht="11.1" customHeight="1" x14ac:dyDescent="0.2">
      <c r="A93" s="5"/>
      <c r="B93" s="6"/>
      <c r="C93" s="272"/>
    </row>
    <row r="94" spans="1:3" ht="16.5" customHeight="1" x14ac:dyDescent="0.25">
      <c r="A94" s="770" t="s">
        <v>44</v>
      </c>
      <c r="B94" s="770"/>
      <c r="C94" s="770"/>
    </row>
    <row r="95" spans="1:3" s="391" customFormat="1" ht="16.5" customHeight="1" thickBot="1" x14ac:dyDescent="0.3">
      <c r="A95" s="775" t="s">
        <v>139</v>
      </c>
      <c r="B95" s="775"/>
      <c r="C95" s="539" t="str">
        <f>C7</f>
        <v>Forintban!</v>
      </c>
    </row>
    <row r="96" spans="1:3" ht="30" customHeight="1" thickBot="1" x14ac:dyDescent="0.3">
      <c r="A96" s="520" t="s">
        <v>66</v>
      </c>
      <c r="B96" s="521" t="s">
        <v>45</v>
      </c>
      <c r="C96" s="522" t="str">
        <f>+C8</f>
        <v>2021. évi előirányzat</v>
      </c>
    </row>
    <row r="97" spans="1:3" s="380" customFormat="1" ht="12" customHeight="1" thickBot="1" x14ac:dyDescent="0.25">
      <c r="A97" s="520"/>
      <c r="B97" s="521" t="s">
        <v>465</v>
      </c>
      <c r="C97" s="522" t="s">
        <v>466</v>
      </c>
    </row>
    <row r="98" spans="1:3" ht="12" customHeight="1" thickBot="1" x14ac:dyDescent="0.3">
      <c r="A98" s="22" t="s">
        <v>16</v>
      </c>
      <c r="B98" s="28" t="s">
        <v>409</v>
      </c>
      <c r="C98" s="264">
        <f>C99+C100+C101+C102+C103+C116</f>
        <v>1231994542</v>
      </c>
    </row>
    <row r="99" spans="1:3" ht="12" customHeight="1" x14ac:dyDescent="0.25">
      <c r="A99" s="17" t="s">
        <v>95</v>
      </c>
      <c r="B99" s="10" t="s">
        <v>46</v>
      </c>
      <c r="C99" s="266">
        <v>149691902</v>
      </c>
    </row>
    <row r="100" spans="1:3" ht="12" customHeight="1" x14ac:dyDescent="0.25">
      <c r="A100" s="14" t="s">
        <v>96</v>
      </c>
      <c r="B100" s="8" t="s">
        <v>161</v>
      </c>
      <c r="C100" s="267">
        <v>22187702</v>
      </c>
    </row>
    <row r="101" spans="1:3" ht="12" customHeight="1" x14ac:dyDescent="0.25">
      <c r="A101" s="14" t="s">
        <v>97</v>
      </c>
      <c r="B101" s="8" t="s">
        <v>126</v>
      </c>
      <c r="C101" s="269">
        <v>127646338</v>
      </c>
    </row>
    <row r="102" spans="1:3" ht="12" customHeight="1" x14ac:dyDescent="0.25">
      <c r="A102" s="14" t="s">
        <v>98</v>
      </c>
      <c r="B102" s="11" t="s">
        <v>162</v>
      </c>
      <c r="C102" s="269">
        <v>1875000</v>
      </c>
    </row>
    <row r="103" spans="1:3" ht="12" customHeight="1" x14ac:dyDescent="0.25">
      <c r="A103" s="14" t="s">
        <v>109</v>
      </c>
      <c r="B103" s="19" t="s">
        <v>163</v>
      </c>
      <c r="C103" s="269">
        <f>C110+C115</f>
        <v>7031140</v>
      </c>
    </row>
    <row r="104" spans="1:3" ht="12" customHeight="1" x14ac:dyDescent="0.25">
      <c r="A104" s="14" t="s">
        <v>99</v>
      </c>
      <c r="B104" s="8" t="s">
        <v>414</v>
      </c>
      <c r="C104" s="269"/>
    </row>
    <row r="105" spans="1:3" ht="12" customHeight="1" x14ac:dyDescent="0.25">
      <c r="A105" s="14" t="s">
        <v>100</v>
      </c>
      <c r="B105" s="134" t="s">
        <v>413</v>
      </c>
      <c r="C105" s="269"/>
    </row>
    <row r="106" spans="1:3" ht="12" customHeight="1" x14ac:dyDescent="0.25">
      <c r="A106" s="14" t="s">
        <v>110</v>
      </c>
      <c r="B106" s="134" t="s">
        <v>412</v>
      </c>
      <c r="C106" s="269"/>
    </row>
    <row r="107" spans="1:3" ht="12" customHeight="1" x14ac:dyDescent="0.25">
      <c r="A107" s="14" t="s">
        <v>111</v>
      </c>
      <c r="B107" s="132" t="s">
        <v>324</v>
      </c>
      <c r="C107" s="269"/>
    </row>
    <row r="108" spans="1:3" ht="12" customHeight="1" x14ac:dyDescent="0.25">
      <c r="A108" s="14" t="s">
        <v>112</v>
      </c>
      <c r="B108" s="133" t="s">
        <v>325</v>
      </c>
      <c r="C108" s="269"/>
    </row>
    <row r="109" spans="1:3" ht="12" customHeight="1" x14ac:dyDescent="0.25">
      <c r="A109" s="14" t="s">
        <v>113</v>
      </c>
      <c r="B109" s="133" t="s">
        <v>326</v>
      </c>
      <c r="C109" s="269"/>
    </row>
    <row r="110" spans="1:3" ht="12" customHeight="1" x14ac:dyDescent="0.25">
      <c r="A110" s="14" t="s">
        <v>115</v>
      </c>
      <c r="B110" s="132" t="s">
        <v>327</v>
      </c>
      <c r="C110" s="269">
        <v>4531140</v>
      </c>
    </row>
    <row r="111" spans="1:3" ht="12" customHeight="1" x14ac:dyDescent="0.25">
      <c r="A111" s="14" t="s">
        <v>164</v>
      </c>
      <c r="B111" s="132" t="s">
        <v>328</v>
      </c>
      <c r="C111" s="269"/>
    </row>
    <row r="112" spans="1:3" ht="12" customHeight="1" x14ac:dyDescent="0.25">
      <c r="A112" s="14" t="s">
        <v>322</v>
      </c>
      <c r="B112" s="133" t="s">
        <v>329</v>
      </c>
      <c r="C112" s="269"/>
    </row>
    <row r="113" spans="1:3" ht="12" customHeight="1" x14ac:dyDescent="0.25">
      <c r="A113" s="13" t="s">
        <v>323</v>
      </c>
      <c r="B113" s="134" t="s">
        <v>330</v>
      </c>
      <c r="C113" s="269"/>
    </row>
    <row r="114" spans="1:3" ht="12" customHeight="1" x14ac:dyDescent="0.25">
      <c r="A114" s="14" t="s">
        <v>410</v>
      </c>
      <c r="B114" s="134" t="s">
        <v>331</v>
      </c>
      <c r="C114" s="269"/>
    </row>
    <row r="115" spans="1:3" ht="12" customHeight="1" x14ac:dyDescent="0.25">
      <c r="A115" s="16" t="s">
        <v>411</v>
      </c>
      <c r="B115" s="134" t="s">
        <v>332</v>
      </c>
      <c r="C115" s="269">
        <v>2500000</v>
      </c>
    </row>
    <row r="116" spans="1:3" ht="12" customHeight="1" x14ac:dyDescent="0.25">
      <c r="A116" s="14" t="s">
        <v>415</v>
      </c>
      <c r="B116" s="11" t="s">
        <v>47</v>
      </c>
      <c r="C116" s="267">
        <f>C118</f>
        <v>923562460</v>
      </c>
    </row>
    <row r="117" spans="1:3" ht="12" customHeight="1" x14ac:dyDescent="0.25">
      <c r="A117" s="14" t="s">
        <v>416</v>
      </c>
      <c r="B117" s="8" t="s">
        <v>418</v>
      </c>
      <c r="C117" s="267"/>
    </row>
    <row r="118" spans="1:3" ht="12" customHeight="1" thickBot="1" x14ac:dyDescent="0.3">
      <c r="A118" s="18" t="s">
        <v>417</v>
      </c>
      <c r="B118" s="451" t="s">
        <v>419</v>
      </c>
      <c r="C118" s="273">
        <v>923562460</v>
      </c>
    </row>
    <row r="119" spans="1:3" ht="12" customHeight="1" thickBot="1" x14ac:dyDescent="0.3">
      <c r="A119" s="448" t="s">
        <v>17</v>
      </c>
      <c r="B119" s="449" t="s">
        <v>333</v>
      </c>
      <c r="C119" s="450">
        <f>+C120+C122+C124</f>
        <v>132874925</v>
      </c>
    </row>
    <row r="120" spans="1:3" ht="12" customHeight="1" x14ac:dyDescent="0.25">
      <c r="A120" s="15" t="s">
        <v>101</v>
      </c>
      <c r="B120" s="8" t="s">
        <v>206</v>
      </c>
      <c r="C120" s="268">
        <v>108691508</v>
      </c>
    </row>
    <row r="121" spans="1:3" ht="12" customHeight="1" x14ac:dyDescent="0.25">
      <c r="A121" s="15" t="s">
        <v>102</v>
      </c>
      <c r="B121" s="12" t="s">
        <v>337</v>
      </c>
      <c r="C121" s="268">
        <v>90367179</v>
      </c>
    </row>
    <row r="122" spans="1:3" ht="12" customHeight="1" x14ac:dyDescent="0.25">
      <c r="A122" s="15" t="s">
        <v>103</v>
      </c>
      <c r="B122" s="12" t="s">
        <v>165</v>
      </c>
      <c r="C122" s="267">
        <v>24133417</v>
      </c>
    </row>
    <row r="123" spans="1:3" ht="12" customHeight="1" x14ac:dyDescent="0.25">
      <c r="A123" s="15" t="s">
        <v>104</v>
      </c>
      <c r="B123" s="12" t="s">
        <v>338</v>
      </c>
      <c r="C123" s="236">
        <v>10716161</v>
      </c>
    </row>
    <row r="124" spans="1:3" ht="12" customHeight="1" x14ac:dyDescent="0.25">
      <c r="A124" s="15" t="s">
        <v>105</v>
      </c>
      <c r="B124" s="262" t="s">
        <v>543</v>
      </c>
      <c r="C124" s="236">
        <f>C128</f>
        <v>50000</v>
      </c>
    </row>
    <row r="125" spans="1:3" ht="12" customHeight="1" x14ac:dyDescent="0.25">
      <c r="A125" s="15" t="s">
        <v>114</v>
      </c>
      <c r="B125" s="261" t="s">
        <v>401</v>
      </c>
      <c r="C125" s="236"/>
    </row>
    <row r="126" spans="1:3" ht="12" customHeight="1" x14ac:dyDescent="0.25">
      <c r="A126" s="15" t="s">
        <v>116</v>
      </c>
      <c r="B126" s="378" t="s">
        <v>343</v>
      </c>
      <c r="C126" s="236"/>
    </row>
    <row r="127" spans="1:3" x14ac:dyDescent="0.25">
      <c r="A127" s="15" t="s">
        <v>166</v>
      </c>
      <c r="B127" s="133" t="s">
        <v>326</v>
      </c>
      <c r="C127" s="236"/>
    </row>
    <row r="128" spans="1:3" ht="12" customHeight="1" x14ac:dyDescent="0.25">
      <c r="A128" s="15" t="s">
        <v>167</v>
      </c>
      <c r="B128" s="133" t="s">
        <v>342</v>
      </c>
      <c r="C128" s="236">
        <v>50000</v>
      </c>
    </row>
    <row r="129" spans="1:3" ht="12" customHeight="1" x14ac:dyDescent="0.25">
      <c r="A129" s="15" t="s">
        <v>168</v>
      </c>
      <c r="B129" s="133" t="s">
        <v>341</v>
      </c>
      <c r="C129" s="236"/>
    </row>
    <row r="130" spans="1:3" ht="12" customHeight="1" x14ac:dyDescent="0.25">
      <c r="A130" s="15" t="s">
        <v>334</v>
      </c>
      <c r="B130" s="133" t="s">
        <v>329</v>
      </c>
      <c r="C130" s="236"/>
    </row>
    <row r="131" spans="1:3" ht="12" customHeight="1" x14ac:dyDescent="0.25">
      <c r="A131" s="15" t="s">
        <v>335</v>
      </c>
      <c r="B131" s="133" t="s">
        <v>340</v>
      </c>
      <c r="C131" s="236"/>
    </row>
    <row r="132" spans="1:3" ht="16.5" thickBot="1" x14ac:dyDescent="0.3">
      <c r="A132" s="13" t="s">
        <v>336</v>
      </c>
      <c r="B132" s="133" t="s">
        <v>339</v>
      </c>
      <c r="C132" s="238"/>
    </row>
    <row r="133" spans="1:3" ht="12" customHeight="1" thickBot="1" x14ac:dyDescent="0.3">
      <c r="A133" s="20" t="s">
        <v>18</v>
      </c>
      <c r="B133" s="115" t="s">
        <v>420</v>
      </c>
      <c r="C133" s="265">
        <f>+C98+C119</f>
        <v>1364869467</v>
      </c>
    </row>
    <row r="134" spans="1:3" ht="12" customHeight="1" thickBot="1" x14ac:dyDescent="0.3">
      <c r="A134" s="20" t="s">
        <v>19</v>
      </c>
      <c r="B134" s="115" t="s">
        <v>421</v>
      </c>
      <c r="C134" s="265">
        <f>+C135+C136+C137</f>
        <v>0</v>
      </c>
    </row>
    <row r="135" spans="1:3" ht="12" customHeight="1" x14ac:dyDescent="0.25">
      <c r="A135" s="15" t="s">
        <v>243</v>
      </c>
      <c r="B135" s="12" t="s">
        <v>428</v>
      </c>
      <c r="C135" s="236"/>
    </row>
    <row r="136" spans="1:3" ht="12" customHeight="1" x14ac:dyDescent="0.25">
      <c r="A136" s="15" t="s">
        <v>244</v>
      </c>
      <c r="B136" s="12" t="s">
        <v>429</v>
      </c>
      <c r="C136" s="236"/>
    </row>
    <row r="137" spans="1:3" ht="12" customHeight="1" thickBot="1" x14ac:dyDescent="0.3">
      <c r="A137" s="13" t="s">
        <v>245</v>
      </c>
      <c r="B137" s="12" t="s">
        <v>430</v>
      </c>
      <c r="C137" s="236"/>
    </row>
    <row r="138" spans="1:3" ht="12" customHeight="1" thickBot="1" x14ac:dyDescent="0.3">
      <c r="A138" s="20" t="s">
        <v>20</v>
      </c>
      <c r="B138" s="115" t="s">
        <v>422</v>
      </c>
      <c r="C138" s="265">
        <f>SUM(C139:C144)</f>
        <v>0</v>
      </c>
    </row>
    <row r="139" spans="1:3" ht="12" customHeight="1" x14ac:dyDescent="0.25">
      <c r="A139" s="15" t="s">
        <v>88</v>
      </c>
      <c r="B139" s="9" t="s">
        <v>431</v>
      </c>
      <c r="C139" s="236"/>
    </row>
    <row r="140" spans="1:3" ht="12" customHeight="1" x14ac:dyDescent="0.25">
      <c r="A140" s="15" t="s">
        <v>89</v>
      </c>
      <c r="B140" s="9" t="s">
        <v>423</v>
      </c>
      <c r="C140" s="236"/>
    </row>
    <row r="141" spans="1:3" ht="12" customHeight="1" x14ac:dyDescent="0.25">
      <c r="A141" s="15" t="s">
        <v>90</v>
      </c>
      <c r="B141" s="9" t="s">
        <v>424</v>
      </c>
      <c r="C141" s="236"/>
    </row>
    <row r="142" spans="1:3" ht="12" customHeight="1" x14ac:dyDescent="0.25">
      <c r="A142" s="15" t="s">
        <v>153</v>
      </c>
      <c r="B142" s="9" t="s">
        <v>425</v>
      </c>
      <c r="C142" s="236"/>
    </row>
    <row r="143" spans="1:3" ht="12" customHeight="1" x14ac:dyDescent="0.25">
      <c r="A143" s="13" t="s">
        <v>154</v>
      </c>
      <c r="B143" s="7" t="s">
        <v>426</v>
      </c>
      <c r="C143" s="238"/>
    </row>
    <row r="144" spans="1:3" ht="12" customHeight="1" thickBot="1" x14ac:dyDescent="0.3">
      <c r="A144" s="18" t="s">
        <v>155</v>
      </c>
      <c r="B144" s="677" t="s">
        <v>427</v>
      </c>
      <c r="C144" s="458"/>
    </row>
    <row r="145" spans="1:9" ht="12" customHeight="1" thickBot="1" x14ac:dyDescent="0.3">
      <c r="A145" s="20" t="s">
        <v>21</v>
      </c>
      <c r="B145" s="115" t="s">
        <v>435</v>
      </c>
      <c r="C145" s="271">
        <f>+C146+C147+C148+C149</f>
        <v>6948695</v>
      </c>
    </row>
    <row r="146" spans="1:9" ht="12" customHeight="1" x14ac:dyDescent="0.25">
      <c r="A146" s="15" t="s">
        <v>91</v>
      </c>
      <c r="B146" s="9" t="s">
        <v>344</v>
      </c>
      <c r="C146" s="236"/>
    </row>
    <row r="147" spans="1:9" ht="12" customHeight="1" x14ac:dyDescent="0.25">
      <c r="A147" s="15" t="s">
        <v>92</v>
      </c>
      <c r="B147" s="9" t="s">
        <v>345</v>
      </c>
      <c r="C147" s="236">
        <v>6948695</v>
      </c>
    </row>
    <row r="148" spans="1:9" ht="12" customHeight="1" thickBot="1" x14ac:dyDescent="0.3">
      <c r="A148" s="13" t="s">
        <v>261</v>
      </c>
      <c r="B148" s="7" t="s">
        <v>436</v>
      </c>
      <c r="C148" s="238"/>
    </row>
    <row r="149" spans="1:9" ht="12" customHeight="1" thickBot="1" x14ac:dyDescent="0.3">
      <c r="A149" s="528" t="s">
        <v>262</v>
      </c>
      <c r="B149" s="533" t="s">
        <v>363</v>
      </c>
      <c r="C149" s="534"/>
    </row>
    <row r="150" spans="1:9" ht="12" customHeight="1" thickBot="1" x14ac:dyDescent="0.3">
      <c r="A150" s="20" t="s">
        <v>22</v>
      </c>
      <c r="B150" s="115" t="s">
        <v>437</v>
      </c>
      <c r="C150" s="274">
        <f>SUM(C151:C155)</f>
        <v>0</v>
      </c>
    </row>
    <row r="151" spans="1:9" ht="12" customHeight="1" x14ac:dyDescent="0.25">
      <c r="A151" s="15" t="s">
        <v>93</v>
      </c>
      <c r="B151" s="9" t="s">
        <v>432</v>
      </c>
      <c r="C151" s="236"/>
    </row>
    <row r="152" spans="1:9" ht="12" customHeight="1" x14ac:dyDescent="0.25">
      <c r="A152" s="15" t="s">
        <v>94</v>
      </c>
      <c r="B152" s="9" t="s">
        <v>439</v>
      </c>
      <c r="C152" s="236"/>
    </row>
    <row r="153" spans="1:9" ht="12" customHeight="1" x14ac:dyDescent="0.25">
      <c r="A153" s="15" t="s">
        <v>273</v>
      </c>
      <c r="B153" s="9" t="s">
        <v>434</v>
      </c>
      <c r="C153" s="236"/>
    </row>
    <row r="154" spans="1:9" ht="12" customHeight="1" x14ac:dyDescent="0.25">
      <c r="A154" s="15" t="s">
        <v>274</v>
      </c>
      <c r="B154" s="9" t="s">
        <v>490</v>
      </c>
      <c r="C154" s="236"/>
    </row>
    <row r="155" spans="1:9" ht="12" customHeight="1" thickBot="1" x14ac:dyDescent="0.3">
      <c r="A155" s="15" t="s">
        <v>438</v>
      </c>
      <c r="B155" s="9" t="s">
        <v>441</v>
      </c>
      <c r="C155" s="236"/>
    </row>
    <row r="156" spans="1:9" ht="12" customHeight="1" thickBot="1" x14ac:dyDescent="0.3">
      <c r="A156" s="20" t="s">
        <v>23</v>
      </c>
      <c r="B156" s="115" t="s">
        <v>442</v>
      </c>
      <c r="C156" s="452"/>
    </row>
    <row r="157" spans="1:9" ht="12" customHeight="1" thickBot="1" x14ac:dyDescent="0.3">
      <c r="A157" s="20" t="s">
        <v>24</v>
      </c>
      <c r="B157" s="115" t="s">
        <v>443</v>
      </c>
      <c r="C157" s="452"/>
    </row>
    <row r="158" spans="1:9" ht="15.2" customHeight="1" thickBot="1" x14ac:dyDescent="0.3">
      <c r="A158" s="20" t="s">
        <v>25</v>
      </c>
      <c r="B158" s="115" t="s">
        <v>445</v>
      </c>
      <c r="C158" s="535">
        <f>+C134+C138+C145+C150+C156+C157</f>
        <v>6948695</v>
      </c>
      <c r="F158" s="393"/>
      <c r="G158" s="394"/>
      <c r="H158" s="394"/>
      <c r="I158" s="394"/>
    </row>
    <row r="159" spans="1:9" s="381" customFormat="1" ht="17.25" customHeight="1" thickBot="1" x14ac:dyDescent="0.25">
      <c r="A159" s="263" t="s">
        <v>26</v>
      </c>
      <c r="B159" s="536" t="s">
        <v>444</v>
      </c>
      <c r="C159" s="535">
        <f>+C133+C158</f>
        <v>1371818162</v>
      </c>
    </row>
    <row r="160" spans="1:9" ht="15.95" customHeight="1" x14ac:dyDescent="0.25">
      <c r="A160" s="594"/>
      <c r="B160" s="594"/>
      <c r="C160" s="595">
        <f>C92-C159</f>
        <v>0</v>
      </c>
    </row>
    <row r="161" spans="1:4" x14ac:dyDescent="0.25">
      <c r="A161" s="776" t="s">
        <v>346</v>
      </c>
      <c r="B161" s="776"/>
      <c r="C161" s="776"/>
    </row>
    <row r="162" spans="1:4" ht="15.2" customHeight="1" thickBot="1" x14ac:dyDescent="0.3">
      <c r="A162" s="769" t="s">
        <v>140</v>
      </c>
      <c r="B162" s="769"/>
      <c r="C162" s="540" t="str">
        <f>C95</f>
        <v>Forintban!</v>
      </c>
    </row>
    <row r="163" spans="1:4" ht="13.5" customHeight="1" thickBot="1" x14ac:dyDescent="0.3">
      <c r="A163" s="20">
        <v>1</v>
      </c>
      <c r="B163" s="27" t="s">
        <v>446</v>
      </c>
      <c r="C163" s="265">
        <f>+C67-C133</f>
        <v>-143403325</v>
      </c>
      <c r="D163" s="395"/>
    </row>
    <row r="164" spans="1:4" ht="27.75" customHeight="1" thickBot="1" x14ac:dyDescent="0.3">
      <c r="A164" s="20" t="s">
        <v>17</v>
      </c>
      <c r="B164" s="27" t="s">
        <v>452</v>
      </c>
      <c r="C164" s="265">
        <f>+C91-C158</f>
        <v>143403325</v>
      </c>
    </row>
  </sheetData>
  <mergeCells count="7">
    <mergeCell ref="A162:B162"/>
    <mergeCell ref="A94:C94"/>
    <mergeCell ref="B1:C1"/>
    <mergeCell ref="A6:C6"/>
    <mergeCell ref="A7:B7"/>
    <mergeCell ref="A95:B95"/>
    <mergeCell ref="A161:C161"/>
  </mergeCells>
  <phoneticPr fontId="0" type="noConversion"/>
  <printOptions horizontalCentered="1"/>
  <pageMargins left="0.6692913385826772" right="0.6692913385826772" top="0.86614173228346458" bottom="0.86614173228346458" header="0" footer="0"/>
  <pageSetup paperSize="9" scale="74" fitToHeight="2" orientation="portrait" r:id="rId1"/>
  <headerFooter alignWithMargins="0"/>
  <rowBreaks count="2" manualBreakCount="2">
    <brk id="67" max="2" man="1"/>
    <brk id="144" max="2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A1:I164"/>
  <sheetViews>
    <sheetView zoomScale="120" zoomScaleNormal="120" zoomScaleSheetLayoutView="100" workbookViewId="0">
      <selection activeCell="C31" sqref="C31"/>
    </sheetView>
  </sheetViews>
  <sheetFormatPr defaultRowHeight="15.75" x14ac:dyDescent="0.25"/>
  <cols>
    <col min="1" max="1" width="9.5" style="348" customWidth="1"/>
    <col min="2" max="2" width="99.33203125" style="348" customWidth="1"/>
    <col min="3" max="3" width="21.6640625" style="349" customWidth="1"/>
    <col min="4" max="4" width="9" style="379" customWidth="1"/>
    <col min="5" max="16384" width="9.33203125" style="379"/>
  </cols>
  <sheetData>
    <row r="1" spans="1:3" ht="18.75" customHeight="1" x14ac:dyDescent="0.25">
      <c r="A1" s="586"/>
      <c r="B1" s="771" t="str">
        <f>CONCATENATE("1.2. melléklet ",ALAPADATOK!A7," ",ALAPADATOK!B7," ",ALAPADATOK!C7," ",ALAPADATOK!D7," ",ALAPADATOK!E7," ",ALAPADATOK!F7," ",ALAPADATOK!G7," ",ALAPADATOK!H7)</f>
        <v>1.2. melléklet a 1 / 2021 ( II.16. ) önkormányzati rendelethez</v>
      </c>
      <c r="C1" s="772"/>
    </row>
    <row r="2" spans="1:3" ht="21.95" customHeight="1" x14ac:dyDescent="0.25">
      <c r="A2" s="587"/>
      <c r="B2" s="588" t="str">
        <f>CONCATENATE(ALAPADATOK!A3)</f>
        <v>MURAKERESZTÚR KÖZSÉG ÖNKORMÁNYZATA</v>
      </c>
      <c r="C2" s="589"/>
    </row>
    <row r="3" spans="1:3" ht="21.95" customHeight="1" x14ac:dyDescent="0.25">
      <c r="A3" s="589"/>
      <c r="B3" s="588" t="str">
        <f>'KV_1.1.sz.mell.'!B3</f>
        <v>2021. ÉVI KÖLTSÉGVETÉS</v>
      </c>
      <c r="C3" s="589"/>
    </row>
    <row r="4" spans="1:3" ht="21.95" customHeight="1" x14ac:dyDescent="0.25">
      <c r="A4" s="589"/>
      <c r="B4" s="588" t="s">
        <v>548</v>
      </c>
      <c r="C4" s="589"/>
    </row>
    <row r="5" spans="1:3" ht="21.95" customHeight="1" x14ac:dyDescent="0.25">
      <c r="A5" s="586"/>
      <c r="B5" s="586"/>
      <c r="C5" s="590"/>
    </row>
    <row r="6" spans="1:3" ht="15.2" customHeight="1" x14ac:dyDescent="0.25">
      <c r="A6" s="773" t="s">
        <v>13</v>
      </c>
      <c r="B6" s="773"/>
      <c r="C6" s="773"/>
    </row>
    <row r="7" spans="1:3" ht="15.2" customHeight="1" thickBot="1" x14ac:dyDescent="0.3">
      <c r="A7" s="774" t="s">
        <v>138</v>
      </c>
      <c r="B7" s="774"/>
      <c r="C7" s="538" t="str">
        <f>CONCATENATE('KV_1.1.sz.mell.'!C7)</f>
        <v>Forintban!</v>
      </c>
    </row>
    <row r="8" spans="1:3" ht="24" customHeight="1" thickBot="1" x14ac:dyDescent="0.3">
      <c r="A8" s="591" t="s">
        <v>66</v>
      </c>
      <c r="B8" s="592" t="s">
        <v>15</v>
      </c>
      <c r="C8" s="593" t="str">
        <f>+CONCATENATE(LEFT(KV_ÖSSZEFÜGGÉSEK!A5,4),". évi előirányzat")</f>
        <v>2021. évi előirányzat</v>
      </c>
    </row>
    <row r="9" spans="1:3" s="380" customFormat="1" ht="12" customHeight="1" thickBot="1" x14ac:dyDescent="0.25">
      <c r="A9" s="523"/>
      <c r="B9" s="524" t="s">
        <v>465</v>
      </c>
      <c r="C9" s="525" t="s">
        <v>466</v>
      </c>
    </row>
    <row r="10" spans="1:3" s="381" customFormat="1" ht="12" customHeight="1" thickBot="1" x14ac:dyDescent="0.25">
      <c r="A10" s="20" t="s">
        <v>16</v>
      </c>
      <c r="B10" s="21" t="s">
        <v>228</v>
      </c>
      <c r="C10" s="265">
        <f>+C11+C12+C13+C14+C15+C16</f>
        <v>173717384</v>
      </c>
    </row>
    <row r="11" spans="1:3" s="381" customFormat="1" ht="12" customHeight="1" x14ac:dyDescent="0.2">
      <c r="A11" s="15" t="s">
        <v>95</v>
      </c>
      <c r="B11" s="382" t="s">
        <v>229</v>
      </c>
      <c r="C11" s="268">
        <v>100608656</v>
      </c>
    </row>
    <row r="12" spans="1:3" s="381" customFormat="1" ht="12" customHeight="1" x14ac:dyDescent="0.2">
      <c r="A12" s="14" t="s">
        <v>96</v>
      </c>
      <c r="B12" s="383" t="s">
        <v>230</v>
      </c>
      <c r="C12" s="267">
        <v>31666370</v>
      </c>
    </row>
    <row r="13" spans="1:3" s="381" customFormat="1" ht="12" customHeight="1" x14ac:dyDescent="0.2">
      <c r="A13" s="14" t="s">
        <v>97</v>
      </c>
      <c r="B13" s="383" t="s">
        <v>520</v>
      </c>
      <c r="C13" s="267">
        <v>37727318</v>
      </c>
    </row>
    <row r="14" spans="1:3" s="381" customFormat="1" ht="12" customHeight="1" x14ac:dyDescent="0.2">
      <c r="A14" s="14" t="s">
        <v>98</v>
      </c>
      <c r="B14" s="383" t="s">
        <v>231</v>
      </c>
      <c r="C14" s="267">
        <v>3715040</v>
      </c>
    </row>
    <row r="15" spans="1:3" s="381" customFormat="1" ht="12" customHeight="1" x14ac:dyDescent="0.2">
      <c r="A15" s="14" t="s">
        <v>134</v>
      </c>
      <c r="B15" s="261" t="s">
        <v>404</v>
      </c>
      <c r="C15" s="267">
        <v>0</v>
      </c>
    </row>
    <row r="16" spans="1:3" s="381" customFormat="1" ht="12" customHeight="1" thickBot="1" x14ac:dyDescent="0.25">
      <c r="A16" s="16" t="s">
        <v>99</v>
      </c>
      <c r="B16" s="262" t="s">
        <v>405</v>
      </c>
      <c r="C16" s="267"/>
    </row>
    <row r="17" spans="1:3" s="381" customFormat="1" ht="12" customHeight="1" thickBot="1" x14ac:dyDescent="0.25">
      <c r="A17" s="20" t="s">
        <v>17</v>
      </c>
      <c r="B17" s="260" t="s">
        <v>232</v>
      </c>
      <c r="C17" s="265">
        <f>+C18+C19+C20+C21+C22</f>
        <v>19971319</v>
      </c>
    </row>
    <row r="18" spans="1:3" s="381" customFormat="1" ht="12" customHeight="1" x14ac:dyDescent="0.2">
      <c r="A18" s="15" t="s">
        <v>101</v>
      </c>
      <c r="B18" s="382" t="s">
        <v>233</v>
      </c>
      <c r="C18" s="268"/>
    </row>
    <row r="19" spans="1:3" s="381" customFormat="1" ht="12" customHeight="1" x14ac:dyDescent="0.2">
      <c r="A19" s="14" t="s">
        <v>102</v>
      </c>
      <c r="B19" s="383" t="s">
        <v>234</v>
      </c>
      <c r="C19" s="267"/>
    </row>
    <row r="20" spans="1:3" s="381" customFormat="1" ht="12" customHeight="1" x14ac:dyDescent="0.2">
      <c r="A20" s="14" t="s">
        <v>103</v>
      </c>
      <c r="B20" s="383" t="s">
        <v>395</v>
      </c>
      <c r="C20" s="267"/>
    </row>
    <row r="21" spans="1:3" s="381" customFormat="1" ht="12" customHeight="1" x14ac:dyDescent="0.2">
      <c r="A21" s="14" t="s">
        <v>104</v>
      </c>
      <c r="B21" s="383" t="s">
        <v>396</v>
      </c>
      <c r="C21" s="267"/>
    </row>
    <row r="22" spans="1:3" s="381" customFormat="1" ht="12" customHeight="1" x14ac:dyDescent="0.2">
      <c r="A22" s="14" t="s">
        <v>105</v>
      </c>
      <c r="B22" s="383" t="s">
        <v>542</v>
      </c>
      <c r="C22" s="267">
        <v>19971319</v>
      </c>
    </row>
    <row r="23" spans="1:3" s="381" customFormat="1" ht="12" customHeight="1" thickBot="1" x14ac:dyDescent="0.25">
      <c r="A23" s="16" t="s">
        <v>114</v>
      </c>
      <c r="B23" s="262" t="s">
        <v>236</v>
      </c>
      <c r="C23" s="269"/>
    </row>
    <row r="24" spans="1:3" s="381" customFormat="1" ht="12" customHeight="1" thickBot="1" x14ac:dyDescent="0.25">
      <c r="A24" s="20" t="s">
        <v>18</v>
      </c>
      <c r="B24" s="21" t="s">
        <v>237</v>
      </c>
      <c r="C24" s="265">
        <f>+C25+C26+C27+C28+C29</f>
        <v>940259290</v>
      </c>
    </row>
    <row r="25" spans="1:3" s="381" customFormat="1" ht="12" customHeight="1" x14ac:dyDescent="0.2">
      <c r="A25" s="15" t="s">
        <v>84</v>
      </c>
      <c r="B25" s="382" t="s">
        <v>238</v>
      </c>
      <c r="C25" s="268"/>
    </row>
    <row r="26" spans="1:3" s="381" customFormat="1" ht="12" customHeight="1" x14ac:dyDescent="0.2">
      <c r="A26" s="14" t="s">
        <v>85</v>
      </c>
      <c r="B26" s="383" t="s">
        <v>239</v>
      </c>
      <c r="C26" s="267"/>
    </row>
    <row r="27" spans="1:3" s="381" customFormat="1" ht="12" customHeight="1" x14ac:dyDescent="0.2">
      <c r="A27" s="14" t="s">
        <v>86</v>
      </c>
      <c r="B27" s="383" t="s">
        <v>397</v>
      </c>
      <c r="C27" s="267"/>
    </row>
    <row r="28" spans="1:3" s="381" customFormat="1" ht="12" customHeight="1" x14ac:dyDescent="0.2">
      <c r="A28" s="14" t="s">
        <v>87</v>
      </c>
      <c r="B28" s="383" t="s">
        <v>398</v>
      </c>
      <c r="C28" s="267"/>
    </row>
    <row r="29" spans="1:3" s="381" customFormat="1" ht="12" customHeight="1" x14ac:dyDescent="0.2">
      <c r="A29" s="14" t="s">
        <v>149</v>
      </c>
      <c r="B29" s="383" t="s">
        <v>240</v>
      </c>
      <c r="C29" s="267">
        <v>940259290</v>
      </c>
    </row>
    <row r="30" spans="1:3" s="516" customFormat="1" ht="12" customHeight="1" thickBot="1" x14ac:dyDescent="0.25">
      <c r="A30" s="526" t="s">
        <v>150</v>
      </c>
      <c r="B30" s="514" t="s">
        <v>537</v>
      </c>
      <c r="C30" s="515">
        <v>940259290</v>
      </c>
    </row>
    <row r="31" spans="1:3" s="381" customFormat="1" ht="12" customHeight="1" thickBot="1" x14ac:dyDescent="0.25">
      <c r="A31" s="20" t="s">
        <v>151</v>
      </c>
      <c r="B31" s="21" t="s">
        <v>521</v>
      </c>
      <c r="C31" s="271">
        <f>SUM(C32:C38)</f>
        <v>32194260</v>
      </c>
    </row>
    <row r="32" spans="1:3" s="381" customFormat="1" ht="12" customHeight="1" x14ac:dyDescent="0.2">
      <c r="A32" s="15" t="s">
        <v>243</v>
      </c>
      <c r="B32" s="382" t="str">
        <f>'KV_1.1.sz.mell.'!B32</f>
        <v>Magánszemélyek kommunális adója</v>
      </c>
      <c r="C32" s="267">
        <v>9600000</v>
      </c>
    </row>
    <row r="33" spans="1:3" s="381" customFormat="1" ht="12" customHeight="1" x14ac:dyDescent="0.2">
      <c r="A33" s="14" t="s">
        <v>244</v>
      </c>
      <c r="B33" s="382" t="str">
        <f>'KV_1.1.sz.mell.'!B33</f>
        <v>Idegenforgalmi adó</v>
      </c>
      <c r="C33" s="687"/>
    </row>
    <row r="34" spans="1:3" s="381" customFormat="1" ht="12" customHeight="1" x14ac:dyDescent="0.2">
      <c r="A34" s="14" t="s">
        <v>245</v>
      </c>
      <c r="B34" s="382" t="str">
        <f>'KV_1.1.sz.mell.'!B34</f>
        <v>Iparűzési adó</v>
      </c>
      <c r="C34" s="267">
        <v>21494260</v>
      </c>
    </row>
    <row r="35" spans="1:3" s="381" customFormat="1" ht="12" customHeight="1" x14ac:dyDescent="0.2">
      <c r="A35" s="14" t="s">
        <v>246</v>
      </c>
      <c r="B35" s="382" t="str">
        <f>'KV_1.1.sz.mell.'!B35</f>
        <v>Talajterhelési díj</v>
      </c>
      <c r="C35" s="267"/>
    </row>
    <row r="36" spans="1:3" s="381" customFormat="1" ht="12" customHeight="1" x14ac:dyDescent="0.2">
      <c r="A36" s="14" t="s">
        <v>522</v>
      </c>
      <c r="B36" s="382" t="str">
        <f>'KV_1.1.sz.mell.'!B36</f>
        <v>Gépjárműadó</v>
      </c>
      <c r="C36" s="267"/>
    </row>
    <row r="37" spans="1:3" s="381" customFormat="1" ht="12" customHeight="1" x14ac:dyDescent="0.2">
      <c r="A37" s="14" t="s">
        <v>523</v>
      </c>
      <c r="B37" s="382" t="str">
        <f>'KV_1.1.sz.mell.'!B37</f>
        <v>Telekadó</v>
      </c>
      <c r="C37" s="267"/>
    </row>
    <row r="38" spans="1:3" s="381" customFormat="1" ht="12" customHeight="1" thickBot="1" x14ac:dyDescent="0.25">
      <c r="A38" s="16" t="s">
        <v>524</v>
      </c>
      <c r="B38" s="382" t="str">
        <f>'KV_1.1.sz.mell.'!B38</f>
        <v>Egéb közhatalmi bevételek</v>
      </c>
      <c r="C38" s="269">
        <v>1100000</v>
      </c>
    </row>
    <row r="39" spans="1:3" s="381" customFormat="1" ht="12" customHeight="1" thickBot="1" x14ac:dyDescent="0.25">
      <c r="A39" s="20" t="s">
        <v>20</v>
      </c>
      <c r="B39" s="21" t="s">
        <v>406</v>
      </c>
      <c r="C39" s="265">
        <f>SUM(C40:C50)</f>
        <v>45934545</v>
      </c>
    </row>
    <row r="40" spans="1:3" s="381" customFormat="1" ht="12" customHeight="1" x14ac:dyDescent="0.2">
      <c r="A40" s="15" t="s">
        <v>88</v>
      </c>
      <c r="B40" s="382" t="s">
        <v>250</v>
      </c>
      <c r="C40" s="268"/>
    </row>
    <row r="41" spans="1:3" s="381" customFormat="1" ht="12" customHeight="1" x14ac:dyDescent="0.2">
      <c r="A41" s="14" t="s">
        <v>89</v>
      </c>
      <c r="B41" s="383" t="s">
        <v>251</v>
      </c>
      <c r="C41" s="267">
        <v>18207582</v>
      </c>
    </row>
    <row r="42" spans="1:3" s="381" customFormat="1" ht="12" customHeight="1" x14ac:dyDescent="0.2">
      <c r="A42" s="14" t="s">
        <v>90</v>
      </c>
      <c r="B42" s="383" t="s">
        <v>252</v>
      </c>
      <c r="C42" s="267">
        <v>330000</v>
      </c>
    </row>
    <row r="43" spans="1:3" s="381" customFormat="1" ht="12" customHeight="1" x14ac:dyDescent="0.2">
      <c r="A43" s="14" t="s">
        <v>153</v>
      </c>
      <c r="B43" s="383" t="s">
        <v>253</v>
      </c>
      <c r="C43" s="267">
        <v>2770157</v>
      </c>
    </row>
    <row r="44" spans="1:3" s="381" customFormat="1" ht="12" customHeight="1" x14ac:dyDescent="0.2">
      <c r="A44" s="14" t="s">
        <v>154</v>
      </c>
      <c r="B44" s="383" t="s">
        <v>254</v>
      </c>
      <c r="C44" s="267">
        <v>8685120</v>
      </c>
    </row>
    <row r="45" spans="1:3" s="381" customFormat="1" ht="12" customHeight="1" x14ac:dyDescent="0.2">
      <c r="A45" s="14" t="s">
        <v>155</v>
      </c>
      <c r="B45" s="383" t="s">
        <v>255</v>
      </c>
      <c r="C45" s="267">
        <v>8029828</v>
      </c>
    </row>
    <row r="46" spans="1:3" s="381" customFormat="1" ht="12" customHeight="1" x14ac:dyDescent="0.2">
      <c r="A46" s="14" t="s">
        <v>156</v>
      </c>
      <c r="B46" s="383" t="s">
        <v>256</v>
      </c>
      <c r="C46" s="267">
        <v>7711558</v>
      </c>
    </row>
    <row r="47" spans="1:3" s="381" customFormat="1" ht="12" customHeight="1" x14ac:dyDescent="0.2">
      <c r="A47" s="14" t="s">
        <v>157</v>
      </c>
      <c r="B47" s="383" t="s">
        <v>528</v>
      </c>
      <c r="C47" s="267"/>
    </row>
    <row r="48" spans="1:3" s="381" customFormat="1" ht="12" customHeight="1" x14ac:dyDescent="0.2">
      <c r="A48" s="14" t="s">
        <v>248</v>
      </c>
      <c r="B48" s="383" t="s">
        <v>258</v>
      </c>
      <c r="C48" s="270"/>
    </row>
    <row r="49" spans="1:3" s="381" customFormat="1" ht="12" customHeight="1" x14ac:dyDescent="0.2">
      <c r="A49" s="16" t="s">
        <v>249</v>
      </c>
      <c r="B49" s="384" t="s">
        <v>408</v>
      </c>
      <c r="C49" s="370"/>
    </row>
    <row r="50" spans="1:3" s="381" customFormat="1" ht="12" customHeight="1" thickBot="1" x14ac:dyDescent="0.25">
      <c r="A50" s="16" t="s">
        <v>407</v>
      </c>
      <c r="B50" s="262" t="s">
        <v>259</v>
      </c>
      <c r="C50" s="370">
        <v>200300</v>
      </c>
    </row>
    <row r="51" spans="1:3" s="381" customFormat="1" ht="12" customHeight="1" thickBot="1" x14ac:dyDescent="0.25">
      <c r="A51" s="20" t="s">
        <v>21</v>
      </c>
      <c r="B51" s="21" t="s">
        <v>260</v>
      </c>
      <c r="C51" s="265">
        <f>SUM(C52:C56)</f>
        <v>0</v>
      </c>
    </row>
    <row r="52" spans="1:3" s="381" customFormat="1" ht="12" customHeight="1" x14ac:dyDescent="0.2">
      <c r="A52" s="15" t="s">
        <v>91</v>
      </c>
      <c r="B52" s="382" t="s">
        <v>264</v>
      </c>
      <c r="C52" s="426"/>
    </row>
    <row r="53" spans="1:3" s="381" customFormat="1" ht="12" customHeight="1" x14ac:dyDescent="0.2">
      <c r="A53" s="14" t="s">
        <v>92</v>
      </c>
      <c r="B53" s="383" t="s">
        <v>265</v>
      </c>
      <c r="C53" s="270"/>
    </row>
    <row r="54" spans="1:3" s="381" customFormat="1" ht="12" customHeight="1" x14ac:dyDescent="0.2">
      <c r="A54" s="14" t="s">
        <v>261</v>
      </c>
      <c r="B54" s="383" t="s">
        <v>266</v>
      </c>
      <c r="C54" s="270"/>
    </row>
    <row r="55" spans="1:3" s="381" customFormat="1" ht="12" customHeight="1" x14ac:dyDescent="0.2">
      <c r="A55" s="14" t="s">
        <v>262</v>
      </c>
      <c r="B55" s="383" t="s">
        <v>267</v>
      </c>
      <c r="C55" s="270"/>
    </row>
    <row r="56" spans="1:3" s="381" customFormat="1" ht="12" customHeight="1" thickBot="1" x14ac:dyDescent="0.25">
      <c r="A56" s="16" t="s">
        <v>263</v>
      </c>
      <c r="B56" s="262" t="s">
        <v>268</v>
      </c>
      <c r="C56" s="370"/>
    </row>
    <row r="57" spans="1:3" s="381" customFormat="1" ht="12" customHeight="1" thickBot="1" x14ac:dyDescent="0.25">
      <c r="A57" s="20" t="s">
        <v>158</v>
      </c>
      <c r="B57" s="21" t="s">
        <v>269</v>
      </c>
      <c r="C57" s="265">
        <f>SUM(C58:C60)</f>
        <v>720000</v>
      </c>
    </row>
    <row r="58" spans="1:3" s="381" customFormat="1" ht="12" customHeight="1" x14ac:dyDescent="0.2">
      <c r="A58" s="15" t="s">
        <v>93</v>
      </c>
      <c r="B58" s="382" t="s">
        <v>270</v>
      </c>
      <c r="C58" s="268"/>
    </row>
    <row r="59" spans="1:3" s="381" customFormat="1" ht="12" customHeight="1" x14ac:dyDescent="0.2">
      <c r="A59" s="14" t="s">
        <v>94</v>
      </c>
      <c r="B59" s="383" t="s">
        <v>399</v>
      </c>
      <c r="C59" s="267"/>
    </row>
    <row r="60" spans="1:3" s="381" customFormat="1" ht="12" customHeight="1" x14ac:dyDescent="0.2">
      <c r="A60" s="14" t="s">
        <v>273</v>
      </c>
      <c r="B60" s="383" t="s">
        <v>271</v>
      </c>
      <c r="C60" s="267">
        <v>720000</v>
      </c>
    </row>
    <row r="61" spans="1:3" s="381" customFormat="1" ht="12" customHeight="1" thickBot="1" x14ac:dyDescent="0.25">
      <c r="A61" s="16" t="s">
        <v>274</v>
      </c>
      <c r="B61" s="262" t="s">
        <v>272</v>
      </c>
      <c r="C61" s="269"/>
    </row>
    <row r="62" spans="1:3" s="381" customFormat="1" ht="12" customHeight="1" thickBot="1" x14ac:dyDescent="0.25">
      <c r="A62" s="20" t="s">
        <v>23</v>
      </c>
      <c r="B62" s="260" t="s">
        <v>275</v>
      </c>
      <c r="C62" s="265">
        <f>SUM(C63:C65)</f>
        <v>100000</v>
      </c>
    </row>
    <row r="63" spans="1:3" s="381" customFormat="1" ht="12" customHeight="1" x14ac:dyDescent="0.2">
      <c r="A63" s="15" t="s">
        <v>159</v>
      </c>
      <c r="B63" s="382" t="s">
        <v>277</v>
      </c>
      <c r="C63" s="270"/>
    </row>
    <row r="64" spans="1:3" s="381" customFormat="1" ht="12" customHeight="1" x14ac:dyDescent="0.2">
      <c r="A64" s="14" t="s">
        <v>160</v>
      </c>
      <c r="B64" s="383" t="s">
        <v>400</v>
      </c>
      <c r="C64" s="270">
        <v>100000</v>
      </c>
    </row>
    <row r="65" spans="1:3" s="381" customFormat="1" ht="12" customHeight="1" x14ac:dyDescent="0.2">
      <c r="A65" s="14" t="s">
        <v>207</v>
      </c>
      <c r="B65" s="383" t="s">
        <v>278</v>
      </c>
      <c r="C65" s="270"/>
    </row>
    <row r="66" spans="1:3" s="381" customFormat="1" ht="12" customHeight="1" thickBot="1" x14ac:dyDescent="0.25">
      <c r="A66" s="16" t="s">
        <v>276</v>
      </c>
      <c r="B66" s="262" t="s">
        <v>279</v>
      </c>
      <c r="C66" s="270"/>
    </row>
    <row r="67" spans="1:3" s="381" customFormat="1" ht="12" customHeight="1" thickBot="1" x14ac:dyDescent="0.25">
      <c r="A67" s="453" t="s">
        <v>448</v>
      </c>
      <c r="B67" s="21" t="s">
        <v>280</v>
      </c>
      <c r="C67" s="271">
        <f>+C10+C17+C24+C31+C39+C51+C57+C62</f>
        <v>1212896798</v>
      </c>
    </row>
    <row r="68" spans="1:3" s="381" customFormat="1" ht="12" customHeight="1" thickBot="1" x14ac:dyDescent="0.25">
      <c r="A68" s="429" t="s">
        <v>281</v>
      </c>
      <c r="B68" s="260" t="s">
        <v>282</v>
      </c>
      <c r="C68" s="265">
        <f>SUM(C69:C71)</f>
        <v>0</v>
      </c>
    </row>
    <row r="69" spans="1:3" s="381" customFormat="1" ht="12" customHeight="1" x14ac:dyDescent="0.2">
      <c r="A69" s="15" t="s">
        <v>310</v>
      </c>
      <c r="B69" s="382" t="s">
        <v>283</v>
      </c>
      <c r="C69" s="270"/>
    </row>
    <row r="70" spans="1:3" s="381" customFormat="1" ht="12" customHeight="1" x14ac:dyDescent="0.2">
      <c r="A70" s="14" t="s">
        <v>319</v>
      </c>
      <c r="B70" s="383" t="s">
        <v>284</v>
      </c>
      <c r="C70" s="270"/>
    </row>
    <row r="71" spans="1:3" s="381" customFormat="1" ht="12" customHeight="1" thickBot="1" x14ac:dyDescent="0.25">
      <c r="A71" s="16" t="s">
        <v>320</v>
      </c>
      <c r="B71" s="447" t="s">
        <v>538</v>
      </c>
      <c r="C71" s="270"/>
    </row>
    <row r="72" spans="1:3" s="381" customFormat="1" ht="12" customHeight="1" thickBot="1" x14ac:dyDescent="0.25">
      <c r="A72" s="429" t="s">
        <v>286</v>
      </c>
      <c r="B72" s="260" t="s">
        <v>287</v>
      </c>
      <c r="C72" s="265">
        <f>SUM(C73:C76)</f>
        <v>0</v>
      </c>
    </row>
    <row r="73" spans="1:3" s="381" customFormat="1" ht="12" customHeight="1" x14ac:dyDescent="0.2">
      <c r="A73" s="15" t="s">
        <v>135</v>
      </c>
      <c r="B73" s="382" t="s">
        <v>288</v>
      </c>
      <c r="C73" s="270"/>
    </row>
    <row r="74" spans="1:3" s="381" customFormat="1" ht="12" customHeight="1" x14ac:dyDescent="0.2">
      <c r="A74" s="14" t="s">
        <v>136</v>
      </c>
      <c r="B74" s="383" t="s">
        <v>539</v>
      </c>
      <c r="C74" s="270"/>
    </row>
    <row r="75" spans="1:3" s="381" customFormat="1" ht="12" customHeight="1" thickBot="1" x14ac:dyDescent="0.25">
      <c r="A75" s="16" t="s">
        <v>311</v>
      </c>
      <c r="B75" s="384" t="s">
        <v>289</v>
      </c>
      <c r="C75" s="370"/>
    </row>
    <row r="76" spans="1:3" s="381" customFormat="1" ht="12" customHeight="1" thickBot="1" x14ac:dyDescent="0.25">
      <c r="A76" s="528" t="s">
        <v>312</v>
      </c>
      <c r="B76" s="529" t="s">
        <v>540</v>
      </c>
      <c r="C76" s="530"/>
    </row>
    <row r="77" spans="1:3" s="381" customFormat="1" ht="12" customHeight="1" thickBot="1" x14ac:dyDescent="0.25">
      <c r="A77" s="429" t="s">
        <v>290</v>
      </c>
      <c r="B77" s="260" t="s">
        <v>291</v>
      </c>
      <c r="C77" s="265">
        <f>SUM(C78:C79)</f>
        <v>150352020</v>
      </c>
    </row>
    <row r="78" spans="1:3" s="381" customFormat="1" ht="12" customHeight="1" thickBot="1" x14ac:dyDescent="0.25">
      <c r="A78" s="13" t="s">
        <v>313</v>
      </c>
      <c r="B78" s="527" t="s">
        <v>292</v>
      </c>
      <c r="C78" s="370">
        <v>150352020</v>
      </c>
    </row>
    <row r="79" spans="1:3" s="381" customFormat="1" ht="12" customHeight="1" thickBot="1" x14ac:dyDescent="0.25">
      <c r="A79" s="528" t="s">
        <v>314</v>
      </c>
      <c r="B79" s="529" t="s">
        <v>293</v>
      </c>
      <c r="C79" s="530"/>
    </row>
    <row r="80" spans="1:3" s="381" customFormat="1" ht="12" customHeight="1" thickBot="1" x14ac:dyDescent="0.25">
      <c r="A80" s="429" t="s">
        <v>294</v>
      </c>
      <c r="B80" s="260" t="s">
        <v>295</v>
      </c>
      <c r="C80" s="265">
        <f>SUM(C81:C83)</f>
        <v>0</v>
      </c>
    </row>
    <row r="81" spans="1:3" s="381" customFormat="1" ht="12" customHeight="1" x14ac:dyDescent="0.2">
      <c r="A81" s="15" t="s">
        <v>315</v>
      </c>
      <c r="B81" s="382" t="s">
        <v>296</v>
      </c>
      <c r="C81" s="270"/>
    </row>
    <row r="82" spans="1:3" s="381" customFormat="1" ht="12" customHeight="1" x14ac:dyDescent="0.2">
      <c r="A82" s="14" t="s">
        <v>316</v>
      </c>
      <c r="B82" s="383" t="s">
        <v>297</v>
      </c>
      <c r="C82" s="270"/>
    </row>
    <row r="83" spans="1:3" s="381" customFormat="1" ht="12" customHeight="1" thickBot="1" x14ac:dyDescent="0.25">
      <c r="A83" s="18" t="s">
        <v>317</v>
      </c>
      <c r="B83" s="531" t="s">
        <v>541</v>
      </c>
      <c r="C83" s="532"/>
    </row>
    <row r="84" spans="1:3" s="381" customFormat="1" ht="12" customHeight="1" thickBot="1" x14ac:dyDescent="0.25">
      <c r="A84" s="429" t="s">
        <v>298</v>
      </c>
      <c r="B84" s="260" t="s">
        <v>318</v>
      </c>
      <c r="C84" s="265">
        <f>SUM(C85:C88)</f>
        <v>0</v>
      </c>
    </row>
    <row r="85" spans="1:3" s="381" customFormat="1" ht="12" customHeight="1" x14ac:dyDescent="0.2">
      <c r="A85" s="386" t="s">
        <v>299</v>
      </c>
      <c r="B85" s="382" t="s">
        <v>300</v>
      </c>
      <c r="C85" s="270"/>
    </row>
    <row r="86" spans="1:3" s="381" customFormat="1" ht="12" customHeight="1" x14ac:dyDescent="0.2">
      <c r="A86" s="387" t="s">
        <v>301</v>
      </c>
      <c r="B86" s="383" t="s">
        <v>302</v>
      </c>
      <c r="C86" s="270"/>
    </row>
    <row r="87" spans="1:3" s="381" customFormat="1" ht="12" customHeight="1" x14ac:dyDescent="0.2">
      <c r="A87" s="387" t="s">
        <v>303</v>
      </c>
      <c r="B87" s="383" t="s">
        <v>304</v>
      </c>
      <c r="C87" s="270"/>
    </row>
    <row r="88" spans="1:3" s="381" customFormat="1" ht="12" customHeight="1" thickBot="1" x14ac:dyDescent="0.25">
      <c r="A88" s="388" t="s">
        <v>305</v>
      </c>
      <c r="B88" s="262" t="s">
        <v>306</v>
      </c>
      <c r="C88" s="270"/>
    </row>
    <row r="89" spans="1:3" s="381" customFormat="1" ht="12" customHeight="1" thickBot="1" x14ac:dyDescent="0.25">
      <c r="A89" s="429" t="s">
        <v>307</v>
      </c>
      <c r="B89" s="260" t="s">
        <v>447</v>
      </c>
      <c r="C89" s="427"/>
    </row>
    <row r="90" spans="1:3" s="381" customFormat="1" ht="13.5" customHeight="1" thickBot="1" x14ac:dyDescent="0.25">
      <c r="A90" s="429" t="s">
        <v>309</v>
      </c>
      <c r="B90" s="260" t="s">
        <v>308</v>
      </c>
      <c r="C90" s="427"/>
    </row>
    <row r="91" spans="1:3" s="381" customFormat="1" ht="15.75" customHeight="1" thickBot="1" x14ac:dyDescent="0.25">
      <c r="A91" s="429" t="s">
        <v>321</v>
      </c>
      <c r="B91" s="389" t="s">
        <v>450</v>
      </c>
      <c r="C91" s="271">
        <f>+C68+C72+C77+C80+C84+C90+C89</f>
        <v>150352020</v>
      </c>
    </row>
    <row r="92" spans="1:3" s="381" customFormat="1" ht="16.5" customHeight="1" thickBot="1" x14ac:dyDescent="0.25">
      <c r="A92" s="430" t="s">
        <v>449</v>
      </c>
      <c r="B92" s="390" t="s">
        <v>451</v>
      </c>
      <c r="C92" s="271">
        <f>+C67+C91</f>
        <v>1363248818</v>
      </c>
    </row>
    <row r="93" spans="1:3" s="381" customFormat="1" ht="11.1" customHeight="1" x14ac:dyDescent="0.2">
      <c r="A93" s="5"/>
      <c r="B93" s="6"/>
      <c r="C93" s="272"/>
    </row>
    <row r="94" spans="1:3" ht="16.5" customHeight="1" x14ac:dyDescent="0.25">
      <c r="A94" s="770" t="s">
        <v>44</v>
      </c>
      <c r="B94" s="770"/>
      <c r="C94" s="770"/>
    </row>
    <row r="95" spans="1:3" s="391" customFormat="1" ht="16.5" customHeight="1" thickBot="1" x14ac:dyDescent="0.3">
      <c r="A95" s="775" t="s">
        <v>139</v>
      </c>
      <c r="B95" s="775"/>
      <c r="C95" s="539" t="str">
        <f>C7</f>
        <v>Forintban!</v>
      </c>
    </row>
    <row r="96" spans="1:3" ht="30" customHeight="1" thickBot="1" x14ac:dyDescent="0.3">
      <c r="A96" s="520" t="s">
        <v>66</v>
      </c>
      <c r="B96" s="521" t="s">
        <v>45</v>
      </c>
      <c r="C96" s="522" t="str">
        <f>+C8</f>
        <v>2021. évi előirányzat</v>
      </c>
    </row>
    <row r="97" spans="1:3" s="380" customFormat="1" ht="12" customHeight="1" thickBot="1" x14ac:dyDescent="0.25">
      <c r="A97" s="520"/>
      <c r="B97" s="521" t="s">
        <v>465</v>
      </c>
      <c r="C97" s="522" t="s">
        <v>466</v>
      </c>
    </row>
    <row r="98" spans="1:3" ht="12" customHeight="1" thickBot="1" x14ac:dyDescent="0.3">
      <c r="A98" s="22" t="s">
        <v>16</v>
      </c>
      <c r="B98" s="28" t="s">
        <v>409</v>
      </c>
      <c r="C98" s="264">
        <f>C99+C100+C101+C102+C103+C116</f>
        <v>1223425198</v>
      </c>
    </row>
    <row r="99" spans="1:3" ht="12" customHeight="1" x14ac:dyDescent="0.25">
      <c r="A99" s="17" t="s">
        <v>95</v>
      </c>
      <c r="B99" s="10" t="s">
        <v>46</v>
      </c>
      <c r="C99" s="266">
        <v>148427865</v>
      </c>
    </row>
    <row r="100" spans="1:3" ht="12" customHeight="1" x14ac:dyDescent="0.25">
      <c r="A100" s="14" t="s">
        <v>96</v>
      </c>
      <c r="B100" s="8" t="s">
        <v>161</v>
      </c>
      <c r="C100" s="267">
        <v>21994096</v>
      </c>
    </row>
    <row r="101" spans="1:3" ht="12" customHeight="1" x14ac:dyDescent="0.25">
      <c r="A101" s="14" t="s">
        <v>97</v>
      </c>
      <c r="B101" s="8" t="s">
        <v>126</v>
      </c>
      <c r="C101" s="269">
        <v>125040377</v>
      </c>
    </row>
    <row r="102" spans="1:3" ht="12" customHeight="1" x14ac:dyDescent="0.25">
      <c r="A102" s="14" t="s">
        <v>98</v>
      </c>
      <c r="B102" s="11" t="s">
        <v>162</v>
      </c>
      <c r="C102" s="269">
        <v>1875000</v>
      </c>
    </row>
    <row r="103" spans="1:3" ht="12" customHeight="1" x14ac:dyDescent="0.25">
      <c r="A103" s="14" t="s">
        <v>109</v>
      </c>
      <c r="B103" s="19" t="s">
        <v>163</v>
      </c>
      <c r="C103" s="269">
        <f>C110+C115</f>
        <v>2525400</v>
      </c>
    </row>
    <row r="104" spans="1:3" ht="12" customHeight="1" x14ac:dyDescent="0.25">
      <c r="A104" s="14" t="s">
        <v>99</v>
      </c>
      <c r="B104" s="8" t="s">
        <v>414</v>
      </c>
      <c r="C104" s="269"/>
    </row>
    <row r="105" spans="1:3" ht="12" customHeight="1" x14ac:dyDescent="0.25">
      <c r="A105" s="14" t="s">
        <v>100</v>
      </c>
      <c r="B105" s="134" t="s">
        <v>413</v>
      </c>
      <c r="C105" s="269"/>
    </row>
    <row r="106" spans="1:3" ht="12" customHeight="1" x14ac:dyDescent="0.25">
      <c r="A106" s="14" t="s">
        <v>110</v>
      </c>
      <c r="B106" s="134" t="s">
        <v>412</v>
      </c>
      <c r="C106" s="269"/>
    </row>
    <row r="107" spans="1:3" ht="12" customHeight="1" x14ac:dyDescent="0.25">
      <c r="A107" s="14" t="s">
        <v>111</v>
      </c>
      <c r="B107" s="132" t="s">
        <v>324</v>
      </c>
      <c r="C107" s="269"/>
    </row>
    <row r="108" spans="1:3" ht="12" customHeight="1" x14ac:dyDescent="0.25">
      <c r="A108" s="14" t="s">
        <v>112</v>
      </c>
      <c r="B108" s="133" t="s">
        <v>325</v>
      </c>
      <c r="C108" s="269"/>
    </row>
    <row r="109" spans="1:3" ht="12" customHeight="1" x14ac:dyDescent="0.25">
      <c r="A109" s="14" t="s">
        <v>113</v>
      </c>
      <c r="B109" s="133" t="s">
        <v>326</v>
      </c>
      <c r="C109" s="269"/>
    </row>
    <row r="110" spans="1:3" ht="12" customHeight="1" x14ac:dyDescent="0.25">
      <c r="A110" s="14" t="s">
        <v>115</v>
      </c>
      <c r="B110" s="132" t="s">
        <v>327</v>
      </c>
      <c r="C110" s="269">
        <v>2525400</v>
      </c>
    </row>
    <row r="111" spans="1:3" ht="12" customHeight="1" x14ac:dyDescent="0.25">
      <c r="A111" s="14" t="s">
        <v>164</v>
      </c>
      <c r="B111" s="132" t="s">
        <v>328</v>
      </c>
      <c r="C111" s="269"/>
    </row>
    <row r="112" spans="1:3" ht="12" customHeight="1" x14ac:dyDescent="0.25">
      <c r="A112" s="14" t="s">
        <v>322</v>
      </c>
      <c r="B112" s="133" t="s">
        <v>329</v>
      </c>
      <c r="C112" s="269"/>
    </row>
    <row r="113" spans="1:3" ht="12" customHeight="1" x14ac:dyDescent="0.25">
      <c r="A113" s="13" t="s">
        <v>323</v>
      </c>
      <c r="B113" s="134" t="s">
        <v>330</v>
      </c>
      <c r="C113" s="269"/>
    </row>
    <row r="114" spans="1:3" ht="12" customHeight="1" x14ac:dyDescent="0.25">
      <c r="A114" s="14" t="s">
        <v>410</v>
      </c>
      <c r="B114" s="134" t="s">
        <v>331</v>
      </c>
      <c r="C114" s="269"/>
    </row>
    <row r="115" spans="1:3" ht="12" customHeight="1" x14ac:dyDescent="0.25">
      <c r="A115" s="16" t="s">
        <v>411</v>
      </c>
      <c r="B115" s="134" t="s">
        <v>332</v>
      </c>
      <c r="C115" s="269"/>
    </row>
    <row r="116" spans="1:3" ht="12" customHeight="1" x14ac:dyDescent="0.25">
      <c r="A116" s="14" t="s">
        <v>415</v>
      </c>
      <c r="B116" s="11" t="s">
        <v>47</v>
      </c>
      <c r="C116" s="267">
        <f>C118</f>
        <v>923562460</v>
      </c>
    </row>
    <row r="117" spans="1:3" ht="12" customHeight="1" x14ac:dyDescent="0.25">
      <c r="A117" s="14" t="s">
        <v>416</v>
      </c>
      <c r="B117" s="8" t="s">
        <v>418</v>
      </c>
      <c r="C117" s="267"/>
    </row>
    <row r="118" spans="1:3" ht="12" customHeight="1" thickBot="1" x14ac:dyDescent="0.3">
      <c r="A118" s="18" t="s">
        <v>417</v>
      </c>
      <c r="B118" s="451" t="s">
        <v>419</v>
      </c>
      <c r="C118" s="273">
        <v>923562460</v>
      </c>
    </row>
    <row r="119" spans="1:3" ht="12" customHeight="1" thickBot="1" x14ac:dyDescent="0.3">
      <c r="A119" s="448" t="s">
        <v>17</v>
      </c>
      <c r="B119" s="449" t="s">
        <v>333</v>
      </c>
      <c r="C119" s="450">
        <f>+C120+C122+C124</f>
        <v>132874925</v>
      </c>
    </row>
    <row r="120" spans="1:3" ht="12" customHeight="1" x14ac:dyDescent="0.25">
      <c r="A120" s="15" t="s">
        <v>101</v>
      </c>
      <c r="B120" s="8" t="s">
        <v>206</v>
      </c>
      <c r="C120" s="268">
        <v>108691508</v>
      </c>
    </row>
    <row r="121" spans="1:3" ht="12" customHeight="1" x14ac:dyDescent="0.25">
      <c r="A121" s="15" t="s">
        <v>102</v>
      </c>
      <c r="B121" s="12" t="s">
        <v>337</v>
      </c>
      <c r="C121" s="268">
        <v>90367179</v>
      </c>
    </row>
    <row r="122" spans="1:3" ht="12" customHeight="1" x14ac:dyDescent="0.25">
      <c r="A122" s="15" t="s">
        <v>103</v>
      </c>
      <c r="B122" s="12" t="s">
        <v>165</v>
      </c>
      <c r="C122" s="267">
        <v>24133417</v>
      </c>
    </row>
    <row r="123" spans="1:3" ht="12" customHeight="1" x14ac:dyDescent="0.25">
      <c r="A123" s="15" t="s">
        <v>104</v>
      </c>
      <c r="B123" s="12" t="s">
        <v>338</v>
      </c>
      <c r="C123" s="236">
        <v>10716161</v>
      </c>
    </row>
    <row r="124" spans="1:3" ht="12" customHeight="1" x14ac:dyDescent="0.25">
      <c r="A124" s="15" t="s">
        <v>105</v>
      </c>
      <c r="B124" s="262" t="s">
        <v>543</v>
      </c>
      <c r="C124" s="236">
        <f>C128</f>
        <v>50000</v>
      </c>
    </row>
    <row r="125" spans="1:3" ht="12" customHeight="1" x14ac:dyDescent="0.25">
      <c r="A125" s="15" t="s">
        <v>114</v>
      </c>
      <c r="B125" s="261" t="s">
        <v>401</v>
      </c>
      <c r="C125" s="236"/>
    </row>
    <row r="126" spans="1:3" ht="12" customHeight="1" x14ac:dyDescent="0.25">
      <c r="A126" s="15" t="s">
        <v>116</v>
      </c>
      <c r="B126" s="378" t="s">
        <v>343</v>
      </c>
      <c r="C126" s="236"/>
    </row>
    <row r="127" spans="1:3" x14ac:dyDescent="0.25">
      <c r="A127" s="15" t="s">
        <v>166</v>
      </c>
      <c r="B127" s="133" t="s">
        <v>326</v>
      </c>
      <c r="C127" s="236"/>
    </row>
    <row r="128" spans="1:3" ht="12" customHeight="1" x14ac:dyDescent="0.25">
      <c r="A128" s="15" t="s">
        <v>167</v>
      </c>
      <c r="B128" s="133" t="s">
        <v>342</v>
      </c>
      <c r="C128" s="236">
        <v>50000</v>
      </c>
    </row>
    <row r="129" spans="1:3" ht="12" customHeight="1" x14ac:dyDescent="0.25">
      <c r="A129" s="15" t="s">
        <v>168</v>
      </c>
      <c r="B129" s="133" t="s">
        <v>341</v>
      </c>
      <c r="C129" s="236"/>
    </row>
    <row r="130" spans="1:3" ht="12" customHeight="1" x14ac:dyDescent="0.25">
      <c r="A130" s="15" t="s">
        <v>334</v>
      </c>
      <c r="B130" s="133" t="s">
        <v>329</v>
      </c>
      <c r="C130" s="236"/>
    </row>
    <row r="131" spans="1:3" ht="12" customHeight="1" x14ac:dyDescent="0.25">
      <c r="A131" s="15" t="s">
        <v>335</v>
      </c>
      <c r="B131" s="133" t="s">
        <v>340</v>
      </c>
      <c r="C131" s="236"/>
    </row>
    <row r="132" spans="1:3" ht="16.5" thickBot="1" x14ac:dyDescent="0.3">
      <c r="A132" s="13" t="s">
        <v>336</v>
      </c>
      <c r="B132" s="133" t="s">
        <v>339</v>
      </c>
      <c r="C132" s="238"/>
    </row>
    <row r="133" spans="1:3" ht="12" customHeight="1" thickBot="1" x14ac:dyDescent="0.3">
      <c r="A133" s="20" t="s">
        <v>18</v>
      </c>
      <c r="B133" s="115" t="s">
        <v>420</v>
      </c>
      <c r="C133" s="265">
        <f>+C98+C119</f>
        <v>1356300123</v>
      </c>
    </row>
    <row r="134" spans="1:3" ht="12" customHeight="1" thickBot="1" x14ac:dyDescent="0.3">
      <c r="A134" s="20" t="s">
        <v>19</v>
      </c>
      <c r="B134" s="115" t="s">
        <v>421</v>
      </c>
      <c r="C134" s="265">
        <f>+C135+C136+C137</f>
        <v>0</v>
      </c>
    </row>
    <row r="135" spans="1:3" ht="12" customHeight="1" x14ac:dyDescent="0.25">
      <c r="A135" s="15" t="s">
        <v>243</v>
      </c>
      <c r="B135" s="12" t="s">
        <v>428</v>
      </c>
      <c r="C135" s="236"/>
    </row>
    <row r="136" spans="1:3" ht="12" customHeight="1" x14ac:dyDescent="0.25">
      <c r="A136" s="15" t="s">
        <v>244</v>
      </c>
      <c r="B136" s="12" t="s">
        <v>429</v>
      </c>
      <c r="C136" s="236"/>
    </row>
    <row r="137" spans="1:3" ht="12" customHeight="1" thickBot="1" x14ac:dyDescent="0.3">
      <c r="A137" s="13" t="s">
        <v>245</v>
      </c>
      <c r="B137" s="12" t="s">
        <v>430</v>
      </c>
      <c r="C137" s="236"/>
    </row>
    <row r="138" spans="1:3" ht="12" customHeight="1" thickBot="1" x14ac:dyDescent="0.3">
      <c r="A138" s="20" t="s">
        <v>20</v>
      </c>
      <c r="B138" s="115" t="s">
        <v>422</v>
      </c>
      <c r="C138" s="265">
        <f>SUM(C139:C144)</f>
        <v>0</v>
      </c>
    </row>
    <row r="139" spans="1:3" ht="12" customHeight="1" x14ac:dyDescent="0.25">
      <c r="A139" s="15" t="s">
        <v>88</v>
      </c>
      <c r="B139" s="9" t="s">
        <v>431</v>
      </c>
      <c r="C139" s="236"/>
    </row>
    <row r="140" spans="1:3" ht="12" customHeight="1" x14ac:dyDescent="0.25">
      <c r="A140" s="15" t="s">
        <v>89</v>
      </c>
      <c r="B140" s="9" t="s">
        <v>423</v>
      </c>
      <c r="C140" s="236"/>
    </row>
    <row r="141" spans="1:3" ht="12" customHeight="1" x14ac:dyDescent="0.25">
      <c r="A141" s="15" t="s">
        <v>90</v>
      </c>
      <c r="B141" s="9" t="s">
        <v>424</v>
      </c>
      <c r="C141" s="236"/>
    </row>
    <row r="142" spans="1:3" ht="12" customHeight="1" x14ac:dyDescent="0.25">
      <c r="A142" s="15" t="s">
        <v>153</v>
      </c>
      <c r="B142" s="9" t="s">
        <v>425</v>
      </c>
      <c r="C142" s="236"/>
    </row>
    <row r="143" spans="1:3" ht="12" customHeight="1" x14ac:dyDescent="0.25">
      <c r="A143" s="13" t="s">
        <v>154</v>
      </c>
      <c r="B143" s="7" t="s">
        <v>426</v>
      </c>
      <c r="C143" s="238"/>
    </row>
    <row r="144" spans="1:3" ht="12" customHeight="1" thickBot="1" x14ac:dyDescent="0.3">
      <c r="A144" s="18" t="s">
        <v>155</v>
      </c>
      <c r="B144" s="677" t="s">
        <v>427</v>
      </c>
      <c r="C144" s="458"/>
    </row>
    <row r="145" spans="1:9" ht="12" customHeight="1" thickBot="1" x14ac:dyDescent="0.3">
      <c r="A145" s="20" t="s">
        <v>21</v>
      </c>
      <c r="B145" s="115" t="s">
        <v>435</v>
      </c>
      <c r="C145" s="271">
        <f>+C146+C147+C148+C149</f>
        <v>6948695</v>
      </c>
    </row>
    <row r="146" spans="1:9" ht="12" customHeight="1" x14ac:dyDescent="0.25">
      <c r="A146" s="15" t="s">
        <v>91</v>
      </c>
      <c r="B146" s="9" t="s">
        <v>344</v>
      </c>
      <c r="C146" s="236"/>
    </row>
    <row r="147" spans="1:9" ht="12" customHeight="1" x14ac:dyDescent="0.25">
      <c r="A147" s="15" t="s">
        <v>92</v>
      </c>
      <c r="B147" s="9" t="s">
        <v>345</v>
      </c>
      <c r="C147" s="236">
        <v>6948695</v>
      </c>
    </row>
    <row r="148" spans="1:9" ht="12" customHeight="1" thickBot="1" x14ac:dyDescent="0.3">
      <c r="A148" s="13" t="s">
        <v>261</v>
      </c>
      <c r="B148" s="7" t="s">
        <v>436</v>
      </c>
      <c r="C148" s="238"/>
    </row>
    <row r="149" spans="1:9" ht="12" customHeight="1" thickBot="1" x14ac:dyDescent="0.3">
      <c r="A149" s="528" t="s">
        <v>262</v>
      </c>
      <c r="B149" s="533" t="s">
        <v>363</v>
      </c>
      <c r="C149" s="534"/>
    </row>
    <row r="150" spans="1:9" ht="12" customHeight="1" thickBot="1" x14ac:dyDescent="0.3">
      <c r="A150" s="20" t="s">
        <v>22</v>
      </c>
      <c r="B150" s="115" t="s">
        <v>437</v>
      </c>
      <c r="C150" s="274">
        <f>SUM(C151:C155)</f>
        <v>0</v>
      </c>
    </row>
    <row r="151" spans="1:9" ht="12" customHeight="1" x14ac:dyDescent="0.25">
      <c r="A151" s="15" t="s">
        <v>93</v>
      </c>
      <c r="B151" s="9" t="s">
        <v>432</v>
      </c>
      <c r="C151" s="236"/>
    </row>
    <row r="152" spans="1:9" ht="12" customHeight="1" x14ac:dyDescent="0.25">
      <c r="A152" s="15" t="s">
        <v>94</v>
      </c>
      <c r="B152" s="9" t="s">
        <v>439</v>
      </c>
      <c r="C152" s="236"/>
    </row>
    <row r="153" spans="1:9" ht="12" customHeight="1" x14ac:dyDescent="0.25">
      <c r="A153" s="15" t="s">
        <v>273</v>
      </c>
      <c r="B153" s="9" t="s">
        <v>434</v>
      </c>
      <c r="C153" s="236"/>
    </row>
    <row r="154" spans="1:9" ht="12" customHeight="1" x14ac:dyDescent="0.25">
      <c r="A154" s="15" t="s">
        <v>274</v>
      </c>
      <c r="B154" s="9" t="s">
        <v>490</v>
      </c>
      <c r="C154" s="236"/>
    </row>
    <row r="155" spans="1:9" ht="12" customHeight="1" thickBot="1" x14ac:dyDescent="0.3">
      <c r="A155" s="15" t="s">
        <v>438</v>
      </c>
      <c r="B155" s="9" t="s">
        <v>441</v>
      </c>
      <c r="C155" s="236"/>
    </row>
    <row r="156" spans="1:9" ht="12" customHeight="1" thickBot="1" x14ac:dyDescent="0.3">
      <c r="A156" s="20" t="s">
        <v>23</v>
      </c>
      <c r="B156" s="115" t="s">
        <v>442</v>
      </c>
      <c r="C156" s="452"/>
    </row>
    <row r="157" spans="1:9" ht="12" customHeight="1" thickBot="1" x14ac:dyDescent="0.3">
      <c r="A157" s="20" t="s">
        <v>24</v>
      </c>
      <c r="B157" s="115" t="s">
        <v>443</v>
      </c>
      <c r="C157" s="452"/>
    </row>
    <row r="158" spans="1:9" ht="15.2" customHeight="1" thickBot="1" x14ac:dyDescent="0.3">
      <c r="A158" s="20" t="s">
        <v>25</v>
      </c>
      <c r="B158" s="115" t="s">
        <v>445</v>
      </c>
      <c r="C158" s="535">
        <f>+C134+C138+C145+C150+C156+C157</f>
        <v>6948695</v>
      </c>
      <c r="F158" s="393"/>
      <c r="G158" s="394"/>
      <c r="H158" s="394"/>
      <c r="I158" s="394"/>
    </row>
    <row r="159" spans="1:9" s="381" customFormat="1" ht="17.25" customHeight="1" thickBot="1" x14ac:dyDescent="0.25">
      <c r="A159" s="263" t="s">
        <v>26</v>
      </c>
      <c r="B159" s="536" t="s">
        <v>444</v>
      </c>
      <c r="C159" s="535">
        <f>+C133+C158</f>
        <v>1363248818</v>
      </c>
    </row>
    <row r="160" spans="1:9" ht="15.95" customHeight="1" x14ac:dyDescent="0.25">
      <c r="A160" s="537"/>
      <c r="B160" s="537"/>
      <c r="C160" s="595">
        <f>C92-C159</f>
        <v>0</v>
      </c>
    </row>
    <row r="161" spans="1:4" x14ac:dyDescent="0.25">
      <c r="A161" s="776" t="s">
        <v>346</v>
      </c>
      <c r="B161" s="776"/>
      <c r="C161" s="776"/>
    </row>
    <row r="162" spans="1:4" ht="15.2" customHeight="1" thickBot="1" x14ac:dyDescent="0.3">
      <c r="A162" s="769" t="s">
        <v>140</v>
      </c>
      <c r="B162" s="769"/>
      <c r="C162" s="540" t="str">
        <f>C95</f>
        <v>Forintban!</v>
      </c>
    </row>
    <row r="163" spans="1:4" ht="13.5" customHeight="1" thickBot="1" x14ac:dyDescent="0.3">
      <c r="A163" s="20">
        <v>1</v>
      </c>
      <c r="B163" s="27" t="s">
        <v>446</v>
      </c>
      <c r="C163" s="265">
        <f>+C67-C133</f>
        <v>-143403325</v>
      </c>
      <c r="D163" s="395"/>
    </row>
    <row r="164" spans="1:4" ht="27.75" customHeight="1" thickBot="1" x14ac:dyDescent="0.3">
      <c r="A164" s="20" t="s">
        <v>17</v>
      </c>
      <c r="B164" s="27" t="s">
        <v>452</v>
      </c>
      <c r="C164" s="265">
        <f>+C91-C158</f>
        <v>143403325</v>
      </c>
    </row>
  </sheetData>
  <mergeCells count="7">
    <mergeCell ref="A162:B162"/>
    <mergeCell ref="B1:C1"/>
    <mergeCell ref="A6:C6"/>
    <mergeCell ref="A7:B7"/>
    <mergeCell ref="A94:C94"/>
    <mergeCell ref="A95:B95"/>
    <mergeCell ref="A161:C161"/>
  </mergeCells>
  <printOptions horizontalCentered="1"/>
  <pageMargins left="0.6692913385826772" right="0.6692913385826772" top="0.86614173228346458" bottom="0.86614173228346458" header="0" footer="0"/>
  <pageSetup paperSize="9" scale="74" fitToHeight="2" orientation="portrait" r:id="rId1"/>
  <headerFooter alignWithMargins="0"/>
  <rowBreaks count="2" manualBreakCount="2">
    <brk id="67" max="2" man="1"/>
    <brk id="144" max="2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</sheetPr>
  <dimension ref="A1:I164"/>
  <sheetViews>
    <sheetView zoomScale="120" zoomScaleNormal="120" zoomScaleSheetLayoutView="100" workbookViewId="0">
      <selection activeCell="C164" sqref="C164"/>
    </sheetView>
  </sheetViews>
  <sheetFormatPr defaultRowHeight="15.75" x14ac:dyDescent="0.25"/>
  <cols>
    <col min="1" max="1" width="9.5" style="348" customWidth="1"/>
    <col min="2" max="2" width="99.33203125" style="348" customWidth="1"/>
    <col min="3" max="3" width="21.6640625" style="349" customWidth="1"/>
    <col min="4" max="4" width="9" style="379" customWidth="1"/>
    <col min="5" max="16384" width="9.33203125" style="379"/>
  </cols>
  <sheetData>
    <row r="1" spans="1:3" ht="18.75" customHeight="1" x14ac:dyDescent="0.25">
      <c r="A1" s="586"/>
      <c r="B1" s="771" t="str">
        <f>CONCATENATE("1.3. melléklet ",ALAPADATOK!A7," ",ALAPADATOK!B7," ",ALAPADATOK!C7," ",ALAPADATOK!D7," ",ALAPADATOK!E7," ",ALAPADATOK!F7," ",ALAPADATOK!G7," ",ALAPADATOK!H7)</f>
        <v>1.3. melléklet a 1 / 2021 ( II.16. ) önkormányzati rendelethez</v>
      </c>
      <c r="C1" s="772"/>
    </row>
    <row r="2" spans="1:3" ht="21.95" customHeight="1" x14ac:dyDescent="0.25">
      <c r="A2" s="587"/>
      <c r="B2" s="588" t="str">
        <f>CONCATENATE(ALAPADATOK!A3)</f>
        <v>MURAKERESZTÚR KÖZSÉG ÖNKORMÁNYZATA</v>
      </c>
      <c r="C2" s="589"/>
    </row>
    <row r="3" spans="1:3" ht="21.95" customHeight="1" x14ac:dyDescent="0.25">
      <c r="A3" s="589"/>
      <c r="B3" s="588" t="str">
        <f>'KV_1.2.sz.mell.'!B3</f>
        <v>2021. ÉVI KÖLTSÉGVETÉS</v>
      </c>
      <c r="C3" s="589"/>
    </row>
    <row r="4" spans="1:3" ht="21.95" customHeight="1" x14ac:dyDescent="0.25">
      <c r="A4" s="589"/>
      <c r="B4" s="588" t="s">
        <v>549</v>
      </c>
      <c r="C4" s="589"/>
    </row>
    <row r="5" spans="1:3" ht="21.95" customHeight="1" x14ac:dyDescent="0.25">
      <c r="A5" s="586"/>
      <c r="B5" s="586"/>
      <c r="C5" s="590"/>
    </row>
    <row r="6" spans="1:3" ht="15.2" customHeight="1" x14ac:dyDescent="0.25">
      <c r="A6" s="773" t="s">
        <v>13</v>
      </c>
      <c r="B6" s="773"/>
      <c r="C6" s="773"/>
    </row>
    <row r="7" spans="1:3" ht="15.2" customHeight="1" thickBot="1" x14ac:dyDescent="0.3">
      <c r="A7" s="774" t="s">
        <v>138</v>
      </c>
      <c r="B7" s="774"/>
      <c r="C7" s="538" t="str">
        <f>CONCATENATE('KV_1.1.sz.mell.'!C7)</f>
        <v>Forintban!</v>
      </c>
    </row>
    <row r="8" spans="1:3" ht="24" customHeight="1" thickBot="1" x14ac:dyDescent="0.3">
      <c r="A8" s="591" t="s">
        <v>66</v>
      </c>
      <c r="B8" s="592" t="s">
        <v>15</v>
      </c>
      <c r="C8" s="593" t="str">
        <f>+CONCATENATE(LEFT(KV_ÖSSZEFÜGGÉSEK!A5,4),". évi előirányzat")</f>
        <v>2021. évi előirányzat</v>
      </c>
    </row>
    <row r="9" spans="1:3" s="380" customFormat="1" ht="12" customHeight="1" thickBot="1" x14ac:dyDescent="0.25">
      <c r="A9" s="523"/>
      <c r="B9" s="524" t="s">
        <v>465</v>
      </c>
      <c r="C9" s="525" t="s">
        <v>466</v>
      </c>
    </row>
    <row r="10" spans="1:3" s="381" customFormat="1" ht="12" customHeight="1" thickBot="1" x14ac:dyDescent="0.25">
      <c r="A10" s="20" t="s">
        <v>16</v>
      </c>
      <c r="B10" s="21" t="s">
        <v>228</v>
      </c>
      <c r="C10" s="265">
        <f>+C11+C12+C13+C14+C15+C16</f>
        <v>0</v>
      </c>
    </row>
    <row r="11" spans="1:3" s="381" customFormat="1" ht="12" customHeight="1" x14ac:dyDescent="0.2">
      <c r="A11" s="15" t="s">
        <v>95</v>
      </c>
      <c r="B11" s="382" t="s">
        <v>229</v>
      </c>
      <c r="C11" s="268"/>
    </row>
    <row r="12" spans="1:3" s="381" customFormat="1" ht="12" customHeight="1" x14ac:dyDescent="0.2">
      <c r="A12" s="14" t="s">
        <v>96</v>
      </c>
      <c r="B12" s="383" t="s">
        <v>230</v>
      </c>
      <c r="C12" s="267"/>
    </row>
    <row r="13" spans="1:3" s="381" customFormat="1" ht="12" customHeight="1" x14ac:dyDescent="0.2">
      <c r="A13" s="14" t="s">
        <v>97</v>
      </c>
      <c r="B13" s="383" t="s">
        <v>520</v>
      </c>
      <c r="C13" s="267"/>
    </row>
    <row r="14" spans="1:3" s="381" customFormat="1" ht="12" customHeight="1" x14ac:dyDescent="0.2">
      <c r="A14" s="14" t="s">
        <v>98</v>
      </c>
      <c r="B14" s="383" t="s">
        <v>231</v>
      </c>
      <c r="C14" s="267"/>
    </row>
    <row r="15" spans="1:3" s="381" customFormat="1" ht="12" customHeight="1" x14ac:dyDescent="0.2">
      <c r="A15" s="14" t="s">
        <v>134</v>
      </c>
      <c r="B15" s="261" t="s">
        <v>404</v>
      </c>
      <c r="C15" s="267"/>
    </row>
    <row r="16" spans="1:3" s="381" customFormat="1" ht="12" customHeight="1" thickBot="1" x14ac:dyDescent="0.25">
      <c r="A16" s="16" t="s">
        <v>99</v>
      </c>
      <c r="B16" s="262" t="s">
        <v>405</v>
      </c>
      <c r="C16" s="267"/>
    </row>
    <row r="17" spans="1:3" s="381" customFormat="1" ht="12" customHeight="1" thickBot="1" x14ac:dyDescent="0.25">
      <c r="A17" s="20" t="s">
        <v>17</v>
      </c>
      <c r="B17" s="260" t="s">
        <v>232</v>
      </c>
      <c r="C17" s="265">
        <f>+C18+C19+C20+C21+C22</f>
        <v>0</v>
      </c>
    </row>
    <row r="18" spans="1:3" s="381" customFormat="1" ht="12" customHeight="1" x14ac:dyDescent="0.2">
      <c r="A18" s="15" t="s">
        <v>101</v>
      </c>
      <c r="B18" s="382" t="s">
        <v>233</v>
      </c>
      <c r="C18" s="268"/>
    </row>
    <row r="19" spans="1:3" s="381" customFormat="1" ht="12" customHeight="1" x14ac:dyDescent="0.2">
      <c r="A19" s="14" t="s">
        <v>102</v>
      </c>
      <c r="B19" s="383" t="s">
        <v>234</v>
      </c>
      <c r="C19" s="267"/>
    </row>
    <row r="20" spans="1:3" s="381" customFormat="1" ht="12" customHeight="1" x14ac:dyDescent="0.2">
      <c r="A20" s="14" t="s">
        <v>103</v>
      </c>
      <c r="B20" s="383" t="s">
        <v>395</v>
      </c>
      <c r="C20" s="267"/>
    </row>
    <row r="21" spans="1:3" s="381" customFormat="1" ht="12" customHeight="1" x14ac:dyDescent="0.2">
      <c r="A21" s="14" t="s">
        <v>104</v>
      </c>
      <c r="B21" s="383" t="s">
        <v>396</v>
      </c>
      <c r="C21" s="267"/>
    </row>
    <row r="22" spans="1:3" s="381" customFormat="1" ht="12" customHeight="1" x14ac:dyDescent="0.2">
      <c r="A22" s="14" t="s">
        <v>105</v>
      </c>
      <c r="B22" s="383" t="s">
        <v>542</v>
      </c>
      <c r="C22" s="267"/>
    </row>
    <row r="23" spans="1:3" s="381" customFormat="1" ht="12" customHeight="1" thickBot="1" x14ac:dyDescent="0.25">
      <c r="A23" s="16" t="s">
        <v>114</v>
      </c>
      <c r="B23" s="262" t="s">
        <v>236</v>
      </c>
      <c r="C23" s="269"/>
    </row>
    <row r="24" spans="1:3" s="381" customFormat="1" ht="12" customHeight="1" thickBot="1" x14ac:dyDescent="0.25">
      <c r="A24" s="20" t="s">
        <v>18</v>
      </c>
      <c r="B24" s="21" t="s">
        <v>237</v>
      </c>
      <c r="C24" s="265">
        <f>+C25+C26+C27+C28+C29</f>
        <v>0</v>
      </c>
    </row>
    <row r="25" spans="1:3" s="381" customFormat="1" ht="12" customHeight="1" x14ac:dyDescent="0.2">
      <c r="A25" s="15" t="s">
        <v>84</v>
      </c>
      <c r="B25" s="382" t="s">
        <v>238</v>
      </c>
      <c r="C25" s="268"/>
    </row>
    <row r="26" spans="1:3" s="381" customFormat="1" ht="12" customHeight="1" x14ac:dyDescent="0.2">
      <c r="A26" s="14" t="s">
        <v>85</v>
      </c>
      <c r="B26" s="383" t="s">
        <v>239</v>
      </c>
      <c r="C26" s="267"/>
    </row>
    <row r="27" spans="1:3" s="381" customFormat="1" ht="12" customHeight="1" x14ac:dyDescent="0.2">
      <c r="A27" s="14" t="s">
        <v>86</v>
      </c>
      <c r="B27" s="383" t="s">
        <v>397</v>
      </c>
      <c r="C27" s="267"/>
    </row>
    <row r="28" spans="1:3" s="381" customFormat="1" ht="12" customHeight="1" x14ac:dyDescent="0.2">
      <c r="A28" s="14" t="s">
        <v>87</v>
      </c>
      <c r="B28" s="383" t="s">
        <v>398</v>
      </c>
      <c r="C28" s="267"/>
    </row>
    <row r="29" spans="1:3" s="381" customFormat="1" ht="12" customHeight="1" x14ac:dyDescent="0.2">
      <c r="A29" s="14" t="s">
        <v>149</v>
      </c>
      <c r="B29" s="383" t="s">
        <v>240</v>
      </c>
      <c r="C29" s="267"/>
    </row>
    <row r="30" spans="1:3" s="516" customFormat="1" ht="12" customHeight="1" thickBot="1" x14ac:dyDescent="0.25">
      <c r="A30" s="526" t="s">
        <v>150</v>
      </c>
      <c r="B30" s="514" t="s">
        <v>537</v>
      </c>
      <c r="C30" s="515"/>
    </row>
    <row r="31" spans="1:3" s="381" customFormat="1" ht="12" customHeight="1" thickBot="1" x14ac:dyDescent="0.25">
      <c r="A31" s="20" t="s">
        <v>151</v>
      </c>
      <c r="B31" s="21" t="s">
        <v>521</v>
      </c>
      <c r="C31" s="271">
        <f>SUM(C32:C38)</f>
        <v>4505740</v>
      </c>
    </row>
    <row r="32" spans="1:3" s="381" customFormat="1" ht="12" customHeight="1" x14ac:dyDescent="0.2">
      <c r="A32" s="15" t="s">
        <v>243</v>
      </c>
      <c r="B32" s="382" t="str">
        <f>'KV_1.1.sz.mell.'!B32</f>
        <v>Magánszemélyek kommunális adója</v>
      </c>
      <c r="C32" s="268"/>
    </row>
    <row r="33" spans="1:3" s="381" customFormat="1" ht="12" customHeight="1" x14ac:dyDescent="0.2">
      <c r="A33" s="14" t="s">
        <v>244</v>
      </c>
      <c r="B33" s="382" t="str">
        <f>'KV_1.1.sz.mell.'!B33</f>
        <v>Idegenforgalmi adó</v>
      </c>
      <c r="C33" s="267"/>
    </row>
    <row r="34" spans="1:3" s="381" customFormat="1" ht="12" customHeight="1" x14ac:dyDescent="0.2">
      <c r="A34" s="14" t="s">
        <v>245</v>
      </c>
      <c r="B34" s="382" t="str">
        <f>'KV_1.1.sz.mell.'!B34</f>
        <v>Iparűzési adó</v>
      </c>
      <c r="C34" s="267">
        <v>4505740</v>
      </c>
    </row>
    <row r="35" spans="1:3" s="381" customFormat="1" ht="12" customHeight="1" x14ac:dyDescent="0.2">
      <c r="A35" s="14" t="s">
        <v>246</v>
      </c>
      <c r="B35" s="382" t="str">
        <f>'KV_1.1.sz.mell.'!B35</f>
        <v>Talajterhelési díj</v>
      </c>
      <c r="C35" s="267"/>
    </row>
    <row r="36" spans="1:3" s="381" customFormat="1" ht="12" customHeight="1" x14ac:dyDescent="0.2">
      <c r="A36" s="14" t="s">
        <v>522</v>
      </c>
      <c r="B36" s="382" t="str">
        <f>'KV_1.1.sz.mell.'!B36</f>
        <v>Gépjárműadó</v>
      </c>
      <c r="C36" s="267"/>
    </row>
    <row r="37" spans="1:3" s="381" customFormat="1" ht="12" customHeight="1" x14ac:dyDescent="0.2">
      <c r="A37" s="14" t="s">
        <v>523</v>
      </c>
      <c r="B37" s="382" t="str">
        <f>'KV_1.1.sz.mell.'!B37</f>
        <v>Telekadó</v>
      </c>
      <c r="C37" s="267"/>
    </row>
    <row r="38" spans="1:3" s="381" customFormat="1" ht="12" customHeight="1" thickBot="1" x14ac:dyDescent="0.25">
      <c r="A38" s="16" t="s">
        <v>524</v>
      </c>
      <c r="B38" s="382" t="str">
        <f>'KV_1.1.sz.mell.'!B38</f>
        <v>Egéb közhatalmi bevételek</v>
      </c>
      <c r="C38" s="269"/>
    </row>
    <row r="39" spans="1:3" s="381" customFormat="1" ht="12" customHeight="1" thickBot="1" x14ac:dyDescent="0.25">
      <c r="A39" s="20" t="s">
        <v>20</v>
      </c>
      <c r="B39" s="21" t="s">
        <v>406</v>
      </c>
      <c r="C39" s="265">
        <f>SUM(C40:C50)</f>
        <v>4063604</v>
      </c>
    </row>
    <row r="40" spans="1:3" s="381" customFormat="1" ht="12" customHeight="1" x14ac:dyDescent="0.2">
      <c r="A40" s="15" t="s">
        <v>88</v>
      </c>
      <c r="B40" s="382" t="s">
        <v>250</v>
      </c>
      <c r="C40" s="268"/>
    </row>
    <row r="41" spans="1:3" s="381" customFormat="1" ht="12" customHeight="1" x14ac:dyDescent="0.2">
      <c r="A41" s="14" t="s">
        <v>89</v>
      </c>
      <c r="B41" s="383" t="s">
        <v>251</v>
      </c>
      <c r="C41" s="267">
        <v>3199688</v>
      </c>
    </row>
    <row r="42" spans="1:3" s="381" customFormat="1" ht="12" customHeight="1" x14ac:dyDescent="0.2">
      <c r="A42" s="14" t="s">
        <v>90</v>
      </c>
      <c r="B42" s="383" t="s">
        <v>252</v>
      </c>
      <c r="C42" s="267"/>
    </row>
    <row r="43" spans="1:3" s="381" customFormat="1" ht="12" customHeight="1" x14ac:dyDescent="0.2">
      <c r="A43" s="14" t="s">
        <v>153</v>
      </c>
      <c r="B43" s="383" t="s">
        <v>253</v>
      </c>
      <c r="C43" s="267"/>
    </row>
    <row r="44" spans="1:3" s="381" customFormat="1" ht="12" customHeight="1" x14ac:dyDescent="0.2">
      <c r="A44" s="14" t="s">
        <v>154</v>
      </c>
      <c r="B44" s="383" t="s">
        <v>254</v>
      </c>
      <c r="C44" s="267"/>
    </row>
    <row r="45" spans="1:3" s="381" customFormat="1" ht="12" customHeight="1" x14ac:dyDescent="0.2">
      <c r="A45" s="14" t="s">
        <v>155</v>
      </c>
      <c r="B45" s="383" t="s">
        <v>255</v>
      </c>
      <c r="C45" s="267">
        <v>863916</v>
      </c>
    </row>
    <row r="46" spans="1:3" s="381" customFormat="1" ht="12" customHeight="1" x14ac:dyDescent="0.2">
      <c r="A46" s="14" t="s">
        <v>156</v>
      </c>
      <c r="B46" s="383" t="s">
        <v>256</v>
      </c>
      <c r="C46" s="267"/>
    </row>
    <row r="47" spans="1:3" s="381" customFormat="1" ht="12" customHeight="1" x14ac:dyDescent="0.2">
      <c r="A47" s="14" t="s">
        <v>157</v>
      </c>
      <c r="B47" s="383" t="s">
        <v>528</v>
      </c>
      <c r="C47" s="267"/>
    </row>
    <row r="48" spans="1:3" s="381" customFormat="1" ht="12" customHeight="1" x14ac:dyDescent="0.2">
      <c r="A48" s="14" t="s">
        <v>248</v>
      </c>
      <c r="B48" s="383" t="s">
        <v>258</v>
      </c>
      <c r="C48" s="270"/>
    </row>
    <row r="49" spans="1:3" s="381" customFormat="1" ht="12" customHeight="1" x14ac:dyDescent="0.2">
      <c r="A49" s="16" t="s">
        <v>249</v>
      </c>
      <c r="B49" s="384" t="s">
        <v>408</v>
      </c>
      <c r="C49" s="370"/>
    </row>
    <row r="50" spans="1:3" s="381" customFormat="1" ht="12" customHeight="1" thickBot="1" x14ac:dyDescent="0.25">
      <c r="A50" s="16" t="s">
        <v>407</v>
      </c>
      <c r="B50" s="262" t="s">
        <v>259</v>
      </c>
      <c r="C50" s="370"/>
    </row>
    <row r="51" spans="1:3" s="381" customFormat="1" ht="12" customHeight="1" thickBot="1" x14ac:dyDescent="0.25">
      <c r="A51" s="20" t="s">
        <v>21</v>
      </c>
      <c r="B51" s="21" t="s">
        <v>260</v>
      </c>
      <c r="C51" s="265">
        <f>SUM(C52:C56)</f>
        <v>0</v>
      </c>
    </row>
    <row r="52" spans="1:3" s="381" customFormat="1" ht="12" customHeight="1" x14ac:dyDescent="0.2">
      <c r="A52" s="15" t="s">
        <v>91</v>
      </c>
      <c r="B52" s="382" t="s">
        <v>264</v>
      </c>
      <c r="C52" s="426"/>
    </row>
    <row r="53" spans="1:3" s="381" customFormat="1" ht="12" customHeight="1" x14ac:dyDescent="0.2">
      <c r="A53" s="14" t="s">
        <v>92</v>
      </c>
      <c r="B53" s="383" t="s">
        <v>265</v>
      </c>
      <c r="C53" s="270"/>
    </row>
    <row r="54" spans="1:3" s="381" customFormat="1" ht="12" customHeight="1" x14ac:dyDescent="0.2">
      <c r="A54" s="14" t="s">
        <v>261</v>
      </c>
      <c r="B54" s="383" t="s">
        <v>266</v>
      </c>
      <c r="C54" s="270"/>
    </row>
    <row r="55" spans="1:3" s="381" customFormat="1" ht="12" customHeight="1" x14ac:dyDescent="0.2">
      <c r="A55" s="14" t="s">
        <v>262</v>
      </c>
      <c r="B55" s="383" t="s">
        <v>267</v>
      </c>
      <c r="C55" s="270"/>
    </row>
    <row r="56" spans="1:3" s="381" customFormat="1" ht="12" customHeight="1" thickBot="1" x14ac:dyDescent="0.25">
      <c r="A56" s="16" t="s">
        <v>263</v>
      </c>
      <c r="B56" s="262" t="s">
        <v>268</v>
      </c>
      <c r="C56" s="370"/>
    </row>
    <row r="57" spans="1:3" s="381" customFormat="1" ht="12" customHeight="1" thickBot="1" x14ac:dyDescent="0.25">
      <c r="A57" s="20" t="s">
        <v>158</v>
      </c>
      <c r="B57" s="21" t="s">
        <v>269</v>
      </c>
      <c r="C57" s="265">
        <f>SUM(C58:C60)</f>
        <v>0</v>
      </c>
    </row>
    <row r="58" spans="1:3" s="381" customFormat="1" ht="12" customHeight="1" x14ac:dyDescent="0.2">
      <c r="A58" s="15" t="s">
        <v>93</v>
      </c>
      <c r="B58" s="382" t="s">
        <v>270</v>
      </c>
      <c r="C58" s="268"/>
    </row>
    <row r="59" spans="1:3" s="381" customFormat="1" ht="12" customHeight="1" x14ac:dyDescent="0.2">
      <c r="A59" s="14" t="s">
        <v>94</v>
      </c>
      <c r="B59" s="383" t="s">
        <v>399</v>
      </c>
      <c r="C59" s="267"/>
    </row>
    <row r="60" spans="1:3" s="381" customFormat="1" ht="12" customHeight="1" x14ac:dyDescent="0.2">
      <c r="A60" s="14" t="s">
        <v>273</v>
      </c>
      <c r="B60" s="383" t="s">
        <v>271</v>
      </c>
      <c r="C60" s="267"/>
    </row>
    <row r="61" spans="1:3" s="381" customFormat="1" ht="12" customHeight="1" thickBot="1" x14ac:dyDescent="0.25">
      <c r="A61" s="16" t="s">
        <v>274</v>
      </c>
      <c r="B61" s="262" t="s">
        <v>272</v>
      </c>
      <c r="C61" s="269"/>
    </row>
    <row r="62" spans="1:3" s="381" customFormat="1" ht="12" customHeight="1" thickBot="1" x14ac:dyDescent="0.25">
      <c r="A62" s="20" t="s">
        <v>23</v>
      </c>
      <c r="B62" s="260" t="s">
        <v>275</v>
      </c>
      <c r="C62" s="265">
        <f>SUM(C63:C65)</f>
        <v>0</v>
      </c>
    </row>
    <row r="63" spans="1:3" s="381" customFormat="1" ht="12" customHeight="1" x14ac:dyDescent="0.2">
      <c r="A63" s="15" t="s">
        <v>159</v>
      </c>
      <c r="B63" s="382" t="s">
        <v>277</v>
      </c>
      <c r="C63" s="270"/>
    </row>
    <row r="64" spans="1:3" s="381" customFormat="1" ht="12" customHeight="1" x14ac:dyDescent="0.2">
      <c r="A64" s="14" t="s">
        <v>160</v>
      </c>
      <c r="B64" s="383" t="s">
        <v>400</v>
      </c>
      <c r="C64" s="270"/>
    </row>
    <row r="65" spans="1:3" s="381" customFormat="1" ht="12" customHeight="1" x14ac:dyDescent="0.2">
      <c r="A65" s="14" t="s">
        <v>207</v>
      </c>
      <c r="B65" s="383" t="s">
        <v>278</v>
      </c>
      <c r="C65" s="270"/>
    </row>
    <row r="66" spans="1:3" s="381" customFormat="1" ht="12" customHeight="1" thickBot="1" x14ac:dyDescent="0.25">
      <c r="A66" s="16" t="s">
        <v>276</v>
      </c>
      <c r="B66" s="262" t="s">
        <v>279</v>
      </c>
      <c r="C66" s="270"/>
    </row>
    <row r="67" spans="1:3" s="381" customFormat="1" ht="12" customHeight="1" thickBot="1" x14ac:dyDescent="0.25">
      <c r="A67" s="453" t="s">
        <v>448</v>
      </c>
      <c r="B67" s="21" t="s">
        <v>280</v>
      </c>
      <c r="C67" s="271">
        <f>+C10+C17+C24+C31+C39+C51+C57+C62</f>
        <v>8569344</v>
      </c>
    </row>
    <row r="68" spans="1:3" s="381" customFormat="1" ht="12" customHeight="1" thickBot="1" x14ac:dyDescent="0.25">
      <c r="A68" s="429" t="s">
        <v>281</v>
      </c>
      <c r="B68" s="260" t="s">
        <v>282</v>
      </c>
      <c r="C68" s="265">
        <f>SUM(C69:C71)</f>
        <v>0</v>
      </c>
    </row>
    <row r="69" spans="1:3" s="381" customFormat="1" ht="12" customHeight="1" x14ac:dyDescent="0.2">
      <c r="A69" s="15" t="s">
        <v>310</v>
      </c>
      <c r="B69" s="382" t="s">
        <v>283</v>
      </c>
      <c r="C69" s="270"/>
    </row>
    <row r="70" spans="1:3" s="381" customFormat="1" ht="12" customHeight="1" x14ac:dyDescent="0.2">
      <c r="A70" s="14" t="s">
        <v>319</v>
      </c>
      <c r="B70" s="383" t="s">
        <v>284</v>
      </c>
      <c r="C70" s="270"/>
    </row>
    <row r="71" spans="1:3" s="381" customFormat="1" ht="12" customHeight="1" thickBot="1" x14ac:dyDescent="0.25">
      <c r="A71" s="16" t="s">
        <v>320</v>
      </c>
      <c r="B71" s="447" t="s">
        <v>538</v>
      </c>
      <c r="C71" s="270"/>
    </row>
    <row r="72" spans="1:3" s="381" customFormat="1" ht="12" customHeight="1" thickBot="1" x14ac:dyDescent="0.25">
      <c r="A72" s="429" t="s">
        <v>286</v>
      </c>
      <c r="B72" s="260" t="s">
        <v>287</v>
      </c>
      <c r="C72" s="265">
        <f>SUM(C73:C76)</f>
        <v>0</v>
      </c>
    </row>
    <row r="73" spans="1:3" s="381" customFormat="1" ht="12" customHeight="1" x14ac:dyDescent="0.2">
      <c r="A73" s="15" t="s">
        <v>135</v>
      </c>
      <c r="B73" s="382" t="s">
        <v>288</v>
      </c>
      <c r="C73" s="270"/>
    </row>
    <row r="74" spans="1:3" s="381" customFormat="1" ht="12" customHeight="1" x14ac:dyDescent="0.2">
      <c r="A74" s="14" t="s">
        <v>136</v>
      </c>
      <c r="B74" s="383" t="s">
        <v>539</v>
      </c>
      <c r="C74" s="270"/>
    </row>
    <row r="75" spans="1:3" s="381" customFormat="1" ht="12" customHeight="1" thickBot="1" x14ac:dyDescent="0.25">
      <c r="A75" s="16" t="s">
        <v>311</v>
      </c>
      <c r="B75" s="384" t="s">
        <v>289</v>
      </c>
      <c r="C75" s="370"/>
    </row>
    <row r="76" spans="1:3" s="381" customFormat="1" ht="12" customHeight="1" thickBot="1" x14ac:dyDescent="0.25">
      <c r="A76" s="528" t="s">
        <v>312</v>
      </c>
      <c r="B76" s="529" t="s">
        <v>540</v>
      </c>
      <c r="C76" s="530"/>
    </row>
    <row r="77" spans="1:3" s="381" customFormat="1" ht="12" customHeight="1" thickBot="1" x14ac:dyDescent="0.25">
      <c r="A77" s="429" t="s">
        <v>290</v>
      </c>
      <c r="B77" s="260" t="s">
        <v>291</v>
      </c>
      <c r="C77" s="265">
        <f>SUM(C78:C79)</f>
        <v>0</v>
      </c>
    </row>
    <row r="78" spans="1:3" s="381" customFormat="1" ht="12" customHeight="1" thickBot="1" x14ac:dyDescent="0.25">
      <c r="A78" s="13" t="s">
        <v>313</v>
      </c>
      <c r="B78" s="527" t="s">
        <v>292</v>
      </c>
      <c r="C78" s="370"/>
    </row>
    <row r="79" spans="1:3" s="381" customFormat="1" ht="12" customHeight="1" thickBot="1" x14ac:dyDescent="0.25">
      <c r="A79" s="528" t="s">
        <v>314</v>
      </c>
      <c r="B79" s="529" t="s">
        <v>293</v>
      </c>
      <c r="C79" s="530"/>
    </row>
    <row r="80" spans="1:3" s="381" customFormat="1" ht="12" customHeight="1" thickBot="1" x14ac:dyDescent="0.25">
      <c r="A80" s="429" t="s">
        <v>294</v>
      </c>
      <c r="B80" s="260" t="s">
        <v>295</v>
      </c>
      <c r="C80" s="265">
        <f>SUM(C81:C83)</f>
        <v>0</v>
      </c>
    </row>
    <row r="81" spans="1:3" s="381" customFormat="1" ht="12" customHeight="1" x14ac:dyDescent="0.2">
      <c r="A81" s="15" t="s">
        <v>315</v>
      </c>
      <c r="B81" s="382" t="s">
        <v>296</v>
      </c>
      <c r="C81" s="270"/>
    </row>
    <row r="82" spans="1:3" s="381" customFormat="1" ht="12" customHeight="1" x14ac:dyDescent="0.2">
      <c r="A82" s="14" t="s">
        <v>316</v>
      </c>
      <c r="B82" s="383" t="s">
        <v>297</v>
      </c>
      <c r="C82" s="270"/>
    </row>
    <row r="83" spans="1:3" s="381" customFormat="1" ht="12" customHeight="1" thickBot="1" x14ac:dyDescent="0.25">
      <c r="A83" s="18" t="s">
        <v>317</v>
      </c>
      <c r="B83" s="531" t="s">
        <v>541</v>
      </c>
      <c r="C83" s="532"/>
    </row>
    <row r="84" spans="1:3" s="381" customFormat="1" ht="12" customHeight="1" thickBot="1" x14ac:dyDescent="0.25">
      <c r="A84" s="429" t="s">
        <v>298</v>
      </c>
      <c r="B84" s="260" t="s">
        <v>318</v>
      </c>
      <c r="C84" s="265">
        <f>SUM(C85:C88)</f>
        <v>0</v>
      </c>
    </row>
    <row r="85" spans="1:3" s="381" customFormat="1" ht="12" customHeight="1" x14ac:dyDescent="0.2">
      <c r="A85" s="386" t="s">
        <v>299</v>
      </c>
      <c r="B85" s="382" t="s">
        <v>300</v>
      </c>
      <c r="C85" s="270"/>
    </row>
    <row r="86" spans="1:3" s="381" customFormat="1" ht="12" customHeight="1" x14ac:dyDescent="0.2">
      <c r="A86" s="387" t="s">
        <v>301</v>
      </c>
      <c r="B86" s="383" t="s">
        <v>302</v>
      </c>
      <c r="C86" s="270"/>
    </row>
    <row r="87" spans="1:3" s="381" customFormat="1" ht="12" customHeight="1" x14ac:dyDescent="0.2">
      <c r="A87" s="387" t="s">
        <v>303</v>
      </c>
      <c r="B87" s="383" t="s">
        <v>304</v>
      </c>
      <c r="C87" s="270"/>
    </row>
    <row r="88" spans="1:3" s="381" customFormat="1" ht="12" customHeight="1" thickBot="1" x14ac:dyDescent="0.25">
      <c r="A88" s="388" t="s">
        <v>305</v>
      </c>
      <c r="B88" s="262" t="s">
        <v>306</v>
      </c>
      <c r="C88" s="270"/>
    </row>
    <row r="89" spans="1:3" s="381" customFormat="1" ht="12" customHeight="1" thickBot="1" x14ac:dyDescent="0.25">
      <c r="A89" s="429" t="s">
        <v>307</v>
      </c>
      <c r="B89" s="260" t="s">
        <v>447</v>
      </c>
      <c r="C89" s="427"/>
    </row>
    <row r="90" spans="1:3" s="381" customFormat="1" ht="13.5" customHeight="1" thickBot="1" x14ac:dyDescent="0.25">
      <c r="A90" s="429" t="s">
        <v>309</v>
      </c>
      <c r="B90" s="260" t="s">
        <v>308</v>
      </c>
      <c r="C90" s="427"/>
    </row>
    <row r="91" spans="1:3" s="381" customFormat="1" ht="15.75" customHeight="1" thickBot="1" x14ac:dyDescent="0.25">
      <c r="A91" s="429" t="s">
        <v>321</v>
      </c>
      <c r="B91" s="389" t="s">
        <v>450</v>
      </c>
      <c r="C91" s="271">
        <f>+C68+C72+C77+C80+C84+C90+C89</f>
        <v>0</v>
      </c>
    </row>
    <row r="92" spans="1:3" s="381" customFormat="1" ht="16.5" customHeight="1" thickBot="1" x14ac:dyDescent="0.25">
      <c r="A92" s="430" t="s">
        <v>449</v>
      </c>
      <c r="B92" s="390" t="s">
        <v>451</v>
      </c>
      <c r="C92" s="271">
        <f>+C67+C91</f>
        <v>8569344</v>
      </c>
    </row>
    <row r="93" spans="1:3" s="381" customFormat="1" ht="11.1" customHeight="1" x14ac:dyDescent="0.2">
      <c r="A93" s="5"/>
      <c r="B93" s="6"/>
      <c r="C93" s="272"/>
    </row>
    <row r="94" spans="1:3" ht="16.5" customHeight="1" x14ac:dyDescent="0.25">
      <c r="A94" s="770" t="s">
        <v>44</v>
      </c>
      <c r="B94" s="770"/>
      <c r="C94" s="770"/>
    </row>
    <row r="95" spans="1:3" s="391" customFormat="1" ht="16.5" customHeight="1" thickBot="1" x14ac:dyDescent="0.3">
      <c r="A95" s="775" t="s">
        <v>139</v>
      </c>
      <c r="B95" s="775"/>
      <c r="C95" s="539" t="str">
        <f>C7</f>
        <v>Forintban!</v>
      </c>
    </row>
    <row r="96" spans="1:3" ht="30" customHeight="1" thickBot="1" x14ac:dyDescent="0.3">
      <c r="A96" s="520" t="s">
        <v>66</v>
      </c>
      <c r="B96" s="521" t="s">
        <v>45</v>
      </c>
      <c r="C96" s="522" t="str">
        <f>+C8</f>
        <v>2021. évi előirányzat</v>
      </c>
    </row>
    <row r="97" spans="1:3" s="380" customFormat="1" ht="12" customHeight="1" thickBot="1" x14ac:dyDescent="0.25">
      <c r="A97" s="520"/>
      <c r="B97" s="521" t="s">
        <v>465</v>
      </c>
      <c r="C97" s="522" t="s">
        <v>466</v>
      </c>
    </row>
    <row r="98" spans="1:3" ht="12" customHeight="1" thickBot="1" x14ac:dyDescent="0.3">
      <c r="A98" s="22" t="s">
        <v>16</v>
      </c>
      <c r="B98" s="28" t="s">
        <v>409</v>
      </c>
      <c r="C98" s="264">
        <f>C99+C100+C101+C102+C103+C116</f>
        <v>8569344</v>
      </c>
    </row>
    <row r="99" spans="1:3" ht="12" customHeight="1" x14ac:dyDescent="0.25">
      <c r="A99" s="17" t="s">
        <v>95</v>
      </c>
      <c r="B99" s="10" t="s">
        <v>46</v>
      </c>
      <c r="C99" s="266">
        <v>1264037</v>
      </c>
    </row>
    <row r="100" spans="1:3" ht="12" customHeight="1" x14ac:dyDescent="0.25">
      <c r="A100" s="14" t="s">
        <v>96</v>
      </c>
      <c r="B100" s="8" t="s">
        <v>161</v>
      </c>
      <c r="C100" s="267">
        <v>193606</v>
      </c>
    </row>
    <row r="101" spans="1:3" ht="12" customHeight="1" x14ac:dyDescent="0.25">
      <c r="A101" s="14" t="s">
        <v>97</v>
      </c>
      <c r="B101" s="8" t="s">
        <v>126</v>
      </c>
      <c r="C101" s="269">
        <v>2605961</v>
      </c>
    </row>
    <row r="102" spans="1:3" ht="12" customHeight="1" x14ac:dyDescent="0.25">
      <c r="A102" s="14" t="s">
        <v>98</v>
      </c>
      <c r="B102" s="11" t="s">
        <v>162</v>
      </c>
      <c r="C102" s="269"/>
    </row>
    <row r="103" spans="1:3" ht="12" customHeight="1" x14ac:dyDescent="0.25">
      <c r="A103" s="14" t="s">
        <v>109</v>
      </c>
      <c r="B103" s="19" t="s">
        <v>163</v>
      </c>
      <c r="C103" s="269">
        <f>C110+C115</f>
        <v>4505740</v>
      </c>
    </row>
    <row r="104" spans="1:3" ht="12" customHeight="1" x14ac:dyDescent="0.25">
      <c r="A104" s="14" t="s">
        <v>99</v>
      </c>
      <c r="B104" s="8" t="s">
        <v>414</v>
      </c>
      <c r="C104" s="269"/>
    </row>
    <row r="105" spans="1:3" ht="12" customHeight="1" x14ac:dyDescent="0.25">
      <c r="A105" s="14" t="s">
        <v>100</v>
      </c>
      <c r="B105" s="134" t="s">
        <v>413</v>
      </c>
      <c r="C105" s="269"/>
    </row>
    <row r="106" spans="1:3" ht="12" customHeight="1" x14ac:dyDescent="0.25">
      <c r="A106" s="14" t="s">
        <v>110</v>
      </c>
      <c r="B106" s="134" t="s">
        <v>412</v>
      </c>
      <c r="C106" s="269"/>
    </row>
    <row r="107" spans="1:3" ht="12" customHeight="1" x14ac:dyDescent="0.25">
      <c r="A107" s="14" t="s">
        <v>111</v>
      </c>
      <c r="B107" s="132" t="s">
        <v>324</v>
      </c>
      <c r="C107" s="269"/>
    </row>
    <row r="108" spans="1:3" ht="12" customHeight="1" x14ac:dyDescent="0.25">
      <c r="A108" s="14" t="s">
        <v>112</v>
      </c>
      <c r="B108" s="133" t="s">
        <v>325</v>
      </c>
      <c r="C108" s="269"/>
    </row>
    <row r="109" spans="1:3" ht="12" customHeight="1" x14ac:dyDescent="0.25">
      <c r="A109" s="14" t="s">
        <v>113</v>
      </c>
      <c r="B109" s="133" t="s">
        <v>326</v>
      </c>
      <c r="C109" s="269"/>
    </row>
    <row r="110" spans="1:3" ht="12" customHeight="1" x14ac:dyDescent="0.25">
      <c r="A110" s="14" t="s">
        <v>115</v>
      </c>
      <c r="B110" s="132" t="s">
        <v>327</v>
      </c>
      <c r="C110" s="269">
        <v>2005740</v>
      </c>
    </row>
    <row r="111" spans="1:3" ht="12" customHeight="1" x14ac:dyDescent="0.25">
      <c r="A111" s="14" t="s">
        <v>164</v>
      </c>
      <c r="B111" s="132" t="s">
        <v>328</v>
      </c>
      <c r="C111" s="269"/>
    </row>
    <row r="112" spans="1:3" ht="12" customHeight="1" x14ac:dyDescent="0.25">
      <c r="A112" s="14" t="s">
        <v>322</v>
      </c>
      <c r="B112" s="133" t="s">
        <v>329</v>
      </c>
      <c r="C112" s="269"/>
    </row>
    <row r="113" spans="1:3" ht="12" customHeight="1" x14ac:dyDescent="0.25">
      <c r="A113" s="13" t="s">
        <v>323</v>
      </c>
      <c r="B113" s="134" t="s">
        <v>330</v>
      </c>
      <c r="C113" s="269"/>
    </row>
    <row r="114" spans="1:3" ht="12" customHeight="1" x14ac:dyDescent="0.25">
      <c r="A114" s="14" t="s">
        <v>410</v>
      </c>
      <c r="B114" s="134" t="s">
        <v>331</v>
      </c>
      <c r="C114" s="269"/>
    </row>
    <row r="115" spans="1:3" ht="12" customHeight="1" x14ac:dyDescent="0.25">
      <c r="A115" s="16" t="s">
        <v>411</v>
      </c>
      <c r="B115" s="134" t="s">
        <v>332</v>
      </c>
      <c r="C115" s="269">
        <v>2500000</v>
      </c>
    </row>
    <row r="116" spans="1:3" ht="12" customHeight="1" x14ac:dyDescent="0.25">
      <c r="A116" s="14" t="s">
        <v>415</v>
      </c>
      <c r="B116" s="11" t="s">
        <v>47</v>
      </c>
      <c r="C116" s="267"/>
    </row>
    <row r="117" spans="1:3" ht="12" customHeight="1" x14ac:dyDescent="0.25">
      <c r="A117" s="14" t="s">
        <v>416</v>
      </c>
      <c r="B117" s="8" t="s">
        <v>418</v>
      </c>
      <c r="C117" s="267"/>
    </row>
    <row r="118" spans="1:3" ht="12" customHeight="1" thickBot="1" x14ac:dyDescent="0.3">
      <c r="A118" s="18" t="s">
        <v>417</v>
      </c>
      <c r="B118" s="451" t="s">
        <v>419</v>
      </c>
      <c r="C118" s="273"/>
    </row>
    <row r="119" spans="1:3" ht="12" customHeight="1" thickBot="1" x14ac:dyDescent="0.3">
      <c r="A119" s="448" t="s">
        <v>17</v>
      </c>
      <c r="B119" s="449" t="s">
        <v>333</v>
      </c>
      <c r="C119" s="450">
        <f>+C120+C122+C124</f>
        <v>0</v>
      </c>
    </row>
    <row r="120" spans="1:3" ht="12" customHeight="1" x14ac:dyDescent="0.25">
      <c r="A120" s="15" t="s">
        <v>101</v>
      </c>
      <c r="B120" s="8" t="s">
        <v>206</v>
      </c>
      <c r="C120" s="268"/>
    </row>
    <row r="121" spans="1:3" ht="12" customHeight="1" x14ac:dyDescent="0.25">
      <c r="A121" s="15" t="s">
        <v>102</v>
      </c>
      <c r="B121" s="12" t="s">
        <v>337</v>
      </c>
      <c r="C121" s="268"/>
    </row>
    <row r="122" spans="1:3" ht="12" customHeight="1" x14ac:dyDescent="0.25">
      <c r="A122" s="15" t="s">
        <v>103</v>
      </c>
      <c r="B122" s="12" t="s">
        <v>165</v>
      </c>
      <c r="C122" s="267"/>
    </row>
    <row r="123" spans="1:3" ht="12" customHeight="1" x14ac:dyDescent="0.25">
      <c r="A123" s="15" t="s">
        <v>104</v>
      </c>
      <c r="B123" s="12" t="s">
        <v>338</v>
      </c>
      <c r="C123" s="236"/>
    </row>
    <row r="124" spans="1:3" ht="12" customHeight="1" x14ac:dyDescent="0.25">
      <c r="A124" s="15" t="s">
        <v>105</v>
      </c>
      <c r="B124" s="262" t="s">
        <v>543</v>
      </c>
      <c r="C124" s="236"/>
    </row>
    <row r="125" spans="1:3" ht="12" customHeight="1" x14ac:dyDescent="0.25">
      <c r="A125" s="15" t="s">
        <v>114</v>
      </c>
      <c r="B125" s="261" t="s">
        <v>401</v>
      </c>
      <c r="C125" s="236"/>
    </row>
    <row r="126" spans="1:3" ht="12" customHeight="1" x14ac:dyDescent="0.25">
      <c r="A126" s="15" t="s">
        <v>116</v>
      </c>
      <c r="B126" s="378" t="s">
        <v>343</v>
      </c>
      <c r="C126" s="236"/>
    </row>
    <row r="127" spans="1:3" x14ac:dyDescent="0.25">
      <c r="A127" s="15" t="s">
        <v>166</v>
      </c>
      <c r="B127" s="133" t="s">
        <v>326</v>
      </c>
      <c r="C127" s="236"/>
    </row>
    <row r="128" spans="1:3" ht="12" customHeight="1" x14ac:dyDescent="0.25">
      <c r="A128" s="15" t="s">
        <v>167</v>
      </c>
      <c r="B128" s="133" t="s">
        <v>342</v>
      </c>
      <c r="C128" s="236"/>
    </row>
    <row r="129" spans="1:3" ht="12" customHeight="1" x14ac:dyDescent="0.25">
      <c r="A129" s="15" t="s">
        <v>168</v>
      </c>
      <c r="B129" s="133" t="s">
        <v>341</v>
      </c>
      <c r="C129" s="236"/>
    </row>
    <row r="130" spans="1:3" ht="12" customHeight="1" x14ac:dyDescent="0.25">
      <c r="A130" s="15" t="s">
        <v>334</v>
      </c>
      <c r="B130" s="133" t="s">
        <v>329</v>
      </c>
      <c r="C130" s="236"/>
    </row>
    <row r="131" spans="1:3" ht="12" customHeight="1" x14ac:dyDescent="0.25">
      <c r="A131" s="15" t="s">
        <v>335</v>
      </c>
      <c r="B131" s="133" t="s">
        <v>340</v>
      </c>
      <c r="C131" s="236"/>
    </row>
    <row r="132" spans="1:3" ht="16.5" thickBot="1" x14ac:dyDescent="0.3">
      <c r="A132" s="13" t="s">
        <v>336</v>
      </c>
      <c r="B132" s="133" t="s">
        <v>339</v>
      </c>
      <c r="C132" s="238"/>
    </row>
    <row r="133" spans="1:3" ht="12" customHeight="1" thickBot="1" x14ac:dyDescent="0.3">
      <c r="A133" s="20" t="s">
        <v>18</v>
      </c>
      <c r="B133" s="115" t="s">
        <v>420</v>
      </c>
      <c r="C133" s="265">
        <f>+C98+C119</f>
        <v>8569344</v>
      </c>
    </row>
    <row r="134" spans="1:3" ht="12" customHeight="1" thickBot="1" x14ac:dyDescent="0.3">
      <c r="A134" s="20" t="s">
        <v>19</v>
      </c>
      <c r="B134" s="115" t="s">
        <v>421</v>
      </c>
      <c r="C134" s="265">
        <f>+C135+C136+C137</f>
        <v>0</v>
      </c>
    </row>
    <row r="135" spans="1:3" ht="12" customHeight="1" x14ac:dyDescent="0.25">
      <c r="A135" s="15" t="s">
        <v>243</v>
      </c>
      <c r="B135" s="12" t="s">
        <v>428</v>
      </c>
      <c r="C135" s="236"/>
    </row>
    <row r="136" spans="1:3" ht="12" customHeight="1" x14ac:dyDescent="0.25">
      <c r="A136" s="15" t="s">
        <v>244</v>
      </c>
      <c r="B136" s="12" t="s">
        <v>429</v>
      </c>
      <c r="C136" s="236"/>
    </row>
    <row r="137" spans="1:3" ht="12" customHeight="1" thickBot="1" x14ac:dyDescent="0.3">
      <c r="A137" s="13" t="s">
        <v>245</v>
      </c>
      <c r="B137" s="12" t="s">
        <v>430</v>
      </c>
      <c r="C137" s="236"/>
    </row>
    <row r="138" spans="1:3" ht="12" customHeight="1" thickBot="1" x14ac:dyDescent="0.3">
      <c r="A138" s="20" t="s">
        <v>20</v>
      </c>
      <c r="B138" s="115" t="s">
        <v>422</v>
      </c>
      <c r="C138" s="265">
        <f>SUM(C139:C144)</f>
        <v>0</v>
      </c>
    </row>
    <row r="139" spans="1:3" ht="12" customHeight="1" x14ac:dyDescent="0.25">
      <c r="A139" s="15" t="s">
        <v>88</v>
      </c>
      <c r="B139" s="9" t="s">
        <v>431</v>
      </c>
      <c r="C139" s="236"/>
    </row>
    <row r="140" spans="1:3" ht="12" customHeight="1" x14ac:dyDescent="0.25">
      <c r="A140" s="15" t="s">
        <v>89</v>
      </c>
      <c r="B140" s="9" t="s">
        <v>423</v>
      </c>
      <c r="C140" s="236"/>
    </row>
    <row r="141" spans="1:3" ht="12" customHeight="1" x14ac:dyDescent="0.25">
      <c r="A141" s="15" t="s">
        <v>90</v>
      </c>
      <c r="B141" s="9" t="s">
        <v>424</v>
      </c>
      <c r="C141" s="236"/>
    </row>
    <row r="142" spans="1:3" ht="12" customHeight="1" x14ac:dyDescent="0.25">
      <c r="A142" s="15" t="s">
        <v>153</v>
      </c>
      <c r="B142" s="9" t="s">
        <v>425</v>
      </c>
      <c r="C142" s="236"/>
    </row>
    <row r="143" spans="1:3" ht="12" customHeight="1" x14ac:dyDescent="0.25">
      <c r="A143" s="13" t="s">
        <v>154</v>
      </c>
      <c r="B143" s="7" t="s">
        <v>426</v>
      </c>
      <c r="C143" s="238"/>
    </row>
    <row r="144" spans="1:3" ht="12" customHeight="1" thickBot="1" x14ac:dyDescent="0.3">
      <c r="A144" s="18" t="s">
        <v>155</v>
      </c>
      <c r="B144" s="677" t="s">
        <v>427</v>
      </c>
      <c r="C144" s="458"/>
    </row>
    <row r="145" spans="1:9" ht="12" customHeight="1" thickBot="1" x14ac:dyDescent="0.3">
      <c r="A145" s="20" t="s">
        <v>21</v>
      </c>
      <c r="B145" s="115" t="s">
        <v>435</v>
      </c>
      <c r="C145" s="271">
        <f>+C146+C147+C148+C149</f>
        <v>0</v>
      </c>
    </row>
    <row r="146" spans="1:9" ht="12" customHeight="1" x14ac:dyDescent="0.25">
      <c r="A146" s="15" t="s">
        <v>91</v>
      </c>
      <c r="B146" s="9" t="s">
        <v>344</v>
      </c>
      <c r="C146" s="236"/>
    </row>
    <row r="147" spans="1:9" ht="12" customHeight="1" x14ac:dyDescent="0.25">
      <c r="A147" s="15" t="s">
        <v>92</v>
      </c>
      <c r="B147" s="9" t="s">
        <v>345</v>
      </c>
      <c r="C147" s="236"/>
    </row>
    <row r="148" spans="1:9" ht="12" customHeight="1" thickBot="1" x14ac:dyDescent="0.3">
      <c r="A148" s="13" t="s">
        <v>261</v>
      </c>
      <c r="B148" s="7" t="s">
        <v>436</v>
      </c>
      <c r="C148" s="238"/>
    </row>
    <row r="149" spans="1:9" ht="12" customHeight="1" thickBot="1" x14ac:dyDescent="0.3">
      <c r="A149" s="528" t="s">
        <v>262</v>
      </c>
      <c r="B149" s="533" t="s">
        <v>363</v>
      </c>
      <c r="C149" s="534"/>
    </row>
    <row r="150" spans="1:9" ht="12" customHeight="1" thickBot="1" x14ac:dyDescent="0.3">
      <c r="A150" s="20" t="s">
        <v>22</v>
      </c>
      <c r="B150" s="115" t="s">
        <v>437</v>
      </c>
      <c r="C150" s="274">
        <f>SUM(C151:C155)</f>
        <v>0</v>
      </c>
    </row>
    <row r="151" spans="1:9" ht="12" customHeight="1" x14ac:dyDescent="0.25">
      <c r="A151" s="15" t="s">
        <v>93</v>
      </c>
      <c r="B151" s="9" t="s">
        <v>432</v>
      </c>
      <c r="C151" s="236"/>
    </row>
    <row r="152" spans="1:9" ht="12" customHeight="1" x14ac:dyDescent="0.25">
      <c r="A152" s="15" t="s">
        <v>94</v>
      </c>
      <c r="B152" s="9" t="s">
        <v>439</v>
      </c>
      <c r="C152" s="236"/>
    </row>
    <row r="153" spans="1:9" ht="12" customHeight="1" x14ac:dyDescent="0.25">
      <c r="A153" s="15" t="s">
        <v>273</v>
      </c>
      <c r="B153" s="9" t="s">
        <v>434</v>
      </c>
      <c r="C153" s="236"/>
    </row>
    <row r="154" spans="1:9" ht="12" customHeight="1" x14ac:dyDescent="0.25">
      <c r="A154" s="15" t="s">
        <v>274</v>
      </c>
      <c r="B154" s="9" t="s">
        <v>490</v>
      </c>
      <c r="C154" s="236"/>
    </row>
    <row r="155" spans="1:9" ht="12" customHeight="1" thickBot="1" x14ac:dyDescent="0.3">
      <c r="A155" s="15" t="s">
        <v>438</v>
      </c>
      <c r="B155" s="9" t="s">
        <v>441</v>
      </c>
      <c r="C155" s="236"/>
    </row>
    <row r="156" spans="1:9" ht="12" customHeight="1" thickBot="1" x14ac:dyDescent="0.3">
      <c r="A156" s="20" t="s">
        <v>23</v>
      </c>
      <c r="B156" s="115" t="s">
        <v>442</v>
      </c>
      <c r="C156" s="452"/>
    </row>
    <row r="157" spans="1:9" ht="12" customHeight="1" thickBot="1" x14ac:dyDescent="0.3">
      <c r="A157" s="20" t="s">
        <v>24</v>
      </c>
      <c r="B157" s="115" t="s">
        <v>443</v>
      </c>
      <c r="C157" s="452"/>
    </row>
    <row r="158" spans="1:9" ht="15.2" customHeight="1" thickBot="1" x14ac:dyDescent="0.3">
      <c r="A158" s="20" t="s">
        <v>25</v>
      </c>
      <c r="B158" s="115" t="s">
        <v>445</v>
      </c>
      <c r="C158" s="535">
        <f>+C134+C138+C145+C150+C156+C157</f>
        <v>0</v>
      </c>
      <c r="F158" s="393"/>
      <c r="G158" s="394"/>
      <c r="H158" s="394"/>
      <c r="I158" s="394"/>
    </row>
    <row r="159" spans="1:9" s="381" customFormat="1" ht="17.25" customHeight="1" thickBot="1" x14ac:dyDescent="0.25">
      <c r="A159" s="263" t="s">
        <v>26</v>
      </c>
      <c r="B159" s="536" t="s">
        <v>444</v>
      </c>
      <c r="C159" s="535">
        <f>+C133+C158</f>
        <v>8569344</v>
      </c>
    </row>
    <row r="160" spans="1:9" ht="15.95" customHeight="1" x14ac:dyDescent="0.25">
      <c r="A160" s="537"/>
      <c r="B160" s="537"/>
      <c r="C160" s="595">
        <f>C92-C159</f>
        <v>0</v>
      </c>
    </row>
    <row r="161" spans="1:4" x14ac:dyDescent="0.25">
      <c r="A161" s="776" t="s">
        <v>346</v>
      </c>
      <c r="B161" s="776"/>
      <c r="C161" s="776"/>
    </row>
    <row r="162" spans="1:4" ht="15.2" customHeight="1" thickBot="1" x14ac:dyDescent="0.3">
      <c r="A162" s="769" t="s">
        <v>140</v>
      </c>
      <c r="B162" s="769"/>
      <c r="C162" s="540" t="str">
        <f>C95</f>
        <v>Forintban!</v>
      </c>
    </row>
    <row r="163" spans="1:4" ht="13.5" customHeight="1" thickBot="1" x14ac:dyDescent="0.3">
      <c r="A163" s="20">
        <v>1</v>
      </c>
      <c r="B163" s="27" t="s">
        <v>446</v>
      </c>
      <c r="C163" s="265">
        <f>+C67-C133</f>
        <v>0</v>
      </c>
      <c r="D163" s="395"/>
    </row>
    <row r="164" spans="1:4" ht="27.75" customHeight="1" thickBot="1" x14ac:dyDescent="0.3">
      <c r="A164" s="20" t="s">
        <v>17</v>
      </c>
      <c r="B164" s="27" t="s">
        <v>452</v>
      </c>
      <c r="C164" s="265">
        <f>+C91-C158</f>
        <v>0</v>
      </c>
    </row>
  </sheetData>
  <sheetProtection sheet="1"/>
  <mergeCells count="7">
    <mergeCell ref="A162:B162"/>
    <mergeCell ref="B1:C1"/>
    <mergeCell ref="A6:C6"/>
    <mergeCell ref="A7:B7"/>
    <mergeCell ref="A94:C94"/>
    <mergeCell ref="A95:B95"/>
    <mergeCell ref="A161:C161"/>
  </mergeCells>
  <printOptions horizontalCentered="1"/>
  <pageMargins left="0.6692913385826772" right="0.6692913385826772" top="0.86614173228346458" bottom="0.86614173228346458" header="0" footer="0"/>
  <pageSetup paperSize="9" scale="74" fitToHeight="2" orientation="portrait" r:id="rId1"/>
  <headerFooter alignWithMargins="0"/>
  <rowBreaks count="2" manualBreakCount="2">
    <brk id="67" max="2" man="1"/>
    <brk id="144" max="2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</sheetPr>
  <dimension ref="A1:F33"/>
  <sheetViews>
    <sheetView topLeftCell="A10" zoomScale="120" zoomScaleNormal="120" zoomScaleSheetLayoutView="100" workbookViewId="0">
      <selection activeCell="C31" sqref="C31"/>
    </sheetView>
  </sheetViews>
  <sheetFormatPr defaultRowHeight="12.75" x14ac:dyDescent="0.2"/>
  <cols>
    <col min="1" max="1" width="6.83203125" style="52" customWidth="1"/>
    <col min="2" max="2" width="55.1640625" style="174" customWidth="1"/>
    <col min="3" max="3" width="16.33203125" style="52" customWidth="1"/>
    <col min="4" max="4" width="55.1640625" style="52" customWidth="1"/>
    <col min="5" max="5" width="16.33203125" style="52" customWidth="1"/>
    <col min="6" max="6" width="4.83203125" style="52" customWidth="1"/>
    <col min="7" max="16384" width="9.33203125" style="52"/>
  </cols>
  <sheetData>
    <row r="1" spans="1:6" ht="39.75" customHeight="1" x14ac:dyDescent="0.2">
      <c r="B1" s="287" t="s">
        <v>144</v>
      </c>
      <c r="C1" s="288"/>
      <c r="D1" s="288"/>
      <c r="E1" s="288"/>
      <c r="F1" s="779" t="str">
        <f>CONCATENATE("2.1. melléklet ",ALAPADATOK!A7," ",ALAPADATOK!B7," ",ALAPADATOK!C7," ",ALAPADATOK!D7," ",ALAPADATOK!E7," ",ALAPADATOK!F7," ",ALAPADATOK!G7," ",ALAPADATOK!H7)</f>
        <v>2.1. melléklet a 1 / 2021 ( II.16. ) önkormányzati rendelethez</v>
      </c>
    </row>
    <row r="2" spans="1:6" ht="13.5" thickBot="1" x14ac:dyDescent="0.25">
      <c r="E2" s="542" t="str">
        <f>CONCATENATE('KV_1.1.sz.mell.'!C7)</f>
        <v>Forintban!</v>
      </c>
      <c r="F2" s="779"/>
    </row>
    <row r="3" spans="1:6" ht="18" customHeight="1" thickBot="1" x14ac:dyDescent="0.25">
      <c r="A3" s="777" t="s">
        <v>66</v>
      </c>
      <c r="B3" s="289" t="s">
        <v>53</v>
      </c>
      <c r="C3" s="290"/>
      <c r="D3" s="289" t="s">
        <v>54</v>
      </c>
      <c r="E3" s="291"/>
      <c r="F3" s="779"/>
    </row>
    <row r="4" spans="1:6" s="292" customFormat="1" ht="35.25" customHeight="1" thickBot="1" x14ac:dyDescent="0.25">
      <c r="A4" s="778"/>
      <c r="B4" s="175" t="s">
        <v>58</v>
      </c>
      <c r="C4" s="176" t="str">
        <f>+'KV_1.1.sz.mell.'!C8</f>
        <v>2021. évi előirányzat</v>
      </c>
      <c r="D4" s="175" t="s">
        <v>58</v>
      </c>
      <c r="E4" s="49" t="str">
        <f>+C4</f>
        <v>2021. évi előirányzat</v>
      </c>
      <c r="F4" s="779"/>
    </row>
    <row r="5" spans="1:6" s="297" customFormat="1" ht="12" customHeight="1" thickBot="1" x14ac:dyDescent="0.25">
      <c r="A5" s="293"/>
      <c r="B5" s="294" t="s">
        <v>465</v>
      </c>
      <c r="C5" s="295" t="s">
        <v>466</v>
      </c>
      <c r="D5" s="294" t="s">
        <v>467</v>
      </c>
      <c r="E5" s="296" t="s">
        <v>469</v>
      </c>
      <c r="F5" s="779"/>
    </row>
    <row r="6" spans="1:6" ht="12.95" customHeight="1" x14ac:dyDescent="0.2">
      <c r="A6" s="298" t="s">
        <v>16</v>
      </c>
      <c r="B6" s="299" t="s">
        <v>347</v>
      </c>
      <c r="C6" s="276">
        <v>173717384</v>
      </c>
      <c r="D6" s="299" t="s">
        <v>59</v>
      </c>
      <c r="E6" s="282">
        <v>149691902</v>
      </c>
      <c r="F6" s="779"/>
    </row>
    <row r="7" spans="1:6" ht="12.95" customHeight="1" x14ac:dyDescent="0.2">
      <c r="A7" s="300" t="s">
        <v>17</v>
      </c>
      <c r="B7" s="301" t="s">
        <v>348</v>
      </c>
      <c r="C7" s="277">
        <v>19971319</v>
      </c>
      <c r="D7" s="301" t="s">
        <v>161</v>
      </c>
      <c r="E7" s="283">
        <v>22187702</v>
      </c>
      <c r="F7" s="779"/>
    </row>
    <row r="8" spans="1:6" ht="12.95" customHeight="1" x14ac:dyDescent="0.2">
      <c r="A8" s="300" t="s">
        <v>18</v>
      </c>
      <c r="B8" s="301" t="s">
        <v>368</v>
      </c>
      <c r="C8" s="277"/>
      <c r="D8" s="301" t="s">
        <v>210</v>
      </c>
      <c r="E8" s="283">
        <v>127646338</v>
      </c>
      <c r="F8" s="779"/>
    </row>
    <row r="9" spans="1:6" ht="12.95" customHeight="1" x14ac:dyDescent="0.2">
      <c r="A9" s="300" t="s">
        <v>19</v>
      </c>
      <c r="B9" s="301" t="s">
        <v>152</v>
      </c>
      <c r="C9" s="277">
        <v>36700000</v>
      </c>
      <c r="D9" s="301" t="s">
        <v>162</v>
      </c>
      <c r="E9" s="283">
        <v>1875000</v>
      </c>
      <c r="F9" s="779"/>
    </row>
    <row r="10" spans="1:6" ht="12.95" customHeight="1" x14ac:dyDescent="0.2">
      <c r="A10" s="300" t="s">
        <v>20</v>
      </c>
      <c r="B10" s="302" t="s">
        <v>394</v>
      </c>
      <c r="C10" s="277">
        <v>49998149</v>
      </c>
      <c r="D10" s="301" t="s">
        <v>163</v>
      </c>
      <c r="E10" s="283">
        <v>7031140</v>
      </c>
      <c r="F10" s="779"/>
    </row>
    <row r="11" spans="1:6" ht="12.95" customHeight="1" x14ac:dyDescent="0.2">
      <c r="A11" s="300" t="s">
        <v>21</v>
      </c>
      <c r="B11" s="301" t="s">
        <v>349</v>
      </c>
      <c r="C11" s="278">
        <v>720000</v>
      </c>
      <c r="D11" s="301" t="s">
        <v>47</v>
      </c>
      <c r="E11" s="283"/>
      <c r="F11" s="779"/>
    </row>
    <row r="12" spans="1:6" ht="12.95" customHeight="1" x14ac:dyDescent="0.2">
      <c r="A12" s="300" t="s">
        <v>22</v>
      </c>
      <c r="B12" s="301" t="s">
        <v>453</v>
      </c>
      <c r="C12" s="277"/>
      <c r="D12" s="44"/>
      <c r="E12" s="283"/>
      <c r="F12" s="779"/>
    </row>
    <row r="13" spans="1:6" ht="12.95" customHeight="1" x14ac:dyDescent="0.2">
      <c r="A13" s="300" t="s">
        <v>23</v>
      </c>
      <c r="B13" s="44"/>
      <c r="C13" s="277"/>
      <c r="D13" s="44"/>
      <c r="E13" s="283"/>
      <c r="F13" s="779"/>
    </row>
    <row r="14" spans="1:6" ht="12.95" customHeight="1" x14ac:dyDescent="0.2">
      <c r="A14" s="300" t="s">
        <v>24</v>
      </c>
      <c r="B14" s="396"/>
      <c r="C14" s="278"/>
      <c r="D14" s="44"/>
      <c r="E14" s="283"/>
      <c r="F14" s="779"/>
    </row>
    <row r="15" spans="1:6" ht="12.95" customHeight="1" x14ac:dyDescent="0.2">
      <c r="A15" s="300" t="s">
        <v>25</v>
      </c>
      <c r="B15" s="44"/>
      <c r="C15" s="277"/>
      <c r="D15" s="44"/>
      <c r="E15" s="283"/>
      <c r="F15" s="779"/>
    </row>
    <row r="16" spans="1:6" ht="12.95" customHeight="1" x14ac:dyDescent="0.2">
      <c r="A16" s="300" t="s">
        <v>26</v>
      </c>
      <c r="B16" s="44"/>
      <c r="C16" s="277"/>
      <c r="D16" s="44"/>
      <c r="E16" s="283"/>
      <c r="F16" s="779"/>
    </row>
    <row r="17" spans="1:6" ht="12.95" customHeight="1" thickBot="1" x14ac:dyDescent="0.25">
      <c r="A17" s="300" t="s">
        <v>27</v>
      </c>
      <c r="B17" s="54"/>
      <c r="C17" s="279"/>
      <c r="D17" s="44"/>
      <c r="E17" s="284"/>
      <c r="F17" s="779"/>
    </row>
    <row r="18" spans="1:6" ht="15.95" customHeight="1" thickBot="1" x14ac:dyDescent="0.25">
      <c r="A18" s="303" t="s">
        <v>28</v>
      </c>
      <c r="B18" s="117" t="s">
        <v>454</v>
      </c>
      <c r="C18" s="280">
        <f>C6+C7+C9+C10+C11+C13+C14+C15+C16+C17</f>
        <v>281106852</v>
      </c>
      <c r="D18" s="117" t="s">
        <v>354</v>
      </c>
      <c r="E18" s="285">
        <f>SUM(E6:E17)</f>
        <v>308432082</v>
      </c>
      <c r="F18" s="779"/>
    </row>
    <row r="19" spans="1:6" ht="12.95" customHeight="1" x14ac:dyDescent="0.2">
      <c r="A19" s="304" t="s">
        <v>29</v>
      </c>
      <c r="B19" s="305" t="s">
        <v>351</v>
      </c>
      <c r="C19" s="454">
        <f>+C20+C21+C22+C23</f>
        <v>34273925</v>
      </c>
      <c r="D19" s="306" t="s">
        <v>169</v>
      </c>
      <c r="E19" s="286"/>
      <c r="F19" s="779"/>
    </row>
    <row r="20" spans="1:6" ht="12.95" customHeight="1" x14ac:dyDescent="0.2">
      <c r="A20" s="307" t="s">
        <v>30</v>
      </c>
      <c r="B20" s="306" t="s">
        <v>204</v>
      </c>
      <c r="C20" s="76">
        <v>34273925</v>
      </c>
      <c r="D20" s="306" t="s">
        <v>353</v>
      </c>
      <c r="E20" s="77"/>
      <c r="F20" s="779"/>
    </row>
    <row r="21" spans="1:6" ht="12.95" customHeight="1" x14ac:dyDescent="0.2">
      <c r="A21" s="307" t="s">
        <v>31</v>
      </c>
      <c r="B21" s="306" t="s">
        <v>205</v>
      </c>
      <c r="C21" s="76"/>
      <c r="D21" s="306" t="s">
        <v>142</v>
      </c>
      <c r="E21" s="77"/>
      <c r="F21" s="779"/>
    </row>
    <row r="22" spans="1:6" ht="12.95" customHeight="1" x14ac:dyDescent="0.2">
      <c r="A22" s="307" t="s">
        <v>32</v>
      </c>
      <c r="B22" s="306" t="s">
        <v>209</v>
      </c>
      <c r="C22" s="76"/>
      <c r="D22" s="306" t="s">
        <v>143</v>
      </c>
      <c r="E22" s="77"/>
      <c r="F22" s="779"/>
    </row>
    <row r="23" spans="1:6" ht="12.95" customHeight="1" x14ac:dyDescent="0.2">
      <c r="A23" s="307" t="s">
        <v>33</v>
      </c>
      <c r="B23" s="314" t="s">
        <v>215</v>
      </c>
      <c r="C23" s="76"/>
      <c r="D23" s="305" t="s">
        <v>211</v>
      </c>
      <c r="E23" s="77"/>
      <c r="F23" s="779"/>
    </row>
    <row r="24" spans="1:6" ht="12.95" customHeight="1" x14ac:dyDescent="0.2">
      <c r="A24" s="307" t="s">
        <v>34</v>
      </c>
      <c r="B24" s="306" t="s">
        <v>352</v>
      </c>
      <c r="C24" s="308">
        <f>+C25+C26</f>
        <v>0</v>
      </c>
      <c r="D24" s="306" t="s">
        <v>170</v>
      </c>
      <c r="E24" s="77"/>
      <c r="F24" s="779"/>
    </row>
    <row r="25" spans="1:6" ht="12.95" customHeight="1" x14ac:dyDescent="0.2">
      <c r="A25" s="304" t="s">
        <v>35</v>
      </c>
      <c r="B25" s="305" t="s">
        <v>350</v>
      </c>
      <c r="C25" s="281"/>
      <c r="D25" s="299" t="s">
        <v>669</v>
      </c>
      <c r="E25" s="286">
        <v>6948695</v>
      </c>
      <c r="F25" s="779"/>
    </row>
    <row r="26" spans="1:6" ht="12.95" customHeight="1" x14ac:dyDescent="0.2">
      <c r="A26" s="307" t="s">
        <v>36</v>
      </c>
      <c r="B26" s="314" t="s">
        <v>641</v>
      </c>
      <c r="C26" s="76"/>
      <c r="D26" s="301" t="s">
        <v>442</v>
      </c>
      <c r="E26" s="77"/>
      <c r="F26" s="779"/>
    </row>
    <row r="27" spans="1:6" ht="12.95" customHeight="1" x14ac:dyDescent="0.2">
      <c r="A27" s="300" t="s">
        <v>37</v>
      </c>
      <c r="B27" s="306" t="s">
        <v>447</v>
      </c>
      <c r="C27" s="76"/>
      <c r="D27" s="301" t="s">
        <v>443</v>
      </c>
      <c r="E27" s="77"/>
      <c r="F27" s="779"/>
    </row>
    <row r="28" spans="1:6" ht="12.95" customHeight="1" thickBot="1" x14ac:dyDescent="0.25">
      <c r="A28" s="360" t="s">
        <v>38</v>
      </c>
      <c r="B28" s="305" t="s">
        <v>308</v>
      </c>
      <c r="C28" s="281"/>
      <c r="D28" s="398"/>
      <c r="E28" s="286"/>
      <c r="F28" s="779"/>
    </row>
    <row r="29" spans="1:6" ht="15.95" customHeight="1" thickBot="1" x14ac:dyDescent="0.25">
      <c r="A29" s="303" t="s">
        <v>39</v>
      </c>
      <c r="B29" s="117" t="s">
        <v>455</v>
      </c>
      <c r="C29" s="280">
        <f>+C19+C24+C27+C28</f>
        <v>34273925</v>
      </c>
      <c r="D29" s="117" t="s">
        <v>457</v>
      </c>
      <c r="E29" s="285">
        <f>SUM(E19:E28)</f>
        <v>6948695</v>
      </c>
      <c r="F29" s="779"/>
    </row>
    <row r="30" spans="1:6" ht="13.5" thickBot="1" x14ac:dyDescent="0.25">
      <c r="A30" s="303" t="s">
        <v>40</v>
      </c>
      <c r="B30" s="309" t="s">
        <v>456</v>
      </c>
      <c r="C30" s="310">
        <f>+C18+C29</f>
        <v>315380777</v>
      </c>
      <c r="D30" s="309" t="s">
        <v>458</v>
      </c>
      <c r="E30" s="310">
        <f>+E18+E29</f>
        <v>315380777</v>
      </c>
      <c r="F30" s="779"/>
    </row>
    <row r="31" spans="1:6" ht="13.5" thickBot="1" x14ac:dyDescent="0.25">
      <c r="A31" s="303" t="s">
        <v>41</v>
      </c>
      <c r="B31" s="309" t="s">
        <v>147</v>
      </c>
      <c r="C31" s="310">
        <f>IF(C18-E18&lt;0,E18-C18,"-")</f>
        <v>27325230</v>
      </c>
      <c r="D31" s="309" t="s">
        <v>148</v>
      </c>
      <c r="E31" s="310" t="str">
        <f>IF(C18-E18&gt;0,C18-E18,"-")</f>
        <v>-</v>
      </c>
      <c r="F31" s="779"/>
    </row>
    <row r="32" spans="1:6" ht="13.5" thickBot="1" x14ac:dyDescent="0.25">
      <c r="A32" s="303" t="s">
        <v>42</v>
      </c>
      <c r="B32" s="309" t="s">
        <v>535</v>
      </c>
      <c r="C32" s="310" t="str">
        <f>IF(C30-E30&lt;0,E30-C30,"-")</f>
        <v>-</v>
      </c>
      <c r="D32" s="309" t="s">
        <v>536</v>
      </c>
      <c r="E32" s="310" t="str">
        <f>IF(C30-E30&gt;0,C30-E30,"-")</f>
        <v>-</v>
      </c>
      <c r="F32" s="779"/>
    </row>
    <row r="33" spans="1:5" ht="15.75" x14ac:dyDescent="0.2">
      <c r="A33" s="780" t="str">
        <f>IF(C32&lt;&gt;"-","Nem lehet bruttó hiány, mert az Mötv. 111. § (4) bekezédse szerint A költségvetési rendeletben működési hiány nem tervezhető.","")</f>
        <v/>
      </c>
      <c r="B33" s="780"/>
      <c r="C33" s="780"/>
      <c r="D33" s="780"/>
      <c r="E33" s="780"/>
    </row>
  </sheetData>
  <mergeCells count="3">
    <mergeCell ref="A3:A4"/>
    <mergeCell ref="F1:F32"/>
    <mergeCell ref="A33:E33"/>
  </mergeCells>
  <phoneticPr fontId="0" type="noConversion"/>
  <conditionalFormatting sqref="C32">
    <cfRule type="cellIs" dxfId="2" priority="1" stopIfTrue="1" operator="notEqual">
      <formula>"-"</formula>
    </cfRule>
  </conditionalFormatting>
  <printOptions horizontalCentered="1"/>
  <pageMargins left="0.33" right="0.48" top="0.9055118110236221" bottom="0.5" header="0.6692913385826772" footer="0.28000000000000003"/>
  <pageSetup paperSize="9" orientation="landscape" verticalDpi="300" r:id="rId1"/>
  <headerFooter alignWithMargins="0">
    <oddHeader xml:space="preserve">&amp;R&amp;"Times New Roman CE,Félkövér dőlt"&amp;11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</sheetPr>
  <dimension ref="A1:F33"/>
  <sheetViews>
    <sheetView topLeftCell="A7" zoomScale="120" zoomScaleNormal="120" zoomScaleSheetLayoutView="115" workbookViewId="0">
      <selection activeCell="C32" sqref="C32"/>
    </sheetView>
  </sheetViews>
  <sheetFormatPr defaultRowHeight="12.75" x14ac:dyDescent="0.2"/>
  <cols>
    <col min="1" max="1" width="6.83203125" style="52" customWidth="1"/>
    <col min="2" max="2" width="55.1640625" style="174" customWidth="1"/>
    <col min="3" max="3" width="16.33203125" style="52" customWidth="1"/>
    <col min="4" max="4" width="55.1640625" style="52" customWidth="1"/>
    <col min="5" max="5" width="16.33203125" style="52" customWidth="1"/>
    <col min="6" max="6" width="4.83203125" style="52" customWidth="1"/>
    <col min="7" max="16384" width="9.33203125" style="52"/>
  </cols>
  <sheetData>
    <row r="1" spans="1:6" ht="31.5" x14ac:dyDescent="0.2">
      <c r="B1" s="287" t="s">
        <v>145</v>
      </c>
      <c r="C1" s="288"/>
      <c r="D1" s="288"/>
      <c r="E1" s="288"/>
      <c r="F1" s="779" t="str">
        <f>CONCATENATE("2.2. melléklet ",ALAPADATOK!A7," ",ALAPADATOK!B7," ",ALAPADATOK!C7," ",ALAPADATOK!D7," ",ALAPADATOK!E7," ",ALAPADATOK!F7," ",ALAPADATOK!G7," ",ALAPADATOK!H7)</f>
        <v>2.2. melléklet a 1 / 2021 ( II.16. ) önkormányzati rendelethez</v>
      </c>
    </row>
    <row r="2" spans="1:6" ht="13.5" thickBot="1" x14ac:dyDescent="0.25">
      <c r="E2" s="541" t="str">
        <f>CONCATENATE('KV_1.1.sz.mell.'!C7)</f>
        <v>Forintban!</v>
      </c>
      <c r="F2" s="779"/>
    </row>
    <row r="3" spans="1:6" ht="13.5" thickBot="1" x14ac:dyDescent="0.25">
      <c r="A3" s="781" t="s">
        <v>66</v>
      </c>
      <c r="B3" s="289" t="s">
        <v>53</v>
      </c>
      <c r="C3" s="290"/>
      <c r="D3" s="289" t="s">
        <v>54</v>
      </c>
      <c r="E3" s="291"/>
      <c r="F3" s="779"/>
    </row>
    <row r="4" spans="1:6" s="292" customFormat="1" ht="24.75" thickBot="1" x14ac:dyDescent="0.25">
      <c r="A4" s="782"/>
      <c r="B4" s="175" t="s">
        <v>58</v>
      </c>
      <c r="C4" s="176" t="str">
        <f>+'KV_2.1.sz.mell.'!C4</f>
        <v>2021. évi előirányzat</v>
      </c>
      <c r="D4" s="175" t="s">
        <v>58</v>
      </c>
      <c r="E4" s="49" t="str">
        <f>+'KV_2.1.sz.mell.'!C4</f>
        <v>2021. évi előirányzat</v>
      </c>
      <c r="F4" s="779"/>
    </row>
    <row r="5" spans="1:6" s="292" customFormat="1" ht="13.5" thickBot="1" x14ac:dyDescent="0.25">
      <c r="A5" s="293"/>
      <c r="B5" s="294" t="s">
        <v>465</v>
      </c>
      <c r="C5" s="295" t="s">
        <v>466</v>
      </c>
      <c r="D5" s="294" t="s">
        <v>467</v>
      </c>
      <c r="E5" s="296" t="s">
        <v>469</v>
      </c>
      <c r="F5" s="779"/>
    </row>
    <row r="6" spans="1:6" ht="12.95" customHeight="1" x14ac:dyDescent="0.2">
      <c r="A6" s="298" t="s">
        <v>16</v>
      </c>
      <c r="B6" s="299" t="s">
        <v>355</v>
      </c>
      <c r="C6" s="276">
        <v>940259290</v>
      </c>
      <c r="D6" s="299" t="s">
        <v>206</v>
      </c>
      <c r="E6" s="282">
        <v>108691508</v>
      </c>
      <c r="F6" s="779"/>
    </row>
    <row r="7" spans="1:6" x14ac:dyDescent="0.2">
      <c r="A7" s="300" t="s">
        <v>17</v>
      </c>
      <c r="B7" s="301" t="s">
        <v>356</v>
      </c>
      <c r="C7" s="277"/>
      <c r="D7" s="301" t="s">
        <v>361</v>
      </c>
      <c r="E7" s="283">
        <v>90367179</v>
      </c>
      <c r="F7" s="779"/>
    </row>
    <row r="8" spans="1:6" ht="12.95" customHeight="1" x14ac:dyDescent="0.2">
      <c r="A8" s="300" t="s">
        <v>18</v>
      </c>
      <c r="B8" s="301" t="s">
        <v>8</v>
      </c>
      <c r="C8" s="277"/>
      <c r="D8" s="301" t="s">
        <v>165</v>
      </c>
      <c r="E8" s="283">
        <v>24133417</v>
      </c>
      <c r="F8" s="779"/>
    </row>
    <row r="9" spans="1:6" ht="12.95" customHeight="1" x14ac:dyDescent="0.2">
      <c r="A9" s="300" t="s">
        <v>19</v>
      </c>
      <c r="B9" s="301" t="s">
        <v>357</v>
      </c>
      <c r="C9" s="277">
        <v>100000</v>
      </c>
      <c r="D9" s="301" t="s">
        <v>362</v>
      </c>
      <c r="E9" s="283">
        <v>10716161</v>
      </c>
      <c r="F9" s="779"/>
    </row>
    <row r="10" spans="1:6" ht="12.75" customHeight="1" x14ac:dyDescent="0.2">
      <c r="A10" s="300" t="s">
        <v>20</v>
      </c>
      <c r="B10" s="301" t="s">
        <v>358</v>
      </c>
      <c r="C10" s="277">
        <v>0</v>
      </c>
      <c r="D10" s="301" t="s">
        <v>208</v>
      </c>
      <c r="E10" s="283">
        <v>50000</v>
      </c>
      <c r="F10" s="779"/>
    </row>
    <row r="11" spans="1:6" ht="12.95" customHeight="1" x14ac:dyDescent="0.2">
      <c r="A11" s="300" t="s">
        <v>21</v>
      </c>
      <c r="B11" s="301" t="s">
        <v>359</v>
      </c>
      <c r="C11" s="278"/>
      <c r="D11" s="399"/>
      <c r="E11" s="283"/>
      <c r="F11" s="779"/>
    </row>
    <row r="12" spans="1:6" ht="12.95" customHeight="1" x14ac:dyDescent="0.2">
      <c r="A12" s="300" t="s">
        <v>22</v>
      </c>
      <c r="B12" s="44"/>
      <c r="C12" s="277"/>
      <c r="D12" s="399"/>
      <c r="E12" s="283"/>
      <c r="F12" s="779"/>
    </row>
    <row r="13" spans="1:6" ht="12.95" customHeight="1" x14ac:dyDescent="0.2">
      <c r="A13" s="300" t="s">
        <v>23</v>
      </c>
      <c r="B13" s="44"/>
      <c r="C13" s="277"/>
      <c r="D13" s="400"/>
      <c r="E13" s="283"/>
      <c r="F13" s="779"/>
    </row>
    <row r="14" spans="1:6" ht="12.95" customHeight="1" x14ac:dyDescent="0.2">
      <c r="A14" s="300" t="s">
        <v>24</v>
      </c>
      <c r="B14" s="397"/>
      <c r="C14" s="278"/>
      <c r="D14" s="399"/>
      <c r="E14" s="283"/>
      <c r="F14" s="779"/>
    </row>
    <row r="15" spans="1:6" x14ac:dyDescent="0.2">
      <c r="A15" s="300" t="s">
        <v>25</v>
      </c>
      <c r="B15" s="44"/>
      <c r="C15" s="278"/>
      <c r="D15" s="399"/>
      <c r="E15" s="283"/>
      <c r="F15" s="779"/>
    </row>
    <row r="16" spans="1:6" ht="12.95" customHeight="1" thickBot="1" x14ac:dyDescent="0.25">
      <c r="A16" s="360" t="s">
        <v>26</v>
      </c>
      <c r="B16" s="398"/>
      <c r="C16" s="362"/>
      <c r="D16" s="361" t="s">
        <v>47</v>
      </c>
      <c r="E16" s="326">
        <v>923562460</v>
      </c>
      <c r="F16" s="779"/>
    </row>
    <row r="17" spans="1:6" ht="15.95" customHeight="1" thickBot="1" x14ac:dyDescent="0.25">
      <c r="A17" s="303" t="s">
        <v>27</v>
      </c>
      <c r="B17" s="117" t="s">
        <v>369</v>
      </c>
      <c r="C17" s="280">
        <f>+C6+C8+C9+C11+C12+C13+C14+C15+C16</f>
        <v>940359290</v>
      </c>
      <c r="D17" s="117" t="s">
        <v>370</v>
      </c>
      <c r="E17" s="285">
        <f>+E6+E8+E10+E11+E12+E13+E14+E15+E16</f>
        <v>1056437385</v>
      </c>
      <c r="F17" s="779"/>
    </row>
    <row r="18" spans="1:6" ht="12.95" customHeight="1" x14ac:dyDescent="0.2">
      <c r="A18" s="298" t="s">
        <v>28</v>
      </c>
      <c r="B18" s="313" t="s">
        <v>223</v>
      </c>
      <c r="C18" s="320">
        <f>SUM(C19:C23)</f>
        <v>116078095</v>
      </c>
      <c r="D18" s="306" t="s">
        <v>169</v>
      </c>
      <c r="E18" s="74"/>
      <c r="F18" s="779"/>
    </row>
    <row r="19" spans="1:6" ht="12.95" customHeight="1" x14ac:dyDescent="0.2">
      <c r="A19" s="300" t="s">
        <v>29</v>
      </c>
      <c r="B19" s="314" t="s">
        <v>212</v>
      </c>
      <c r="C19" s="76">
        <v>116078095</v>
      </c>
      <c r="D19" s="306" t="s">
        <v>172</v>
      </c>
      <c r="E19" s="77"/>
      <c r="F19" s="779"/>
    </row>
    <row r="20" spans="1:6" ht="12.95" customHeight="1" x14ac:dyDescent="0.2">
      <c r="A20" s="298" t="s">
        <v>30</v>
      </c>
      <c r="B20" s="314" t="s">
        <v>213</v>
      </c>
      <c r="C20" s="76"/>
      <c r="D20" s="306" t="s">
        <v>142</v>
      </c>
      <c r="E20" s="77"/>
      <c r="F20" s="779"/>
    </row>
    <row r="21" spans="1:6" ht="12.95" customHeight="1" x14ac:dyDescent="0.2">
      <c r="A21" s="300" t="s">
        <v>31</v>
      </c>
      <c r="B21" s="314" t="s">
        <v>214</v>
      </c>
      <c r="C21" s="76"/>
      <c r="D21" s="306" t="s">
        <v>143</v>
      </c>
      <c r="E21" s="77"/>
      <c r="F21" s="779"/>
    </row>
    <row r="22" spans="1:6" ht="12.95" customHeight="1" x14ac:dyDescent="0.2">
      <c r="A22" s="298" t="s">
        <v>32</v>
      </c>
      <c r="B22" s="314" t="s">
        <v>215</v>
      </c>
      <c r="C22" s="76"/>
      <c r="D22" s="305" t="s">
        <v>211</v>
      </c>
      <c r="E22" s="77"/>
      <c r="F22" s="779"/>
    </row>
    <row r="23" spans="1:6" ht="12.95" customHeight="1" x14ac:dyDescent="0.2">
      <c r="A23" s="300" t="s">
        <v>33</v>
      </c>
      <c r="B23" s="315" t="s">
        <v>216</v>
      </c>
      <c r="C23" s="76"/>
      <c r="D23" s="306" t="s">
        <v>173</v>
      </c>
      <c r="E23" s="77"/>
      <c r="F23" s="779"/>
    </row>
    <row r="24" spans="1:6" ht="12.95" customHeight="1" x14ac:dyDescent="0.2">
      <c r="A24" s="298" t="s">
        <v>34</v>
      </c>
      <c r="B24" s="316" t="s">
        <v>217</v>
      </c>
      <c r="C24" s="308">
        <f>+C25+C26+C27+C28+C29</f>
        <v>0</v>
      </c>
      <c r="D24" s="317" t="s">
        <v>171</v>
      </c>
      <c r="E24" s="77"/>
      <c r="F24" s="779"/>
    </row>
    <row r="25" spans="1:6" ht="12.95" customHeight="1" x14ac:dyDescent="0.2">
      <c r="A25" s="300" t="s">
        <v>35</v>
      </c>
      <c r="B25" s="315" t="s">
        <v>218</v>
      </c>
      <c r="C25" s="76"/>
      <c r="D25" s="317" t="s">
        <v>363</v>
      </c>
      <c r="E25" s="77"/>
      <c r="F25" s="779"/>
    </row>
    <row r="26" spans="1:6" ht="12.95" customHeight="1" x14ac:dyDescent="0.2">
      <c r="A26" s="298" t="s">
        <v>36</v>
      </c>
      <c r="B26" s="315" t="s">
        <v>219</v>
      </c>
      <c r="C26" s="76"/>
      <c r="D26" s="312"/>
      <c r="E26" s="77"/>
      <c r="F26" s="779"/>
    </row>
    <row r="27" spans="1:6" ht="12.95" customHeight="1" x14ac:dyDescent="0.2">
      <c r="A27" s="300" t="s">
        <v>37</v>
      </c>
      <c r="B27" s="314" t="s">
        <v>220</v>
      </c>
      <c r="C27" s="76"/>
      <c r="D27" s="113"/>
      <c r="E27" s="77"/>
      <c r="F27" s="779"/>
    </row>
    <row r="28" spans="1:6" ht="12.95" customHeight="1" x14ac:dyDescent="0.2">
      <c r="A28" s="298" t="s">
        <v>38</v>
      </c>
      <c r="B28" s="318" t="s">
        <v>221</v>
      </c>
      <c r="C28" s="76"/>
      <c r="D28" s="44"/>
      <c r="E28" s="77"/>
      <c r="F28" s="779"/>
    </row>
    <row r="29" spans="1:6" ht="12.95" customHeight="1" thickBot="1" x14ac:dyDescent="0.25">
      <c r="A29" s="300" t="s">
        <v>39</v>
      </c>
      <c r="B29" s="319" t="s">
        <v>222</v>
      </c>
      <c r="C29" s="76"/>
      <c r="D29" s="113"/>
      <c r="E29" s="77"/>
      <c r="F29" s="779"/>
    </row>
    <row r="30" spans="1:6" ht="21.75" customHeight="1" thickBot="1" x14ac:dyDescent="0.25">
      <c r="A30" s="303" t="s">
        <v>40</v>
      </c>
      <c r="B30" s="117" t="s">
        <v>360</v>
      </c>
      <c r="C30" s="280">
        <f>+C18+C24</f>
        <v>116078095</v>
      </c>
      <c r="D30" s="117" t="s">
        <v>364</v>
      </c>
      <c r="E30" s="285">
        <f>SUM(E18:E29)</f>
        <v>0</v>
      </c>
      <c r="F30" s="779"/>
    </row>
    <row r="31" spans="1:6" ht="13.5" thickBot="1" x14ac:dyDescent="0.25">
      <c r="A31" s="303" t="s">
        <v>41</v>
      </c>
      <c r="B31" s="309" t="s">
        <v>365</v>
      </c>
      <c r="C31" s="310">
        <f>+C17+C30</f>
        <v>1056437385</v>
      </c>
      <c r="D31" s="309" t="s">
        <v>366</v>
      </c>
      <c r="E31" s="310">
        <f>+E17+E30</f>
        <v>1056437385</v>
      </c>
      <c r="F31" s="779"/>
    </row>
    <row r="32" spans="1:6" ht="13.5" thickBot="1" x14ac:dyDescent="0.25">
      <c r="A32" s="303" t="s">
        <v>42</v>
      </c>
      <c r="B32" s="309" t="s">
        <v>147</v>
      </c>
      <c r="C32" s="310">
        <f>IF(C17-E17&lt;0,E17-C17,"-")</f>
        <v>116078095</v>
      </c>
      <c r="D32" s="309" t="s">
        <v>148</v>
      </c>
      <c r="E32" s="310" t="str">
        <f>IF(C17-E17&gt;0,C17-E17,"-")</f>
        <v>-</v>
      </c>
      <c r="F32" s="779"/>
    </row>
    <row r="33" spans="1:6" ht="13.5" thickBot="1" x14ac:dyDescent="0.25">
      <c r="A33" s="303" t="s">
        <v>43</v>
      </c>
      <c r="B33" s="309" t="s">
        <v>535</v>
      </c>
      <c r="C33" s="310" t="str">
        <f>IF(C31-E31&lt;0,E31-C31,"-")</f>
        <v>-</v>
      </c>
      <c r="D33" s="309" t="s">
        <v>536</v>
      </c>
      <c r="E33" s="310" t="str">
        <f>IF(C31-E31&gt;0,C31-E31,"-")</f>
        <v>-</v>
      </c>
      <c r="F33" s="779"/>
    </row>
  </sheetData>
  <sheetProtection sheet="1"/>
  <mergeCells count="2">
    <mergeCell ref="A3:A4"/>
    <mergeCell ref="F1:F33"/>
  </mergeCells>
  <phoneticPr fontId="0" type="noConversion"/>
  <printOptions horizontalCentered="1"/>
  <pageMargins left="0.78740157480314965" right="0.78740157480314965" top="0.49" bottom="0.79" header="0.49" footer="0.78740157480314965"/>
  <pageSetup paperSize="9" scale="93" orientation="landscape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  <pageSetUpPr fitToPage="1"/>
  </sheetPr>
  <dimension ref="A1:E19"/>
  <sheetViews>
    <sheetView zoomScale="120" zoomScaleNormal="120" workbookViewId="0">
      <selection activeCell="C7" sqref="C7"/>
    </sheetView>
  </sheetViews>
  <sheetFormatPr defaultRowHeight="12.75" x14ac:dyDescent="0.2"/>
  <cols>
    <col min="1" max="1" width="46.33203125" customWidth="1"/>
    <col min="2" max="2" width="16.83203125" customWidth="1"/>
    <col min="3" max="3" width="66.1640625" customWidth="1"/>
    <col min="4" max="4" width="13.83203125" customWidth="1"/>
    <col min="5" max="5" width="17.6640625" customWidth="1"/>
  </cols>
  <sheetData>
    <row r="1" spans="1:5" ht="18.75" x14ac:dyDescent="0.3">
      <c r="A1" s="118" t="s">
        <v>137</v>
      </c>
      <c r="E1" s="121" t="s">
        <v>141</v>
      </c>
    </row>
    <row r="3" spans="1:5" x14ac:dyDescent="0.2">
      <c r="A3" s="126"/>
      <c r="B3" s="127"/>
      <c r="C3" s="126"/>
      <c r="D3" s="129"/>
      <c r="E3" s="127"/>
    </row>
    <row r="4" spans="1:5" ht="15.75" x14ac:dyDescent="0.25">
      <c r="A4" s="84" t="str">
        <f>+KV_ÖSSZEFÜGGÉSEK!A5</f>
        <v>2021. évi előirányzat BEVÉTELEK</v>
      </c>
      <c r="B4" s="128"/>
      <c r="C4" s="136"/>
      <c r="D4" s="129"/>
      <c r="E4" s="127"/>
    </row>
    <row r="5" spans="1:5" x14ac:dyDescent="0.2">
      <c r="A5" s="126"/>
      <c r="B5" s="127"/>
      <c r="C5" s="126"/>
      <c r="D5" s="129"/>
      <c r="E5" s="127"/>
    </row>
    <row r="6" spans="1:5" x14ac:dyDescent="0.2">
      <c r="A6" s="126" t="s">
        <v>514</v>
      </c>
      <c r="B6" s="127">
        <f>+'KV_1.1.sz.mell.'!C67</f>
        <v>1221466142</v>
      </c>
      <c r="C6" s="126" t="s">
        <v>459</v>
      </c>
      <c r="D6" s="129">
        <f>+'KV_2.1.sz.mell.'!C18+'KV_2.2.sz.mell.'!C17</f>
        <v>1221466142</v>
      </c>
      <c r="E6" s="127">
        <f t="shared" ref="E6:E15" si="0">+B6-D6</f>
        <v>0</v>
      </c>
    </row>
    <row r="7" spans="1:5" x14ac:dyDescent="0.2">
      <c r="A7" s="126" t="s">
        <v>515</v>
      </c>
      <c r="B7" s="127">
        <f>+'KV_1.1.sz.mell.'!C91</f>
        <v>150352020</v>
      </c>
      <c r="C7" s="126" t="s">
        <v>460</v>
      </c>
      <c r="D7" s="129">
        <f>+'KV_2.1.sz.mell.'!C29+'KV_2.2.sz.mell.'!C30</f>
        <v>150352020</v>
      </c>
      <c r="E7" s="127">
        <f t="shared" si="0"/>
        <v>0</v>
      </c>
    </row>
    <row r="8" spans="1:5" x14ac:dyDescent="0.2">
      <c r="A8" s="126" t="s">
        <v>516</v>
      </c>
      <c r="B8" s="127">
        <f>+'KV_1.1.sz.mell.'!C92</f>
        <v>1371818162</v>
      </c>
      <c r="C8" s="126" t="s">
        <v>461</v>
      </c>
      <c r="D8" s="129">
        <f>+'KV_2.1.sz.mell.'!C30+'KV_2.2.sz.mell.'!C31</f>
        <v>1371818162</v>
      </c>
      <c r="E8" s="127">
        <f t="shared" si="0"/>
        <v>0</v>
      </c>
    </row>
    <row r="9" spans="1:5" x14ac:dyDescent="0.2">
      <c r="A9" s="126"/>
      <c r="B9" s="127"/>
      <c r="C9" s="126"/>
      <c r="D9" s="129"/>
      <c r="E9" s="127"/>
    </row>
    <row r="10" spans="1:5" x14ac:dyDescent="0.2">
      <c r="A10" s="126"/>
      <c r="B10" s="127"/>
      <c r="C10" s="126"/>
      <c r="D10" s="129"/>
      <c r="E10" s="127"/>
    </row>
    <row r="11" spans="1:5" ht="15.75" x14ac:dyDescent="0.25">
      <c r="A11" s="84" t="str">
        <f>+KV_ÖSSZEFÜGGÉSEK!A12</f>
        <v>2021. évi előirányzat KIADÁSOK</v>
      </c>
      <c r="B11" s="128"/>
      <c r="C11" s="136"/>
      <c r="D11" s="129"/>
      <c r="E11" s="127"/>
    </row>
    <row r="12" spans="1:5" x14ac:dyDescent="0.2">
      <c r="A12" s="126"/>
      <c r="B12" s="127"/>
      <c r="C12" s="126"/>
      <c r="D12" s="129"/>
      <c r="E12" s="127"/>
    </row>
    <row r="13" spans="1:5" x14ac:dyDescent="0.2">
      <c r="A13" s="126" t="s">
        <v>517</v>
      </c>
      <c r="B13" s="127">
        <f>+'KV_1.1.sz.mell.'!C133</f>
        <v>1364869467</v>
      </c>
      <c r="C13" s="126" t="s">
        <v>462</v>
      </c>
      <c r="D13" s="129">
        <f>+'KV_2.1.sz.mell.'!E18+'KV_2.2.sz.mell.'!E17</f>
        <v>1364869467</v>
      </c>
      <c r="E13" s="127">
        <f t="shared" si="0"/>
        <v>0</v>
      </c>
    </row>
    <row r="14" spans="1:5" x14ac:dyDescent="0.2">
      <c r="A14" s="126" t="s">
        <v>518</v>
      </c>
      <c r="B14" s="127">
        <f>+'KV_1.1.sz.mell.'!C158</f>
        <v>6948695</v>
      </c>
      <c r="C14" s="126" t="s">
        <v>463</v>
      </c>
      <c r="D14" s="129">
        <f>+'KV_2.1.sz.mell.'!E29+'KV_2.2.sz.mell.'!E30</f>
        <v>6948695</v>
      </c>
      <c r="E14" s="127">
        <f t="shared" si="0"/>
        <v>0</v>
      </c>
    </row>
    <row r="15" spans="1:5" x14ac:dyDescent="0.2">
      <c r="A15" s="126" t="s">
        <v>519</v>
      </c>
      <c r="B15" s="127">
        <f>+'KV_1.1.sz.mell.'!C159</f>
        <v>1371818162</v>
      </c>
      <c r="C15" s="126" t="s">
        <v>464</v>
      </c>
      <c r="D15" s="129">
        <f>+'KV_2.1.sz.mell.'!E30+'KV_2.2.sz.mell.'!E31</f>
        <v>1371818162</v>
      </c>
      <c r="E15" s="127">
        <f t="shared" si="0"/>
        <v>0</v>
      </c>
    </row>
    <row r="16" spans="1:5" x14ac:dyDescent="0.2">
      <c r="A16" s="119"/>
      <c r="B16" s="119"/>
      <c r="C16" s="126"/>
      <c r="D16" s="129"/>
      <c r="E16" s="120"/>
    </row>
    <row r="17" spans="1:5" x14ac:dyDescent="0.2">
      <c r="A17" s="119"/>
      <c r="B17" s="119"/>
      <c r="C17" s="119"/>
      <c r="D17" s="119"/>
      <c r="E17" s="119"/>
    </row>
    <row r="18" spans="1:5" x14ac:dyDescent="0.2">
      <c r="A18" s="119"/>
      <c r="B18" s="119"/>
      <c r="C18" s="119"/>
      <c r="D18" s="119"/>
      <c r="E18" s="119"/>
    </row>
    <row r="19" spans="1:5" x14ac:dyDescent="0.2">
      <c r="A19" s="119"/>
      <c r="B19" s="119"/>
      <c r="C19" s="119"/>
      <c r="D19" s="119"/>
      <c r="E19" s="119"/>
    </row>
  </sheetData>
  <sheetProtection sheet="1"/>
  <phoneticPr fontId="29" type="noConversion"/>
  <conditionalFormatting sqref="E3:E15">
    <cfRule type="cellIs" dxfId="1" priority="1" stopIfTrue="1" operator="notEqual">
      <formula>0</formula>
    </cfRule>
  </conditionalFormatting>
  <pageMargins left="0.79" right="0.56999999999999995" top="0.88" bottom="0.66" header="0.5" footer="0.5"/>
  <pageSetup paperSize="9" scale="9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33</vt:i4>
      </vt:variant>
      <vt:variant>
        <vt:lpstr>Névvel ellátott tartományok</vt:lpstr>
      </vt:variant>
      <vt:variant>
        <vt:i4>15</vt:i4>
      </vt:variant>
    </vt:vector>
  </HeadingPairs>
  <TitlesOfParts>
    <vt:vector size="48" baseType="lpstr">
      <vt:lpstr>TARTALOMJEGYZÉK</vt:lpstr>
      <vt:lpstr>ALAPADATOK</vt:lpstr>
      <vt:lpstr>KV_ÖSSZEFÜGGÉSEK</vt:lpstr>
      <vt:lpstr>KV_1.1.sz.mell.</vt:lpstr>
      <vt:lpstr>KV_1.2.sz.mell.</vt:lpstr>
      <vt:lpstr>KV_1.3.sz.mell.</vt:lpstr>
      <vt:lpstr>KV_2.1.sz.mell.</vt:lpstr>
      <vt:lpstr>KV_2.2.sz.mell.</vt:lpstr>
      <vt:lpstr>KV_ELLENŐRZÉS</vt:lpstr>
      <vt:lpstr>KV_3.sz.mell.</vt:lpstr>
      <vt:lpstr>KV_4.sz.mell.</vt:lpstr>
      <vt:lpstr>KV_5.sz.mell.</vt:lpstr>
      <vt:lpstr>KV_6.sz.mell.</vt:lpstr>
      <vt:lpstr>KV_7.sz.mell.</vt:lpstr>
      <vt:lpstr>KV_8.sz.mell.</vt:lpstr>
      <vt:lpstr>KV_9.1.sz.mell</vt:lpstr>
      <vt:lpstr>KV_9.1.1.sz.mell</vt:lpstr>
      <vt:lpstr>KV_9.1.2.sz.mell.</vt:lpstr>
      <vt:lpstr>KV_9.2.sz.mell</vt:lpstr>
      <vt:lpstr>KV_9.2.1.sz.mell</vt:lpstr>
      <vt:lpstr>KV_9.2.2.sz.mell</vt:lpstr>
      <vt:lpstr>KV_9.3.sz.mell</vt:lpstr>
      <vt:lpstr>KV_9.3.1.sz.mell</vt:lpstr>
      <vt:lpstr>KV_9.3.2.sz.mell</vt:lpstr>
      <vt:lpstr>KV_10.sz.mell</vt:lpstr>
      <vt:lpstr>KV_11sz.mell</vt:lpstr>
      <vt:lpstr>KV_1.sz.tájékoztató_t.</vt:lpstr>
      <vt:lpstr>KV_2.sz.tájékoztató_t.</vt:lpstr>
      <vt:lpstr>KV_3.sz.tájékoztató_t.</vt:lpstr>
      <vt:lpstr>KV_4.sz.tájékoztató_t.</vt:lpstr>
      <vt:lpstr>KV_5.sz.tájékoztató_t</vt:lpstr>
      <vt:lpstr>KV_6.sz.tájékoztató_t.</vt:lpstr>
      <vt:lpstr>KV_7.sz.tájékoztató_t.</vt:lpstr>
      <vt:lpstr>KV_9.1.1.sz.mell!Nyomtatási_cím</vt:lpstr>
      <vt:lpstr>KV_9.1.2.sz.mell.!Nyomtatási_cím</vt:lpstr>
      <vt:lpstr>KV_9.1.sz.mell!Nyomtatási_cím</vt:lpstr>
      <vt:lpstr>KV_9.2.1.sz.mell!Nyomtatási_cím</vt:lpstr>
      <vt:lpstr>KV_9.2.2.sz.mell!Nyomtatási_cím</vt:lpstr>
      <vt:lpstr>KV_9.2.sz.mell!Nyomtatási_cím</vt:lpstr>
      <vt:lpstr>KV_9.3.1.sz.mell!Nyomtatási_cím</vt:lpstr>
      <vt:lpstr>KV_9.3.2.sz.mell!Nyomtatási_cím</vt:lpstr>
      <vt:lpstr>KV_9.3.sz.mell!Nyomtatási_cím</vt:lpstr>
      <vt:lpstr>KV_1.1.sz.mell.!Nyomtatási_terület</vt:lpstr>
      <vt:lpstr>KV_1.2.sz.mell.!Nyomtatási_terület</vt:lpstr>
      <vt:lpstr>KV_1.3.sz.mell.!Nyomtatási_terület</vt:lpstr>
      <vt:lpstr>KV_1.sz.tájékoztató_t.!Nyomtatási_terület</vt:lpstr>
      <vt:lpstr>KV_7.sz.tájékoztató_t.!Nyomtatási_terület</vt:lpstr>
      <vt:lpstr>TARTALOMJEGYZÉK!Nyomtatási_terület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Makranczi László</dc:creator>
  <cp:lastModifiedBy>user</cp:lastModifiedBy>
  <cp:lastPrinted>2021-07-08T14:37:06Z</cp:lastPrinted>
  <dcterms:created xsi:type="dcterms:W3CDTF">1999-10-30T10:30:45Z</dcterms:created>
  <dcterms:modified xsi:type="dcterms:W3CDTF">2021-07-09T06:17:15Z</dcterms:modified>
</cp:coreProperties>
</file>