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 activeTab="6"/>
  </bookViews>
  <sheets>
    <sheet name="Z_TARTALOMJEGYZÉK" sheetId="209" r:id="rId1"/>
    <sheet name="Z_ALAPADATOK" sheetId="94" r:id="rId2"/>
    <sheet name="Z_ÖSSZEFÜGGÉSEK" sheetId="75" r:id="rId3"/>
    <sheet name="1.1.sz.mell." sheetId="1" r:id="rId4"/>
    <sheet name="2.1.sz.mell" sheetId="73" r:id="rId5"/>
    <sheet name="2.2.sz.mell" sheetId="61" r:id="rId6"/>
    <sheet name="Z_ELLENŐRZÉS" sheetId="76" r:id="rId7"/>
  </sheets>
  <definedNames>
    <definedName name="_xlnm.Print_Area" localSheetId="3">'1.1.sz.mell.'!$A$1:$E$166</definedName>
  </definedNames>
  <calcPr calcId="181029"/>
</workbook>
</file>

<file path=xl/calcChain.xml><?xml version="1.0" encoding="utf-8"?>
<calcChain xmlns="http://schemas.openxmlformats.org/spreadsheetml/2006/main">
  <c r="E105" i="1" l="1"/>
  <c r="D105" i="1"/>
  <c r="C105" i="1"/>
  <c r="D7" i="94"/>
  <c r="B1" i="1"/>
  <c r="B1" i="94"/>
  <c r="A3" i="1"/>
  <c r="B9" i="209"/>
  <c r="K13" i="94"/>
  <c r="M13" i="94"/>
  <c r="K11" i="94"/>
  <c r="M11" i="94"/>
  <c r="E18" i="73"/>
  <c r="D18" i="73"/>
  <c r="C18" i="73"/>
  <c r="E25" i="73"/>
  <c r="D25" i="73"/>
  <c r="C25" i="73"/>
  <c r="A2" i="1"/>
  <c r="C24" i="61"/>
  <c r="C30" i="61"/>
  <c r="C31" i="61"/>
  <c r="D7" i="76"/>
  <c r="E7" i="76"/>
  <c r="E96" i="1"/>
  <c r="E164" i="1"/>
  <c r="H17" i="61"/>
  <c r="H31" i="61"/>
  <c r="I17" i="61"/>
  <c r="I32" i="61"/>
  <c r="H30" i="61"/>
  <c r="I30" i="61"/>
  <c r="D17" i="61"/>
  <c r="E17" i="61"/>
  <c r="E32" i="61"/>
  <c r="D18" i="61"/>
  <c r="D30" i="61"/>
  <c r="E18" i="61"/>
  <c r="E30" i="61"/>
  <c r="E31" i="61"/>
  <c r="D24" i="61"/>
  <c r="E24" i="61"/>
  <c r="H18" i="73"/>
  <c r="D31" i="73"/>
  <c r="I18" i="73"/>
  <c r="I30" i="73"/>
  <c r="H29" i="73"/>
  <c r="D31" i="76"/>
  <c r="E31" i="76"/>
  <c r="I29" i="73"/>
  <c r="D19" i="73"/>
  <c r="D29" i="73"/>
  <c r="D30" i="73"/>
  <c r="D32" i="73"/>
  <c r="E19" i="73"/>
  <c r="E29" i="73"/>
  <c r="D100" i="1"/>
  <c r="E100" i="1"/>
  <c r="E135" i="1"/>
  <c r="D121" i="1"/>
  <c r="E121" i="1"/>
  <c r="D136" i="1"/>
  <c r="E136" i="1"/>
  <c r="D140" i="1"/>
  <c r="E140" i="1"/>
  <c r="D147" i="1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E78" i="1"/>
  <c r="D81" i="1"/>
  <c r="E81" i="1"/>
  <c r="D85" i="1"/>
  <c r="E85" i="1"/>
  <c r="G29" i="73"/>
  <c r="D25" i="76"/>
  <c r="E25" i="76"/>
  <c r="C152" i="1"/>
  <c r="C140" i="1"/>
  <c r="C100" i="1"/>
  <c r="C32" i="1"/>
  <c r="G17" i="61"/>
  <c r="C32" i="61"/>
  <c r="C17" i="61"/>
  <c r="C147" i="1"/>
  <c r="C136" i="1"/>
  <c r="C121" i="1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G30" i="61"/>
  <c r="C18" i="61"/>
  <c r="G18" i="73"/>
  <c r="D24" i="76"/>
  <c r="E24" i="76"/>
  <c r="C19" i="73"/>
  <c r="C29" i="73"/>
  <c r="C30" i="73"/>
  <c r="K15" i="94"/>
  <c r="K17" i="94"/>
  <c r="M17" i="94"/>
  <c r="M15" i="94"/>
  <c r="D6" i="76"/>
  <c r="G32" i="61"/>
  <c r="K19" i="94"/>
  <c r="C160" i="1"/>
  <c r="B25" i="76"/>
  <c r="D37" i="76"/>
  <c r="E37" i="76"/>
  <c r="D32" i="61"/>
  <c r="K21" i="94"/>
  <c r="M21" i="94"/>
  <c r="M19" i="94"/>
  <c r="I2" i="61"/>
  <c r="H31" i="73"/>
  <c r="K23" i="94"/>
  <c r="D160" i="1"/>
  <c r="B31" i="76"/>
  <c r="E92" i="1"/>
  <c r="B19" i="76"/>
  <c r="M23" i="94"/>
  <c r="K25" i="94"/>
  <c r="K27" i="94"/>
  <c r="M25" i="94"/>
  <c r="M27" i="94"/>
  <c r="K29" i="94"/>
  <c r="I4" i="73"/>
  <c r="M29" i="94"/>
  <c r="K31" i="94"/>
  <c r="M31" i="94"/>
  <c r="E4" i="61"/>
  <c r="I4" i="61"/>
  <c r="E166" i="1"/>
  <c r="D135" i="1"/>
  <c r="B30" i="76"/>
  <c r="C135" i="1"/>
  <c r="B36" i="76"/>
  <c r="E161" i="1"/>
  <c r="B38" i="76"/>
  <c r="B24" i="76"/>
  <c r="C161" i="1"/>
  <c r="B26" i="76"/>
  <c r="B7" i="76"/>
  <c r="C166" i="1"/>
  <c r="B13" i="76"/>
  <c r="D166" i="1"/>
  <c r="C68" i="1"/>
  <c r="E68" i="1"/>
  <c r="E165" i="1"/>
  <c r="D68" i="1"/>
  <c r="B12" i="76"/>
  <c r="D161" i="1"/>
  <c r="B32" i="76"/>
  <c r="C165" i="1"/>
  <c r="C93" i="1"/>
  <c r="B8" i="76"/>
  <c r="D165" i="1"/>
  <c r="D93" i="1"/>
  <c r="D162" i="1"/>
  <c r="B6" i="76"/>
  <c r="E6" i="76"/>
  <c r="E93" i="1"/>
  <c r="B20" i="76"/>
  <c r="B18" i="76"/>
  <c r="C162" i="1"/>
  <c r="B14" i="76"/>
  <c r="D12" i="76"/>
  <c r="E12" i="76"/>
  <c r="G31" i="61"/>
  <c r="G33" i="61"/>
  <c r="C33" i="61"/>
  <c r="H30" i="73"/>
  <c r="G30" i="73"/>
  <c r="D26" i="76"/>
  <c r="E26" i="76"/>
  <c r="H32" i="73"/>
  <c r="D30" i="76"/>
  <c r="E30" i="76"/>
  <c r="E31" i="73"/>
  <c r="I31" i="73"/>
  <c r="D8" i="76"/>
  <c r="E8" i="76"/>
  <c r="D18" i="76"/>
  <c r="E18" i="76"/>
  <c r="C32" i="73"/>
  <c r="G32" i="73"/>
  <c r="C31" i="73"/>
  <c r="G31" i="73"/>
  <c r="D19" i="76"/>
  <c r="E19" i="76"/>
  <c r="E30" i="73"/>
  <c r="D13" i="76"/>
  <c r="E13" i="76"/>
  <c r="D31" i="61"/>
  <c r="D14" i="76"/>
  <c r="E14" i="76"/>
  <c r="I31" i="61"/>
  <c r="D36" i="76"/>
  <c r="E36" i="76"/>
  <c r="D38" i="76"/>
  <c r="E38" i="76"/>
  <c r="H33" i="61"/>
  <c r="D33" i="61"/>
  <c r="D32" i="76"/>
  <c r="E32" i="76"/>
  <c r="H32" i="61"/>
  <c r="D20" i="76"/>
  <c r="E20" i="76"/>
  <c r="I32" i="73"/>
  <c r="E32" i="73"/>
  <c r="E33" i="61"/>
  <c r="I33" i="61"/>
  <c r="A6" i="75"/>
  <c r="A25" i="75"/>
  <c r="A22" i="76"/>
  <c r="J1" i="73"/>
  <c r="A4" i="76"/>
  <c r="A37" i="75"/>
  <c r="A34" i="76"/>
  <c r="A13" i="75"/>
  <c r="A10" i="76"/>
  <c r="J1" i="61"/>
  <c r="E9" i="1"/>
  <c r="E98" i="1"/>
  <c r="C8" i="1"/>
  <c r="A31" i="75"/>
  <c r="A28" i="76"/>
  <c r="A19" i="75"/>
  <c r="A16" i="76"/>
  <c r="C97" i="1"/>
  <c r="D4" i="73"/>
  <c r="H4" i="73"/>
  <c r="D4" i="61"/>
  <c r="H4" i="61"/>
  <c r="C4" i="61"/>
  <c r="G4" i="61"/>
  <c r="C4" i="73"/>
  <c r="G4" i="73"/>
</calcChain>
</file>

<file path=xl/sharedStrings.xml><?xml version="1.0" encoding="utf-8"?>
<sst xmlns="http://schemas.openxmlformats.org/spreadsheetml/2006/main" count="617" uniqueCount="437">
  <si>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</si>
  <si>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</si>
  <si>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</si>
  <si>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</si>
  <si>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</si>
  <si>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</si>
  <si>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</si>
  <si>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</si>
  <si>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</si>
  <si>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</si>
  <si>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</si>
  <si>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</si>
  <si>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</si>
  <si>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</si>
  <si>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</si>
  <si>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</si>
  <si>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</si>
  <si>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</si>
  <si>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</si>
  <si>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</si>
  <si>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</si>
  <si>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</si>
  <si>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</si>
  <si>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</si>
  <si>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</si>
  <si>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</si>
  <si>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</si>
  <si>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</si>
  <si>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</si>
  <si>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</si>
  <si>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</si>
  <si>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</si>
  <si>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</si>
  <si>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</si>
  <si>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</si>
  <si>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</si>
  <si>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</si>
  <si>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</si>
  <si>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</si>
  <si>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</si>
  <si>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</si>
  <si>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</si>
  <si>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</si>
  <si>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</si>
  <si>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</si>
  <si>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</si>
  <si>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</si>
  <si>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</si>
  <si>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</si>
  <si>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</si>
  <si>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</si>
  <si>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</si>
  <si>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</si>
  <si>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</si>
  <si>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</si>
  <si>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</si>
  <si>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</si>
  <si>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</si>
  <si>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</si>
  <si>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</si>
  <si>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</si>
  <si>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</si>
  <si>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</si>
  <si>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</si>
  <si>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</si>
  <si>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</si>
  <si>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</si>
  <si>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</si>
  <si>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</si>
  <si>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</si>
  <si>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</si>
  <si>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</si>
  <si>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</si>
  <si>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</si>
  <si>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</si>
  <si>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</si>
  <si>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</si>
  <si>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</si>
  <si>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</si>
  <si>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</si>
  <si>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</si>
  <si>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</si>
  <si>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</si>
  <si>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</si>
  <si>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</si>
  <si>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</si>
  <si>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</si>
  <si>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</si>
  <si>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</si>
  <si>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</si>
  <si>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</si>
  <si>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</si>
  <si>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</si>
  <si>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</si>
  <si>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</si>
  <si>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</si>
  <si>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</si>
  <si>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</si>
  <si>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</si>
  <si>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</si>
  <si>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</si>
  <si>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</si>
  <si>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</si>
  <si>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</si>
  <si>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</si>
  <si>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</si>
  <si>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</si>
  <si>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</si>
  <si>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</si>
  <si>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</si>
  <si>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</si>
  <si>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</si>
  <si>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</si>
  <si>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</si>
  <si>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</si>
  <si>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</si>
  <si>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</si>
  <si>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</si>
  <si>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</si>
  <si>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</si>
  <si>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</si>
  <si>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</si>
  <si>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</si>
  <si>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</si>
  <si>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</si>
  <si>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</si>
  <si>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</si>
  <si>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</si>
  <si>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</si>
  <si>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</si>
  <si>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</si>
  <si>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</si>
  <si>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</si>
  <si>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</si>
  <si>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</si>
  <si>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</si>
  <si>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</si>
  <si>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</si>
  <si>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</si>
  <si>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</si>
  <si>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</si>
  <si>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</si>
  <si>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</si>
  <si>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</si>
  <si>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</si>
  <si>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</si>
  <si>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</si>
  <si>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</si>
  <si>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</si>
  <si>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</si>
  <si>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</si>
  <si>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</si>
  <si>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</si>
  <si>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</si>
  <si>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</si>
  <si>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</si>
  <si>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</si>
  <si>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</si>
  <si>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</si>
  <si>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</si>
  <si>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</si>
  <si>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</si>
  <si>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</si>
  <si>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</si>
  <si>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</si>
  <si>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</si>
  <si>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</si>
  <si>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</si>
  <si>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</si>
  <si>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</si>
  <si>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</si>
  <si>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</si>
  <si>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</si>
  <si>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</si>
  <si>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</si>
  <si>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</si>
  <si>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</si>
  <si>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</si>
  <si>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</si>
  <si>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</si>
  <si>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</si>
  <si>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</si>
  <si>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</si>
  <si>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</si>
  <si>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</si>
  <si>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</si>
  <si>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</si>
  <si>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</si>
  <si>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</si>
  <si>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</si>
  <si>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</si>
  <si>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</si>
  <si>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</si>
  <si>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</si>
  <si>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</si>
  <si>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</si>
  <si>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</si>
  <si>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</si>
  <si>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</si>
  <si>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</si>
  <si>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</si>
  <si>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</si>
  <si>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</si>
  <si>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</si>
  <si>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</si>
  <si>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</si>
  <si>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</si>
  <si>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</si>
  <si>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</si>
  <si>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</si>
  <si>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</si>
  <si>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</si>
  <si>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</si>
  <si>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</si>
  <si>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</si>
  <si>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</si>
  <si>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</si>
  <si>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</si>
  <si>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</si>
  <si>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</si>
  <si>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</si>
  <si>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</si>
  <si>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</si>
  <si>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</si>
  <si>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</si>
  <si>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</si>
  <si>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</si>
  <si>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</si>
  <si>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</si>
  <si>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</si>
  <si>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</si>
  <si>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</si>
  <si>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</si>
  <si>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</si>
  <si>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</si>
  <si>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</si>
  <si>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</si>
  <si>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</si>
  <si>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</si>
  <si>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</si>
  <si>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</si>
  <si>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</si>
  <si>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</si>
  <si>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</si>
  <si>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</si>
  <si>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</si>
  <si>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</si>
  <si>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</si>
  <si>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</si>
  <si>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</si>
  <si>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</si>
  <si>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</si>
  <si>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</si>
  <si>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</si>
  <si>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</si>
  <si>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</si>
  <si>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</si>
  <si>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</si>
  <si>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</si>
  <si>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</si>
  <si>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</si>
  <si>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</si>
  <si>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</si>
  <si>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</si>
  <si>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</si>
  <si>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</si>
  <si>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</si>
  <si>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</si>
  <si>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</si>
  <si>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</si>
  <si>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</si>
  <si>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</si>
  <si>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</si>
  <si>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</si>
  <si>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</si>
  <si>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</si>
  <si>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</si>
  <si>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</si>
  <si>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</si>
  <si>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</si>
  <si>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</si>
  <si>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</si>
  <si>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</si>
  <si>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</si>
  <si>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</si>
  <si>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</si>
  <si>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</si>
  <si>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</si>
  <si>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</si>
  <si>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</si>
  <si>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</si>
  <si>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</si>
  <si>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</si>
  <si>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</si>
  <si>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</si>
  <si>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</si>
  <si>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</si>
  <si>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</si>
  <si>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</si>
  <si>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</si>
  <si>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</si>
  <si>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</si>
  <si>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</si>
  <si>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</si>
  <si>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</si>
  <si>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</si>
  <si>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</si>
  <si>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</si>
  <si>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</si>
  <si>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</si>
  <si>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</si>
  <si>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</si>
  <si>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</si>
  <si>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</si>
  <si>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</si>
  <si>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</si>
  <si>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</si>
  <si>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</si>
  <si>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</si>
  <si>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</si>
  <si>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</si>
  <si>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</si>
  <si>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</si>
  <si>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</si>
  <si>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</si>
  <si>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</si>
  <si>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</si>
  <si>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</si>
  <si>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</si>
  <si>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</si>
  <si>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</si>
  <si>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</si>
  <si>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</si>
  <si>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</si>
  <si>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</si>
  <si>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</si>
  <si>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</si>
  <si>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</si>
  <si>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</si>
  <si>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</si>
  <si>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</si>
  <si>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</si>
  <si>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</si>
  <si>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</si>
  <si>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</si>
  <si>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</si>
  <si>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</si>
  <si>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</si>
  <si>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</si>
  <si>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</si>
  <si>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</si>
  <si>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</si>
  <si>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</si>
  <si>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</si>
  <si>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</si>
  <si>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</si>
  <si>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</si>
  <si>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</si>
  <si>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</si>
  <si>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</si>
  <si>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</si>
  <si>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</si>
  <si>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</si>
  <si>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</si>
  <si>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</si>
  <si>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</si>
  <si>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</si>
  <si>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</si>
  <si>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</si>
  <si>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</si>
  <si>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</si>
  <si>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</si>
  <si>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</si>
  <si>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</si>
  <si>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</si>
  <si>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</si>
  <si>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</si>
  <si>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</si>
  <si>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</si>
  <si>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</si>
  <si>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</si>
  <si>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</si>
  <si>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</si>
  <si>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</si>
  <si>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</si>
  <si>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</si>
  <si>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</si>
  <si>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</si>
  <si>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</si>
  <si>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</si>
  <si>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</si>
  <si>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</si>
  <si>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</si>
  <si>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</si>
  <si>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</si>
  <si>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</si>
  <si>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2.1. melléklet</t>
  </si>
  <si>
    <t>Zárszámadási rendelet űrlapjainak összefüggései: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</si>
  <si>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</si>
  <si>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</si>
  <si>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</si>
  <si>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</si>
  <si>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</si>
  <si>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</si>
  <si>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</si>
  <si>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</si>
  <si>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</si>
  <si>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</si>
  <si>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</si>
  <si>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</si>
  <si>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</si>
  <si>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</si>
  <si>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</si>
  <si>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</si>
  <si>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</si>
  <si>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</si>
  <si>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</si>
  <si>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</si>
  <si>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. évi</t>
  </si>
  <si>
    <t>Forintban!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</si>
  <si>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</si>
  <si>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</si>
  <si>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</si>
  <si>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</si>
  <si>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</si>
  <si>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Mellékletben külön?</t>
  </si>
  <si>
    <t>.</t>
  </si>
  <si>
    <t>Igen</t>
  </si>
  <si>
    <t>Tótszerdahely Községi Önkormányzata</t>
  </si>
  <si>
    <t>Tótszerdahelyi Közös Önkormányzati Hivatal</t>
  </si>
  <si>
    <t>Tótszerdahelyi Óvoda és Konyha</t>
  </si>
  <si>
    <t>Önkormányzatok szociális, gyermekjóléti és gyermekétkeztetési feladatainak támogatása</t>
  </si>
  <si>
    <t>Magánszemélyek kommunális adója</t>
  </si>
  <si>
    <t>Egyéb közhatalmi bevételek</t>
  </si>
  <si>
    <t>2020. XII. 31. teljesítés</t>
  </si>
  <si>
    <t xml:space="preserve">Államháztartáson belüli megelőlegezések </t>
  </si>
  <si>
    <t>V.27.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</si>
</sst>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F_t_-;\-* #,##0.00\ _F_t_-;_-* &quot;-&quot;??\ _F_t_-;_-@_-"/>
    <numFmt numFmtId="172" formatCode="#,###"/>
  </numFmts>
  <fonts count="3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  <xf numFmtId="9" fontId="10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7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vertical="center" wrapText="1"/>
    </xf>
    <xf numFmtId="0" fontId="12" fillId="0" borderId="1" xfId="7" applyFont="1" applyFill="1" applyBorder="1" applyAlignment="1" applyProtection="1">
      <alignment horizontal="left" vertical="center" wrapText="1" indent="1"/>
    </xf>
    <xf numFmtId="0" fontId="12" fillId="0" borderId="2" xfId="7" applyFont="1" applyFill="1" applyBorder="1" applyAlignment="1" applyProtection="1">
      <alignment horizontal="left" vertical="center" wrapText="1" indent="1"/>
    </xf>
    <xf numFmtId="0" fontId="12" fillId="0" borderId="3" xfId="7" applyFont="1" applyFill="1" applyBorder="1" applyAlignment="1" applyProtection="1">
      <alignment horizontal="left" vertical="center" wrapText="1" indent="1"/>
    </xf>
    <xf numFmtId="0" fontId="12" fillId="0" borderId="4" xfId="7" applyFont="1" applyFill="1" applyBorder="1" applyAlignment="1" applyProtection="1">
      <alignment horizontal="left" vertical="center" wrapText="1" indent="1"/>
    </xf>
    <xf numFmtId="0" fontId="12" fillId="0" borderId="5" xfId="7" applyFont="1" applyFill="1" applyBorder="1" applyAlignment="1" applyProtection="1">
      <alignment horizontal="left" vertical="center" wrapText="1" indent="1"/>
    </xf>
    <xf numFmtId="0" fontId="12" fillId="0" borderId="6" xfId="7" applyFont="1" applyFill="1" applyBorder="1" applyAlignment="1" applyProtection="1">
      <alignment horizontal="left" vertical="center" wrapText="1" indent="1"/>
    </xf>
    <xf numFmtId="49" fontId="12" fillId="0" borderId="7" xfId="7" applyNumberFormat="1" applyFont="1" applyFill="1" applyBorder="1" applyAlignment="1" applyProtection="1">
      <alignment horizontal="left" vertical="center" wrapText="1" indent="1"/>
    </xf>
    <xf numFmtId="49" fontId="12" fillId="0" borderId="8" xfId="7" applyNumberFormat="1" applyFont="1" applyFill="1" applyBorder="1" applyAlignment="1" applyProtection="1">
      <alignment horizontal="left" vertical="center" wrapText="1" indent="1"/>
    </xf>
    <xf numFmtId="49" fontId="12" fillId="0" borderId="9" xfId="7" applyNumberFormat="1" applyFont="1" applyFill="1" applyBorder="1" applyAlignment="1" applyProtection="1">
      <alignment horizontal="left" vertical="center" wrapText="1" indent="1"/>
    </xf>
    <xf numFmtId="49" fontId="12" fillId="0" borderId="10" xfId="7" applyNumberFormat="1" applyFont="1" applyFill="1" applyBorder="1" applyAlignment="1" applyProtection="1">
      <alignment horizontal="left" vertical="center" wrapText="1" indent="1"/>
    </xf>
    <xf numFmtId="49" fontId="12" fillId="0" borderId="11" xfId="7" applyNumberFormat="1" applyFont="1" applyFill="1" applyBorder="1" applyAlignment="1" applyProtection="1">
      <alignment horizontal="left" vertical="center" wrapText="1" indent="1"/>
    </xf>
    <xf numFmtId="49" fontId="12" fillId="0" borderId="12" xfId="7" applyNumberFormat="1" applyFont="1" applyFill="1" applyBorder="1" applyAlignment="1" applyProtection="1">
      <alignment horizontal="left" vertical="center" wrapText="1" indent="1"/>
    </xf>
    <xf numFmtId="0" fontId="12" fillId="0" borderId="0" xfId="7" applyFont="1" applyFill="1" applyBorder="1" applyAlignment="1" applyProtection="1">
      <alignment horizontal="left" vertical="center" wrapText="1" indent="1"/>
    </xf>
    <xf numFmtId="0" fontId="11" fillId="0" borderId="13" xfId="7" applyFont="1" applyFill="1" applyBorder="1" applyAlignment="1" applyProtection="1">
      <alignment horizontal="left" vertical="center" wrapText="1" indent="1"/>
    </xf>
    <xf numFmtId="0" fontId="11" fillId="0" borderId="14" xfId="7" applyFont="1" applyFill="1" applyBorder="1" applyAlignment="1" applyProtection="1">
      <alignment horizontal="left" vertical="center" wrapText="1" indent="1"/>
    </xf>
    <xf numFmtId="0" fontId="11" fillId="0" borderId="15" xfId="7" applyFont="1" applyFill="1" applyBorder="1" applyAlignment="1" applyProtection="1">
      <alignment horizontal="left" vertical="center" wrapText="1" indent="1"/>
    </xf>
    <xf numFmtId="0" fontId="11" fillId="0" borderId="14" xfId="7" applyFont="1" applyFill="1" applyBorder="1" applyAlignment="1" applyProtection="1">
      <alignment vertical="center" wrapText="1"/>
    </xf>
    <xf numFmtId="0" fontId="11" fillId="0" borderId="16" xfId="7" applyFont="1" applyFill="1" applyBorder="1" applyAlignment="1" applyProtection="1">
      <alignment vertical="center" wrapText="1"/>
    </xf>
    <xf numFmtId="0" fontId="11" fillId="0" borderId="13" xfId="7" applyFont="1" applyFill="1" applyBorder="1" applyAlignment="1" applyProtection="1">
      <alignment horizontal="center" vertical="center" wrapText="1"/>
    </xf>
    <xf numFmtId="0" fontId="11" fillId="0" borderId="14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0" fontId="18" fillId="0" borderId="14" xfId="7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right"/>
    </xf>
    <xf numFmtId="0" fontId="12" fillId="0" borderId="2" xfId="7" applyFont="1" applyFill="1" applyBorder="1" applyAlignment="1" applyProtection="1">
      <alignment horizontal="left" indent="6"/>
    </xf>
    <xf numFmtId="0" fontId="12" fillId="0" borderId="2" xfId="7" applyFont="1" applyFill="1" applyBorder="1" applyAlignment="1" applyProtection="1">
      <alignment horizontal="left" vertical="center" wrapText="1" indent="6"/>
    </xf>
    <xf numFmtId="0" fontId="12" fillId="0" borderId="6" xfId="7" applyFont="1" applyFill="1" applyBorder="1" applyAlignment="1" applyProtection="1">
      <alignment horizontal="left" vertical="center" wrapText="1" indent="6"/>
    </xf>
    <xf numFmtId="0" fontId="27" fillId="0" borderId="0" xfId="0" applyFont="1"/>
    <xf numFmtId="172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3" fillId="0" borderId="0" xfId="0" applyFont="1" applyFill="1" applyProtection="1"/>
    <xf numFmtId="172" fontId="11" fillId="0" borderId="18" xfId="7" applyNumberFormat="1" applyFont="1" applyFill="1" applyBorder="1" applyAlignment="1" applyProtection="1">
      <alignment horizontal="right" vertical="center" wrapText="1" indent="1"/>
    </xf>
    <xf numFmtId="172" fontId="1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0" applyFont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172" fontId="4" fillId="0" borderId="0" xfId="7" applyNumberFormat="1" applyFont="1" applyFill="1" applyBorder="1" applyAlignment="1" applyProtection="1">
      <alignment horizontal="right" vertical="center" wrapText="1" indent="1"/>
    </xf>
    <xf numFmtId="0" fontId="3" fillId="0" borderId="17" xfId="0" applyFont="1" applyFill="1" applyBorder="1" applyAlignment="1" applyProtection="1">
      <alignment horizontal="right" vertical="center"/>
    </xf>
    <xf numFmtId="172" fontId="2" fillId="0" borderId="0" xfId="0" applyNumberFormat="1" applyFont="1" applyFill="1" applyAlignment="1" applyProtection="1">
      <alignment horizontal="center" vertical="center" wrapText="1"/>
    </xf>
    <xf numFmtId="172" fontId="18" fillId="0" borderId="0" xfId="0" applyNumberFormat="1" applyFont="1" applyFill="1" applyAlignment="1" applyProtection="1">
      <alignment horizontal="center" vertical="center" wrapText="1"/>
    </xf>
    <xf numFmtId="172" fontId="0" fillId="0" borderId="23" xfId="0" applyNumberFormat="1" applyFill="1" applyBorder="1" applyAlignment="1" applyProtection="1">
      <alignment horizontal="left" vertical="center" wrapText="1" indent="1"/>
    </xf>
    <xf numFmtId="172" fontId="0" fillId="0" borderId="24" xfId="0" applyNumberFormat="1" applyFill="1" applyBorder="1" applyAlignment="1" applyProtection="1">
      <alignment horizontal="left" vertical="center" wrapText="1" indent="1"/>
    </xf>
    <xf numFmtId="172" fontId="21" fillId="0" borderId="25" xfId="0" applyNumberFormat="1" applyFont="1" applyFill="1" applyBorder="1" applyAlignment="1" applyProtection="1">
      <alignment horizontal="left" vertical="center" wrapText="1" indent="1"/>
    </xf>
    <xf numFmtId="172" fontId="1" fillId="0" borderId="26" xfId="0" applyNumberFormat="1" applyFont="1" applyFill="1" applyBorder="1" applyAlignment="1" applyProtection="1">
      <alignment horizontal="left" vertical="center" wrapText="1" indent="1"/>
    </xf>
    <xf numFmtId="172" fontId="1" fillId="0" borderId="24" xfId="0" applyNumberFormat="1" applyFont="1" applyFill="1" applyBorder="1" applyAlignment="1" applyProtection="1">
      <alignment horizontal="left" vertical="center" wrapText="1" indent="1"/>
    </xf>
    <xf numFmtId="172" fontId="21" fillId="0" borderId="13" xfId="0" applyNumberFormat="1" applyFont="1" applyFill="1" applyBorder="1" applyAlignment="1" applyProtection="1">
      <alignment horizontal="left" vertical="center" wrapText="1" indent="1"/>
    </xf>
    <xf numFmtId="0" fontId="15" fillId="0" borderId="27" xfId="0" applyFont="1" applyBorder="1" applyAlignment="1" applyProtection="1">
      <alignment horizontal="left" vertical="center" wrapText="1" indent="1"/>
    </xf>
    <xf numFmtId="0" fontId="6" fillId="0" borderId="0" xfId="7" applyFont="1" applyFill="1" applyProtection="1"/>
    <xf numFmtId="0" fontId="6" fillId="0" borderId="0" xfId="7" applyFont="1" applyFill="1" applyAlignment="1" applyProtection="1">
      <alignment horizontal="right" vertical="center" indent="1"/>
    </xf>
    <xf numFmtId="172" fontId="0" fillId="0" borderId="26" xfId="0" applyNumberFormat="1" applyFill="1" applyBorder="1" applyAlignment="1" applyProtection="1">
      <alignment horizontal="left" vertical="center" wrapText="1" indent="1"/>
    </xf>
    <xf numFmtId="172" fontId="11" fillId="0" borderId="16" xfId="7" applyNumberFormat="1" applyFont="1" applyFill="1" applyBorder="1" applyAlignment="1" applyProtection="1">
      <alignment horizontal="right" vertical="center" wrapText="1" indent="1"/>
    </xf>
    <xf numFmtId="172" fontId="11" fillId="0" borderId="14" xfId="7" applyNumberFormat="1" applyFont="1" applyFill="1" applyBorder="1" applyAlignment="1" applyProtection="1">
      <alignment horizontal="right" vertical="center" wrapText="1" indent="1"/>
    </xf>
    <xf numFmtId="172" fontId="1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4" xfId="7" applyNumberFormat="1" applyFont="1" applyFill="1" applyBorder="1" applyAlignment="1" applyProtection="1">
      <alignment horizontal="right" vertical="center" wrapText="1" indent="1"/>
    </xf>
    <xf numFmtId="0" fontId="11" fillId="0" borderId="15" xfId="7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</xf>
    <xf numFmtId="0" fontId="12" fillId="0" borderId="3" xfId="7" applyFont="1" applyFill="1" applyBorder="1" applyAlignment="1" applyProtection="1">
      <alignment horizontal="left" vertical="center" wrapText="1" indent="6"/>
    </xf>
    <xf numFmtId="0" fontId="6" fillId="0" borderId="0" xfId="7" applyFill="1" applyProtection="1"/>
    <xf numFmtId="0" fontId="12" fillId="0" borderId="0" xfId="7" applyFont="1" applyFill="1" applyProtection="1"/>
    <xf numFmtId="0" fontId="9" fillId="0" borderId="0" xfId="7" applyFont="1" applyFill="1" applyProtection="1"/>
    <xf numFmtId="0" fontId="16" fillId="0" borderId="3" xfId="0" applyFont="1" applyBorder="1" applyAlignment="1" applyProtection="1">
      <alignment horizontal="left" wrapText="1" indent="1"/>
    </xf>
    <xf numFmtId="0" fontId="16" fillId="0" borderId="2" xfId="0" applyFont="1" applyBorder="1" applyAlignment="1" applyProtection="1">
      <alignment horizontal="left" wrapText="1" indent="1"/>
    </xf>
    <xf numFmtId="0" fontId="16" fillId="0" borderId="6" xfId="0" applyFont="1" applyBorder="1" applyAlignment="1" applyProtection="1">
      <alignment horizontal="left" wrapText="1" indent="1"/>
    </xf>
    <xf numFmtId="0" fontId="16" fillId="0" borderId="9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0" fontId="17" fillId="0" borderId="14" xfId="0" applyFont="1" applyBorder="1" applyAlignment="1" applyProtection="1">
      <alignment wrapText="1"/>
    </xf>
    <xf numFmtId="0" fontId="17" fillId="0" borderId="27" xfId="0" applyFont="1" applyBorder="1" applyAlignment="1" applyProtection="1">
      <alignment wrapText="1"/>
    </xf>
    <xf numFmtId="0" fontId="6" fillId="0" borderId="0" xfId="7" applyFill="1" applyAlignment="1" applyProtection="1"/>
    <xf numFmtId="0" fontId="14" fillId="0" borderId="0" xfId="7" applyFont="1" applyFill="1" applyProtection="1"/>
    <xf numFmtId="0" fontId="13" fillId="0" borderId="0" xfId="7" applyFont="1" applyFill="1" applyProtection="1"/>
    <xf numFmtId="172" fontId="18" fillId="0" borderId="18" xfId="7" applyNumberFormat="1" applyFont="1" applyFill="1" applyBorder="1" applyAlignment="1" applyProtection="1">
      <alignment horizontal="right" vertical="center" wrapText="1" indent="1"/>
    </xf>
    <xf numFmtId="172" fontId="1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172" fontId="1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 applyProtection="1">
      <alignment vertical="center" wrapText="1"/>
    </xf>
    <xf numFmtId="0" fontId="11" fillId="0" borderId="22" xfId="7" applyFont="1" applyFill="1" applyBorder="1" applyAlignment="1" applyProtection="1">
      <alignment horizontal="left" vertical="center" wrapText="1" indent="1"/>
    </xf>
    <xf numFmtId="0" fontId="11" fillId="0" borderId="27" xfId="7" applyFont="1" applyFill="1" applyBorder="1" applyAlignment="1" applyProtection="1">
      <alignment vertical="center" wrapText="1"/>
    </xf>
    <xf numFmtId="0" fontId="12" fillId="0" borderId="28" xfId="7" applyFont="1" applyFill="1" applyBorder="1" applyAlignment="1" applyProtection="1">
      <alignment horizontal="left" vertical="center" wrapText="1" indent="7"/>
    </xf>
    <xf numFmtId="0" fontId="11" fillId="0" borderId="13" xfId="7" applyFont="1" applyFill="1" applyBorder="1" applyAlignment="1" applyProtection="1">
      <alignment horizontal="left" vertical="center" wrapText="1"/>
    </xf>
    <xf numFmtId="172" fontId="11" fillId="0" borderId="29" xfId="7" applyNumberFormat="1" applyFont="1" applyFill="1" applyBorder="1" applyAlignment="1" applyProtection="1">
      <alignment horizontal="right" vertical="center" wrapText="1" indent="1"/>
    </xf>
    <xf numFmtId="172" fontId="12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32" xfId="7" applyNumberFormat="1" applyFont="1" applyFill="1" applyBorder="1" applyAlignment="1" applyProtection="1">
      <alignment horizontal="right" vertical="center" wrapText="1" indent="1"/>
    </xf>
    <xf numFmtId="172" fontId="17" fillId="0" borderId="18" xfId="0" applyNumberFormat="1" applyFont="1" applyBorder="1" applyAlignment="1" applyProtection="1">
      <alignment horizontal="right" vertical="center" wrapText="1" indent="1"/>
    </xf>
    <xf numFmtId="172" fontId="17" fillId="0" borderId="18" xfId="0" applyNumberFormat="1" applyFont="1" applyBorder="1" applyAlignment="1" applyProtection="1">
      <alignment horizontal="right" vertical="center" wrapText="1" indent="1"/>
      <protection locked="0"/>
    </xf>
    <xf numFmtId="172" fontId="15" fillId="0" borderId="18" xfId="0" quotePrefix="1" applyNumberFormat="1" applyFont="1" applyBorder="1" applyAlignment="1" applyProtection="1">
      <alignment horizontal="right" vertical="center" wrapText="1" indent="1"/>
    </xf>
    <xf numFmtId="172" fontId="1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27" xfId="7" applyNumberFormat="1" applyFont="1" applyFill="1" applyBorder="1" applyAlignment="1" applyProtection="1">
      <alignment horizontal="right" vertical="center" wrapText="1" indent="1"/>
    </xf>
    <xf numFmtId="172" fontId="17" fillId="0" borderId="14" xfId="0" applyNumberFormat="1" applyFont="1" applyBorder="1" applyAlignment="1" applyProtection="1">
      <alignment horizontal="right" vertical="center" wrapText="1" indent="1"/>
    </xf>
    <xf numFmtId="172" fontId="17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15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28" xfId="7" applyFont="1" applyFill="1" applyBorder="1" applyAlignment="1" applyProtection="1">
      <alignment horizontal="center" vertical="center" wrapText="1"/>
    </xf>
    <xf numFmtId="0" fontId="5" fillId="0" borderId="33" xfId="7" applyFont="1" applyFill="1" applyBorder="1" applyAlignment="1" applyProtection="1">
      <alignment horizontal="center" vertical="center" wrapText="1"/>
    </xf>
    <xf numFmtId="0" fontId="11" fillId="0" borderId="34" xfId="7" applyFont="1" applyFill="1" applyBorder="1" applyAlignment="1" applyProtection="1">
      <alignment horizontal="center" vertical="center" wrapText="1"/>
    </xf>
    <xf numFmtId="172" fontId="11" fillId="0" borderId="35" xfId="7" applyNumberFormat="1" applyFont="1" applyFill="1" applyBorder="1" applyAlignment="1" applyProtection="1">
      <alignment horizontal="right" vertical="center" wrapText="1" indent="1"/>
    </xf>
    <xf numFmtId="172" fontId="11" fillId="0" borderId="36" xfId="7" applyNumberFormat="1" applyFont="1" applyFill="1" applyBorder="1" applyAlignment="1" applyProtection="1">
      <alignment horizontal="right" vertical="center" wrapText="1" indent="1"/>
    </xf>
    <xf numFmtId="172" fontId="1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6" xfId="7" applyNumberFormat="1" applyFont="1" applyFill="1" applyBorder="1" applyAlignment="1" applyProtection="1">
      <alignment horizontal="right" vertical="center" wrapText="1" indent="1"/>
    </xf>
    <xf numFmtId="172" fontId="17" fillId="0" borderId="36" xfId="0" applyNumberFormat="1" applyFont="1" applyBorder="1" applyAlignment="1" applyProtection="1">
      <alignment horizontal="right" vertical="center" wrapText="1" indent="1"/>
    </xf>
    <xf numFmtId="172" fontId="17" fillId="0" borderId="36" xfId="0" applyNumberFormat="1" applyFont="1" applyBorder="1" applyAlignment="1" applyProtection="1">
      <alignment horizontal="right" vertical="center" wrapText="1" indent="1"/>
      <protection locked="0"/>
    </xf>
    <xf numFmtId="172" fontId="15" fillId="0" borderId="36" xfId="0" quotePrefix="1" applyNumberFormat="1" applyFont="1" applyBorder="1" applyAlignment="1" applyProtection="1">
      <alignment horizontal="right" vertical="center" wrapText="1" indent="1"/>
    </xf>
    <xf numFmtId="0" fontId="11" fillId="0" borderId="36" xfId="7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3" fontId="25" fillId="0" borderId="0" xfId="0" applyNumberFormat="1" applyFont="1" applyFill="1" applyAlignment="1" applyProtection="1">
      <alignment horizontal="right" indent="1"/>
    </xf>
    <xf numFmtId="0" fontId="25" fillId="0" borderId="0" xfId="0" applyFont="1" applyFill="1" applyAlignment="1" applyProtection="1">
      <alignment horizontal="right" indent="1"/>
    </xf>
    <xf numFmtId="3" fontId="20" fillId="0" borderId="0" xfId="0" applyNumberFormat="1" applyFont="1" applyFill="1" applyAlignment="1" applyProtection="1">
      <alignment horizontal="right" indent="1"/>
    </xf>
    <xf numFmtId="0" fontId="26" fillId="0" borderId="0" xfId="0" applyFont="1" applyFill="1" applyProtection="1"/>
    <xf numFmtId="0" fontId="22" fillId="0" borderId="0" xfId="0" applyFont="1" applyFill="1" applyProtection="1"/>
    <xf numFmtId="0" fontId="13" fillId="0" borderId="0" xfId="0" applyFont="1" applyProtection="1"/>
    <xf numFmtId="0" fontId="22" fillId="0" borderId="0" xfId="0" applyFont="1" applyProtection="1"/>
    <xf numFmtId="172" fontId="1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>
      <alignment horizontal="left" wrapText="1" indent="1"/>
    </xf>
    <xf numFmtId="0" fontId="16" fillId="0" borderId="1" xfId="0" applyFont="1" applyBorder="1" applyAlignment="1">
      <alignment horizontal="left" vertical="center" wrapText="1" indent="1"/>
    </xf>
    <xf numFmtId="0" fontId="5" fillId="0" borderId="39" xfId="7" applyFont="1" applyFill="1" applyBorder="1" applyAlignment="1" applyProtection="1">
      <alignment horizontal="center" vertical="center" wrapText="1"/>
      <protection locked="0"/>
    </xf>
    <xf numFmtId="172" fontId="5" fillId="0" borderId="36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8" xfId="7" applyFont="1" applyFill="1" applyBorder="1" applyAlignment="1" applyProtection="1">
      <alignment horizontal="left" vertical="center" wrapText="1" indent="1"/>
    </xf>
    <xf numFmtId="0" fontId="6" fillId="0" borderId="0" xfId="7" applyFont="1" applyFill="1" applyProtection="1">
      <protection locked="0"/>
    </xf>
    <xf numFmtId="0" fontId="6" fillId="0" borderId="0" xfId="7" applyFont="1" applyFill="1" applyAlignment="1" applyProtection="1">
      <alignment horizontal="right" vertical="center" indent="1"/>
      <protection locked="0"/>
    </xf>
    <xf numFmtId="0" fontId="6" fillId="0" borderId="0" xfId="7" applyFill="1" applyProtection="1"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0" applyNumberFormat="1" applyFont="1" applyFill="1" applyAlignment="1" applyProtection="1">
      <alignment horizontal="centerContinuous" vertical="center" wrapText="1"/>
      <protection locked="0"/>
    </xf>
    <xf numFmtId="172" fontId="0" fillId="0" borderId="0" xfId="0" applyNumberFormat="1" applyFill="1" applyAlignment="1" applyProtection="1">
      <alignment horizontal="centerContinuous" vertical="center"/>
      <protection locked="0"/>
    </xf>
    <xf numFmtId="172" fontId="3" fillId="0" borderId="0" xfId="0" applyNumberFormat="1" applyFont="1" applyFill="1" applyAlignment="1" applyProtection="1">
      <alignment horizontal="right" vertical="center"/>
      <protection locked="0"/>
    </xf>
    <xf numFmtId="172" fontId="5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2" fontId="5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2" fontId="5" fillId="0" borderId="36" xfId="0" applyNumberFormat="1" applyFont="1" applyFill="1" applyBorder="1" applyAlignment="1" applyProtection="1">
      <alignment horizontal="centerContinuous" vertical="center" wrapText="1"/>
      <protection locked="0"/>
    </xf>
    <xf numFmtId="172" fontId="5" fillId="0" borderId="40" xfId="0" applyNumberFormat="1" applyFont="1" applyFill="1" applyBorder="1" applyAlignment="1" applyProtection="1">
      <alignment horizontal="centerContinuous" vertical="center" wrapText="1"/>
      <protection locked="0"/>
    </xf>
    <xf numFmtId="172" fontId="5" fillId="0" borderId="41" xfId="0" applyNumberFormat="1" applyFont="1" applyFill="1" applyBorder="1" applyAlignment="1" applyProtection="1">
      <alignment horizontal="centerContinuous" vertical="center" wrapText="1"/>
      <protection locked="0"/>
    </xf>
    <xf numFmtId="172" fontId="5" fillId="0" borderId="29" xfId="0" applyNumberFormat="1" applyFont="1" applyFill="1" applyBorder="1" applyAlignment="1" applyProtection="1">
      <alignment horizontal="centerContinuous" vertical="center" wrapText="1"/>
      <protection locked="0"/>
    </xf>
    <xf numFmtId="172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34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3" fillId="0" borderId="0" xfId="0" applyFont="1"/>
    <xf numFmtId="0" fontId="33" fillId="0" borderId="0" xfId="0" applyFont="1" applyAlignment="1">
      <alignment horizontal="justify" vertical="top" wrapText="1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top" wrapText="1"/>
    </xf>
    <xf numFmtId="0" fontId="29" fillId="0" borderId="0" xfId="0" applyFont="1"/>
    <xf numFmtId="0" fontId="32" fillId="0" borderId="0" xfId="4" applyAlignment="1" applyProtection="1"/>
    <xf numFmtId="172" fontId="35" fillId="0" borderId="0" xfId="7" applyNumberFormat="1" applyFont="1" applyFill="1" applyAlignment="1" applyProtection="1">
      <alignment horizontal="right" vertical="center" indent="1"/>
    </xf>
    <xf numFmtId="0" fontId="0" fillId="3" borderId="0" xfId="0" applyFill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36" fillId="0" borderId="0" xfId="0" applyFont="1"/>
    <xf numFmtId="0" fontId="16" fillId="0" borderId="3" xfId="0" applyFont="1" applyBorder="1" applyAlignment="1" applyProtection="1">
      <alignment horizontal="left" wrapText="1" indent="1"/>
      <protection locked="0"/>
    </xf>
    <xf numFmtId="0" fontId="16" fillId="0" borderId="2" xfId="0" applyFont="1" applyBorder="1" applyAlignment="1" applyProtection="1">
      <alignment horizontal="left" wrapText="1" indent="1"/>
      <protection locked="0"/>
    </xf>
    <xf numFmtId="0" fontId="16" fillId="0" borderId="6" xfId="0" applyFont="1" applyBorder="1" applyAlignment="1" applyProtection="1">
      <alignment horizontal="left" indent="1"/>
      <protection locked="0"/>
    </xf>
    <xf numFmtId="0" fontId="36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1" fillId="0" borderId="49" xfId="0" applyFont="1" applyBorder="1" applyProtection="1">
      <protection locked="0"/>
    </xf>
    <xf numFmtId="0" fontId="22" fillId="0" borderId="0" xfId="0" applyFont="1" applyProtection="1">
      <protection locked="0"/>
    </xf>
    <xf numFmtId="172" fontId="0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8" xfId="0" applyNumberFormat="1" applyFont="1" applyFill="1" applyBorder="1" applyAlignment="1" applyProtection="1">
      <alignment horizontal="left" vertical="center" wrapText="1" indent="1"/>
    </xf>
    <xf numFmtId="172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42" xfId="0" applyNumberFormat="1" applyFont="1" applyFill="1" applyBorder="1" applyAlignment="1" applyProtection="1">
      <alignment horizontal="left" vertical="center" wrapText="1" indent="1"/>
    </xf>
    <xf numFmtId="172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1" fillId="0" borderId="14" xfId="0" applyNumberFormat="1" applyFont="1" applyFill="1" applyBorder="1" applyAlignment="1" applyProtection="1">
      <alignment horizontal="right" vertical="center" wrapText="1" indent="1"/>
    </xf>
    <xf numFmtId="172" fontId="21" fillId="0" borderId="18" xfId="0" applyNumberFormat="1" applyFont="1" applyFill="1" applyBorder="1" applyAlignment="1" applyProtection="1">
      <alignment horizontal="right" vertical="center" wrapText="1" indent="1"/>
    </xf>
    <xf numFmtId="172" fontId="0" fillId="0" borderId="7" xfId="0" applyNumberFormat="1" applyFont="1" applyFill="1" applyBorder="1" applyAlignment="1" applyProtection="1">
      <alignment horizontal="left" vertical="center" wrapText="1" indent="1"/>
    </xf>
    <xf numFmtId="172" fontId="31" fillId="0" borderId="1" xfId="0" applyNumberFormat="1" applyFont="1" applyFill="1" applyBorder="1" applyAlignment="1" applyProtection="1">
      <alignment horizontal="right" vertical="center" wrapText="1" indent="1"/>
    </xf>
    <xf numFmtId="172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31" fillId="0" borderId="2" xfId="0" applyNumberFormat="1" applyFont="1" applyFill="1" applyBorder="1" applyAlignment="1" applyProtection="1">
      <alignment horizontal="right" vertical="center" wrapText="1" indent="1"/>
    </xf>
    <xf numFmtId="172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21" fillId="0" borderId="36" xfId="0" applyNumberFormat="1" applyFont="1" applyFill="1" applyBorder="1" applyAlignment="1" applyProtection="1">
      <alignment horizontal="right" vertical="center" wrapText="1" indent="1"/>
    </xf>
    <xf numFmtId="172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2" fontId="31" fillId="0" borderId="7" xfId="0" applyNumberFormat="1" applyFont="1" applyFill="1" applyBorder="1" applyAlignment="1" applyProtection="1">
      <alignment horizontal="left" vertical="center" wrapText="1" indent="1"/>
    </xf>
    <xf numFmtId="172" fontId="31" fillId="0" borderId="3" xfId="0" applyNumberFormat="1" applyFont="1" applyFill="1" applyBorder="1" applyAlignment="1" applyProtection="1">
      <alignment horizontal="right" vertical="center" wrapText="1" indent="1"/>
    </xf>
    <xf numFmtId="172" fontId="0" fillId="0" borderId="8" xfId="0" applyNumberFormat="1" applyFont="1" applyFill="1" applyBorder="1" applyAlignment="1" applyProtection="1">
      <alignment horizontal="left" vertical="center" wrapText="1" indent="2"/>
    </xf>
    <xf numFmtId="172" fontId="0" fillId="0" borderId="2" xfId="0" applyNumberFormat="1" applyFont="1" applyFill="1" applyBorder="1" applyAlignment="1" applyProtection="1">
      <alignment horizontal="left" vertical="center" wrapText="1" indent="2"/>
    </xf>
    <xf numFmtId="172" fontId="31" fillId="0" borderId="2" xfId="0" applyNumberFormat="1" applyFont="1" applyFill="1" applyBorder="1" applyAlignment="1" applyProtection="1">
      <alignment horizontal="left" vertical="center" wrapText="1" indent="1"/>
    </xf>
    <xf numFmtId="172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9" xfId="0" applyNumberFormat="1" applyFont="1" applyFill="1" applyBorder="1" applyAlignment="1" applyProtection="1">
      <alignment horizontal="left" vertical="center" wrapText="1" indent="2"/>
    </xf>
    <xf numFmtId="172" fontId="0" fillId="0" borderId="10" xfId="0" applyNumberFormat="1" applyFont="1" applyFill="1" applyBorder="1" applyAlignment="1" applyProtection="1">
      <alignment horizontal="left" vertical="center" wrapText="1" indent="2"/>
    </xf>
    <xf numFmtId="0" fontId="37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8" fillId="0" borderId="0" xfId="7" applyFont="1" applyFill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0" fontId="13" fillId="0" borderId="0" xfId="7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3" fillId="0" borderId="0" xfId="7" applyFont="1" applyFill="1" applyAlignment="1" applyProtection="1">
      <alignment horizontal="center" vertical="center"/>
      <protection locked="0"/>
    </xf>
    <xf numFmtId="172" fontId="23" fillId="0" borderId="17" xfId="7" applyNumberFormat="1" applyFont="1" applyFill="1" applyBorder="1" applyAlignment="1" applyProtection="1">
      <alignment horizontal="left" vertical="center"/>
    </xf>
    <xf numFmtId="0" fontId="5" fillId="0" borderId="15" xfId="7" applyFont="1" applyFill="1" applyBorder="1" applyAlignment="1" applyProtection="1">
      <alignment horizontal="center" vertical="center" wrapText="1"/>
    </xf>
    <xf numFmtId="0" fontId="5" fillId="0" borderId="22" xfId="7" applyFont="1" applyFill="1" applyBorder="1" applyAlignment="1" applyProtection="1">
      <alignment horizontal="center" vertical="center" wrapText="1"/>
    </xf>
    <xf numFmtId="0" fontId="5" fillId="0" borderId="16" xfId="7" applyFont="1" applyFill="1" applyBorder="1" applyAlignment="1" applyProtection="1">
      <alignment horizontal="center" vertical="center" wrapText="1"/>
    </xf>
    <xf numFmtId="0" fontId="5" fillId="0" borderId="27" xfId="7" applyFont="1" applyFill="1" applyBorder="1" applyAlignment="1" applyProtection="1">
      <alignment horizontal="center" vertical="center" wrapText="1"/>
    </xf>
    <xf numFmtId="0" fontId="5" fillId="0" borderId="46" xfId="7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center" vertical="center" wrapText="1"/>
    </xf>
    <xf numFmtId="0" fontId="5" fillId="0" borderId="44" xfId="7" applyFont="1" applyFill="1" applyBorder="1" applyAlignment="1" applyProtection="1">
      <alignment horizontal="center" vertical="center" wrapText="1"/>
    </xf>
    <xf numFmtId="0" fontId="13" fillId="0" borderId="0" xfId="7" applyFont="1" applyFill="1" applyAlignment="1" applyProtection="1">
      <alignment horizontal="center"/>
    </xf>
    <xf numFmtId="172" fontId="4" fillId="0" borderId="0" xfId="7" applyNumberFormat="1" applyFont="1" applyFill="1" applyBorder="1" applyAlignment="1" applyProtection="1">
      <alignment horizontal="center" vertical="center"/>
      <protection locked="0"/>
    </xf>
    <xf numFmtId="172" fontId="4" fillId="0" borderId="0" xfId="7" applyNumberFormat="1" applyFont="1" applyFill="1" applyBorder="1" applyAlignment="1" applyProtection="1">
      <alignment horizontal="center" vertical="center"/>
    </xf>
    <xf numFmtId="172" fontId="23" fillId="0" borderId="17" xfId="7" applyNumberFormat="1" applyFont="1" applyFill="1" applyBorder="1" applyAlignment="1" applyProtection="1">
      <alignment horizontal="left" vertical="center"/>
      <protection locked="0"/>
    </xf>
    <xf numFmtId="172" fontId="23" fillId="0" borderId="17" xfId="7" applyNumberFormat="1" applyFont="1" applyFill="1" applyBorder="1" applyAlignment="1" applyProtection="1">
      <alignment horizontal="left"/>
    </xf>
    <xf numFmtId="172" fontId="20" fillId="0" borderId="47" xfId="0" applyNumberFormat="1" applyFont="1" applyFill="1" applyBorder="1" applyAlignment="1" applyProtection="1">
      <alignment horizontal="center" vertical="center" wrapText="1"/>
      <protection locked="0"/>
    </xf>
    <xf numFmtId="172" fontId="20" fillId="0" borderId="48" xfId="0" applyNumberFormat="1" applyFont="1" applyFill="1" applyBorder="1" applyAlignment="1" applyProtection="1">
      <alignment horizontal="center" vertical="center" wrapText="1"/>
      <protection locked="0"/>
    </xf>
    <xf numFmtId="172" fontId="38" fillId="0" borderId="41" xfId="0" applyNumberFormat="1" applyFont="1" applyFill="1" applyBorder="1" applyAlignment="1" applyProtection="1">
      <alignment horizontal="center" vertical="center" wrapText="1"/>
    </xf>
    <xf numFmtId="172" fontId="28" fillId="0" borderId="0" xfId="0" applyNumberFormat="1" applyFont="1" applyFill="1" applyAlignment="1" applyProtection="1">
      <alignment horizontal="center" textRotation="180" wrapText="1"/>
      <protection locked="0"/>
    </xf>
  </cellXfs>
  <cellStyles count="9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Százalék 2" xfId="8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2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45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="120" zoomScaleNormal="120" workbookViewId="0">
      <selection activeCell="C24" sqref="C2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174">
        <v>2020</v>
      </c>
    </row>
    <row r="2" spans="1:3" ht="18.75" x14ac:dyDescent="0.2">
      <c r="A2" s="219" t="s">
        <v>398</v>
      </c>
      <c r="B2" s="219"/>
      <c r="C2" s="219"/>
    </row>
    <row r="3" spans="1:3" ht="15" x14ac:dyDescent="0.25">
      <c r="A3" s="163"/>
      <c r="B3" s="164"/>
      <c r="C3" s="163"/>
    </row>
    <row r="4" spans="1:3" ht="14.25" x14ac:dyDescent="0.2">
      <c r="A4" s="165" t="s">
        <v>399</v>
      </c>
      <c r="B4" s="166" t="s">
        <v>400</v>
      </c>
      <c r="C4" s="165" t="s">
        <v>401</v>
      </c>
    </row>
    <row r="5" spans="1:3" x14ac:dyDescent="0.2">
      <c r="A5" s="167"/>
      <c r="B5" s="167"/>
      <c r="C5" s="167"/>
    </row>
    <row r="6" spans="1:3" ht="18.75" x14ac:dyDescent="0.3">
      <c r="A6" s="220" t="s">
        <v>410</v>
      </c>
      <c r="B6" s="220"/>
      <c r="C6" s="220"/>
    </row>
    <row r="7" spans="1:3" x14ac:dyDescent="0.2">
      <c r="A7" s="167" t="s">
        <v>402</v>
      </c>
      <c r="B7" s="167" t="s">
        <v>403</v>
      </c>
      <c r="C7" s="168"/>
    </row>
    <row r="8" spans="1:3" x14ac:dyDescent="0.2">
      <c r="A8" s="167" t="s">
        <v>404</v>
      </c>
      <c r="B8" s="167" t="s">
        <v>416</v>
      </c>
      <c r="C8" s="168"/>
    </row>
    <row r="9" spans="1:3" x14ac:dyDescent="0.2">
      <c r="A9" s="167" t="s">
        <v>405</v>
      </c>
      <c r="B9" s="167" t="str">
        <f>CONCATENATE(LOWER('1.1.sz.mell.'!A3))</f>
        <v>2020. évi zárszámadásának pénzügyi mérlege</v>
      </c>
      <c r="C9" s="168"/>
    </row>
    <row r="10" spans="1:3" x14ac:dyDescent="0.2">
      <c r="A10" s="167" t="s">
        <v>396</v>
      </c>
      <c r="B10" s="167" t="s">
        <v>406</v>
      </c>
      <c r="C10" s="168"/>
    </row>
    <row r="11" spans="1:3" x14ac:dyDescent="0.2">
      <c r="A11" s="167" t="s">
        <v>339</v>
      </c>
      <c r="B11" s="167" t="s">
        <v>407</v>
      </c>
      <c r="C11" s="168"/>
    </row>
    <row r="12" spans="1:3" x14ac:dyDescent="0.2">
      <c r="A12" s="167" t="s">
        <v>408</v>
      </c>
      <c r="B12" s="167" t="s">
        <v>409</v>
      </c>
      <c r="C12" s="168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162"/>
      <c r="B1" s="178">
        <f>Z_TARTALOMJEGYZÉK!A1</f>
        <v>2020</v>
      </c>
      <c r="C1" s="178" t="s">
        <v>418</v>
      </c>
      <c r="D1" s="178"/>
      <c r="E1" s="162"/>
      <c r="F1" s="162"/>
      <c r="G1" s="162"/>
      <c r="H1" s="162"/>
      <c r="I1" s="162"/>
    </row>
    <row r="2" spans="1:13" ht="15.75" x14ac:dyDescent="0.25">
      <c r="A2" s="221" t="s">
        <v>394</v>
      </c>
      <c r="B2" s="221"/>
      <c r="C2" s="221"/>
      <c r="D2" s="221"/>
      <c r="E2" s="221"/>
      <c r="F2" s="221"/>
      <c r="G2" s="162"/>
      <c r="H2" s="162"/>
      <c r="I2" s="162"/>
    </row>
    <row r="3" spans="1:13" ht="15.75" x14ac:dyDescent="0.25">
      <c r="A3" s="224" t="s">
        <v>428</v>
      </c>
      <c r="B3" s="224"/>
      <c r="C3" s="224"/>
      <c r="D3" s="224"/>
      <c r="E3" s="224"/>
      <c r="F3" s="224"/>
      <c r="G3" s="224"/>
      <c r="H3" s="162"/>
      <c r="I3" s="162"/>
    </row>
    <row r="4" spans="1:13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3" x14ac:dyDescent="0.2">
      <c r="A5" s="162"/>
      <c r="B5" s="162"/>
      <c r="C5" s="162"/>
      <c r="D5" s="162"/>
      <c r="E5" s="162"/>
      <c r="F5" s="162"/>
      <c r="G5" s="162"/>
      <c r="H5" s="162"/>
      <c r="I5" s="162"/>
    </row>
    <row r="6" spans="1:13" ht="15" x14ac:dyDescent="0.25">
      <c r="A6" s="179" t="s">
        <v>417</v>
      </c>
      <c r="B6" s="162"/>
      <c r="C6" s="162"/>
      <c r="D6" s="162"/>
      <c r="E6" s="162"/>
      <c r="F6" s="162"/>
      <c r="G6" s="162"/>
      <c r="H6" s="162"/>
      <c r="I6" s="162"/>
    </row>
    <row r="7" spans="1:13" x14ac:dyDescent="0.2">
      <c r="A7" s="180" t="s">
        <v>411</v>
      </c>
      <c r="B7" s="170">
        <v>3</v>
      </c>
      <c r="C7" s="162" t="s">
        <v>412</v>
      </c>
      <c r="D7" s="162" t="str">
        <f>CONCATENATE(Z_TARTALOMJEGYZÉK!A1+1,".")</f>
        <v>2021.</v>
      </c>
      <c r="E7" s="162" t="s">
        <v>413</v>
      </c>
      <c r="F7" s="170" t="s">
        <v>436</v>
      </c>
      <c r="G7" s="162" t="s">
        <v>414</v>
      </c>
      <c r="H7" s="162" t="s">
        <v>415</v>
      </c>
      <c r="I7" s="162"/>
    </row>
    <row r="8" spans="1:13" x14ac:dyDescent="0.2">
      <c r="A8" s="180"/>
      <c r="B8" s="181"/>
      <c r="C8" s="162"/>
      <c r="D8" s="162"/>
      <c r="E8" s="162"/>
      <c r="F8" s="181"/>
      <c r="G8" s="162"/>
      <c r="H8" s="162"/>
      <c r="I8" s="162"/>
    </row>
    <row r="9" spans="1:13" x14ac:dyDescent="0.2">
      <c r="A9" s="180"/>
      <c r="B9" s="181"/>
      <c r="C9" s="162"/>
      <c r="D9" s="162"/>
      <c r="E9" s="162"/>
      <c r="F9" s="181"/>
      <c r="G9" s="162"/>
      <c r="H9" s="162"/>
      <c r="I9" s="162"/>
    </row>
    <row r="10" spans="1:13" ht="13.5" thickBot="1" x14ac:dyDescent="0.25">
      <c r="A10" s="162"/>
      <c r="B10" s="162"/>
      <c r="C10" s="162"/>
      <c r="D10" s="162"/>
      <c r="E10" s="162"/>
      <c r="F10" s="162"/>
      <c r="G10" s="162"/>
      <c r="H10" s="172" t="s">
        <v>425</v>
      </c>
      <c r="I10" s="162"/>
    </row>
    <row r="11" spans="1:13" ht="17.25" thickTop="1" thickBot="1" x14ac:dyDescent="0.3">
      <c r="A11" s="222" t="s">
        <v>429</v>
      </c>
      <c r="B11" s="223"/>
      <c r="C11" s="223"/>
      <c r="D11" s="223"/>
      <c r="E11" s="223"/>
      <c r="F11" s="223"/>
      <c r="G11" s="223"/>
      <c r="H11" s="182" t="s">
        <v>427</v>
      </c>
      <c r="I11" s="162"/>
      <c r="J11" s="173" t="s">
        <v>8</v>
      </c>
      <c r="K11">
        <f>IF($H$11="Nem","",2)</f>
        <v>2</v>
      </c>
      <c r="L11" t="s">
        <v>426</v>
      </c>
      <c r="M11" t="str">
        <f>CONCATENATE(J11,K11,L11)</f>
        <v>6.2.</v>
      </c>
    </row>
    <row r="12" spans="1:13" ht="13.5" thickTop="1" x14ac:dyDescent="0.2">
      <c r="A12" s="162"/>
      <c r="B12" s="162"/>
      <c r="C12" s="162"/>
      <c r="D12" s="162"/>
      <c r="E12" s="162"/>
      <c r="F12" s="162"/>
      <c r="G12" s="162"/>
      <c r="H12" s="162"/>
      <c r="I12" s="162"/>
    </row>
    <row r="13" spans="1:13" ht="14.25" x14ac:dyDescent="0.2">
      <c r="A13" s="183" t="s">
        <v>395</v>
      </c>
      <c r="B13" s="225" t="s">
        <v>430</v>
      </c>
      <c r="C13" s="226"/>
      <c r="D13" s="226"/>
      <c r="E13" s="226"/>
      <c r="F13" s="226"/>
      <c r="G13" s="226"/>
      <c r="H13" s="162"/>
      <c r="I13" s="162"/>
      <c r="J13" s="173" t="s">
        <v>8</v>
      </c>
      <c r="K13">
        <f>IF(H11="Nem",2,3)</f>
        <v>3</v>
      </c>
      <c r="L13" t="s">
        <v>426</v>
      </c>
      <c r="M13" t="str">
        <f>CONCATENATE(J13,K13,L13)</f>
        <v>6.3.</v>
      </c>
    </row>
    <row r="14" spans="1:13" ht="14.25" x14ac:dyDescent="0.2">
      <c r="A14" s="162"/>
      <c r="B14" s="171"/>
      <c r="C14" s="162"/>
      <c r="D14" s="162"/>
      <c r="E14" s="162"/>
      <c r="F14" s="162"/>
      <c r="G14" s="162"/>
      <c r="H14" s="162"/>
      <c r="I14" s="162"/>
    </row>
    <row r="15" spans="1:13" ht="14.25" x14ac:dyDescent="0.2">
      <c r="A15" s="183"/>
      <c r="B15" s="225"/>
      <c r="C15" s="226"/>
      <c r="D15" s="226"/>
      <c r="E15" s="226"/>
      <c r="F15" s="226"/>
      <c r="G15" s="226"/>
      <c r="H15" s="162"/>
      <c r="I15" s="162"/>
      <c r="J15" s="173" t="s">
        <v>8</v>
      </c>
      <c r="K15">
        <f>K13+1</f>
        <v>4</v>
      </c>
      <c r="L15" t="s">
        <v>426</v>
      </c>
      <c r="M15" t="str">
        <f>CONCATENATE(J15,K15,L15)</f>
        <v>6.4.</v>
      </c>
    </row>
    <row r="16" spans="1:13" ht="14.25" x14ac:dyDescent="0.2">
      <c r="A16" s="162"/>
      <c r="B16" s="171"/>
      <c r="C16" s="162"/>
      <c r="D16" s="162"/>
      <c r="E16" s="162"/>
      <c r="F16" s="162"/>
      <c r="G16" s="162"/>
      <c r="H16" s="162"/>
      <c r="I16" s="162"/>
    </row>
    <row r="17" spans="1:13" ht="14.25" x14ac:dyDescent="0.2">
      <c r="A17" s="183"/>
      <c r="B17" s="225"/>
      <c r="C17" s="226"/>
      <c r="D17" s="226"/>
      <c r="E17" s="226"/>
      <c r="F17" s="226"/>
      <c r="G17" s="226"/>
      <c r="H17" s="162"/>
      <c r="I17" s="162"/>
      <c r="J17" s="173" t="s">
        <v>8</v>
      </c>
      <c r="K17">
        <f>K15+1</f>
        <v>5</v>
      </c>
      <c r="L17" t="s">
        <v>426</v>
      </c>
      <c r="M17" t="str">
        <f>CONCATENATE(J17,K17,L17)</f>
        <v>6.5.</v>
      </c>
    </row>
    <row r="18" spans="1:13" ht="14.25" x14ac:dyDescent="0.2">
      <c r="A18" s="162"/>
      <c r="B18" s="171"/>
      <c r="C18" s="162"/>
      <c r="D18" s="162"/>
      <c r="E18" s="162"/>
      <c r="F18" s="162"/>
      <c r="G18" s="162"/>
      <c r="H18" s="162"/>
      <c r="I18" s="162"/>
    </row>
    <row r="19" spans="1:13" ht="14.25" x14ac:dyDescent="0.2">
      <c r="A19" s="183"/>
      <c r="B19" s="225"/>
      <c r="C19" s="226"/>
      <c r="D19" s="226"/>
      <c r="E19" s="226"/>
      <c r="F19" s="226"/>
      <c r="G19" s="226"/>
      <c r="H19" s="162"/>
      <c r="I19" s="162"/>
      <c r="J19" s="173" t="s">
        <v>8</v>
      </c>
      <c r="K19">
        <f>K17+1</f>
        <v>6</v>
      </c>
      <c r="L19" t="s">
        <v>426</v>
      </c>
      <c r="M19" t="str">
        <f>CONCATENATE(J19,K19,L19)</f>
        <v>6.6.</v>
      </c>
    </row>
    <row r="20" spans="1:13" ht="14.25" x14ac:dyDescent="0.2">
      <c r="A20" s="162"/>
      <c r="B20" s="171"/>
      <c r="C20" s="162"/>
      <c r="D20" s="162"/>
      <c r="E20" s="162"/>
      <c r="F20" s="162"/>
      <c r="G20" s="162"/>
      <c r="H20" s="162"/>
      <c r="I20" s="162"/>
    </row>
    <row r="21" spans="1:13" ht="14.25" x14ac:dyDescent="0.2">
      <c r="A21" s="183"/>
      <c r="B21" s="225"/>
      <c r="C21" s="226"/>
      <c r="D21" s="226"/>
      <c r="E21" s="226"/>
      <c r="F21" s="226"/>
      <c r="G21" s="226"/>
      <c r="H21" s="162"/>
      <c r="I21" s="162"/>
      <c r="J21" s="173" t="s">
        <v>8</v>
      </c>
      <c r="K21">
        <f>K19+1</f>
        <v>7</v>
      </c>
      <c r="L21" t="s">
        <v>426</v>
      </c>
      <c r="M21" t="str">
        <f>CONCATENATE(J21,K21,L21)</f>
        <v>6.7.</v>
      </c>
    </row>
    <row r="22" spans="1:13" ht="14.25" x14ac:dyDescent="0.2">
      <c r="A22" s="162"/>
      <c r="B22" s="171"/>
      <c r="C22" s="162"/>
      <c r="D22" s="162"/>
      <c r="E22" s="162"/>
      <c r="F22" s="162"/>
      <c r="G22" s="162"/>
      <c r="H22" s="162"/>
      <c r="I22" s="162"/>
    </row>
    <row r="23" spans="1:13" ht="14.25" x14ac:dyDescent="0.2">
      <c r="A23" s="183"/>
      <c r="B23" s="225"/>
      <c r="C23" s="226"/>
      <c r="D23" s="226"/>
      <c r="E23" s="226"/>
      <c r="F23" s="226"/>
      <c r="G23" s="226"/>
      <c r="H23" s="162"/>
      <c r="I23" s="162"/>
      <c r="J23" s="173" t="s">
        <v>8</v>
      </c>
      <c r="K23">
        <f>K21+1</f>
        <v>8</v>
      </c>
      <c r="L23" t="s">
        <v>426</v>
      </c>
      <c r="M23" t="str">
        <f>CONCATENATE(J23,K23,L23)</f>
        <v>6.8.</v>
      </c>
    </row>
    <row r="24" spans="1:13" ht="14.25" x14ac:dyDescent="0.2">
      <c r="A24" s="162"/>
      <c r="B24" s="171"/>
      <c r="C24" s="162"/>
      <c r="D24" s="162"/>
      <c r="E24" s="162"/>
      <c r="F24" s="162"/>
      <c r="G24" s="162"/>
      <c r="H24" s="162"/>
      <c r="I24" s="162"/>
    </row>
    <row r="25" spans="1:13" ht="14.25" x14ac:dyDescent="0.2">
      <c r="A25" s="183"/>
      <c r="B25" s="225"/>
      <c r="C25" s="226"/>
      <c r="D25" s="226"/>
      <c r="E25" s="226"/>
      <c r="F25" s="226"/>
      <c r="G25" s="226"/>
      <c r="H25" s="162"/>
      <c r="I25" s="162"/>
      <c r="J25" s="173" t="s">
        <v>8</v>
      </c>
      <c r="K25">
        <f>K23+1</f>
        <v>9</v>
      </c>
      <c r="L25" t="s">
        <v>426</v>
      </c>
      <c r="M25" t="str">
        <f>CONCATENATE(J25,K25,L25)</f>
        <v>6.9.</v>
      </c>
    </row>
    <row r="26" spans="1:13" ht="14.25" x14ac:dyDescent="0.2">
      <c r="A26" s="162"/>
      <c r="B26" s="171"/>
      <c r="C26" s="162"/>
      <c r="D26" s="162"/>
      <c r="E26" s="162"/>
      <c r="F26" s="162"/>
      <c r="G26" s="162"/>
      <c r="H26" s="162"/>
      <c r="I26" s="162"/>
    </row>
    <row r="27" spans="1:13" ht="14.25" x14ac:dyDescent="0.2">
      <c r="A27" s="183"/>
      <c r="B27" s="225"/>
      <c r="C27" s="226"/>
      <c r="D27" s="226"/>
      <c r="E27" s="226"/>
      <c r="F27" s="226"/>
      <c r="G27" s="226"/>
      <c r="H27" s="162"/>
      <c r="I27" s="162"/>
      <c r="J27" s="173" t="s">
        <v>8</v>
      </c>
      <c r="K27">
        <f>K25+1</f>
        <v>10</v>
      </c>
      <c r="L27" t="s">
        <v>426</v>
      </c>
      <c r="M27" t="str">
        <f>CONCATENATE(J27,K27,L27)</f>
        <v>6.10.</v>
      </c>
    </row>
    <row r="28" spans="1:13" ht="14.25" x14ac:dyDescent="0.2">
      <c r="A28" s="162"/>
      <c r="B28" s="171"/>
      <c r="C28" s="162"/>
      <c r="D28" s="162"/>
      <c r="E28" s="162"/>
      <c r="F28" s="162"/>
      <c r="G28" s="162"/>
      <c r="H28" s="162"/>
      <c r="I28" s="162"/>
    </row>
    <row r="29" spans="1:13" ht="14.25" x14ac:dyDescent="0.2">
      <c r="A29" s="183"/>
      <c r="B29" s="225"/>
      <c r="C29" s="226"/>
      <c r="D29" s="226"/>
      <c r="E29" s="226"/>
      <c r="F29" s="226"/>
      <c r="G29" s="226"/>
      <c r="H29" s="162"/>
      <c r="I29" s="162"/>
      <c r="J29" s="173" t="s">
        <v>8</v>
      </c>
      <c r="K29">
        <f>K27+1</f>
        <v>11</v>
      </c>
      <c r="L29" t="s">
        <v>426</v>
      </c>
      <c r="M29" t="str">
        <f>CONCATENATE(J29,K29,L29)</f>
        <v>6.11.</v>
      </c>
    </row>
    <row r="30" spans="1:13" ht="14.25" x14ac:dyDescent="0.2">
      <c r="A30" s="162"/>
      <c r="B30" s="171"/>
      <c r="C30" s="162"/>
      <c r="D30" s="162"/>
      <c r="E30" s="162"/>
      <c r="F30" s="162"/>
      <c r="G30" s="162"/>
      <c r="H30" s="162"/>
      <c r="I30" s="162"/>
    </row>
    <row r="31" spans="1:13" ht="14.25" x14ac:dyDescent="0.2">
      <c r="A31" s="183"/>
      <c r="B31" s="225"/>
      <c r="C31" s="226"/>
      <c r="D31" s="226"/>
      <c r="E31" s="226"/>
      <c r="F31" s="226"/>
      <c r="G31" s="226"/>
      <c r="H31" s="162"/>
      <c r="I31" s="162"/>
      <c r="J31" s="173" t="s">
        <v>8</v>
      </c>
      <c r="K31">
        <f>K29+1</f>
        <v>12</v>
      </c>
      <c r="L31" t="s">
        <v>426</v>
      </c>
      <c r="M31" t="str">
        <f>CONCATENATE(J31,K31,L31)</f>
        <v>6.12.</v>
      </c>
    </row>
    <row r="32" spans="1:13" x14ac:dyDescent="0.2">
      <c r="A32" s="162"/>
      <c r="B32" s="162"/>
      <c r="C32" s="162"/>
      <c r="D32" s="162"/>
      <c r="E32" s="162"/>
      <c r="F32" s="162"/>
      <c r="G32" s="162"/>
      <c r="H32" s="162"/>
      <c r="I32" s="162"/>
    </row>
    <row r="33" spans="1:9" x14ac:dyDescent="0.2">
      <c r="A33" s="162"/>
      <c r="B33" s="162"/>
      <c r="C33" s="162"/>
      <c r="D33" s="162"/>
      <c r="E33" s="162"/>
      <c r="F33" s="162"/>
      <c r="G33" s="162"/>
      <c r="H33" s="162"/>
      <c r="I33" s="162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19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21" t="s">
        <v>397</v>
      </c>
      <c r="B1" s="31"/>
    </row>
    <row r="2" spans="1:2" x14ac:dyDescent="0.2">
      <c r="A2" s="31"/>
      <c r="B2" s="31"/>
    </row>
    <row r="3" spans="1:2" x14ac:dyDescent="0.2">
      <c r="A3" s="123"/>
      <c r="B3" s="123"/>
    </row>
    <row r="4" spans="1:2" ht="15.75" x14ac:dyDescent="0.25">
      <c r="A4" s="33"/>
      <c r="B4" s="127"/>
    </row>
    <row r="5" spans="1:2" ht="15.75" x14ac:dyDescent="0.25">
      <c r="A5" s="33"/>
      <c r="B5" s="127"/>
    </row>
    <row r="6" spans="1:2" s="29" customFormat="1" ht="15.75" x14ac:dyDescent="0.25">
      <c r="A6" s="33" t="str">
        <f>CONCATENATE(Z_ALAPADATOK!B1,". évi eredeti előirányzat BEVÉTELEK")</f>
        <v>2020. évi eredeti előirányzat BEVÉTELEK</v>
      </c>
      <c r="B6" s="123"/>
    </row>
    <row r="7" spans="1:2" s="29" customFormat="1" x14ac:dyDescent="0.2">
      <c r="A7" s="123"/>
      <c r="B7" s="123"/>
    </row>
    <row r="8" spans="1:2" s="29" customFormat="1" x14ac:dyDescent="0.2">
      <c r="A8" s="123"/>
      <c r="B8" s="123"/>
    </row>
    <row r="9" spans="1:2" x14ac:dyDescent="0.2">
      <c r="A9" s="123" t="s">
        <v>360</v>
      </c>
      <c r="B9" s="123" t="s">
        <v>340</v>
      </c>
    </row>
    <row r="10" spans="1:2" x14ac:dyDescent="0.2">
      <c r="A10" s="123" t="s">
        <v>358</v>
      </c>
      <c r="B10" s="123" t="s">
        <v>346</v>
      </c>
    </row>
    <row r="11" spans="1:2" x14ac:dyDescent="0.2">
      <c r="A11" s="123" t="s">
        <v>359</v>
      </c>
      <c r="B11" s="123" t="s">
        <v>347</v>
      </c>
    </row>
    <row r="12" spans="1:2" x14ac:dyDescent="0.2">
      <c r="A12" s="123"/>
      <c r="B12" s="123"/>
    </row>
    <row r="13" spans="1:2" ht="15.75" x14ac:dyDescent="0.25">
      <c r="A13" s="33" t="str">
        <f>+CONCATENATE(LEFT(A6,4),". évi módosított előirányzat BEVÉTELEK")</f>
        <v>2020. évi módosított előirányzat BEVÉTELEK</v>
      </c>
      <c r="B13" s="127"/>
    </row>
    <row r="14" spans="1:2" x14ac:dyDescent="0.2">
      <c r="A14" s="123"/>
      <c r="B14" s="123"/>
    </row>
    <row r="15" spans="1:2" s="29" customFormat="1" x14ac:dyDescent="0.2">
      <c r="A15" s="123" t="s">
        <v>361</v>
      </c>
      <c r="B15" s="123" t="s">
        <v>341</v>
      </c>
    </row>
    <row r="16" spans="1:2" x14ac:dyDescent="0.2">
      <c r="A16" s="123" t="s">
        <v>362</v>
      </c>
      <c r="B16" s="123" t="s">
        <v>348</v>
      </c>
    </row>
    <row r="17" spans="1:2" x14ac:dyDescent="0.2">
      <c r="A17" s="123" t="s">
        <v>363</v>
      </c>
      <c r="B17" s="123" t="s">
        <v>349</v>
      </c>
    </row>
    <row r="18" spans="1:2" x14ac:dyDescent="0.2">
      <c r="A18" s="123"/>
      <c r="B18" s="123"/>
    </row>
    <row r="19" spans="1:2" ht="14.25" x14ac:dyDescent="0.2">
      <c r="A19" s="130" t="str">
        <f>+CONCATENATE(LEFT(A6,4),".évi teljesített BEVÉTELEK")</f>
        <v>2020.évi teljesített BEVÉTELEK</v>
      </c>
      <c r="B19" s="127"/>
    </row>
    <row r="20" spans="1:2" x14ac:dyDescent="0.2">
      <c r="A20" s="123"/>
      <c r="B20" s="123"/>
    </row>
    <row r="21" spans="1:2" x14ac:dyDescent="0.2">
      <c r="A21" s="123" t="s">
        <v>364</v>
      </c>
      <c r="B21" s="123" t="s">
        <v>342</v>
      </c>
    </row>
    <row r="22" spans="1:2" x14ac:dyDescent="0.2">
      <c r="A22" s="123" t="s">
        <v>365</v>
      </c>
      <c r="B22" s="123" t="s">
        <v>350</v>
      </c>
    </row>
    <row r="23" spans="1:2" x14ac:dyDescent="0.2">
      <c r="A23" s="123" t="s">
        <v>366</v>
      </c>
      <c r="B23" s="123" t="s">
        <v>351</v>
      </c>
    </row>
    <row r="24" spans="1:2" x14ac:dyDescent="0.2">
      <c r="A24" s="123"/>
      <c r="B24" s="123"/>
    </row>
    <row r="25" spans="1:2" ht="15.75" x14ac:dyDescent="0.25">
      <c r="A25" s="33" t="str">
        <f>+CONCATENATE(LEFT(A6,4),". évi eredeti előirányzat KIADÁSOK")</f>
        <v>2020. évi eredeti előirányzat KIADÁSOK</v>
      </c>
      <c r="B25" s="127"/>
    </row>
    <row r="26" spans="1:2" x14ac:dyDescent="0.2">
      <c r="A26" s="123"/>
      <c r="B26" s="123"/>
    </row>
    <row r="27" spans="1:2" x14ac:dyDescent="0.2">
      <c r="A27" s="123" t="s">
        <v>367</v>
      </c>
      <c r="B27" s="123" t="s">
        <v>343</v>
      </c>
    </row>
    <row r="28" spans="1:2" x14ac:dyDescent="0.2">
      <c r="A28" s="123" t="s">
        <v>368</v>
      </c>
      <c r="B28" s="123" t="s">
        <v>352</v>
      </c>
    </row>
    <row r="29" spans="1:2" x14ac:dyDescent="0.2">
      <c r="A29" s="123" t="s">
        <v>369</v>
      </c>
      <c r="B29" s="123" t="s">
        <v>353</v>
      </c>
    </row>
    <row r="30" spans="1:2" x14ac:dyDescent="0.2">
      <c r="A30" s="123"/>
      <c r="B30" s="123"/>
    </row>
    <row r="31" spans="1:2" ht="15.75" x14ac:dyDescent="0.25">
      <c r="A31" s="33" t="str">
        <f>+CONCATENATE(LEFT(A6,4),". évi módosított előirányzat KIADÁSOK")</f>
        <v>2020. évi módosított előirányzat KIADÁSOK</v>
      </c>
      <c r="B31" s="127"/>
    </row>
    <row r="32" spans="1:2" x14ac:dyDescent="0.2">
      <c r="A32" s="123"/>
      <c r="B32" s="123"/>
    </row>
    <row r="33" spans="1:2" x14ac:dyDescent="0.2">
      <c r="A33" s="123" t="s">
        <v>370</v>
      </c>
      <c r="B33" s="123" t="s">
        <v>344</v>
      </c>
    </row>
    <row r="34" spans="1:2" x14ac:dyDescent="0.2">
      <c r="A34" s="123" t="s">
        <v>371</v>
      </c>
      <c r="B34" s="123" t="s">
        <v>354</v>
      </c>
    </row>
    <row r="35" spans="1:2" x14ac:dyDescent="0.2">
      <c r="A35" s="123" t="s">
        <v>372</v>
      </c>
      <c r="B35" s="123" t="s">
        <v>355</v>
      </c>
    </row>
    <row r="36" spans="1:2" x14ac:dyDescent="0.2">
      <c r="A36" s="123"/>
      <c r="B36" s="123"/>
    </row>
    <row r="37" spans="1:2" ht="15.75" x14ac:dyDescent="0.25">
      <c r="A37" s="129" t="str">
        <f>+CONCATENATE(LEFT(A6,4),".évi teljesített KIADÁSOK")</f>
        <v>2020.évi teljesített KIADÁSOK</v>
      </c>
      <c r="B37" s="127"/>
    </row>
    <row r="38" spans="1:2" x14ac:dyDescent="0.2">
      <c r="A38" s="123"/>
      <c r="B38" s="123"/>
    </row>
    <row r="39" spans="1:2" x14ac:dyDescent="0.2">
      <c r="A39" s="123" t="s">
        <v>373</v>
      </c>
      <c r="B39" s="123" t="s">
        <v>345</v>
      </c>
    </row>
    <row r="40" spans="1:2" x14ac:dyDescent="0.2">
      <c r="A40" s="123" t="s">
        <v>374</v>
      </c>
      <c r="B40" s="123" t="s">
        <v>356</v>
      </c>
    </row>
    <row r="41" spans="1:2" x14ac:dyDescent="0.2">
      <c r="A41" s="123" t="s">
        <v>375</v>
      </c>
      <c r="B41" s="123" t="s">
        <v>357</v>
      </c>
    </row>
  </sheetData>
  <sheetProtection sheet="1"/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G35" sqref="G35"/>
    </sheetView>
  </sheetViews>
  <sheetFormatPr defaultRowHeight="15.75" x14ac:dyDescent="0.25"/>
  <cols>
    <col min="1" max="1" width="9.5" style="56" customWidth="1"/>
    <col min="2" max="2" width="65.83203125" style="56" customWidth="1"/>
    <col min="3" max="3" width="17.83203125" style="57" customWidth="1"/>
    <col min="4" max="5" width="17.83203125" style="70" customWidth="1"/>
    <col min="6" max="16384" width="9.33203125" style="70"/>
  </cols>
  <sheetData>
    <row r="1" spans="1:5" x14ac:dyDescent="0.25">
      <c r="A1" s="139"/>
      <c r="B1" s="227" t="str">
        <f>CONCATENATE("1.1. melléklet ",Z_ALAPADATOK!A7," ",Z_ALAPADATOK!B7," ",Z_ALAPADATOK!C7," ",Z_ALAPADATOK!D7," ",Z_ALAPADATOK!E7," ",Z_ALAPADATOK!F7," ",Z_ALAPADATOK!G7," ",Z_ALAPADATOK!H7)</f>
        <v>1.1. melléklet a 3 / 2021. ( V.27. ) önkormányzati rendelethez</v>
      </c>
      <c r="C1" s="228"/>
      <c r="D1" s="228"/>
      <c r="E1" s="228"/>
    </row>
    <row r="2" spans="1:5" x14ac:dyDescent="0.25">
      <c r="A2" s="229" t="str">
        <f>CONCATENATE(Z_ALAPADATOK!A3)</f>
        <v>Tótszerdahely Községi Önkormányzata</v>
      </c>
      <c r="B2" s="230"/>
      <c r="C2" s="230"/>
      <c r="D2" s="230"/>
      <c r="E2" s="230"/>
    </row>
    <row r="3" spans="1:5" x14ac:dyDescent="0.25">
      <c r="A3" s="229" t="str">
        <f>CONCATENATE(Z_ALAPADATOK!B1,". évi ZÁRSZÁMADÁSÁNAK PÉNZÜGYI MÉRLEGE")</f>
        <v>2020. évi ZÁRSZÁMADÁSÁNAK PÉNZÜGYI MÉRLEGE</v>
      </c>
      <c r="B3" s="229"/>
      <c r="C3" s="231"/>
      <c r="D3" s="229"/>
      <c r="E3" s="229"/>
    </row>
    <row r="4" spans="1:5" ht="12" customHeight="1" x14ac:dyDescent="0.25">
      <c r="A4" s="229"/>
      <c r="B4" s="229"/>
      <c r="C4" s="231"/>
      <c r="D4" s="229"/>
      <c r="E4" s="229"/>
    </row>
    <row r="5" spans="1:5" x14ac:dyDescent="0.25">
      <c r="A5" s="139"/>
      <c r="B5" s="139"/>
      <c r="C5" s="140"/>
      <c r="D5" s="141"/>
      <c r="E5" s="141"/>
    </row>
    <row r="6" spans="1:5" ht="15.95" customHeight="1" x14ac:dyDescent="0.25">
      <c r="A6" s="241" t="s">
        <v>1</v>
      </c>
      <c r="B6" s="241"/>
      <c r="C6" s="241"/>
      <c r="D6" s="241"/>
      <c r="E6" s="241"/>
    </row>
    <row r="7" spans="1:5" ht="15.95" customHeight="1" thickBot="1" x14ac:dyDescent="0.3">
      <c r="A7" s="243" t="s">
        <v>73</v>
      </c>
      <c r="B7" s="243"/>
      <c r="C7" s="142"/>
      <c r="D7" s="141"/>
      <c r="E7" s="142" t="s">
        <v>388</v>
      </c>
    </row>
    <row r="8" spans="1:5" x14ac:dyDescent="0.25">
      <c r="A8" s="233" t="s">
        <v>38</v>
      </c>
      <c r="B8" s="235" t="s">
        <v>2</v>
      </c>
      <c r="C8" s="237" t="str">
        <f>+CONCATENATE(LEFT(Z_ÖSSZEFÜGGÉSEK!A6,4),". évi")</f>
        <v>2020. évi</v>
      </c>
      <c r="D8" s="238"/>
      <c r="E8" s="239"/>
    </row>
    <row r="9" spans="1:5" ht="24.75" thickBot="1" x14ac:dyDescent="0.3">
      <c r="A9" s="234"/>
      <c r="B9" s="236"/>
      <c r="C9" s="109" t="s">
        <v>333</v>
      </c>
      <c r="D9" s="108" t="s">
        <v>334</v>
      </c>
      <c r="E9" s="134" t="str">
        <f>+CONCATENATE(LEFT(Z_ÖSSZEFÜGGÉSEK!A6,4),". XII. 31.",CHAR(10),"teljesítés")</f>
        <v>2020. XII. 31.
teljesítés</v>
      </c>
    </row>
    <row r="10" spans="1:5" s="71" customFormat="1" ht="12" customHeight="1" thickBot="1" x14ac:dyDescent="0.25">
      <c r="A10" s="67" t="s">
        <v>325</v>
      </c>
      <c r="B10" s="68" t="s">
        <v>326</v>
      </c>
      <c r="C10" s="68" t="s">
        <v>327</v>
      </c>
      <c r="D10" s="68" t="s">
        <v>329</v>
      </c>
      <c r="E10" s="110" t="s">
        <v>328</v>
      </c>
    </row>
    <row r="11" spans="1:5" s="72" customFormat="1" ht="12" customHeight="1" thickBot="1" x14ac:dyDescent="0.25">
      <c r="A11" s="16" t="s">
        <v>3</v>
      </c>
      <c r="B11" s="17" t="s">
        <v>129</v>
      </c>
      <c r="C11" s="60">
        <f>+C12+C13+C14+C15+C16+C17</f>
        <v>108623551</v>
      </c>
      <c r="D11" s="60">
        <f>+D12+D13+D14+D15+D16+D17</f>
        <v>121334556</v>
      </c>
      <c r="E11" s="34">
        <f>+E12+E13+E14+E15+E16+E17</f>
        <v>121334556</v>
      </c>
    </row>
    <row r="12" spans="1:5" s="72" customFormat="1" ht="12" customHeight="1" x14ac:dyDescent="0.2">
      <c r="A12" s="11" t="s">
        <v>50</v>
      </c>
      <c r="B12" s="73" t="s">
        <v>130</v>
      </c>
      <c r="C12" s="62">
        <v>69741407</v>
      </c>
      <c r="D12" s="62">
        <v>79197065</v>
      </c>
      <c r="E12" s="36">
        <v>79197065</v>
      </c>
    </row>
    <row r="13" spans="1:5" s="72" customFormat="1" ht="12" customHeight="1" x14ac:dyDescent="0.2">
      <c r="A13" s="10" t="s">
        <v>51</v>
      </c>
      <c r="B13" s="74" t="s">
        <v>131</v>
      </c>
      <c r="C13" s="61">
        <v>16725780</v>
      </c>
      <c r="D13" s="61">
        <v>18216970</v>
      </c>
      <c r="E13" s="35">
        <v>18216970</v>
      </c>
    </row>
    <row r="14" spans="1:5" s="72" customFormat="1" ht="12" customHeight="1" x14ac:dyDescent="0.2">
      <c r="A14" s="10" t="s">
        <v>52</v>
      </c>
      <c r="B14" s="74" t="s">
        <v>431</v>
      </c>
      <c r="C14" s="61">
        <v>20356364</v>
      </c>
      <c r="D14" s="61">
        <v>21557181</v>
      </c>
      <c r="E14" s="35">
        <v>21557181</v>
      </c>
    </row>
    <row r="15" spans="1:5" s="72" customFormat="1" ht="12" customHeight="1" x14ac:dyDescent="0.2">
      <c r="A15" s="10" t="s">
        <v>53</v>
      </c>
      <c r="B15" s="74" t="s">
        <v>132</v>
      </c>
      <c r="C15" s="61">
        <v>1800000</v>
      </c>
      <c r="D15" s="61">
        <v>2263970</v>
      </c>
      <c r="E15" s="35">
        <v>2263970</v>
      </c>
    </row>
    <row r="16" spans="1:5" s="72" customFormat="1" ht="12" customHeight="1" x14ac:dyDescent="0.2">
      <c r="A16" s="10" t="s">
        <v>70</v>
      </c>
      <c r="B16" s="42" t="s">
        <v>274</v>
      </c>
      <c r="C16" s="61"/>
      <c r="D16" s="61"/>
      <c r="E16" s="35"/>
    </row>
    <row r="17" spans="1:5" s="72" customFormat="1" ht="12" customHeight="1" thickBot="1" x14ac:dyDescent="0.25">
      <c r="A17" s="12" t="s">
        <v>54</v>
      </c>
      <c r="B17" s="43" t="s">
        <v>275</v>
      </c>
      <c r="C17" s="61"/>
      <c r="D17" s="61">
        <v>99370</v>
      </c>
      <c r="E17" s="35">
        <v>99370</v>
      </c>
    </row>
    <row r="18" spans="1:5" s="72" customFormat="1" ht="12" customHeight="1" thickBot="1" x14ac:dyDescent="0.25">
      <c r="A18" s="16" t="s">
        <v>4</v>
      </c>
      <c r="B18" s="41" t="s">
        <v>133</v>
      </c>
      <c r="C18" s="60">
        <f>+C19+C20+C21+C22+C23</f>
        <v>37246099</v>
      </c>
      <c r="D18" s="60">
        <f>+D19+D20+D21+D22+D23</f>
        <v>29714049</v>
      </c>
      <c r="E18" s="34">
        <f>+E19+E20+E21+E22+E23</f>
        <v>28812392</v>
      </c>
    </row>
    <row r="19" spans="1:5" s="72" customFormat="1" ht="12" customHeight="1" x14ac:dyDescent="0.2">
      <c r="A19" s="11" t="s">
        <v>56</v>
      </c>
      <c r="B19" s="73" t="s">
        <v>134</v>
      </c>
      <c r="C19" s="62"/>
      <c r="D19" s="62"/>
      <c r="E19" s="36"/>
    </row>
    <row r="20" spans="1:5" s="72" customFormat="1" ht="12" customHeight="1" x14ac:dyDescent="0.2">
      <c r="A20" s="10" t="s">
        <v>57</v>
      </c>
      <c r="B20" s="74" t="s">
        <v>135</v>
      </c>
      <c r="C20" s="61"/>
      <c r="D20" s="61"/>
      <c r="E20" s="35"/>
    </row>
    <row r="21" spans="1:5" s="72" customFormat="1" ht="12" customHeight="1" x14ac:dyDescent="0.2">
      <c r="A21" s="10" t="s">
        <v>58</v>
      </c>
      <c r="B21" s="74" t="s">
        <v>267</v>
      </c>
      <c r="C21" s="61"/>
      <c r="D21" s="61"/>
      <c r="E21" s="35"/>
    </row>
    <row r="22" spans="1:5" s="72" customFormat="1" ht="12" customHeight="1" x14ac:dyDescent="0.2">
      <c r="A22" s="10" t="s">
        <v>59</v>
      </c>
      <c r="B22" s="74" t="s">
        <v>268</v>
      </c>
      <c r="C22" s="61"/>
      <c r="D22" s="61"/>
      <c r="E22" s="35"/>
    </row>
    <row r="23" spans="1:5" s="72" customFormat="1" ht="12" customHeight="1" x14ac:dyDescent="0.2">
      <c r="A23" s="10" t="s">
        <v>60</v>
      </c>
      <c r="B23" s="74" t="s">
        <v>136</v>
      </c>
      <c r="C23" s="61">
        <v>37246099</v>
      </c>
      <c r="D23" s="61">
        <v>29714049</v>
      </c>
      <c r="E23" s="35">
        <v>28812392</v>
      </c>
    </row>
    <row r="24" spans="1:5" s="72" customFormat="1" ht="12" customHeight="1" thickBot="1" x14ac:dyDescent="0.25">
      <c r="A24" s="12" t="s">
        <v>66</v>
      </c>
      <c r="B24" s="43" t="s">
        <v>137</v>
      </c>
      <c r="C24" s="63"/>
      <c r="D24" s="63"/>
      <c r="E24" s="37"/>
    </row>
    <row r="25" spans="1:5" s="72" customFormat="1" ht="12" customHeight="1" thickBot="1" x14ac:dyDescent="0.25">
      <c r="A25" s="16" t="s">
        <v>5</v>
      </c>
      <c r="B25" s="17" t="s">
        <v>138</v>
      </c>
      <c r="C25" s="60">
        <f>+C26+C27+C28+C29+C30</f>
        <v>0</v>
      </c>
      <c r="D25" s="60">
        <f>+D26+D27+D28+D29+D30</f>
        <v>127660038</v>
      </c>
      <c r="E25" s="34">
        <f>+E26+E27+E28+E29+E30</f>
        <v>127660038</v>
      </c>
    </row>
    <row r="26" spans="1:5" s="72" customFormat="1" ht="12" customHeight="1" x14ac:dyDescent="0.2">
      <c r="A26" s="11" t="s">
        <v>39</v>
      </c>
      <c r="B26" s="73" t="s">
        <v>139</v>
      </c>
      <c r="C26" s="62"/>
      <c r="D26" s="62"/>
      <c r="E26" s="36"/>
    </row>
    <row r="27" spans="1:5" s="72" customFormat="1" ht="12" customHeight="1" x14ac:dyDescent="0.2">
      <c r="A27" s="10" t="s">
        <v>40</v>
      </c>
      <c r="B27" s="74" t="s">
        <v>140</v>
      </c>
      <c r="C27" s="61"/>
      <c r="D27" s="61"/>
      <c r="E27" s="35"/>
    </row>
    <row r="28" spans="1:5" s="72" customFormat="1" ht="12" customHeight="1" x14ac:dyDescent="0.2">
      <c r="A28" s="10" t="s">
        <v>41</v>
      </c>
      <c r="B28" s="74" t="s">
        <v>269</v>
      </c>
      <c r="C28" s="61"/>
      <c r="D28" s="61"/>
      <c r="E28" s="35"/>
    </row>
    <row r="29" spans="1:5" s="72" customFormat="1" ht="12" customHeight="1" x14ac:dyDescent="0.2">
      <c r="A29" s="10" t="s">
        <v>42</v>
      </c>
      <c r="B29" s="74" t="s">
        <v>270</v>
      </c>
      <c r="C29" s="61"/>
      <c r="D29" s="61"/>
      <c r="E29" s="35"/>
    </row>
    <row r="30" spans="1:5" s="72" customFormat="1" ht="12" customHeight="1" x14ac:dyDescent="0.2">
      <c r="A30" s="10" t="s">
        <v>83</v>
      </c>
      <c r="B30" s="74" t="s">
        <v>141</v>
      </c>
      <c r="C30" s="61"/>
      <c r="D30" s="61">
        <v>127660038</v>
      </c>
      <c r="E30" s="35">
        <v>127660038</v>
      </c>
    </row>
    <row r="31" spans="1:5" s="72" customFormat="1" ht="12" customHeight="1" thickBot="1" x14ac:dyDescent="0.25">
      <c r="A31" s="12" t="s">
        <v>84</v>
      </c>
      <c r="B31" s="75" t="s">
        <v>142</v>
      </c>
      <c r="C31" s="63"/>
      <c r="D31" s="63">
        <v>98820336</v>
      </c>
      <c r="E31" s="37">
        <v>98820336</v>
      </c>
    </row>
    <row r="32" spans="1:5" s="72" customFormat="1" ht="12" customHeight="1" thickBot="1" x14ac:dyDescent="0.25">
      <c r="A32" s="16" t="s">
        <v>85</v>
      </c>
      <c r="B32" s="17" t="s">
        <v>380</v>
      </c>
      <c r="C32" s="66">
        <f>SUM(C33:C39)</f>
        <v>17990000</v>
      </c>
      <c r="D32" s="66">
        <f>SUM(D33:D39)</f>
        <v>14690000</v>
      </c>
      <c r="E32" s="84">
        <f>SUM(E33:E39)</f>
        <v>11936852</v>
      </c>
    </row>
    <row r="33" spans="1:5" s="72" customFormat="1" ht="12" customHeight="1" x14ac:dyDescent="0.2">
      <c r="A33" s="11" t="s">
        <v>143</v>
      </c>
      <c r="B33" s="175" t="s">
        <v>381</v>
      </c>
      <c r="C33" s="62">
        <v>200000</v>
      </c>
      <c r="D33" s="62">
        <v>200000</v>
      </c>
      <c r="E33" s="36">
        <v>204076</v>
      </c>
    </row>
    <row r="34" spans="1:5" s="72" customFormat="1" ht="12" customHeight="1" x14ac:dyDescent="0.2">
      <c r="A34" s="10" t="s">
        <v>144</v>
      </c>
      <c r="B34" s="176" t="s">
        <v>432</v>
      </c>
      <c r="C34" s="61">
        <v>2040000</v>
      </c>
      <c r="D34" s="61">
        <v>2040000</v>
      </c>
      <c r="E34" s="35">
        <v>2243678</v>
      </c>
    </row>
    <row r="35" spans="1:5" s="72" customFormat="1" ht="12" customHeight="1" x14ac:dyDescent="0.2">
      <c r="A35" s="10" t="s">
        <v>145</v>
      </c>
      <c r="B35" s="176" t="s">
        <v>382</v>
      </c>
      <c r="C35" s="61">
        <v>12000000</v>
      </c>
      <c r="D35" s="61">
        <v>12000000</v>
      </c>
      <c r="E35" s="35">
        <v>9428562</v>
      </c>
    </row>
    <row r="36" spans="1:5" s="72" customFormat="1" ht="12" customHeight="1" x14ac:dyDescent="0.2">
      <c r="A36" s="10" t="s">
        <v>146</v>
      </c>
      <c r="B36" s="176" t="s">
        <v>383</v>
      </c>
      <c r="C36" s="61"/>
      <c r="D36" s="61"/>
      <c r="E36" s="35"/>
    </row>
    <row r="37" spans="1:5" s="72" customFormat="1" ht="12" customHeight="1" x14ac:dyDescent="0.2">
      <c r="A37" s="10" t="s">
        <v>384</v>
      </c>
      <c r="B37" s="176" t="s">
        <v>147</v>
      </c>
      <c r="C37" s="61">
        <v>3300000</v>
      </c>
      <c r="D37" s="61"/>
      <c r="E37" s="35"/>
    </row>
    <row r="38" spans="1:5" s="72" customFormat="1" ht="12" customHeight="1" x14ac:dyDescent="0.2">
      <c r="A38" s="10" t="s">
        <v>385</v>
      </c>
      <c r="B38" s="176" t="s">
        <v>424</v>
      </c>
      <c r="C38" s="61"/>
      <c r="D38" s="61"/>
      <c r="E38" s="35"/>
    </row>
    <row r="39" spans="1:5" s="72" customFormat="1" ht="12" customHeight="1" thickBot="1" x14ac:dyDescent="0.25">
      <c r="A39" s="12" t="s">
        <v>386</v>
      </c>
      <c r="B39" s="177" t="s">
        <v>433</v>
      </c>
      <c r="C39" s="63">
        <v>450000</v>
      </c>
      <c r="D39" s="63">
        <v>450000</v>
      </c>
      <c r="E39" s="37">
        <v>60536</v>
      </c>
    </row>
    <row r="40" spans="1:5" s="72" customFormat="1" ht="12" customHeight="1" thickBot="1" x14ac:dyDescent="0.25">
      <c r="A40" s="16" t="s">
        <v>7</v>
      </c>
      <c r="B40" s="17" t="s">
        <v>276</v>
      </c>
      <c r="C40" s="60">
        <f>SUM(C41:C51)</f>
        <v>22339732</v>
      </c>
      <c r="D40" s="60">
        <f>SUM(D41:D51)</f>
        <v>38714861</v>
      </c>
      <c r="E40" s="34">
        <f>SUM(E41:E51)</f>
        <v>36676200</v>
      </c>
    </row>
    <row r="41" spans="1:5" s="72" customFormat="1" ht="12" customHeight="1" x14ac:dyDescent="0.2">
      <c r="A41" s="11" t="s">
        <v>43</v>
      </c>
      <c r="B41" s="73" t="s">
        <v>150</v>
      </c>
      <c r="C41" s="62">
        <v>1200000</v>
      </c>
      <c r="D41" s="62">
        <v>1200000</v>
      </c>
      <c r="E41" s="36"/>
    </row>
    <row r="42" spans="1:5" s="72" customFormat="1" ht="12" customHeight="1" x14ac:dyDescent="0.2">
      <c r="A42" s="10" t="s">
        <v>44</v>
      </c>
      <c r="B42" s="74" t="s">
        <v>151</v>
      </c>
      <c r="C42" s="61">
        <v>3281000</v>
      </c>
      <c r="D42" s="61">
        <v>3281000</v>
      </c>
      <c r="E42" s="35">
        <v>2840353</v>
      </c>
    </row>
    <row r="43" spans="1:5" s="72" customFormat="1" ht="12" customHeight="1" x14ac:dyDescent="0.2">
      <c r="A43" s="10" t="s">
        <v>45</v>
      </c>
      <c r="B43" s="74" t="s">
        <v>152</v>
      </c>
      <c r="C43" s="61">
        <v>381000</v>
      </c>
      <c r="D43" s="61">
        <v>381000</v>
      </c>
      <c r="E43" s="35"/>
    </row>
    <row r="44" spans="1:5" s="72" customFormat="1" ht="12" customHeight="1" x14ac:dyDescent="0.2">
      <c r="A44" s="10" t="s">
        <v>87</v>
      </c>
      <c r="B44" s="74" t="s">
        <v>153</v>
      </c>
      <c r="C44" s="61"/>
      <c r="D44" s="61"/>
      <c r="E44" s="35"/>
    </row>
    <row r="45" spans="1:5" s="72" customFormat="1" ht="12" customHeight="1" x14ac:dyDescent="0.2">
      <c r="A45" s="10" t="s">
        <v>88</v>
      </c>
      <c r="B45" s="74" t="s">
        <v>154</v>
      </c>
      <c r="C45" s="61">
        <v>13458137</v>
      </c>
      <c r="D45" s="61">
        <v>25836791</v>
      </c>
      <c r="E45" s="35">
        <v>25836791</v>
      </c>
    </row>
    <row r="46" spans="1:5" s="72" customFormat="1" ht="12" customHeight="1" x14ac:dyDescent="0.2">
      <c r="A46" s="10" t="s">
        <v>89</v>
      </c>
      <c r="B46" s="74" t="s">
        <v>155</v>
      </c>
      <c r="C46" s="61">
        <v>4017722</v>
      </c>
      <c r="D46" s="61">
        <v>7916421</v>
      </c>
      <c r="E46" s="35">
        <v>7901249</v>
      </c>
    </row>
    <row r="47" spans="1:5" s="72" customFormat="1" ht="12" customHeight="1" x14ac:dyDescent="0.2">
      <c r="A47" s="10" t="s">
        <v>90</v>
      </c>
      <c r="B47" s="74" t="s">
        <v>156</v>
      </c>
      <c r="C47" s="61"/>
      <c r="D47" s="61"/>
      <c r="E47" s="35"/>
    </row>
    <row r="48" spans="1:5" s="72" customFormat="1" ht="12" customHeight="1" x14ac:dyDescent="0.2">
      <c r="A48" s="10" t="s">
        <v>91</v>
      </c>
      <c r="B48" s="74" t="s">
        <v>387</v>
      </c>
      <c r="C48" s="61">
        <v>1873</v>
      </c>
      <c r="D48" s="61">
        <v>1874</v>
      </c>
      <c r="E48" s="35">
        <v>32</v>
      </c>
    </row>
    <row r="49" spans="1:5" s="72" customFormat="1" ht="12" customHeight="1" x14ac:dyDescent="0.2">
      <c r="A49" s="10" t="s">
        <v>148</v>
      </c>
      <c r="B49" s="74" t="s">
        <v>157</v>
      </c>
      <c r="C49" s="64"/>
      <c r="D49" s="64"/>
      <c r="E49" s="38"/>
    </row>
    <row r="50" spans="1:5" s="72" customFormat="1" ht="12" customHeight="1" x14ac:dyDescent="0.2">
      <c r="A50" s="12" t="s">
        <v>149</v>
      </c>
      <c r="B50" s="75" t="s">
        <v>278</v>
      </c>
      <c r="C50" s="65"/>
      <c r="D50" s="65"/>
      <c r="E50" s="39"/>
    </row>
    <row r="51" spans="1:5" s="72" customFormat="1" ht="12" customHeight="1" thickBot="1" x14ac:dyDescent="0.25">
      <c r="A51" s="12" t="s">
        <v>277</v>
      </c>
      <c r="B51" s="43" t="s">
        <v>158</v>
      </c>
      <c r="C51" s="65"/>
      <c r="D51" s="65">
        <v>97775</v>
      </c>
      <c r="E51" s="39">
        <v>97775</v>
      </c>
    </row>
    <row r="52" spans="1:5" s="72" customFormat="1" ht="12" customHeight="1" thickBot="1" x14ac:dyDescent="0.25">
      <c r="A52" s="16" t="s">
        <v>8</v>
      </c>
      <c r="B52" s="17" t="s">
        <v>159</v>
      </c>
      <c r="C52" s="60">
        <f>SUM(C53:C57)</f>
        <v>0</v>
      </c>
      <c r="D52" s="60">
        <f>SUM(D53:D57)</f>
        <v>3200000</v>
      </c>
      <c r="E52" s="34">
        <f>SUM(E53:E57)</f>
        <v>3200000</v>
      </c>
    </row>
    <row r="53" spans="1:5" s="72" customFormat="1" ht="12" customHeight="1" x14ac:dyDescent="0.2">
      <c r="A53" s="11" t="s">
        <v>46</v>
      </c>
      <c r="B53" s="73" t="s">
        <v>163</v>
      </c>
      <c r="C53" s="85"/>
      <c r="D53" s="85"/>
      <c r="E53" s="40"/>
    </row>
    <row r="54" spans="1:5" s="72" customFormat="1" ht="12" customHeight="1" x14ac:dyDescent="0.2">
      <c r="A54" s="10" t="s">
        <v>47</v>
      </c>
      <c r="B54" s="74" t="s">
        <v>164</v>
      </c>
      <c r="C54" s="64"/>
      <c r="D54" s="64"/>
      <c r="E54" s="38"/>
    </row>
    <row r="55" spans="1:5" s="72" customFormat="1" ht="12" customHeight="1" x14ac:dyDescent="0.2">
      <c r="A55" s="10" t="s">
        <v>160</v>
      </c>
      <c r="B55" s="74" t="s">
        <v>165</v>
      </c>
      <c r="C55" s="64"/>
      <c r="D55" s="64">
        <v>3200000</v>
      </c>
      <c r="E55" s="38">
        <v>3200000</v>
      </c>
    </row>
    <row r="56" spans="1:5" s="72" customFormat="1" ht="12" customHeight="1" x14ac:dyDescent="0.2">
      <c r="A56" s="10" t="s">
        <v>161</v>
      </c>
      <c r="B56" s="74" t="s">
        <v>166</v>
      </c>
      <c r="C56" s="64"/>
      <c r="D56" s="64"/>
      <c r="E56" s="38"/>
    </row>
    <row r="57" spans="1:5" s="72" customFormat="1" ht="12" customHeight="1" thickBot="1" x14ac:dyDescent="0.25">
      <c r="A57" s="12" t="s">
        <v>162</v>
      </c>
      <c r="B57" s="43" t="s">
        <v>167</v>
      </c>
      <c r="C57" s="65"/>
      <c r="D57" s="65"/>
      <c r="E57" s="39"/>
    </row>
    <row r="58" spans="1:5" s="72" customFormat="1" ht="12" customHeight="1" thickBot="1" x14ac:dyDescent="0.25">
      <c r="A58" s="16" t="s">
        <v>92</v>
      </c>
      <c r="B58" s="17" t="s">
        <v>168</v>
      </c>
      <c r="C58" s="60">
        <f>SUM(C59:C61)</f>
        <v>0</v>
      </c>
      <c r="D58" s="60">
        <f>SUM(D59:D61)</f>
        <v>0</v>
      </c>
      <c r="E58" s="34">
        <f>SUM(E59:E61)</f>
        <v>0</v>
      </c>
    </row>
    <row r="59" spans="1:5" s="72" customFormat="1" ht="12" customHeight="1" x14ac:dyDescent="0.2">
      <c r="A59" s="11" t="s">
        <v>48</v>
      </c>
      <c r="B59" s="73" t="s">
        <v>169</v>
      </c>
      <c r="C59" s="62"/>
      <c r="D59" s="62"/>
      <c r="E59" s="36"/>
    </row>
    <row r="60" spans="1:5" s="72" customFormat="1" ht="12" customHeight="1" x14ac:dyDescent="0.2">
      <c r="A60" s="10" t="s">
        <v>49</v>
      </c>
      <c r="B60" s="74" t="s">
        <v>271</v>
      </c>
      <c r="C60" s="61"/>
      <c r="D60" s="61"/>
      <c r="E60" s="35"/>
    </row>
    <row r="61" spans="1:5" s="72" customFormat="1" ht="12" customHeight="1" x14ac:dyDescent="0.2">
      <c r="A61" s="10" t="s">
        <v>172</v>
      </c>
      <c r="B61" s="74" t="s">
        <v>170</v>
      </c>
      <c r="C61" s="61"/>
      <c r="D61" s="61"/>
      <c r="E61" s="35"/>
    </row>
    <row r="62" spans="1:5" s="72" customFormat="1" ht="12" customHeight="1" thickBot="1" x14ac:dyDescent="0.25">
      <c r="A62" s="12" t="s">
        <v>173</v>
      </c>
      <c r="B62" s="43" t="s">
        <v>171</v>
      </c>
      <c r="C62" s="63"/>
      <c r="D62" s="63"/>
      <c r="E62" s="37"/>
    </row>
    <row r="63" spans="1:5" s="72" customFormat="1" ht="12" customHeight="1" thickBot="1" x14ac:dyDescent="0.25">
      <c r="A63" s="16" t="s">
        <v>10</v>
      </c>
      <c r="B63" s="41" t="s">
        <v>174</v>
      </c>
      <c r="C63" s="60">
        <f>SUM(C64:C66)</f>
        <v>0</v>
      </c>
      <c r="D63" s="60">
        <f>SUM(D64:D66)</f>
        <v>0</v>
      </c>
      <c r="E63" s="34">
        <f>SUM(E64:E66)</f>
        <v>0</v>
      </c>
    </row>
    <row r="64" spans="1:5" s="72" customFormat="1" ht="12" customHeight="1" x14ac:dyDescent="0.2">
      <c r="A64" s="11" t="s">
        <v>93</v>
      </c>
      <c r="B64" s="73" t="s">
        <v>176</v>
      </c>
      <c r="C64" s="64"/>
      <c r="D64" s="64"/>
      <c r="E64" s="38"/>
    </row>
    <row r="65" spans="1:5" s="72" customFormat="1" ht="12" customHeight="1" x14ac:dyDescent="0.2">
      <c r="A65" s="10" t="s">
        <v>94</v>
      </c>
      <c r="B65" s="74" t="s">
        <v>272</v>
      </c>
      <c r="C65" s="64"/>
      <c r="D65" s="64"/>
      <c r="E65" s="38"/>
    </row>
    <row r="66" spans="1:5" s="72" customFormat="1" ht="12" customHeight="1" x14ac:dyDescent="0.2">
      <c r="A66" s="10" t="s">
        <v>111</v>
      </c>
      <c r="B66" s="74" t="s">
        <v>177</v>
      </c>
      <c r="C66" s="64"/>
      <c r="D66" s="64"/>
      <c r="E66" s="38"/>
    </row>
    <row r="67" spans="1:5" s="72" customFormat="1" ht="12" customHeight="1" thickBot="1" x14ac:dyDescent="0.25">
      <c r="A67" s="12" t="s">
        <v>175</v>
      </c>
      <c r="B67" s="43" t="s">
        <v>178</v>
      </c>
      <c r="C67" s="64"/>
      <c r="D67" s="64"/>
      <c r="E67" s="38"/>
    </row>
    <row r="68" spans="1:5" s="72" customFormat="1" ht="12" customHeight="1" thickBot="1" x14ac:dyDescent="0.25">
      <c r="A68" s="94" t="s">
        <v>317</v>
      </c>
      <c r="B68" s="17" t="s">
        <v>179</v>
      </c>
      <c r="C68" s="66">
        <f>+C11+C18+C25+C32+C40+C52+C58+C63</f>
        <v>186199382</v>
      </c>
      <c r="D68" s="66">
        <f>+D11+D18+D25+D32+D40+D52+D58+D63</f>
        <v>335313504</v>
      </c>
      <c r="E68" s="84">
        <f>+E11+E18+E25+E32+E40+E52+E58+E63</f>
        <v>329620038</v>
      </c>
    </row>
    <row r="69" spans="1:5" s="72" customFormat="1" ht="12" customHeight="1" thickBot="1" x14ac:dyDescent="0.25">
      <c r="A69" s="86" t="s">
        <v>180</v>
      </c>
      <c r="B69" s="41" t="s">
        <v>181</v>
      </c>
      <c r="C69" s="60">
        <f>SUM(C70:C72)</f>
        <v>0</v>
      </c>
      <c r="D69" s="60">
        <f>SUM(D70:D72)</f>
        <v>0</v>
      </c>
      <c r="E69" s="34">
        <f>SUM(E70:E72)</f>
        <v>0</v>
      </c>
    </row>
    <row r="70" spans="1:5" s="72" customFormat="1" ht="12" customHeight="1" x14ac:dyDescent="0.2">
      <c r="A70" s="11" t="s">
        <v>208</v>
      </c>
      <c r="B70" s="73" t="s">
        <v>182</v>
      </c>
      <c r="C70" s="64"/>
      <c r="D70" s="64"/>
      <c r="E70" s="38"/>
    </row>
    <row r="71" spans="1:5" s="72" customFormat="1" ht="12" customHeight="1" x14ac:dyDescent="0.2">
      <c r="A71" s="10" t="s">
        <v>217</v>
      </c>
      <c r="B71" s="74" t="s">
        <v>183</v>
      </c>
      <c r="C71" s="64"/>
      <c r="D71" s="64"/>
      <c r="E71" s="38"/>
    </row>
    <row r="72" spans="1:5" s="72" customFormat="1" ht="12" customHeight="1" thickBot="1" x14ac:dyDescent="0.25">
      <c r="A72" s="12" t="s">
        <v>218</v>
      </c>
      <c r="B72" s="90" t="s">
        <v>302</v>
      </c>
      <c r="C72" s="64"/>
      <c r="D72" s="64"/>
      <c r="E72" s="38"/>
    </row>
    <row r="73" spans="1:5" s="72" customFormat="1" ht="12" customHeight="1" thickBot="1" x14ac:dyDescent="0.25">
      <c r="A73" s="86" t="s">
        <v>184</v>
      </c>
      <c r="B73" s="41" t="s">
        <v>185</v>
      </c>
      <c r="C73" s="60">
        <f>SUM(C74:C77)</f>
        <v>0</v>
      </c>
      <c r="D73" s="60">
        <f>SUM(D74:D77)</f>
        <v>0</v>
      </c>
      <c r="E73" s="34">
        <f>SUM(E74:E77)</f>
        <v>0</v>
      </c>
    </row>
    <row r="74" spans="1:5" s="72" customFormat="1" ht="12" customHeight="1" x14ac:dyDescent="0.2">
      <c r="A74" s="11" t="s">
        <v>71</v>
      </c>
      <c r="B74" s="132" t="s">
        <v>186</v>
      </c>
      <c r="C74" s="64"/>
      <c r="D74" s="64"/>
      <c r="E74" s="38"/>
    </row>
    <row r="75" spans="1:5" s="72" customFormat="1" ht="12" customHeight="1" x14ac:dyDescent="0.2">
      <c r="A75" s="10" t="s">
        <v>72</v>
      </c>
      <c r="B75" s="132" t="s">
        <v>391</v>
      </c>
      <c r="C75" s="64"/>
      <c r="D75" s="64"/>
      <c r="E75" s="38"/>
    </row>
    <row r="76" spans="1:5" s="72" customFormat="1" ht="12" customHeight="1" x14ac:dyDescent="0.2">
      <c r="A76" s="10" t="s">
        <v>209</v>
      </c>
      <c r="B76" s="132" t="s">
        <v>187</v>
      </c>
      <c r="C76" s="64"/>
      <c r="D76" s="64"/>
      <c r="E76" s="38"/>
    </row>
    <row r="77" spans="1:5" s="72" customFormat="1" ht="12" customHeight="1" thickBot="1" x14ac:dyDescent="0.25">
      <c r="A77" s="12" t="s">
        <v>210</v>
      </c>
      <c r="B77" s="133" t="s">
        <v>392</v>
      </c>
      <c r="C77" s="64"/>
      <c r="D77" s="64"/>
      <c r="E77" s="38"/>
    </row>
    <row r="78" spans="1:5" s="72" customFormat="1" ht="12" customHeight="1" thickBot="1" x14ac:dyDescent="0.25">
      <c r="A78" s="86" t="s">
        <v>188</v>
      </c>
      <c r="B78" s="41" t="s">
        <v>189</v>
      </c>
      <c r="C78" s="60">
        <f>SUM(C79:C80)</f>
        <v>37062435</v>
      </c>
      <c r="D78" s="60">
        <f>SUM(D79:D80)</f>
        <v>29559230</v>
      </c>
      <c r="E78" s="34">
        <f>SUM(E79:E80)</f>
        <v>29559230</v>
      </c>
    </row>
    <row r="79" spans="1:5" s="72" customFormat="1" ht="12" customHeight="1" x14ac:dyDescent="0.2">
      <c r="A79" s="11" t="s">
        <v>211</v>
      </c>
      <c r="B79" s="73" t="s">
        <v>190</v>
      </c>
      <c r="C79" s="64">
        <v>37062435</v>
      </c>
      <c r="D79" s="64">
        <v>29559230</v>
      </c>
      <c r="E79" s="38">
        <v>29559230</v>
      </c>
    </row>
    <row r="80" spans="1:5" s="72" customFormat="1" ht="12" customHeight="1" thickBot="1" x14ac:dyDescent="0.25">
      <c r="A80" s="12" t="s">
        <v>212</v>
      </c>
      <c r="B80" s="43" t="s">
        <v>191</v>
      </c>
      <c r="C80" s="64"/>
      <c r="D80" s="64"/>
      <c r="E80" s="38"/>
    </row>
    <row r="81" spans="1:5" s="72" customFormat="1" ht="12" customHeight="1" thickBot="1" x14ac:dyDescent="0.25">
      <c r="A81" s="86" t="s">
        <v>192</v>
      </c>
      <c r="B81" s="41" t="s">
        <v>193</v>
      </c>
      <c r="C81" s="60">
        <f>SUM(C82:C84)</f>
        <v>0</v>
      </c>
      <c r="D81" s="60">
        <f>SUM(D82:D84)</f>
        <v>0</v>
      </c>
      <c r="E81" s="34">
        <f>SUM(E82:E84)</f>
        <v>4956521</v>
      </c>
    </row>
    <row r="82" spans="1:5" s="72" customFormat="1" ht="12" customHeight="1" x14ac:dyDescent="0.2">
      <c r="A82" s="11" t="s">
        <v>213</v>
      </c>
      <c r="B82" s="73" t="s">
        <v>194</v>
      </c>
      <c r="C82" s="64"/>
      <c r="D82" s="64"/>
      <c r="E82" s="38">
        <v>4956521</v>
      </c>
    </row>
    <row r="83" spans="1:5" s="72" customFormat="1" ht="12" customHeight="1" x14ac:dyDescent="0.2">
      <c r="A83" s="10" t="s">
        <v>214</v>
      </c>
      <c r="B83" s="74" t="s">
        <v>195</v>
      </c>
      <c r="C83" s="64"/>
      <c r="D83" s="64"/>
      <c r="E83" s="38"/>
    </row>
    <row r="84" spans="1:5" s="72" customFormat="1" ht="12" customHeight="1" thickBot="1" x14ac:dyDescent="0.25">
      <c r="A84" s="12" t="s">
        <v>215</v>
      </c>
      <c r="B84" s="43" t="s">
        <v>393</v>
      </c>
      <c r="C84" s="64"/>
      <c r="D84" s="64"/>
      <c r="E84" s="38"/>
    </row>
    <row r="85" spans="1:5" s="72" customFormat="1" ht="12" customHeight="1" thickBot="1" x14ac:dyDescent="0.25">
      <c r="A85" s="86" t="s">
        <v>196</v>
      </c>
      <c r="B85" s="41" t="s">
        <v>216</v>
      </c>
      <c r="C85" s="60">
        <f>SUM(C86:C89)</f>
        <v>0</v>
      </c>
      <c r="D85" s="60">
        <f>SUM(D86:D89)</f>
        <v>0</v>
      </c>
      <c r="E85" s="34">
        <f>SUM(E86:E89)</f>
        <v>0</v>
      </c>
    </row>
    <row r="86" spans="1:5" s="72" customFormat="1" ht="12" customHeight="1" x14ac:dyDescent="0.2">
      <c r="A86" s="76" t="s">
        <v>197</v>
      </c>
      <c r="B86" s="73" t="s">
        <v>198</v>
      </c>
      <c r="C86" s="64"/>
      <c r="D86" s="64"/>
      <c r="E86" s="38"/>
    </row>
    <row r="87" spans="1:5" s="72" customFormat="1" ht="12" customHeight="1" x14ac:dyDescent="0.2">
      <c r="A87" s="77" t="s">
        <v>199</v>
      </c>
      <c r="B87" s="74" t="s">
        <v>200</v>
      </c>
      <c r="C87" s="64"/>
      <c r="D87" s="64"/>
      <c r="E87" s="38"/>
    </row>
    <row r="88" spans="1:5" s="72" customFormat="1" ht="12" customHeight="1" x14ac:dyDescent="0.2">
      <c r="A88" s="77" t="s">
        <v>201</v>
      </c>
      <c r="B88" s="74" t="s">
        <v>202</v>
      </c>
      <c r="C88" s="64"/>
      <c r="D88" s="64"/>
      <c r="E88" s="38"/>
    </row>
    <row r="89" spans="1:5" s="72" customFormat="1" ht="12" customHeight="1" thickBot="1" x14ac:dyDescent="0.25">
      <c r="A89" s="78" t="s">
        <v>203</v>
      </c>
      <c r="B89" s="43" t="s">
        <v>204</v>
      </c>
      <c r="C89" s="64"/>
      <c r="D89" s="64"/>
      <c r="E89" s="38"/>
    </row>
    <row r="90" spans="1:5" s="72" customFormat="1" ht="12" customHeight="1" thickBot="1" x14ac:dyDescent="0.25">
      <c r="A90" s="86" t="s">
        <v>205</v>
      </c>
      <c r="B90" s="41" t="s">
        <v>316</v>
      </c>
      <c r="C90" s="88"/>
      <c r="D90" s="88"/>
      <c r="E90" s="89"/>
    </row>
    <row r="91" spans="1:5" s="72" customFormat="1" ht="13.5" customHeight="1" thickBot="1" x14ac:dyDescent="0.25">
      <c r="A91" s="86" t="s">
        <v>207</v>
      </c>
      <c r="B91" s="41" t="s">
        <v>206</v>
      </c>
      <c r="C91" s="88"/>
      <c r="D91" s="88"/>
      <c r="E91" s="89"/>
    </row>
    <row r="92" spans="1:5" s="72" customFormat="1" ht="15.75" customHeight="1" thickBot="1" x14ac:dyDescent="0.25">
      <c r="A92" s="86" t="s">
        <v>219</v>
      </c>
      <c r="B92" s="79" t="s">
        <v>319</v>
      </c>
      <c r="C92" s="66">
        <f>+C69+C73+C78+C81+C85+C91+C90</f>
        <v>37062435</v>
      </c>
      <c r="D92" s="66">
        <f>+D69+D73+D78+D81+D85+D91+D90</f>
        <v>29559230</v>
      </c>
      <c r="E92" s="84">
        <f>+E69+E73+E78+E81+E85+E91+E90</f>
        <v>34515751</v>
      </c>
    </row>
    <row r="93" spans="1:5" s="72" customFormat="1" ht="25.5" customHeight="1" thickBot="1" x14ac:dyDescent="0.25">
      <c r="A93" s="87" t="s">
        <v>318</v>
      </c>
      <c r="B93" s="80" t="s">
        <v>320</v>
      </c>
      <c r="C93" s="66">
        <f>+C68+C92</f>
        <v>223261817</v>
      </c>
      <c r="D93" s="66">
        <f>+D68+D92</f>
        <v>364872734</v>
      </c>
      <c r="E93" s="84">
        <f>+E68+E92</f>
        <v>364135789</v>
      </c>
    </row>
    <row r="94" spans="1:5" s="72" customFormat="1" ht="15.2" customHeight="1" x14ac:dyDescent="0.2">
      <c r="A94" s="1"/>
      <c r="B94" s="2"/>
      <c r="C94" s="45"/>
    </row>
    <row r="95" spans="1:5" ht="16.5" customHeight="1" x14ac:dyDescent="0.25">
      <c r="A95" s="242" t="s">
        <v>31</v>
      </c>
      <c r="B95" s="242"/>
      <c r="C95" s="242"/>
      <c r="D95" s="242"/>
      <c r="E95" s="242"/>
    </row>
    <row r="96" spans="1:5" s="81" customFormat="1" ht="16.5" customHeight="1" thickBot="1" x14ac:dyDescent="0.3">
      <c r="A96" s="244" t="s">
        <v>74</v>
      </c>
      <c r="B96" s="244"/>
      <c r="C96" s="25"/>
      <c r="E96" s="25" t="str">
        <f>E7</f>
        <v xml:space="preserve"> Forintban!</v>
      </c>
    </row>
    <row r="97" spans="1:5" x14ac:dyDescent="0.25">
      <c r="A97" s="233" t="s">
        <v>38</v>
      </c>
      <c r="B97" s="235" t="s">
        <v>335</v>
      </c>
      <c r="C97" s="237" t="str">
        <f>+CONCATENATE(LEFT(Z_ÖSSZEFÜGGÉSEK!A6,4),". évi")</f>
        <v>2020. évi</v>
      </c>
      <c r="D97" s="238"/>
      <c r="E97" s="239"/>
    </row>
    <row r="98" spans="1:5" ht="24.75" thickBot="1" x14ac:dyDescent="0.3">
      <c r="A98" s="234"/>
      <c r="B98" s="236"/>
      <c r="C98" s="109" t="s">
        <v>333</v>
      </c>
      <c r="D98" s="108" t="s">
        <v>334</v>
      </c>
      <c r="E98" s="134" t="str">
        <f>CONCATENATE(E9)</f>
        <v>2020. XII. 31.
teljesítés</v>
      </c>
    </row>
    <row r="99" spans="1:5" s="71" customFormat="1" ht="12" customHeight="1" thickBot="1" x14ac:dyDescent="0.25">
      <c r="A99" s="21" t="s">
        <v>325</v>
      </c>
      <c r="B99" s="22" t="s">
        <v>326</v>
      </c>
      <c r="C99" s="22" t="s">
        <v>327</v>
      </c>
      <c r="D99" s="22" t="s">
        <v>329</v>
      </c>
      <c r="E99" s="120" t="s">
        <v>328</v>
      </c>
    </row>
    <row r="100" spans="1:5" ht="12" customHeight="1" thickBot="1" x14ac:dyDescent="0.3">
      <c r="A100" s="18" t="s">
        <v>3</v>
      </c>
      <c r="B100" s="20" t="s">
        <v>279</v>
      </c>
      <c r="C100" s="59">
        <f>C101+C102+C103+C104+C105+C118</f>
        <v>213717883</v>
      </c>
      <c r="D100" s="59">
        <f>D101+D102+D103+D104+D105+D118</f>
        <v>336040963</v>
      </c>
      <c r="E100" s="95">
        <f>E101+E102+E103+E104+E105+E118</f>
        <v>193575541</v>
      </c>
    </row>
    <row r="101" spans="1:5" ht="12" customHeight="1" x14ac:dyDescent="0.25">
      <c r="A101" s="13" t="s">
        <v>50</v>
      </c>
      <c r="B101" s="6" t="s">
        <v>32</v>
      </c>
      <c r="C101" s="102">
        <v>106713500</v>
      </c>
      <c r="D101" s="102">
        <v>109141609</v>
      </c>
      <c r="E101" s="96">
        <v>102680404</v>
      </c>
    </row>
    <row r="102" spans="1:5" ht="12" customHeight="1" x14ac:dyDescent="0.25">
      <c r="A102" s="10" t="s">
        <v>51</v>
      </c>
      <c r="B102" s="4" t="s">
        <v>95</v>
      </c>
      <c r="C102" s="61">
        <v>16792290</v>
      </c>
      <c r="D102" s="61">
        <v>16236492</v>
      </c>
      <c r="E102" s="35">
        <v>14303061</v>
      </c>
    </row>
    <row r="103" spans="1:5" ht="12" customHeight="1" x14ac:dyDescent="0.25">
      <c r="A103" s="10" t="s">
        <v>52</v>
      </c>
      <c r="B103" s="4" t="s">
        <v>69</v>
      </c>
      <c r="C103" s="63">
        <v>74677757</v>
      </c>
      <c r="D103" s="63">
        <v>81261970</v>
      </c>
      <c r="E103" s="37">
        <v>70370587</v>
      </c>
    </row>
    <row r="104" spans="1:5" ht="12" customHeight="1" x14ac:dyDescent="0.25">
      <c r="A104" s="10" t="s">
        <v>53</v>
      </c>
      <c r="B104" s="7" t="s">
        <v>96</v>
      </c>
      <c r="C104" s="63">
        <v>3194150</v>
      </c>
      <c r="D104" s="63">
        <v>687150</v>
      </c>
      <c r="E104" s="37">
        <v>552000</v>
      </c>
    </row>
    <row r="105" spans="1:5" ht="12" customHeight="1" x14ac:dyDescent="0.25">
      <c r="A105" s="10" t="s">
        <v>61</v>
      </c>
      <c r="B105" s="15" t="s">
        <v>97</v>
      </c>
      <c r="C105" s="63">
        <f>C112+C117</f>
        <v>4575100</v>
      </c>
      <c r="D105" s="63">
        <f>D112+D114+D117</f>
        <v>5995141</v>
      </c>
      <c r="E105" s="37">
        <f>E112+E114</f>
        <v>5669489</v>
      </c>
    </row>
    <row r="106" spans="1:5" ht="12" customHeight="1" x14ac:dyDescent="0.25">
      <c r="A106" s="10" t="s">
        <v>54</v>
      </c>
      <c r="B106" s="4" t="s">
        <v>284</v>
      </c>
      <c r="C106" s="63"/>
      <c r="D106" s="63"/>
      <c r="E106" s="37"/>
    </row>
    <row r="107" spans="1:5" ht="12" customHeight="1" x14ac:dyDescent="0.25">
      <c r="A107" s="10" t="s">
        <v>55</v>
      </c>
      <c r="B107" s="28" t="s">
        <v>283</v>
      </c>
      <c r="C107" s="63"/>
      <c r="D107" s="63"/>
      <c r="E107" s="37"/>
    </row>
    <row r="108" spans="1:5" ht="12" customHeight="1" x14ac:dyDescent="0.25">
      <c r="A108" s="10" t="s">
        <v>62</v>
      </c>
      <c r="B108" s="28" t="s">
        <v>282</v>
      </c>
      <c r="C108" s="63"/>
      <c r="D108" s="63"/>
      <c r="E108" s="37"/>
    </row>
    <row r="109" spans="1:5" ht="12" customHeight="1" x14ac:dyDescent="0.25">
      <c r="A109" s="10" t="s">
        <v>63</v>
      </c>
      <c r="B109" s="26" t="s">
        <v>222</v>
      </c>
      <c r="C109" s="63"/>
      <c r="D109" s="63"/>
      <c r="E109" s="37"/>
    </row>
    <row r="110" spans="1:5" ht="12" customHeight="1" x14ac:dyDescent="0.25">
      <c r="A110" s="10" t="s">
        <v>64</v>
      </c>
      <c r="B110" s="27" t="s">
        <v>223</v>
      </c>
      <c r="C110" s="63"/>
      <c r="D110" s="63"/>
      <c r="E110" s="37"/>
    </row>
    <row r="111" spans="1:5" ht="12" customHeight="1" x14ac:dyDescent="0.25">
      <c r="A111" s="10" t="s">
        <v>65</v>
      </c>
      <c r="B111" s="27" t="s">
        <v>224</v>
      </c>
      <c r="C111" s="63"/>
      <c r="D111" s="63"/>
      <c r="E111" s="37"/>
    </row>
    <row r="112" spans="1:5" ht="12" customHeight="1" x14ac:dyDescent="0.25">
      <c r="A112" s="10" t="s">
        <v>67</v>
      </c>
      <c r="B112" s="26" t="s">
        <v>225</v>
      </c>
      <c r="C112" s="63">
        <v>4151100</v>
      </c>
      <c r="D112" s="63">
        <v>5504489</v>
      </c>
      <c r="E112" s="37">
        <v>5504489</v>
      </c>
    </row>
    <row r="113" spans="1:5" ht="12" customHeight="1" x14ac:dyDescent="0.25">
      <c r="A113" s="10" t="s">
        <v>98</v>
      </c>
      <c r="B113" s="26" t="s">
        <v>226</v>
      </c>
      <c r="C113" s="63"/>
      <c r="D113" s="63"/>
      <c r="E113" s="37"/>
    </row>
    <row r="114" spans="1:5" ht="12" customHeight="1" x14ac:dyDescent="0.25">
      <c r="A114" s="10" t="s">
        <v>220</v>
      </c>
      <c r="B114" s="27" t="s">
        <v>227</v>
      </c>
      <c r="C114" s="63"/>
      <c r="D114" s="63">
        <v>165000</v>
      </c>
      <c r="E114" s="37">
        <v>165000</v>
      </c>
    </row>
    <row r="115" spans="1:5" ht="12" customHeight="1" x14ac:dyDescent="0.25">
      <c r="A115" s="9" t="s">
        <v>221</v>
      </c>
      <c r="B115" s="28" t="s">
        <v>228</v>
      </c>
      <c r="C115" s="63"/>
      <c r="D115" s="63"/>
      <c r="E115" s="37"/>
    </row>
    <row r="116" spans="1:5" ht="12" customHeight="1" x14ac:dyDescent="0.25">
      <c r="A116" s="10" t="s">
        <v>280</v>
      </c>
      <c r="B116" s="28" t="s">
        <v>229</v>
      </c>
      <c r="C116" s="63"/>
      <c r="D116" s="63"/>
      <c r="E116" s="37"/>
    </row>
    <row r="117" spans="1:5" ht="12" customHeight="1" x14ac:dyDescent="0.25">
      <c r="A117" s="12" t="s">
        <v>281</v>
      </c>
      <c r="B117" s="28" t="s">
        <v>230</v>
      </c>
      <c r="C117" s="63">
        <v>424000</v>
      </c>
      <c r="D117" s="63">
        <v>325652</v>
      </c>
      <c r="E117" s="37"/>
    </row>
    <row r="118" spans="1:5" ht="12" customHeight="1" x14ac:dyDescent="0.25">
      <c r="A118" s="10" t="s">
        <v>285</v>
      </c>
      <c r="B118" s="7" t="s">
        <v>33</v>
      </c>
      <c r="C118" s="61">
        <v>7765086</v>
      </c>
      <c r="D118" s="61">
        <v>122718601</v>
      </c>
      <c r="E118" s="35"/>
    </row>
    <row r="119" spans="1:5" ht="12" customHeight="1" x14ac:dyDescent="0.25">
      <c r="A119" s="10" t="s">
        <v>286</v>
      </c>
      <c r="B119" s="4" t="s">
        <v>288</v>
      </c>
      <c r="C119" s="61">
        <v>7765086</v>
      </c>
      <c r="D119" s="61">
        <v>4182638</v>
      </c>
      <c r="E119" s="35"/>
    </row>
    <row r="120" spans="1:5" ht="12" customHeight="1" thickBot="1" x14ac:dyDescent="0.3">
      <c r="A120" s="14" t="s">
        <v>287</v>
      </c>
      <c r="B120" s="93" t="s">
        <v>289</v>
      </c>
      <c r="C120" s="103"/>
      <c r="D120" s="103">
        <v>118535963</v>
      </c>
      <c r="E120" s="97"/>
    </row>
    <row r="121" spans="1:5" ht="12" customHeight="1" thickBot="1" x14ac:dyDescent="0.3">
      <c r="A121" s="91" t="s">
        <v>4</v>
      </c>
      <c r="B121" s="92" t="s">
        <v>231</v>
      </c>
      <c r="C121" s="104">
        <f>+C122+C124+C126</f>
        <v>5198992</v>
      </c>
      <c r="D121" s="60">
        <f>+D122+D124+D126</f>
        <v>24486829</v>
      </c>
      <c r="E121" s="98">
        <f>+E122+E124+E126</f>
        <v>24101599</v>
      </c>
    </row>
    <row r="122" spans="1:5" ht="12" customHeight="1" x14ac:dyDescent="0.25">
      <c r="A122" s="11" t="s">
        <v>56</v>
      </c>
      <c r="B122" s="4" t="s">
        <v>110</v>
      </c>
      <c r="C122" s="62">
        <v>1500000</v>
      </c>
      <c r="D122" s="113">
        <v>15365017</v>
      </c>
      <c r="E122" s="36">
        <v>15191569</v>
      </c>
    </row>
    <row r="123" spans="1:5" ht="12" customHeight="1" x14ac:dyDescent="0.25">
      <c r="A123" s="11" t="s">
        <v>57</v>
      </c>
      <c r="B123" s="8" t="s">
        <v>235</v>
      </c>
      <c r="C123" s="62"/>
      <c r="D123" s="113">
        <v>10868250</v>
      </c>
      <c r="E123" s="36">
        <v>10868250</v>
      </c>
    </row>
    <row r="124" spans="1:5" ht="12" customHeight="1" x14ac:dyDescent="0.25">
      <c r="A124" s="11" t="s">
        <v>58</v>
      </c>
      <c r="B124" s="8" t="s">
        <v>99</v>
      </c>
      <c r="C124" s="61">
        <v>3698992</v>
      </c>
      <c r="D124" s="114">
        <v>9121812</v>
      </c>
      <c r="E124" s="35">
        <v>8910030</v>
      </c>
    </row>
    <row r="125" spans="1:5" ht="12" customHeight="1" x14ac:dyDescent="0.25">
      <c r="A125" s="11" t="s">
        <v>59</v>
      </c>
      <c r="B125" s="8" t="s">
        <v>236</v>
      </c>
      <c r="C125" s="61"/>
      <c r="D125" s="114"/>
      <c r="E125" s="35"/>
    </row>
    <row r="126" spans="1:5" ht="12" customHeight="1" x14ac:dyDescent="0.25">
      <c r="A126" s="11" t="s">
        <v>60</v>
      </c>
      <c r="B126" s="43" t="s">
        <v>112</v>
      </c>
      <c r="C126" s="61"/>
      <c r="D126" s="114"/>
      <c r="E126" s="35"/>
    </row>
    <row r="127" spans="1:5" ht="12" customHeight="1" x14ac:dyDescent="0.25">
      <c r="A127" s="11" t="s">
        <v>66</v>
      </c>
      <c r="B127" s="42" t="s">
        <v>273</v>
      </c>
      <c r="C127" s="61"/>
      <c r="D127" s="114"/>
      <c r="E127" s="35"/>
    </row>
    <row r="128" spans="1:5" ht="12" customHeight="1" x14ac:dyDescent="0.25">
      <c r="A128" s="11" t="s">
        <v>68</v>
      </c>
      <c r="B128" s="69" t="s">
        <v>241</v>
      </c>
      <c r="C128" s="61"/>
      <c r="D128" s="114"/>
      <c r="E128" s="35"/>
    </row>
    <row r="129" spans="1:5" x14ac:dyDescent="0.25">
      <c r="A129" s="11" t="s">
        <v>100</v>
      </c>
      <c r="B129" s="27" t="s">
        <v>224</v>
      </c>
      <c r="C129" s="61"/>
      <c r="D129" s="114"/>
      <c r="E129" s="35"/>
    </row>
    <row r="130" spans="1:5" ht="12" customHeight="1" x14ac:dyDescent="0.25">
      <c r="A130" s="11" t="s">
        <v>101</v>
      </c>
      <c r="B130" s="27" t="s">
        <v>240</v>
      </c>
      <c r="C130" s="61"/>
      <c r="D130" s="114"/>
      <c r="E130" s="35"/>
    </row>
    <row r="131" spans="1:5" ht="12" customHeight="1" x14ac:dyDescent="0.25">
      <c r="A131" s="11" t="s">
        <v>102</v>
      </c>
      <c r="B131" s="27" t="s">
        <v>239</v>
      </c>
      <c r="C131" s="61"/>
      <c r="D131" s="114"/>
      <c r="E131" s="35"/>
    </row>
    <row r="132" spans="1:5" ht="12" customHeight="1" x14ac:dyDescent="0.25">
      <c r="A132" s="11" t="s">
        <v>232</v>
      </c>
      <c r="B132" s="27" t="s">
        <v>227</v>
      </c>
      <c r="C132" s="61"/>
      <c r="D132" s="114"/>
      <c r="E132" s="35"/>
    </row>
    <row r="133" spans="1:5" ht="12" customHeight="1" x14ac:dyDescent="0.25">
      <c r="A133" s="11" t="s">
        <v>233</v>
      </c>
      <c r="B133" s="27" t="s">
        <v>238</v>
      </c>
      <c r="C133" s="61"/>
      <c r="D133" s="114"/>
      <c r="E133" s="35"/>
    </row>
    <row r="134" spans="1:5" ht="16.5" thickBot="1" x14ac:dyDescent="0.3">
      <c r="A134" s="9" t="s">
        <v>234</v>
      </c>
      <c r="B134" s="27" t="s">
        <v>237</v>
      </c>
      <c r="C134" s="63"/>
      <c r="D134" s="115"/>
      <c r="E134" s="37"/>
    </row>
    <row r="135" spans="1:5" ht="12" customHeight="1" thickBot="1" x14ac:dyDescent="0.3">
      <c r="A135" s="16" t="s">
        <v>5</v>
      </c>
      <c r="B135" s="24" t="s">
        <v>290</v>
      </c>
      <c r="C135" s="60">
        <f>+C100+C121</f>
        <v>218916875</v>
      </c>
      <c r="D135" s="112">
        <f>+D100+D121</f>
        <v>360527792</v>
      </c>
      <c r="E135" s="34">
        <f>+E100+E121</f>
        <v>217677140</v>
      </c>
    </row>
    <row r="136" spans="1:5" ht="12" customHeight="1" thickBot="1" x14ac:dyDescent="0.3">
      <c r="A136" s="16" t="s">
        <v>6</v>
      </c>
      <c r="B136" s="24" t="s">
        <v>336</v>
      </c>
      <c r="C136" s="60">
        <f>+C137+C138+C139</f>
        <v>0</v>
      </c>
      <c r="D136" s="112">
        <f>+D137+D138+D139</f>
        <v>0</v>
      </c>
      <c r="E136" s="34">
        <f>+E137+E138+E139</f>
        <v>0</v>
      </c>
    </row>
    <row r="137" spans="1:5" ht="12" customHeight="1" x14ac:dyDescent="0.25">
      <c r="A137" s="11" t="s">
        <v>143</v>
      </c>
      <c r="B137" s="8" t="s">
        <v>297</v>
      </c>
      <c r="C137" s="61"/>
      <c r="D137" s="114"/>
      <c r="E137" s="35"/>
    </row>
    <row r="138" spans="1:5" ht="12" customHeight="1" x14ac:dyDescent="0.25">
      <c r="A138" s="11" t="s">
        <v>144</v>
      </c>
      <c r="B138" s="8" t="s">
        <v>298</v>
      </c>
      <c r="C138" s="61"/>
      <c r="D138" s="114"/>
      <c r="E138" s="35"/>
    </row>
    <row r="139" spans="1:5" ht="12" customHeight="1" thickBot="1" x14ac:dyDescent="0.3">
      <c r="A139" s="9" t="s">
        <v>145</v>
      </c>
      <c r="B139" s="8" t="s">
        <v>299</v>
      </c>
      <c r="C139" s="61"/>
      <c r="D139" s="114"/>
      <c r="E139" s="35"/>
    </row>
    <row r="140" spans="1:5" ht="12" customHeight="1" thickBot="1" x14ac:dyDescent="0.3">
      <c r="A140" s="16" t="s">
        <v>7</v>
      </c>
      <c r="B140" s="24" t="s">
        <v>291</v>
      </c>
      <c r="C140" s="60">
        <f>SUM(C141:C146)</f>
        <v>0</v>
      </c>
      <c r="D140" s="112">
        <f>SUM(D141:D146)</f>
        <v>0</v>
      </c>
      <c r="E140" s="34">
        <f>SUM(E141:E146)</f>
        <v>0</v>
      </c>
    </row>
    <row r="141" spans="1:5" ht="12" customHeight="1" x14ac:dyDescent="0.25">
      <c r="A141" s="11" t="s">
        <v>43</v>
      </c>
      <c r="B141" s="5" t="s">
        <v>300</v>
      </c>
      <c r="C141" s="61"/>
      <c r="D141" s="114"/>
      <c r="E141" s="35"/>
    </row>
    <row r="142" spans="1:5" ht="12" customHeight="1" x14ac:dyDescent="0.25">
      <c r="A142" s="11" t="s">
        <v>44</v>
      </c>
      <c r="B142" s="5" t="s">
        <v>292</v>
      </c>
      <c r="C142" s="61"/>
      <c r="D142" s="114"/>
      <c r="E142" s="35"/>
    </row>
    <row r="143" spans="1:5" ht="12" customHeight="1" x14ac:dyDescent="0.25">
      <c r="A143" s="11" t="s">
        <v>45</v>
      </c>
      <c r="B143" s="5" t="s">
        <v>293</v>
      </c>
      <c r="C143" s="61"/>
      <c r="D143" s="114"/>
      <c r="E143" s="35"/>
    </row>
    <row r="144" spans="1:5" ht="12" customHeight="1" x14ac:dyDescent="0.25">
      <c r="A144" s="11" t="s">
        <v>87</v>
      </c>
      <c r="B144" s="5" t="s">
        <v>294</v>
      </c>
      <c r="C144" s="61"/>
      <c r="D144" s="114"/>
      <c r="E144" s="35"/>
    </row>
    <row r="145" spans="1:9" ht="12" customHeight="1" x14ac:dyDescent="0.25">
      <c r="A145" s="11" t="s">
        <v>88</v>
      </c>
      <c r="B145" s="5" t="s">
        <v>295</v>
      </c>
      <c r="C145" s="61"/>
      <c r="D145" s="114"/>
      <c r="E145" s="35"/>
    </row>
    <row r="146" spans="1:9" ht="12" customHeight="1" thickBot="1" x14ac:dyDescent="0.3">
      <c r="A146" s="14" t="s">
        <v>89</v>
      </c>
      <c r="B146" s="138" t="s">
        <v>296</v>
      </c>
      <c r="C146" s="103"/>
      <c r="D146" s="131"/>
      <c r="E146" s="97"/>
    </row>
    <row r="147" spans="1:9" ht="12" customHeight="1" thickBot="1" x14ac:dyDescent="0.3">
      <c r="A147" s="16" t="s">
        <v>8</v>
      </c>
      <c r="B147" s="24" t="s">
        <v>304</v>
      </c>
      <c r="C147" s="66">
        <f>+C148+C149+C150+C151</f>
        <v>4344942</v>
      </c>
      <c r="D147" s="116">
        <f>+D148+D149+D150+D151</f>
        <v>4344942</v>
      </c>
      <c r="E147" s="84">
        <f>+E148+E149+E150+E151</f>
        <v>4344942</v>
      </c>
    </row>
    <row r="148" spans="1:9" ht="12" customHeight="1" x14ac:dyDescent="0.25">
      <c r="A148" s="11" t="s">
        <v>46</v>
      </c>
      <c r="B148" s="5" t="s">
        <v>242</v>
      </c>
      <c r="C148" s="61"/>
      <c r="D148" s="114"/>
      <c r="E148" s="35"/>
    </row>
    <row r="149" spans="1:9" ht="12" customHeight="1" x14ac:dyDescent="0.25">
      <c r="A149" s="11" t="s">
        <v>47</v>
      </c>
      <c r="B149" s="5" t="s">
        <v>243</v>
      </c>
      <c r="C149" s="61">
        <v>4344942</v>
      </c>
      <c r="D149" s="114">
        <v>4344942</v>
      </c>
      <c r="E149" s="35">
        <v>4344942</v>
      </c>
    </row>
    <row r="150" spans="1:9" ht="12" customHeight="1" x14ac:dyDescent="0.25">
      <c r="A150" s="11" t="s">
        <v>160</v>
      </c>
      <c r="B150" s="5" t="s">
        <v>305</v>
      </c>
      <c r="C150" s="61"/>
      <c r="D150" s="114"/>
      <c r="E150" s="35"/>
    </row>
    <row r="151" spans="1:9" ht="12" customHeight="1" thickBot="1" x14ac:dyDescent="0.3">
      <c r="A151" s="9" t="s">
        <v>161</v>
      </c>
      <c r="B151" s="3" t="s">
        <v>259</v>
      </c>
      <c r="C151" s="61"/>
      <c r="D151" s="114"/>
      <c r="E151" s="35"/>
    </row>
    <row r="152" spans="1:9" ht="12" customHeight="1" thickBot="1" x14ac:dyDescent="0.3">
      <c r="A152" s="16" t="s">
        <v>9</v>
      </c>
      <c r="B152" s="24" t="s">
        <v>306</v>
      </c>
      <c r="C152" s="105">
        <f>SUM(C153:C157)</f>
        <v>0</v>
      </c>
      <c r="D152" s="117">
        <f>SUM(D153:D157)</f>
        <v>0</v>
      </c>
      <c r="E152" s="99">
        <f>SUM(E153:E157)</f>
        <v>0</v>
      </c>
    </row>
    <row r="153" spans="1:9" ht="12" customHeight="1" x14ac:dyDescent="0.25">
      <c r="A153" s="11" t="s">
        <v>48</v>
      </c>
      <c r="B153" s="5" t="s">
        <v>301</v>
      </c>
      <c r="C153" s="61"/>
      <c r="D153" s="114"/>
      <c r="E153" s="35"/>
    </row>
    <row r="154" spans="1:9" ht="12" customHeight="1" x14ac:dyDescent="0.25">
      <c r="A154" s="11" t="s">
        <v>49</v>
      </c>
      <c r="B154" s="5" t="s">
        <v>308</v>
      </c>
      <c r="C154" s="61"/>
      <c r="D154" s="114"/>
      <c r="E154" s="35"/>
    </row>
    <row r="155" spans="1:9" ht="12" customHeight="1" x14ac:dyDescent="0.25">
      <c r="A155" s="11" t="s">
        <v>172</v>
      </c>
      <c r="B155" s="5" t="s">
        <v>303</v>
      </c>
      <c r="C155" s="61"/>
      <c r="D155" s="114"/>
      <c r="E155" s="35"/>
    </row>
    <row r="156" spans="1:9" ht="12" customHeight="1" x14ac:dyDescent="0.25">
      <c r="A156" s="11" t="s">
        <v>173</v>
      </c>
      <c r="B156" s="5" t="s">
        <v>309</v>
      </c>
      <c r="C156" s="61"/>
      <c r="D156" s="114"/>
      <c r="E156" s="35"/>
    </row>
    <row r="157" spans="1:9" ht="12" customHeight="1" thickBot="1" x14ac:dyDescent="0.3">
      <c r="A157" s="11" t="s">
        <v>307</v>
      </c>
      <c r="B157" s="5" t="s">
        <v>310</v>
      </c>
      <c r="C157" s="61"/>
      <c r="D157" s="114"/>
      <c r="E157" s="35"/>
    </row>
    <row r="158" spans="1:9" ht="12" customHeight="1" thickBot="1" x14ac:dyDescent="0.3">
      <c r="A158" s="16" t="s">
        <v>10</v>
      </c>
      <c r="B158" s="24" t="s">
        <v>311</v>
      </c>
      <c r="C158" s="106"/>
      <c r="D158" s="118"/>
      <c r="E158" s="100"/>
    </row>
    <row r="159" spans="1:9" ht="12" customHeight="1" thickBot="1" x14ac:dyDescent="0.3">
      <c r="A159" s="16" t="s">
        <v>11</v>
      </c>
      <c r="B159" s="24" t="s">
        <v>312</v>
      </c>
      <c r="C159" s="106"/>
      <c r="D159" s="118"/>
      <c r="E159" s="100"/>
    </row>
    <row r="160" spans="1:9" ht="15.2" customHeight="1" thickBot="1" x14ac:dyDescent="0.3">
      <c r="A160" s="16" t="s">
        <v>12</v>
      </c>
      <c r="B160" s="24" t="s">
        <v>314</v>
      </c>
      <c r="C160" s="107">
        <f>+C136+C140+C147+C152+C158+C159</f>
        <v>4344942</v>
      </c>
      <c r="D160" s="119">
        <f>+D136+D140+D147+D152+D158+D159</f>
        <v>4344942</v>
      </c>
      <c r="E160" s="101">
        <f>+E136+E140+E147+E152+E158+E159</f>
        <v>4344942</v>
      </c>
      <c r="F160" s="82"/>
      <c r="G160" s="83"/>
      <c r="H160" s="83"/>
      <c r="I160" s="83"/>
    </row>
    <row r="161" spans="1:5" s="72" customFormat="1" ht="12.95" customHeight="1" thickBot="1" x14ac:dyDescent="0.25">
      <c r="A161" s="44" t="s">
        <v>13</v>
      </c>
      <c r="B161" s="55" t="s">
        <v>313</v>
      </c>
      <c r="C161" s="107">
        <f>+C135+C160</f>
        <v>223261817</v>
      </c>
      <c r="D161" s="119">
        <f>+D135+D160</f>
        <v>364872734</v>
      </c>
      <c r="E161" s="101">
        <f>+E135+E160</f>
        <v>222022082</v>
      </c>
    </row>
    <row r="162" spans="1:5" x14ac:dyDescent="0.25">
      <c r="C162" s="169">
        <f>C93-C161</f>
        <v>0</v>
      </c>
      <c r="D162" s="169">
        <f>D93-D161</f>
        <v>0</v>
      </c>
    </row>
    <row r="163" spans="1:5" x14ac:dyDescent="0.25">
      <c r="A163" s="240" t="s">
        <v>244</v>
      </c>
      <c r="B163" s="240"/>
      <c r="C163" s="240"/>
      <c r="D163" s="240"/>
      <c r="E163" s="240"/>
    </row>
    <row r="164" spans="1:5" ht="15.2" customHeight="1" thickBot="1" x14ac:dyDescent="0.3">
      <c r="A164" s="232" t="s">
        <v>75</v>
      </c>
      <c r="B164" s="232"/>
      <c r="C164" s="46"/>
      <c r="E164" s="46" t="str">
        <f>E96</f>
        <v xml:space="preserve"> Forintban!</v>
      </c>
    </row>
    <row r="165" spans="1:5" ht="25.5" customHeight="1" thickBot="1" x14ac:dyDescent="0.3">
      <c r="A165" s="16">
        <v>1</v>
      </c>
      <c r="B165" s="19" t="s">
        <v>315</v>
      </c>
      <c r="C165" s="111">
        <f>+C68-C135</f>
        <v>-32717493</v>
      </c>
      <c r="D165" s="60">
        <f>+D68-D135</f>
        <v>-25214288</v>
      </c>
      <c r="E165" s="34">
        <f>+E68-E135</f>
        <v>111942898</v>
      </c>
    </row>
    <row r="166" spans="1:5" ht="32.450000000000003" customHeight="1" thickBot="1" x14ac:dyDescent="0.3">
      <c r="A166" s="16" t="s">
        <v>4</v>
      </c>
      <c r="B166" s="19" t="s">
        <v>321</v>
      </c>
      <c r="C166" s="60">
        <f>+C92-C160</f>
        <v>32717493</v>
      </c>
      <c r="D166" s="60">
        <f>+D92-D160</f>
        <v>25214288</v>
      </c>
      <c r="E166" s="34">
        <f>+E92-E160</f>
        <v>30170809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30" workbookViewId="0">
      <selection activeCell="F45" sqref="F45"/>
    </sheetView>
  </sheetViews>
  <sheetFormatPr defaultRowHeight="12.75" x14ac:dyDescent="0.2"/>
  <cols>
    <col min="1" max="1" width="6.83203125" style="23" customWidth="1"/>
    <col min="2" max="2" width="48" style="30" customWidth="1"/>
    <col min="3" max="5" width="15.5" style="23" customWidth="1"/>
    <col min="6" max="6" width="55.1640625" style="23" customWidth="1"/>
    <col min="7" max="9" width="15.5" style="23" customWidth="1"/>
    <col min="10" max="10" width="4.83203125" style="23" customWidth="1"/>
    <col min="11" max="16384" width="9.33203125" style="23"/>
  </cols>
  <sheetData>
    <row r="1" spans="1:10" ht="39.75" customHeight="1" x14ac:dyDescent="0.2">
      <c r="A1" s="144"/>
      <c r="B1" s="146" t="s">
        <v>79</v>
      </c>
      <c r="C1" s="147"/>
      <c r="D1" s="147"/>
      <c r="E1" s="147"/>
      <c r="F1" s="147"/>
      <c r="G1" s="147"/>
      <c r="H1" s="147"/>
      <c r="I1" s="147"/>
      <c r="J1" s="248" t="str">
        <f>CONCATENATE("2.1. melléklet ",Z_ALAPADATOK!A7," ",Z_ALAPADATOK!B7," ",Z_ALAPADATOK!C7," ",Z_ALAPADATOK!D7," ",Z_ALAPADATOK!E7," ",Z_ALAPADATOK!F7," ",Z_ALAPADATOK!G7," ",Z_ALAPADATOK!H7)</f>
        <v>2.1. melléklet a 3 / 2021. ( V.27. ) önkormányzati rendelethez</v>
      </c>
    </row>
    <row r="2" spans="1:10" ht="14.25" thickBot="1" x14ac:dyDescent="0.25">
      <c r="A2" s="144"/>
      <c r="B2" s="143"/>
      <c r="C2" s="144"/>
      <c r="D2" s="144"/>
      <c r="E2" s="144"/>
      <c r="F2" s="144"/>
      <c r="G2" s="148"/>
      <c r="H2" s="148"/>
      <c r="I2" s="148" t="s">
        <v>419</v>
      </c>
      <c r="J2" s="248"/>
    </row>
    <row r="3" spans="1:10" ht="18" customHeight="1" thickBot="1" x14ac:dyDescent="0.25">
      <c r="A3" s="245" t="s">
        <v>38</v>
      </c>
      <c r="B3" s="149" t="s">
        <v>34</v>
      </c>
      <c r="C3" s="150"/>
      <c r="D3" s="151"/>
      <c r="E3" s="151"/>
      <c r="F3" s="149" t="s">
        <v>35</v>
      </c>
      <c r="G3" s="152"/>
      <c r="H3" s="153"/>
      <c r="I3" s="154"/>
      <c r="J3" s="248"/>
    </row>
    <row r="4" spans="1:10" s="47" customFormat="1" ht="35.25" customHeight="1" thickBot="1" x14ac:dyDescent="0.25">
      <c r="A4" s="246"/>
      <c r="B4" s="145" t="s">
        <v>36</v>
      </c>
      <c r="C4" s="137" t="str">
        <f>+CONCATENATE('1.1.sz.mell.'!C8," eredeti előirányzat")</f>
        <v>2020. évi eredeti előirányzat</v>
      </c>
      <c r="D4" s="135" t="str">
        <f>+CONCATENATE('1.1.sz.mell.'!C8," módosított előirányzat")</f>
        <v>2020. évi módosított előirányzat</v>
      </c>
      <c r="E4" s="134" t="s">
        <v>434</v>
      </c>
      <c r="F4" s="145" t="s">
        <v>36</v>
      </c>
      <c r="G4" s="137" t="str">
        <f>+C4</f>
        <v>2020. évi eredeti előirányzat</v>
      </c>
      <c r="H4" s="137" t="str">
        <f>+D4</f>
        <v>2020. évi módosított előirányzat</v>
      </c>
      <c r="I4" s="136" t="str">
        <f>+E4</f>
        <v>2020. XII. 31. teljesítés</v>
      </c>
      <c r="J4" s="248"/>
    </row>
    <row r="5" spans="1:10" s="48" customFormat="1" ht="12" customHeight="1" thickBot="1" x14ac:dyDescent="0.25">
      <c r="A5" s="155" t="s">
        <v>325</v>
      </c>
      <c r="B5" s="156" t="s">
        <v>326</v>
      </c>
      <c r="C5" s="157" t="s">
        <v>327</v>
      </c>
      <c r="D5" s="160" t="s">
        <v>329</v>
      </c>
      <c r="E5" s="160" t="s">
        <v>328</v>
      </c>
      <c r="F5" s="156" t="s">
        <v>337</v>
      </c>
      <c r="G5" s="157" t="s">
        <v>331</v>
      </c>
      <c r="H5" s="157" t="s">
        <v>332</v>
      </c>
      <c r="I5" s="161" t="s">
        <v>338</v>
      </c>
      <c r="J5" s="248"/>
    </row>
    <row r="6" spans="1:10" ht="12.95" customHeight="1" x14ac:dyDescent="0.2">
      <c r="A6" s="49" t="s">
        <v>3</v>
      </c>
      <c r="B6" s="184" t="s">
        <v>245</v>
      </c>
      <c r="C6" s="185">
        <v>108623551</v>
      </c>
      <c r="D6" s="185">
        <v>121334556</v>
      </c>
      <c r="E6" s="185">
        <v>121334556</v>
      </c>
      <c r="F6" s="184" t="s">
        <v>37</v>
      </c>
      <c r="G6" s="185">
        <v>106713500</v>
      </c>
      <c r="H6" s="185">
        <v>109141609</v>
      </c>
      <c r="I6" s="186">
        <v>102680404</v>
      </c>
      <c r="J6" s="248"/>
    </row>
    <row r="7" spans="1:10" ht="12.95" customHeight="1" x14ac:dyDescent="0.2">
      <c r="A7" s="50" t="s">
        <v>4</v>
      </c>
      <c r="B7" s="187" t="s">
        <v>246</v>
      </c>
      <c r="C7" s="188">
        <v>37246099</v>
      </c>
      <c r="D7" s="188">
        <v>29714049</v>
      </c>
      <c r="E7" s="188">
        <v>28812392</v>
      </c>
      <c r="F7" s="187" t="s">
        <v>95</v>
      </c>
      <c r="G7" s="188">
        <v>16792290</v>
      </c>
      <c r="H7" s="188">
        <v>16236492</v>
      </c>
      <c r="I7" s="189">
        <v>14303061</v>
      </c>
      <c r="J7" s="248"/>
    </row>
    <row r="8" spans="1:10" ht="12.95" customHeight="1" x14ac:dyDescent="0.2">
      <c r="A8" s="50" t="s">
        <v>5</v>
      </c>
      <c r="B8" s="187" t="s">
        <v>263</v>
      </c>
      <c r="C8" s="188"/>
      <c r="D8" s="188"/>
      <c r="E8" s="188"/>
      <c r="F8" s="187" t="s">
        <v>115</v>
      </c>
      <c r="G8" s="188">
        <v>74677757</v>
      </c>
      <c r="H8" s="188">
        <v>81261970</v>
      </c>
      <c r="I8" s="189">
        <v>70370587</v>
      </c>
      <c r="J8" s="248"/>
    </row>
    <row r="9" spans="1:10" ht="12.95" customHeight="1" x14ac:dyDescent="0.2">
      <c r="A9" s="50" t="s">
        <v>6</v>
      </c>
      <c r="B9" s="187" t="s">
        <v>86</v>
      </c>
      <c r="C9" s="188">
        <v>17990000</v>
      </c>
      <c r="D9" s="188">
        <v>14690000</v>
      </c>
      <c r="E9" s="188">
        <v>11936852</v>
      </c>
      <c r="F9" s="187" t="s">
        <v>96</v>
      </c>
      <c r="G9" s="188">
        <v>3194150</v>
      </c>
      <c r="H9" s="188">
        <v>687150</v>
      </c>
      <c r="I9" s="189">
        <v>552000</v>
      </c>
      <c r="J9" s="248"/>
    </row>
    <row r="10" spans="1:10" ht="12.95" customHeight="1" x14ac:dyDescent="0.2">
      <c r="A10" s="50" t="s">
        <v>7</v>
      </c>
      <c r="B10" s="190" t="s">
        <v>266</v>
      </c>
      <c r="C10" s="188">
        <v>22339732</v>
      </c>
      <c r="D10" s="188">
        <v>38714861</v>
      </c>
      <c r="E10" s="188">
        <v>36676200</v>
      </c>
      <c r="F10" s="187" t="s">
        <v>97</v>
      </c>
      <c r="G10" s="188">
        <v>4575100</v>
      </c>
      <c r="H10" s="188">
        <v>5995141</v>
      </c>
      <c r="I10" s="189">
        <v>5669489</v>
      </c>
      <c r="J10" s="248"/>
    </row>
    <row r="11" spans="1:10" ht="12.95" customHeight="1" x14ac:dyDescent="0.2">
      <c r="A11" s="50" t="s">
        <v>8</v>
      </c>
      <c r="B11" s="187" t="s">
        <v>247</v>
      </c>
      <c r="C11" s="191"/>
      <c r="D11" s="191"/>
      <c r="E11" s="191"/>
      <c r="F11" s="187" t="s">
        <v>33</v>
      </c>
      <c r="G11" s="188">
        <v>7765086</v>
      </c>
      <c r="H11" s="188">
        <v>4182638</v>
      </c>
      <c r="I11" s="189"/>
      <c r="J11" s="248"/>
    </row>
    <row r="12" spans="1:10" ht="12.95" customHeight="1" x14ac:dyDescent="0.2">
      <c r="A12" s="50" t="s">
        <v>9</v>
      </c>
      <c r="B12" s="187" t="s">
        <v>322</v>
      </c>
      <c r="C12" s="188"/>
      <c r="D12" s="188"/>
      <c r="E12" s="188"/>
      <c r="F12" s="192"/>
      <c r="G12" s="188"/>
      <c r="H12" s="188"/>
      <c r="I12" s="189"/>
      <c r="J12" s="248"/>
    </row>
    <row r="13" spans="1:10" ht="12.95" customHeight="1" x14ac:dyDescent="0.2">
      <c r="A13" s="50" t="s">
        <v>10</v>
      </c>
      <c r="B13" s="192"/>
      <c r="C13" s="188"/>
      <c r="D13" s="188"/>
      <c r="E13" s="188"/>
      <c r="F13" s="192"/>
      <c r="G13" s="188"/>
      <c r="H13" s="188"/>
      <c r="I13" s="189"/>
      <c r="J13" s="248"/>
    </row>
    <row r="14" spans="1:10" ht="12.95" customHeight="1" x14ac:dyDescent="0.2">
      <c r="A14" s="50" t="s">
        <v>11</v>
      </c>
      <c r="B14" s="193"/>
      <c r="C14" s="191"/>
      <c r="D14" s="191"/>
      <c r="E14" s="191"/>
      <c r="F14" s="192"/>
      <c r="G14" s="188"/>
      <c r="H14" s="188"/>
      <c r="I14" s="189"/>
      <c r="J14" s="248"/>
    </row>
    <row r="15" spans="1:10" ht="12.95" customHeight="1" x14ac:dyDescent="0.2">
      <c r="A15" s="50" t="s">
        <v>12</v>
      </c>
      <c r="B15" s="192"/>
      <c r="C15" s="188"/>
      <c r="D15" s="188"/>
      <c r="E15" s="188"/>
      <c r="F15" s="192"/>
      <c r="G15" s="188"/>
      <c r="H15" s="188"/>
      <c r="I15" s="189"/>
      <c r="J15" s="248"/>
    </row>
    <row r="16" spans="1:10" ht="12.95" customHeight="1" x14ac:dyDescent="0.2">
      <c r="A16" s="50" t="s">
        <v>13</v>
      </c>
      <c r="B16" s="192"/>
      <c r="C16" s="188"/>
      <c r="D16" s="188"/>
      <c r="E16" s="188"/>
      <c r="F16" s="192"/>
      <c r="G16" s="188"/>
      <c r="H16" s="188"/>
      <c r="I16" s="189"/>
      <c r="J16" s="248"/>
    </row>
    <row r="17" spans="1:10" ht="12.95" customHeight="1" thickBot="1" x14ac:dyDescent="0.25">
      <c r="A17" s="50" t="s">
        <v>14</v>
      </c>
      <c r="B17" s="194"/>
      <c r="C17" s="195"/>
      <c r="D17" s="195"/>
      <c r="E17" s="195"/>
      <c r="F17" s="192"/>
      <c r="G17" s="195"/>
      <c r="H17" s="195"/>
      <c r="I17" s="196"/>
      <c r="J17" s="248"/>
    </row>
    <row r="18" spans="1:10" ht="26.25" thickBot="1" x14ac:dyDescent="0.25">
      <c r="A18" s="51" t="s">
        <v>15</v>
      </c>
      <c r="B18" s="54" t="s">
        <v>323</v>
      </c>
      <c r="C18" s="197">
        <f>C6+C7+C9+C10+C11+C13+C14+C15+C16+C17</f>
        <v>186199382</v>
      </c>
      <c r="D18" s="197">
        <f>D6+D7+D9+D10+D11+D13+D14+D15+D16+D17</f>
        <v>204453466</v>
      </c>
      <c r="E18" s="197">
        <f>E6+E7+E9+E10+E11+E13+E14+E15+E16+E17</f>
        <v>198760000</v>
      </c>
      <c r="F18" s="54" t="s">
        <v>250</v>
      </c>
      <c r="G18" s="197">
        <f>SUM(G6:G17)</f>
        <v>213717883</v>
      </c>
      <c r="H18" s="197">
        <f>SUM(H6:H17)</f>
        <v>217505000</v>
      </c>
      <c r="I18" s="198">
        <f>SUM(I6:I17)</f>
        <v>193575541</v>
      </c>
      <c r="J18" s="248"/>
    </row>
    <row r="19" spans="1:10" ht="12.95" customHeight="1" x14ac:dyDescent="0.2">
      <c r="A19" s="52" t="s">
        <v>16</v>
      </c>
      <c r="B19" s="199" t="s">
        <v>421</v>
      </c>
      <c r="C19" s="200">
        <f>+C20+C21+C22+C23</f>
        <v>31863443</v>
      </c>
      <c r="D19" s="200">
        <f>+D20+D21+D22+D23</f>
        <v>17396476</v>
      </c>
      <c r="E19" s="200">
        <f>+E20+E21+E22+E23</f>
        <v>17396476</v>
      </c>
      <c r="F19" s="187" t="s">
        <v>103</v>
      </c>
      <c r="G19" s="201"/>
      <c r="H19" s="201"/>
      <c r="I19" s="202"/>
      <c r="J19" s="248"/>
    </row>
    <row r="20" spans="1:10" ht="12.95" customHeight="1" x14ac:dyDescent="0.2">
      <c r="A20" s="53" t="s">
        <v>17</v>
      </c>
      <c r="B20" s="187" t="s">
        <v>108</v>
      </c>
      <c r="C20" s="188">
        <v>31863443</v>
      </c>
      <c r="D20" s="188">
        <v>17396476</v>
      </c>
      <c r="E20" s="188">
        <v>17396476</v>
      </c>
      <c r="F20" s="187" t="s">
        <v>249</v>
      </c>
      <c r="G20" s="188"/>
      <c r="H20" s="188"/>
      <c r="I20" s="189"/>
      <c r="J20" s="248"/>
    </row>
    <row r="21" spans="1:10" ht="12.95" customHeight="1" x14ac:dyDescent="0.2">
      <c r="A21" s="53" t="s">
        <v>18</v>
      </c>
      <c r="B21" s="187" t="s">
        <v>109</v>
      </c>
      <c r="C21" s="188"/>
      <c r="D21" s="188"/>
      <c r="E21" s="188"/>
      <c r="F21" s="187" t="s">
        <v>77</v>
      </c>
      <c r="G21" s="188"/>
      <c r="H21" s="188"/>
      <c r="I21" s="189"/>
      <c r="J21" s="248"/>
    </row>
    <row r="22" spans="1:10" ht="12.95" customHeight="1" x14ac:dyDescent="0.2">
      <c r="A22" s="53" t="s">
        <v>19</v>
      </c>
      <c r="B22" s="187" t="s">
        <v>113</v>
      </c>
      <c r="C22" s="188"/>
      <c r="D22" s="188"/>
      <c r="E22" s="188"/>
      <c r="F22" s="187" t="s">
        <v>78</v>
      </c>
      <c r="G22" s="188"/>
      <c r="H22" s="188"/>
      <c r="I22" s="189"/>
      <c r="J22" s="248"/>
    </row>
    <row r="23" spans="1:10" ht="12.95" customHeight="1" x14ac:dyDescent="0.2">
      <c r="A23" s="53" t="s">
        <v>20</v>
      </c>
      <c r="B23" s="187" t="s">
        <v>114</v>
      </c>
      <c r="C23" s="188"/>
      <c r="D23" s="188"/>
      <c r="E23" s="188"/>
      <c r="F23" s="199" t="s">
        <v>116</v>
      </c>
      <c r="G23" s="188"/>
      <c r="H23" s="188"/>
      <c r="I23" s="189"/>
      <c r="J23" s="248"/>
    </row>
    <row r="24" spans="1:10" ht="12.95" customHeight="1" x14ac:dyDescent="0.2">
      <c r="A24" s="50" t="s">
        <v>21</v>
      </c>
      <c r="B24" s="187" t="s">
        <v>248</v>
      </c>
      <c r="C24" s="188"/>
      <c r="D24" s="188"/>
      <c r="E24" s="188"/>
      <c r="F24" s="187" t="s">
        <v>104</v>
      </c>
      <c r="G24" s="188"/>
      <c r="H24" s="188"/>
      <c r="I24" s="189"/>
      <c r="J24" s="248"/>
    </row>
    <row r="25" spans="1:10" ht="12.95" customHeight="1" x14ac:dyDescent="0.2">
      <c r="A25" s="50" t="s">
        <v>22</v>
      </c>
      <c r="B25" s="187" t="s">
        <v>420</v>
      </c>
      <c r="C25" s="203">
        <f>C26+C27+C28</f>
        <v>0</v>
      </c>
      <c r="D25" s="203">
        <f>D26+D27+D28</f>
        <v>0</v>
      </c>
      <c r="E25" s="203">
        <f>E26+E27+E28</f>
        <v>4956521</v>
      </c>
      <c r="F25" s="184" t="s">
        <v>305</v>
      </c>
      <c r="G25" s="188"/>
      <c r="H25" s="188"/>
      <c r="I25" s="189"/>
      <c r="J25" s="248"/>
    </row>
    <row r="26" spans="1:10" ht="12.95" customHeight="1" x14ac:dyDescent="0.2">
      <c r="A26" s="58" t="s">
        <v>23</v>
      </c>
      <c r="B26" s="199" t="s">
        <v>124</v>
      </c>
      <c r="C26" s="201"/>
      <c r="D26" s="201"/>
      <c r="E26" s="201"/>
      <c r="F26" s="187" t="s">
        <v>311</v>
      </c>
      <c r="G26" s="201"/>
      <c r="H26" s="201"/>
      <c r="I26" s="202"/>
      <c r="J26" s="248"/>
    </row>
    <row r="27" spans="1:10" ht="12.95" customHeight="1" x14ac:dyDescent="0.2">
      <c r="A27" s="50" t="s">
        <v>24</v>
      </c>
      <c r="B27" s="187" t="s">
        <v>316</v>
      </c>
      <c r="C27" s="188"/>
      <c r="D27" s="188"/>
      <c r="E27" s="188"/>
      <c r="F27" s="187" t="s">
        <v>312</v>
      </c>
      <c r="G27" s="188"/>
      <c r="H27" s="188"/>
      <c r="I27" s="189"/>
      <c r="J27" s="248"/>
    </row>
    <row r="28" spans="1:10" ht="12.95" customHeight="1" thickBot="1" x14ac:dyDescent="0.25">
      <c r="A28" s="58" t="s">
        <v>25</v>
      </c>
      <c r="B28" s="199" t="s">
        <v>435</v>
      </c>
      <c r="C28" s="201"/>
      <c r="D28" s="201"/>
      <c r="E28" s="201">
        <v>4956521</v>
      </c>
      <c r="F28" s="204" t="s">
        <v>243</v>
      </c>
      <c r="G28" s="201">
        <v>4344942</v>
      </c>
      <c r="H28" s="201">
        <v>4344942</v>
      </c>
      <c r="I28" s="202">
        <v>4344942</v>
      </c>
      <c r="J28" s="248"/>
    </row>
    <row r="29" spans="1:10" ht="24" customHeight="1" thickBot="1" x14ac:dyDescent="0.25">
      <c r="A29" s="51" t="s">
        <v>26</v>
      </c>
      <c r="B29" s="54" t="s">
        <v>423</v>
      </c>
      <c r="C29" s="197">
        <f>+C19+C25</f>
        <v>31863443</v>
      </c>
      <c r="D29" s="197">
        <f>+D19+D25</f>
        <v>17396476</v>
      </c>
      <c r="E29" s="205">
        <f>+E19+E25</f>
        <v>22352997</v>
      </c>
      <c r="F29" s="54" t="s">
        <v>422</v>
      </c>
      <c r="G29" s="197">
        <f>SUM(G19:G28)</f>
        <v>4344942</v>
      </c>
      <c r="H29" s="197">
        <f>SUM(H19:H28)</f>
        <v>4344942</v>
      </c>
      <c r="I29" s="198">
        <f>SUM(I19:I28)</f>
        <v>4344942</v>
      </c>
      <c r="J29" s="248"/>
    </row>
    <row r="30" spans="1:10" ht="13.5" thickBot="1" x14ac:dyDescent="0.25">
      <c r="A30" s="51" t="s">
        <v>27</v>
      </c>
      <c r="B30" s="54" t="s">
        <v>324</v>
      </c>
      <c r="C30" s="197">
        <f>+C18+C29</f>
        <v>218062825</v>
      </c>
      <c r="D30" s="197">
        <f>+D18+D29</f>
        <v>221849942</v>
      </c>
      <c r="E30" s="198">
        <f>+E18+E29</f>
        <v>221112997</v>
      </c>
      <c r="F30" s="54"/>
      <c r="G30" s="197">
        <f>+G18+G29</f>
        <v>218062825</v>
      </c>
      <c r="H30" s="197">
        <f>+H18+H29</f>
        <v>221849942</v>
      </c>
      <c r="I30" s="198">
        <f>+I18+I29</f>
        <v>197920483</v>
      </c>
      <c r="J30" s="248"/>
    </row>
    <row r="31" spans="1:10" ht="13.5" thickBot="1" x14ac:dyDescent="0.25">
      <c r="A31" s="51" t="s">
        <v>28</v>
      </c>
      <c r="B31" s="54" t="s">
        <v>81</v>
      </c>
      <c r="C31" s="197">
        <f>IF(C18-G18&lt;0,G18-C18,"-")</f>
        <v>27518501</v>
      </c>
      <c r="D31" s="197">
        <f>IF(D18-H18&lt;0,H18-D18,"-")</f>
        <v>13051534</v>
      </c>
      <c r="E31" s="198" t="str">
        <f>IF(E18-I18&lt;0,I18-E18,"-")</f>
        <v>-</v>
      </c>
      <c r="F31" s="54" t="s">
        <v>82</v>
      </c>
      <c r="G31" s="197" t="str">
        <f>IF(C18-G18&gt;0,C18-G18,"-")</f>
        <v>-</v>
      </c>
      <c r="H31" s="197" t="str">
        <f>IF(D18-H18&gt;0,D18-H18,"-")</f>
        <v>-</v>
      </c>
      <c r="I31" s="198">
        <f>IF(E18-I18&gt;0,E18-I18,"-")</f>
        <v>5184459</v>
      </c>
      <c r="J31" s="248"/>
    </row>
    <row r="32" spans="1:10" ht="13.5" thickBot="1" x14ac:dyDescent="0.25">
      <c r="A32" s="51" t="s">
        <v>29</v>
      </c>
      <c r="B32" s="54" t="s">
        <v>389</v>
      </c>
      <c r="C32" s="197" t="str">
        <f>IF(C30-G30&lt;0,G30-C30,"-")</f>
        <v>-</v>
      </c>
      <c r="D32" s="197" t="str">
        <f>IF(D30-H30&lt;0,H30-D30,"-")</f>
        <v>-</v>
      </c>
      <c r="E32" s="197" t="str">
        <f>IF(E30-I30&lt;0,I30-E30,"-")</f>
        <v>-</v>
      </c>
      <c r="F32" s="54" t="s">
        <v>390</v>
      </c>
      <c r="G32" s="197" t="str">
        <f>IF(C30-G30&gt;0,C30-G30,"-")</f>
        <v>-</v>
      </c>
      <c r="H32" s="197" t="str">
        <f>IF(D30-H30&gt;0,D30-H30,"-")</f>
        <v>-</v>
      </c>
      <c r="I32" s="197">
        <f>IF(E30-I30&gt;0,E30-I30,"-")</f>
        <v>23192514</v>
      </c>
      <c r="J32" s="248"/>
    </row>
    <row r="33" spans="2:10" ht="18.75" x14ac:dyDescent="0.2">
      <c r="B33" s="247"/>
      <c r="C33" s="247"/>
      <c r="D33" s="247"/>
      <c r="E33" s="247"/>
      <c r="F33" s="247"/>
      <c r="J33" s="248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="120" zoomScaleNormal="120" zoomScaleSheetLayoutView="115" workbookViewId="0">
      <selection activeCell="H37" sqref="H37"/>
    </sheetView>
  </sheetViews>
  <sheetFormatPr defaultRowHeight="12.75" x14ac:dyDescent="0.2"/>
  <cols>
    <col min="1" max="1" width="6.83203125" style="23" customWidth="1"/>
    <col min="2" max="2" width="49.83203125" style="30" customWidth="1"/>
    <col min="3" max="5" width="15.5" style="23" customWidth="1"/>
    <col min="6" max="6" width="49.83203125" style="23" customWidth="1"/>
    <col min="7" max="9" width="15.5" style="23" customWidth="1"/>
    <col min="10" max="10" width="4.83203125" style="23" customWidth="1"/>
    <col min="11" max="16384" width="9.33203125" style="23"/>
  </cols>
  <sheetData>
    <row r="1" spans="1:10" ht="31.5" x14ac:dyDescent="0.2">
      <c r="A1" s="144"/>
      <c r="B1" s="146" t="s">
        <v>80</v>
      </c>
      <c r="C1" s="147"/>
      <c r="D1" s="147"/>
      <c r="E1" s="147"/>
      <c r="F1" s="147"/>
      <c r="G1" s="147"/>
      <c r="H1" s="147"/>
      <c r="I1" s="147"/>
      <c r="J1" s="248" t="str">
        <f>CONCATENATE("2.2. melléklet ",Z_ALAPADATOK!A7," ",Z_ALAPADATOK!B7," ",Z_ALAPADATOK!C7," ",Z_ALAPADATOK!D7," ",Z_ALAPADATOK!E7," ",Z_ALAPADATOK!F7," ",Z_ALAPADATOK!G7," ",Z_ALAPADATOK!H7)</f>
        <v>2.2. melléklet a 3 / 2021. ( V.27. ) önkormányzati rendelethez</v>
      </c>
    </row>
    <row r="2" spans="1:10" ht="14.25" thickBot="1" x14ac:dyDescent="0.25">
      <c r="A2" s="144"/>
      <c r="B2" s="143"/>
      <c r="C2" s="144"/>
      <c r="D2" s="144"/>
      <c r="E2" s="144"/>
      <c r="F2" s="144"/>
      <c r="G2" s="148"/>
      <c r="H2" s="148"/>
      <c r="I2" s="148" t="str">
        <f>'2.1.sz.mell'!I2</f>
        <v>Forintban!</v>
      </c>
      <c r="J2" s="248"/>
    </row>
    <row r="3" spans="1:10" ht="13.5" customHeight="1" thickBot="1" x14ac:dyDescent="0.25">
      <c r="A3" s="245" t="s">
        <v>38</v>
      </c>
      <c r="B3" s="149" t="s">
        <v>34</v>
      </c>
      <c r="C3" s="150"/>
      <c r="D3" s="151"/>
      <c r="E3" s="151"/>
      <c r="F3" s="149" t="s">
        <v>35</v>
      </c>
      <c r="G3" s="152"/>
      <c r="H3" s="153"/>
      <c r="I3" s="154"/>
      <c r="J3" s="248"/>
    </row>
    <row r="4" spans="1:10" s="47" customFormat="1" ht="36.75" thickBot="1" x14ac:dyDescent="0.25">
      <c r="A4" s="246"/>
      <c r="B4" s="145" t="s">
        <v>36</v>
      </c>
      <c r="C4" s="137" t="str">
        <f>+CONCATENATE('1.1.sz.mell.'!C8," eredeti előirányzat")</f>
        <v>2020. évi eredeti előirányzat</v>
      </c>
      <c r="D4" s="135" t="str">
        <f>+CONCATENATE('1.1.sz.mell.'!C8," módosított előirányzat")</f>
        <v>2020. évi módosított előirányzat</v>
      </c>
      <c r="E4" s="135" t="str">
        <f>CONCATENATE('2.1.sz.mell'!E4)</f>
        <v>2020. XII. 31. teljesítés</v>
      </c>
      <c r="F4" s="145" t="s">
        <v>36</v>
      </c>
      <c r="G4" s="137" t="str">
        <f>+C4</f>
        <v>2020. évi eredeti előirányzat</v>
      </c>
      <c r="H4" s="137" t="str">
        <f>+D4</f>
        <v>2020. évi módosított előirányzat</v>
      </c>
      <c r="I4" s="136" t="str">
        <f>+E4</f>
        <v>2020. XII. 31. teljesítés</v>
      </c>
      <c r="J4" s="248"/>
    </row>
    <row r="5" spans="1:10" s="47" customFormat="1" ht="13.5" thickBot="1" x14ac:dyDescent="0.25">
      <c r="A5" s="155" t="s">
        <v>325</v>
      </c>
      <c r="B5" s="156" t="s">
        <v>326</v>
      </c>
      <c r="C5" s="157" t="s">
        <v>327</v>
      </c>
      <c r="D5" s="157" t="s">
        <v>329</v>
      </c>
      <c r="E5" s="157" t="s">
        <v>328</v>
      </c>
      <c r="F5" s="156" t="s">
        <v>330</v>
      </c>
      <c r="G5" s="157" t="s">
        <v>331</v>
      </c>
      <c r="H5" s="158" t="s">
        <v>332</v>
      </c>
      <c r="I5" s="159" t="s">
        <v>338</v>
      </c>
      <c r="J5" s="248"/>
    </row>
    <row r="6" spans="1:10" ht="12.95" customHeight="1" x14ac:dyDescent="0.2">
      <c r="A6" s="49" t="s">
        <v>3</v>
      </c>
      <c r="B6" s="184" t="s">
        <v>251</v>
      </c>
      <c r="C6" s="185"/>
      <c r="D6" s="185">
        <v>127660038</v>
      </c>
      <c r="E6" s="185">
        <v>127660038</v>
      </c>
      <c r="F6" s="184" t="s">
        <v>110</v>
      </c>
      <c r="G6" s="185">
        <v>1500000</v>
      </c>
      <c r="H6" s="206">
        <v>15365017</v>
      </c>
      <c r="I6" s="207">
        <v>15191569</v>
      </c>
      <c r="J6" s="248"/>
    </row>
    <row r="7" spans="1:10" x14ac:dyDescent="0.2">
      <c r="A7" s="50" t="s">
        <v>4</v>
      </c>
      <c r="B7" s="187" t="s">
        <v>252</v>
      </c>
      <c r="C7" s="188"/>
      <c r="D7" s="188">
        <v>98820336</v>
      </c>
      <c r="E7" s="188">
        <v>98820336</v>
      </c>
      <c r="F7" s="187" t="s">
        <v>257</v>
      </c>
      <c r="G7" s="188"/>
      <c r="H7" s="188">
        <v>10868250</v>
      </c>
      <c r="I7" s="189">
        <v>10868250</v>
      </c>
      <c r="J7" s="248"/>
    </row>
    <row r="8" spans="1:10" ht="12.95" customHeight="1" x14ac:dyDescent="0.2">
      <c r="A8" s="50" t="s">
        <v>5</v>
      </c>
      <c r="B8" s="187" t="s">
        <v>0</v>
      </c>
      <c r="C8" s="188"/>
      <c r="D8" s="188">
        <v>3200000</v>
      </c>
      <c r="E8" s="188">
        <v>3200000</v>
      </c>
      <c r="F8" s="187" t="s">
        <v>99</v>
      </c>
      <c r="G8" s="188">
        <v>3698992</v>
      </c>
      <c r="H8" s="188">
        <v>9121812</v>
      </c>
      <c r="I8" s="189">
        <v>8910030</v>
      </c>
      <c r="J8" s="248"/>
    </row>
    <row r="9" spans="1:10" ht="12.95" customHeight="1" x14ac:dyDescent="0.2">
      <c r="A9" s="50" t="s">
        <v>6</v>
      </c>
      <c r="B9" s="187" t="s">
        <v>253</v>
      </c>
      <c r="C9" s="188"/>
      <c r="D9" s="188"/>
      <c r="E9" s="188"/>
      <c r="F9" s="187" t="s">
        <v>258</v>
      </c>
      <c r="G9" s="188"/>
      <c r="H9" s="188"/>
      <c r="I9" s="189"/>
      <c r="J9" s="248"/>
    </row>
    <row r="10" spans="1:10" ht="12.75" customHeight="1" x14ac:dyDescent="0.2">
      <c r="A10" s="50" t="s">
        <v>7</v>
      </c>
      <c r="B10" s="187" t="s">
        <v>254</v>
      </c>
      <c r="C10" s="188"/>
      <c r="D10" s="188"/>
      <c r="E10" s="188"/>
      <c r="F10" s="187" t="s">
        <v>112</v>
      </c>
      <c r="G10" s="188"/>
      <c r="H10" s="188"/>
      <c r="I10" s="189"/>
      <c r="J10" s="248"/>
    </row>
    <row r="11" spans="1:10" ht="12.95" customHeight="1" x14ac:dyDescent="0.2">
      <c r="A11" s="50" t="s">
        <v>8</v>
      </c>
      <c r="B11" s="187" t="s">
        <v>255</v>
      </c>
      <c r="C11" s="191"/>
      <c r="D11" s="191"/>
      <c r="E11" s="191"/>
      <c r="F11" s="208"/>
      <c r="G11" s="188"/>
      <c r="H11" s="188"/>
      <c r="I11" s="189"/>
      <c r="J11" s="248"/>
    </row>
    <row r="12" spans="1:10" ht="12.95" customHeight="1" x14ac:dyDescent="0.2">
      <c r="A12" s="50" t="s">
        <v>9</v>
      </c>
      <c r="B12" s="192"/>
      <c r="C12" s="188"/>
      <c r="D12" s="188"/>
      <c r="E12" s="188"/>
      <c r="F12" s="208"/>
      <c r="G12" s="188"/>
      <c r="H12" s="188"/>
      <c r="I12" s="189"/>
      <c r="J12" s="248"/>
    </row>
    <row r="13" spans="1:10" ht="12.95" customHeight="1" x14ac:dyDescent="0.2">
      <c r="A13" s="50" t="s">
        <v>10</v>
      </c>
      <c r="B13" s="192"/>
      <c r="C13" s="188"/>
      <c r="D13" s="188"/>
      <c r="E13" s="188"/>
      <c r="F13" s="208"/>
      <c r="G13" s="188"/>
      <c r="H13" s="188"/>
      <c r="I13" s="189"/>
      <c r="J13" s="248"/>
    </row>
    <row r="14" spans="1:10" ht="12.95" customHeight="1" x14ac:dyDescent="0.2">
      <c r="A14" s="50" t="s">
        <v>11</v>
      </c>
      <c r="B14" s="209"/>
      <c r="C14" s="191"/>
      <c r="D14" s="191"/>
      <c r="E14" s="191"/>
      <c r="F14" s="208"/>
      <c r="G14" s="188"/>
      <c r="H14" s="188"/>
      <c r="I14" s="189"/>
      <c r="J14" s="248"/>
    </row>
    <row r="15" spans="1:10" x14ac:dyDescent="0.2">
      <c r="A15" s="50" t="s">
        <v>12</v>
      </c>
      <c r="B15" s="192"/>
      <c r="C15" s="191"/>
      <c r="D15" s="191"/>
      <c r="E15" s="191"/>
      <c r="F15" s="208"/>
      <c r="G15" s="188"/>
      <c r="H15" s="188"/>
      <c r="I15" s="189"/>
      <c r="J15" s="248"/>
    </row>
    <row r="16" spans="1:10" ht="12.95" customHeight="1" thickBot="1" x14ac:dyDescent="0.25">
      <c r="A16" s="58" t="s">
        <v>13</v>
      </c>
      <c r="B16" s="204"/>
      <c r="C16" s="210"/>
      <c r="D16" s="210"/>
      <c r="E16" s="210"/>
      <c r="F16" s="199" t="s">
        <v>33</v>
      </c>
      <c r="G16" s="201"/>
      <c r="H16" s="201">
        <v>118535963</v>
      </c>
      <c r="I16" s="202"/>
      <c r="J16" s="248"/>
    </row>
    <row r="17" spans="1:10" ht="15.95" customHeight="1" thickBot="1" x14ac:dyDescent="0.25">
      <c r="A17" s="51" t="s">
        <v>14</v>
      </c>
      <c r="B17" s="54" t="s">
        <v>264</v>
      </c>
      <c r="C17" s="197">
        <f>+C6+C8+C9+C11+C12+C13+C14+C15+C16</f>
        <v>0</v>
      </c>
      <c r="D17" s="197">
        <f>+D6+D8+D9+D11+D12+D13+D14+D15+D16</f>
        <v>130860038</v>
      </c>
      <c r="E17" s="197">
        <f>+E6+E8+E9+E11+E12+E13+E14+E15+E16</f>
        <v>130860038</v>
      </c>
      <c r="F17" s="54" t="s">
        <v>265</v>
      </c>
      <c r="G17" s="197">
        <f>+G6+G8+G10+G11+G12+G13+G14+G15+G16</f>
        <v>5198992</v>
      </c>
      <c r="H17" s="197">
        <f>+H6+H8+H10+H11+H12+H13+H14+H15+H16</f>
        <v>143022792</v>
      </c>
      <c r="I17" s="198">
        <f>+I6+I8+I10+I11+I12+I13+I14+I15+I16</f>
        <v>24101599</v>
      </c>
      <c r="J17" s="248"/>
    </row>
    <row r="18" spans="1:10" ht="12.95" customHeight="1" x14ac:dyDescent="0.2">
      <c r="A18" s="49" t="s">
        <v>15</v>
      </c>
      <c r="B18" s="211" t="s">
        <v>128</v>
      </c>
      <c r="C18" s="212">
        <f>+C19+C20+C21+C22+C23</f>
        <v>5198992</v>
      </c>
      <c r="D18" s="212">
        <f>+D19+D20+D21+D22+D23</f>
        <v>12162754</v>
      </c>
      <c r="E18" s="212">
        <f>+E19+E20+E21+E22+E23</f>
        <v>12162754</v>
      </c>
      <c r="F18" s="187" t="s">
        <v>103</v>
      </c>
      <c r="G18" s="185"/>
      <c r="H18" s="185"/>
      <c r="I18" s="186"/>
      <c r="J18" s="248"/>
    </row>
    <row r="19" spans="1:10" ht="12.95" customHeight="1" x14ac:dyDescent="0.2">
      <c r="A19" s="50" t="s">
        <v>16</v>
      </c>
      <c r="B19" s="213" t="s">
        <v>117</v>
      </c>
      <c r="C19" s="188">
        <v>5198992</v>
      </c>
      <c r="D19" s="188">
        <v>12162754</v>
      </c>
      <c r="E19" s="188">
        <v>12162754</v>
      </c>
      <c r="F19" s="187" t="s">
        <v>106</v>
      </c>
      <c r="G19" s="188"/>
      <c r="H19" s="188"/>
      <c r="I19" s="189"/>
      <c r="J19" s="248"/>
    </row>
    <row r="20" spans="1:10" ht="12.95" customHeight="1" x14ac:dyDescent="0.2">
      <c r="A20" s="49" t="s">
        <v>17</v>
      </c>
      <c r="B20" s="213" t="s">
        <v>118</v>
      </c>
      <c r="C20" s="188"/>
      <c r="D20" s="188"/>
      <c r="E20" s="188"/>
      <c r="F20" s="187" t="s">
        <v>77</v>
      </c>
      <c r="G20" s="188"/>
      <c r="H20" s="188"/>
      <c r="I20" s="189"/>
      <c r="J20" s="248"/>
    </row>
    <row r="21" spans="1:10" ht="12.95" customHeight="1" x14ac:dyDescent="0.2">
      <c r="A21" s="50" t="s">
        <v>18</v>
      </c>
      <c r="B21" s="213" t="s">
        <v>119</v>
      </c>
      <c r="C21" s="188"/>
      <c r="D21" s="188"/>
      <c r="E21" s="188"/>
      <c r="F21" s="187" t="s">
        <v>78</v>
      </c>
      <c r="G21" s="188"/>
      <c r="H21" s="188"/>
      <c r="I21" s="189"/>
      <c r="J21" s="248"/>
    </row>
    <row r="22" spans="1:10" ht="12.95" customHeight="1" x14ac:dyDescent="0.2">
      <c r="A22" s="49" t="s">
        <v>19</v>
      </c>
      <c r="B22" s="213" t="s">
        <v>120</v>
      </c>
      <c r="C22" s="188"/>
      <c r="D22" s="188"/>
      <c r="E22" s="188"/>
      <c r="F22" s="199" t="s">
        <v>116</v>
      </c>
      <c r="G22" s="188"/>
      <c r="H22" s="188"/>
      <c r="I22" s="189"/>
      <c r="J22" s="248"/>
    </row>
    <row r="23" spans="1:10" ht="12.95" customHeight="1" x14ac:dyDescent="0.2">
      <c r="A23" s="50" t="s">
        <v>20</v>
      </c>
      <c r="B23" s="214" t="s">
        <v>121</v>
      </c>
      <c r="C23" s="188"/>
      <c r="D23" s="188"/>
      <c r="E23" s="188"/>
      <c r="F23" s="187" t="s">
        <v>107</v>
      </c>
      <c r="G23" s="188"/>
      <c r="H23" s="188"/>
      <c r="I23" s="189"/>
      <c r="J23" s="248"/>
    </row>
    <row r="24" spans="1:10" ht="12.95" customHeight="1" x14ac:dyDescent="0.2">
      <c r="A24" s="49" t="s">
        <v>21</v>
      </c>
      <c r="B24" s="215" t="s">
        <v>122</v>
      </c>
      <c r="C24" s="203">
        <f>+C25+C26+C27+C28+C29</f>
        <v>0</v>
      </c>
      <c r="D24" s="203">
        <f>+D25+D26+D27+D28+D29</f>
        <v>0</v>
      </c>
      <c r="E24" s="203">
        <f>+E25+E26+E27+E28+E29</f>
        <v>0</v>
      </c>
      <c r="F24" s="184" t="s">
        <v>105</v>
      </c>
      <c r="G24" s="188"/>
      <c r="H24" s="188"/>
      <c r="I24" s="189"/>
      <c r="J24" s="248"/>
    </row>
    <row r="25" spans="1:10" ht="12.95" customHeight="1" x14ac:dyDescent="0.2">
      <c r="A25" s="50" t="s">
        <v>22</v>
      </c>
      <c r="B25" s="214" t="s">
        <v>123</v>
      </c>
      <c r="C25" s="188"/>
      <c r="D25" s="188"/>
      <c r="E25" s="188"/>
      <c r="F25" s="184" t="s">
        <v>259</v>
      </c>
      <c r="G25" s="188"/>
      <c r="H25" s="188"/>
      <c r="I25" s="189"/>
      <c r="J25" s="248"/>
    </row>
    <row r="26" spans="1:10" ht="12.95" customHeight="1" x14ac:dyDescent="0.2">
      <c r="A26" s="49" t="s">
        <v>23</v>
      </c>
      <c r="B26" s="214" t="s">
        <v>124</v>
      </c>
      <c r="C26" s="188"/>
      <c r="D26" s="188"/>
      <c r="E26" s="188"/>
      <c r="F26" s="216"/>
      <c r="G26" s="188"/>
      <c r="H26" s="188"/>
      <c r="I26" s="189"/>
      <c r="J26" s="248"/>
    </row>
    <row r="27" spans="1:10" ht="12.95" customHeight="1" x14ac:dyDescent="0.2">
      <c r="A27" s="50" t="s">
        <v>24</v>
      </c>
      <c r="B27" s="213" t="s">
        <v>125</v>
      </c>
      <c r="C27" s="188"/>
      <c r="D27" s="188"/>
      <c r="E27" s="188"/>
      <c r="F27" s="216"/>
      <c r="G27" s="188"/>
      <c r="H27" s="188"/>
      <c r="I27" s="189"/>
      <c r="J27" s="248"/>
    </row>
    <row r="28" spans="1:10" ht="12.95" customHeight="1" x14ac:dyDescent="0.2">
      <c r="A28" s="49" t="s">
        <v>25</v>
      </c>
      <c r="B28" s="217" t="s">
        <v>126</v>
      </c>
      <c r="C28" s="188"/>
      <c r="D28" s="188"/>
      <c r="E28" s="188"/>
      <c r="F28" s="192"/>
      <c r="G28" s="188"/>
      <c r="H28" s="188"/>
      <c r="I28" s="189"/>
      <c r="J28" s="248"/>
    </row>
    <row r="29" spans="1:10" ht="12.95" customHeight="1" thickBot="1" x14ac:dyDescent="0.25">
      <c r="A29" s="50" t="s">
        <v>26</v>
      </c>
      <c r="B29" s="218" t="s">
        <v>127</v>
      </c>
      <c r="C29" s="188"/>
      <c r="D29" s="188"/>
      <c r="E29" s="188"/>
      <c r="F29" s="216"/>
      <c r="G29" s="188"/>
      <c r="H29" s="188"/>
      <c r="I29" s="189"/>
      <c r="J29" s="248"/>
    </row>
    <row r="30" spans="1:10" ht="21.75" customHeight="1" thickBot="1" x14ac:dyDescent="0.25">
      <c r="A30" s="51" t="s">
        <v>27</v>
      </c>
      <c r="B30" s="54" t="s">
        <v>256</v>
      </c>
      <c r="C30" s="197">
        <f>+C18+C24</f>
        <v>5198992</v>
      </c>
      <c r="D30" s="197">
        <f>+D18+D24</f>
        <v>12162754</v>
      </c>
      <c r="E30" s="197">
        <f>+E18+E24</f>
        <v>12162754</v>
      </c>
      <c r="F30" s="54" t="s">
        <v>260</v>
      </c>
      <c r="G30" s="197">
        <f>SUM(G18:G29)</f>
        <v>0</v>
      </c>
      <c r="H30" s="197">
        <f>SUM(H18:H29)</f>
        <v>0</v>
      </c>
      <c r="I30" s="198">
        <f>SUM(I18:I29)</f>
        <v>0</v>
      </c>
      <c r="J30" s="248"/>
    </row>
    <row r="31" spans="1:10" ht="13.5" thickBot="1" x14ac:dyDescent="0.25">
      <c r="A31" s="51" t="s">
        <v>28</v>
      </c>
      <c r="B31" s="54" t="s">
        <v>261</v>
      </c>
      <c r="C31" s="197">
        <f>+C17+C30</f>
        <v>5198992</v>
      </c>
      <c r="D31" s="197">
        <f>+D17+D30</f>
        <v>143022792</v>
      </c>
      <c r="E31" s="198">
        <f>+E17+E30</f>
        <v>143022792</v>
      </c>
      <c r="F31" s="54" t="s">
        <v>262</v>
      </c>
      <c r="G31" s="197">
        <f>+G17+G30</f>
        <v>5198992</v>
      </c>
      <c r="H31" s="197">
        <f>+H17+H30</f>
        <v>143022792</v>
      </c>
      <c r="I31" s="198">
        <f>+I17+I30</f>
        <v>24101599</v>
      </c>
      <c r="J31" s="248"/>
    </row>
    <row r="32" spans="1:10" ht="13.5" thickBot="1" x14ac:dyDescent="0.25">
      <c r="A32" s="51" t="s">
        <v>29</v>
      </c>
      <c r="B32" s="54" t="s">
        <v>81</v>
      </c>
      <c r="C32" s="197">
        <f>IF(C17-G17&lt;0,G17-C17,"-")</f>
        <v>5198992</v>
      </c>
      <c r="D32" s="197">
        <f>IF(D17-H17&lt;0,H17-D17,"-")</f>
        <v>12162754</v>
      </c>
      <c r="E32" s="198" t="str">
        <f>IF(E17-I17&lt;0,I17-E17,"-")</f>
        <v>-</v>
      </c>
      <c r="F32" s="54" t="s">
        <v>82</v>
      </c>
      <c r="G32" s="197" t="str">
        <f>IF(C17-G17&gt;0,C17-G17,"-")</f>
        <v>-</v>
      </c>
      <c r="H32" s="197" t="str">
        <f>IF(D17-H17&gt;0,D17-H17,"-")</f>
        <v>-</v>
      </c>
      <c r="I32" s="198">
        <f>IF(E17-I17&gt;0,E17-I17,"-")</f>
        <v>106758439</v>
      </c>
      <c r="J32" s="248"/>
    </row>
    <row r="33" spans="1:10" ht="13.5" thickBot="1" x14ac:dyDescent="0.25">
      <c r="A33" s="51" t="s">
        <v>30</v>
      </c>
      <c r="B33" s="54" t="s">
        <v>389</v>
      </c>
      <c r="C33" s="197" t="str">
        <f>IF(C31-G31&lt;0,G31-C31,"-")</f>
        <v>-</v>
      </c>
      <c r="D33" s="197" t="str">
        <f>IF(D31-H31&lt;0,H31-D31,"-")</f>
        <v>-</v>
      </c>
      <c r="E33" s="197" t="str">
        <f>IF(E31-I31&lt;0,I31-E31,"-")</f>
        <v>-</v>
      </c>
      <c r="F33" s="54" t="s">
        <v>390</v>
      </c>
      <c r="G33" s="197" t="str">
        <f>IF(C31-G31&gt;0,C31-G31,"-")</f>
        <v>-</v>
      </c>
      <c r="H33" s="197" t="str">
        <f>IF(D31-H31&gt;0,D31-H31,"-")</f>
        <v>-</v>
      </c>
      <c r="I33" s="197">
        <f>IF(E31-I31&gt;0,E31-I31,"-")</f>
        <v>118921193</v>
      </c>
      <c r="J33" s="248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abSelected="1" topLeftCell="A7" zoomScale="120" zoomScaleNormal="120" workbookViewId="0">
      <selection activeCell="I46" sqref="I4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1" t="s">
        <v>397</v>
      </c>
      <c r="B1" s="31"/>
      <c r="C1" s="31"/>
      <c r="D1" s="31"/>
      <c r="E1" s="122" t="s">
        <v>76</v>
      </c>
    </row>
    <row r="2" spans="1:5" x14ac:dyDescent="0.2">
      <c r="A2" s="31"/>
      <c r="B2" s="31"/>
      <c r="C2" s="31"/>
      <c r="D2" s="31"/>
      <c r="E2" s="31"/>
    </row>
    <row r="3" spans="1:5" x14ac:dyDescent="0.2">
      <c r="A3" s="123"/>
      <c r="B3" s="124"/>
      <c r="C3" s="123"/>
      <c r="D3" s="125"/>
      <c r="E3" s="124"/>
    </row>
    <row r="4" spans="1:5" ht="15.75" x14ac:dyDescent="0.25">
      <c r="A4" s="33" t="str">
        <f>+Z_ÖSSZEFÜGGÉSEK!A6</f>
        <v>2020. évi eredeti előirányzat BEVÉTELEK</v>
      </c>
      <c r="B4" s="126"/>
      <c r="C4" s="127"/>
      <c r="D4" s="125"/>
      <c r="E4" s="124"/>
    </row>
    <row r="5" spans="1:5" x14ac:dyDescent="0.2">
      <c r="A5" s="123"/>
      <c r="B5" s="124"/>
      <c r="C5" s="123"/>
      <c r="D5" s="125"/>
      <c r="E5" s="124"/>
    </row>
    <row r="6" spans="1:5" x14ac:dyDescent="0.2">
      <c r="A6" s="123" t="s">
        <v>360</v>
      </c>
      <c r="B6" s="124">
        <f>+'1.1.sz.mell.'!C68</f>
        <v>186199382</v>
      </c>
      <c r="C6" s="123" t="s">
        <v>340</v>
      </c>
      <c r="D6" s="125">
        <f>+'2.1.sz.mell'!C18+'2.2.sz.mell'!C17</f>
        <v>186199382</v>
      </c>
      <c r="E6" s="124">
        <f>+B6-D6</f>
        <v>0</v>
      </c>
    </row>
    <row r="7" spans="1:5" x14ac:dyDescent="0.2">
      <c r="A7" s="123" t="s">
        <v>376</v>
      </c>
      <c r="B7" s="124">
        <f>+'1.1.sz.mell.'!C92</f>
        <v>37062435</v>
      </c>
      <c r="C7" s="123" t="s">
        <v>346</v>
      </c>
      <c r="D7" s="125">
        <f>+'2.1.sz.mell'!C29+'2.2.sz.mell'!C30</f>
        <v>37062435</v>
      </c>
      <c r="E7" s="124">
        <f>+B7-D7</f>
        <v>0</v>
      </c>
    </row>
    <row r="8" spans="1:5" x14ac:dyDescent="0.2">
      <c r="A8" s="123" t="s">
        <v>377</v>
      </c>
      <c r="B8" s="124">
        <f>+'1.1.sz.mell.'!C93</f>
        <v>223261817</v>
      </c>
      <c r="C8" s="123" t="s">
        <v>347</v>
      </c>
      <c r="D8" s="125">
        <f>+'2.1.sz.mell'!C30+'2.2.sz.mell'!C31</f>
        <v>223261817</v>
      </c>
      <c r="E8" s="124">
        <f>+B8-D8</f>
        <v>0</v>
      </c>
    </row>
    <row r="9" spans="1:5" x14ac:dyDescent="0.2">
      <c r="A9" s="123"/>
      <c r="B9" s="124"/>
      <c r="C9" s="123"/>
      <c r="D9" s="125"/>
      <c r="E9" s="124"/>
    </row>
    <row r="10" spans="1:5" ht="15.75" x14ac:dyDescent="0.25">
      <c r="A10" s="33" t="str">
        <f>+Z_ÖSSZEFÜGGÉSEK!A13</f>
        <v>2020. évi módosított előirányzat BEVÉTELEK</v>
      </c>
      <c r="B10" s="126"/>
      <c r="C10" s="127"/>
      <c r="D10" s="125"/>
      <c r="E10" s="124"/>
    </row>
    <row r="11" spans="1:5" x14ac:dyDescent="0.2">
      <c r="A11" s="123"/>
      <c r="B11" s="124"/>
      <c r="C11" s="123"/>
      <c r="D11" s="125"/>
      <c r="E11" s="124"/>
    </row>
    <row r="12" spans="1:5" x14ac:dyDescent="0.2">
      <c r="A12" s="123" t="s">
        <v>361</v>
      </c>
      <c r="B12" s="124">
        <f>+'1.1.sz.mell.'!D68</f>
        <v>335313504</v>
      </c>
      <c r="C12" s="123" t="s">
        <v>341</v>
      </c>
      <c r="D12" s="125">
        <f>+'2.1.sz.mell'!D18+'2.2.sz.mell'!D17</f>
        <v>335313504</v>
      </c>
      <c r="E12" s="124">
        <f>+B12-D12</f>
        <v>0</v>
      </c>
    </row>
    <row r="13" spans="1:5" x14ac:dyDescent="0.2">
      <c r="A13" s="123" t="s">
        <v>362</v>
      </c>
      <c r="B13" s="124">
        <f>+'1.1.sz.mell.'!D92</f>
        <v>29559230</v>
      </c>
      <c r="C13" s="123" t="s">
        <v>348</v>
      </c>
      <c r="D13" s="125">
        <f>+'2.1.sz.mell'!D29+'2.2.sz.mell'!D30</f>
        <v>29559230</v>
      </c>
      <c r="E13" s="124">
        <f>+B13-D13</f>
        <v>0</v>
      </c>
    </row>
    <row r="14" spans="1:5" x14ac:dyDescent="0.2">
      <c r="A14" s="123" t="s">
        <v>363</v>
      </c>
      <c r="B14" s="124">
        <f>+'1.1.sz.mell.'!D93</f>
        <v>364872734</v>
      </c>
      <c r="C14" s="123" t="s">
        <v>349</v>
      </c>
      <c r="D14" s="125">
        <f>+'2.1.sz.mell'!D30+'2.2.sz.mell'!D31</f>
        <v>364872734</v>
      </c>
      <c r="E14" s="124">
        <f>+B14-D14</f>
        <v>0</v>
      </c>
    </row>
    <row r="15" spans="1:5" x14ac:dyDescent="0.2">
      <c r="A15" s="123"/>
      <c r="B15" s="124"/>
      <c r="C15" s="123"/>
      <c r="D15" s="125"/>
      <c r="E15" s="124"/>
    </row>
    <row r="16" spans="1:5" ht="14.25" x14ac:dyDescent="0.2">
      <c r="A16" s="128" t="str">
        <f>+Z_ÖSSZEFÜGGÉSEK!A19</f>
        <v>2020.évi teljesített BEVÉTELEK</v>
      </c>
      <c r="B16" s="32"/>
      <c r="C16" s="127"/>
      <c r="D16" s="125"/>
      <c r="E16" s="124"/>
    </row>
    <row r="17" spans="1:5" x14ac:dyDescent="0.2">
      <c r="A17" s="123"/>
      <c r="B17" s="124"/>
      <c r="C17" s="123"/>
      <c r="D17" s="125"/>
      <c r="E17" s="124"/>
    </row>
    <row r="18" spans="1:5" x14ac:dyDescent="0.2">
      <c r="A18" s="123" t="s">
        <v>364</v>
      </c>
      <c r="B18" s="124">
        <f>+'1.1.sz.mell.'!E68</f>
        <v>329620038</v>
      </c>
      <c r="C18" s="123" t="s">
        <v>342</v>
      </c>
      <c r="D18" s="125">
        <f>+'2.1.sz.mell'!E18+'2.2.sz.mell'!E17</f>
        <v>329620038</v>
      </c>
      <c r="E18" s="124">
        <f>+B18-D18</f>
        <v>0</v>
      </c>
    </row>
    <row r="19" spans="1:5" x14ac:dyDescent="0.2">
      <c r="A19" s="123" t="s">
        <v>365</v>
      </c>
      <c r="B19" s="124">
        <f>+'1.1.sz.mell.'!E92</f>
        <v>34515751</v>
      </c>
      <c r="C19" s="123" t="s">
        <v>350</v>
      </c>
      <c r="D19" s="125">
        <f>+'2.1.sz.mell'!E29+'2.2.sz.mell'!E30</f>
        <v>34515751</v>
      </c>
      <c r="E19" s="124">
        <f>+B19-D19</f>
        <v>0</v>
      </c>
    </row>
    <row r="20" spans="1:5" x14ac:dyDescent="0.2">
      <c r="A20" s="123" t="s">
        <v>366</v>
      </c>
      <c r="B20" s="124">
        <f>+'1.1.sz.mell.'!E93</f>
        <v>364135789</v>
      </c>
      <c r="C20" s="123" t="s">
        <v>351</v>
      </c>
      <c r="D20" s="125">
        <f>+'2.1.sz.mell'!E30+'2.2.sz.mell'!E31</f>
        <v>364135789</v>
      </c>
      <c r="E20" s="124">
        <f>+B20-D20</f>
        <v>0</v>
      </c>
    </row>
    <row r="21" spans="1:5" x14ac:dyDescent="0.2">
      <c r="A21" s="123"/>
      <c r="B21" s="124"/>
      <c r="C21" s="123"/>
      <c r="D21" s="125"/>
      <c r="E21" s="124"/>
    </row>
    <row r="22" spans="1:5" ht="15.75" x14ac:dyDescent="0.25">
      <c r="A22" s="33" t="str">
        <f>+Z_ÖSSZEFÜGGÉSEK!A25</f>
        <v>2020. évi eredeti előirányzat KIADÁSOK</v>
      </c>
      <c r="B22" s="126"/>
      <c r="C22" s="127"/>
      <c r="D22" s="125"/>
      <c r="E22" s="124"/>
    </row>
    <row r="23" spans="1:5" x14ac:dyDescent="0.2">
      <c r="A23" s="123"/>
      <c r="B23" s="124"/>
      <c r="C23" s="123"/>
      <c r="D23" s="125"/>
      <c r="E23" s="124"/>
    </row>
    <row r="24" spans="1:5" x14ac:dyDescent="0.2">
      <c r="A24" s="123" t="s">
        <v>378</v>
      </c>
      <c r="B24" s="124">
        <f>+'1.1.sz.mell.'!C135</f>
        <v>218916875</v>
      </c>
      <c r="C24" s="123" t="s">
        <v>343</v>
      </c>
      <c r="D24" s="125">
        <f>+'2.1.sz.mell'!G18+'2.2.sz.mell'!G17</f>
        <v>218916875</v>
      </c>
      <c r="E24" s="124">
        <f>+B24-D24</f>
        <v>0</v>
      </c>
    </row>
    <row r="25" spans="1:5" x14ac:dyDescent="0.2">
      <c r="A25" s="123" t="s">
        <v>368</v>
      </c>
      <c r="B25" s="124">
        <f>+'1.1.sz.mell.'!C160</f>
        <v>4344942</v>
      </c>
      <c r="C25" s="123" t="s">
        <v>352</v>
      </c>
      <c r="D25" s="125">
        <f>+'2.1.sz.mell'!G29+'2.2.sz.mell'!G30</f>
        <v>4344942</v>
      </c>
      <c r="E25" s="124">
        <f>+B25-D25</f>
        <v>0</v>
      </c>
    </row>
    <row r="26" spans="1:5" x14ac:dyDescent="0.2">
      <c r="A26" s="123" t="s">
        <v>369</v>
      </c>
      <c r="B26" s="124">
        <f>+'1.1.sz.mell.'!C161</f>
        <v>223261817</v>
      </c>
      <c r="C26" s="123" t="s">
        <v>353</v>
      </c>
      <c r="D26" s="125">
        <f>+'2.1.sz.mell'!G30+'2.2.sz.mell'!G31</f>
        <v>223261817</v>
      </c>
      <c r="E26" s="124">
        <f>+B26-D26</f>
        <v>0</v>
      </c>
    </row>
    <row r="27" spans="1:5" x14ac:dyDescent="0.2">
      <c r="A27" s="123"/>
      <c r="B27" s="124"/>
      <c r="C27" s="123"/>
      <c r="D27" s="125"/>
      <c r="E27" s="124"/>
    </row>
    <row r="28" spans="1:5" ht="15.75" x14ac:dyDescent="0.25">
      <c r="A28" s="33" t="str">
        <f>+Z_ÖSSZEFÜGGÉSEK!A31</f>
        <v>2020. évi módosított előirányzat KIADÁSOK</v>
      </c>
      <c r="B28" s="126"/>
      <c r="C28" s="127"/>
      <c r="D28" s="125"/>
      <c r="E28" s="124"/>
    </row>
    <row r="29" spans="1:5" x14ac:dyDescent="0.2">
      <c r="A29" s="123"/>
      <c r="B29" s="124"/>
      <c r="C29" s="123"/>
      <c r="D29" s="125"/>
      <c r="E29" s="124"/>
    </row>
    <row r="30" spans="1:5" x14ac:dyDescent="0.2">
      <c r="A30" s="123" t="s">
        <v>370</v>
      </c>
      <c r="B30" s="124">
        <f>+'1.1.sz.mell.'!D135</f>
        <v>360527792</v>
      </c>
      <c r="C30" s="123" t="s">
        <v>344</v>
      </c>
      <c r="D30" s="125">
        <f>+'2.1.sz.mell'!H18+'2.2.sz.mell'!H17</f>
        <v>360527792</v>
      </c>
      <c r="E30" s="124">
        <f>+B30-D30</f>
        <v>0</v>
      </c>
    </row>
    <row r="31" spans="1:5" x14ac:dyDescent="0.2">
      <c r="A31" s="123" t="s">
        <v>371</v>
      </c>
      <c r="B31" s="124">
        <f>+'1.1.sz.mell.'!D160</f>
        <v>4344942</v>
      </c>
      <c r="C31" s="123" t="s">
        <v>354</v>
      </c>
      <c r="D31" s="125">
        <f>+'2.1.sz.mell'!H29+'2.2.sz.mell'!H30</f>
        <v>4344942</v>
      </c>
      <c r="E31" s="124">
        <f>+B31-D31</f>
        <v>0</v>
      </c>
    </row>
    <row r="32" spans="1:5" x14ac:dyDescent="0.2">
      <c r="A32" s="123" t="s">
        <v>372</v>
      </c>
      <c r="B32" s="124">
        <f>+'1.1.sz.mell.'!D161</f>
        <v>364872734</v>
      </c>
      <c r="C32" s="123" t="s">
        <v>355</v>
      </c>
      <c r="D32" s="125">
        <f>+'2.1.sz.mell'!H30+'2.2.sz.mell'!H31</f>
        <v>364872734</v>
      </c>
      <c r="E32" s="124">
        <f>+B32-D32</f>
        <v>0</v>
      </c>
    </row>
    <row r="33" spans="1:5" x14ac:dyDescent="0.2">
      <c r="A33" s="123"/>
      <c r="B33" s="124"/>
      <c r="C33" s="123"/>
      <c r="D33" s="125"/>
      <c r="E33" s="124"/>
    </row>
    <row r="34" spans="1:5" ht="15.75" x14ac:dyDescent="0.25">
      <c r="A34" s="129" t="str">
        <f>+Z_ÖSSZEFÜGGÉSEK!A37</f>
        <v>2020.évi teljesített KIADÁSOK</v>
      </c>
      <c r="B34" s="126"/>
      <c r="C34" s="127"/>
      <c r="D34" s="125"/>
      <c r="E34" s="124"/>
    </row>
    <row r="35" spans="1:5" x14ac:dyDescent="0.2">
      <c r="A35" s="123"/>
      <c r="B35" s="124"/>
      <c r="C35" s="123"/>
      <c r="D35" s="125"/>
      <c r="E35" s="124"/>
    </row>
    <row r="36" spans="1:5" x14ac:dyDescent="0.2">
      <c r="A36" s="123" t="s">
        <v>373</v>
      </c>
      <c r="B36" s="124">
        <f>+'1.1.sz.mell.'!E135</f>
        <v>217677140</v>
      </c>
      <c r="C36" s="123" t="s">
        <v>345</v>
      </c>
      <c r="D36" s="125">
        <f>+'2.1.sz.mell'!I18+'2.2.sz.mell'!I17</f>
        <v>217677140</v>
      </c>
      <c r="E36" s="124">
        <f>+B36-D36</f>
        <v>0</v>
      </c>
    </row>
    <row r="37" spans="1:5" x14ac:dyDescent="0.2">
      <c r="A37" s="123" t="s">
        <v>374</v>
      </c>
      <c r="B37" s="124">
        <f>+'1.1.sz.mell.'!E160</f>
        <v>4344942</v>
      </c>
      <c r="C37" s="123" t="s">
        <v>356</v>
      </c>
      <c r="D37" s="125">
        <f>+'2.1.sz.mell'!I29+'2.2.sz.mell'!I30</f>
        <v>4344942</v>
      </c>
      <c r="E37" s="124">
        <f>+B37-D37</f>
        <v>0</v>
      </c>
    </row>
    <row r="38" spans="1:5" x14ac:dyDescent="0.2">
      <c r="A38" s="123" t="s">
        <v>379</v>
      </c>
      <c r="B38" s="124">
        <f>+'1.1.sz.mell.'!E161</f>
        <v>222022082</v>
      </c>
      <c r="C38" s="123" t="s">
        <v>357</v>
      </c>
      <c r="D38" s="125">
        <f>+'2.1.sz.mell'!I30+'2.2.sz.mell'!I31</f>
        <v>222022082</v>
      </c>
      <c r="E38" s="124">
        <f>+B38-D38</f>
        <v>0</v>
      </c>
    </row>
  </sheetData>
  <sheetProtection sheet="1"/>
  <phoneticPr fontId="19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Z_TARTALOMJEGYZÉK</vt:lpstr>
      <vt:lpstr>Z_ALAPADATOK</vt:lpstr>
      <vt:lpstr>Z_ÖSSZEFÜGGÉSEK</vt:lpstr>
      <vt:lpstr>1.1.sz.mell.</vt:lpstr>
      <vt:lpstr>2.1.sz.mell</vt:lpstr>
      <vt:lpstr>2.2.sz.mell</vt:lpstr>
      <vt:lpstr>Z_ELLENŐRZÉS</vt:lpstr>
      <vt:lpstr>'1.1.sz.mell.'!Nyomtatási_terület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2021-05-27T11:58:33Z</dcterms:modified>
</cp:coreProperties>
</file>