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Jegyzőkönyv 2021\Tótszerdahely2021\20210527\"/>
    </mc:Choice>
  </mc:AlternateContent>
  <bookViews>
    <workbookView xWindow="32760" yWindow="32760" windowWidth="28800" windowHeight="12225" tabRatio="967"/>
  </bookViews>
  <sheets>
    <sheet name="Z_TARTALOMJEGYZÉK" sheetId="209" r:id="rId1"/>
    <sheet name="Z_ALAPADATOK" sheetId="94" r:id="rId2"/>
    <sheet name="Z_ÖSSZEFÜGGÉSEK" sheetId="75" r:id="rId3"/>
    <sheet name="3.1.sz.mell." sheetId="63" r:id="rId4"/>
    <sheet name="3.2.sz.mell." sheetId="64" r:id="rId5"/>
    <sheet name="3.3.sz.mell." sheetId="213" r:id="rId6"/>
  </sheets>
  <calcPr calcId="181029"/>
</workbook>
</file>

<file path=xl/calcChain.xml><?xml version="1.0" encoding="utf-8"?>
<calcChain xmlns="http://schemas.openxmlformats.org/spreadsheetml/2006/main">
  <c r="H61" i="213" l="1"/>
  <c r="G61" i="213"/>
  <c r="F61" i="213"/>
  <c r="E61" i="213"/>
  <c r="D61" i="213"/>
  <c r="C61" i="213"/>
  <c r="I60" i="213"/>
  <c r="B60" i="213"/>
  <c r="I59" i="213"/>
  <c r="B59" i="213"/>
  <c r="I58" i="213"/>
  <c r="B58" i="213"/>
  <c r="I57" i="213"/>
  <c r="B57" i="213"/>
  <c r="I56" i="213"/>
  <c r="I61" i="213"/>
  <c r="B56" i="213"/>
  <c r="H55" i="213"/>
  <c r="G55" i="213"/>
  <c r="F55" i="213"/>
  <c r="E55" i="213"/>
  <c r="D55" i="213"/>
  <c r="C55" i="213"/>
  <c r="I54" i="213"/>
  <c r="B54" i="213"/>
  <c r="I53" i="213"/>
  <c r="B53" i="213"/>
  <c r="I52" i="213"/>
  <c r="I51" i="213"/>
  <c r="I50" i="213"/>
  <c r="B50" i="213"/>
  <c r="I49" i="213"/>
  <c r="G47" i="213"/>
  <c r="D47" i="213"/>
  <c r="I46" i="213"/>
  <c r="F46" i="213"/>
  <c r="C46" i="213"/>
  <c r="E25" i="64"/>
  <c r="E24" i="63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G6" i="64"/>
  <c r="G25" i="64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24" i="63"/>
  <c r="G8" i="63"/>
  <c r="G7" i="63"/>
  <c r="G6" i="63"/>
  <c r="B27" i="213"/>
  <c r="B26" i="213"/>
  <c r="B25" i="213"/>
  <c r="B24" i="213"/>
  <c r="B23" i="213"/>
  <c r="B21" i="213"/>
  <c r="B20" i="213"/>
  <c r="B18" i="213"/>
  <c r="B17" i="213"/>
  <c r="C13" i="213"/>
  <c r="I13" i="213"/>
  <c r="G14" i="213"/>
  <c r="D14" i="213"/>
  <c r="F13" i="213"/>
  <c r="I27" i="213"/>
  <c r="I26" i="213"/>
  <c r="I25" i="213"/>
  <c r="I24" i="213"/>
  <c r="I23" i="213"/>
  <c r="I21" i="213"/>
  <c r="I20" i="213"/>
  <c r="I19" i="213"/>
  <c r="I18" i="213"/>
  <c r="I17" i="213"/>
  <c r="I16" i="213"/>
  <c r="D7" i="94"/>
  <c r="B1" i="94"/>
  <c r="A6" i="75"/>
  <c r="B11" i="209"/>
  <c r="H28" i="213"/>
  <c r="G28" i="213"/>
  <c r="E28" i="213"/>
  <c r="D28" i="213"/>
  <c r="C28" i="213"/>
  <c r="F28" i="213"/>
  <c r="H22" i="213"/>
  <c r="G22" i="213"/>
  <c r="E22" i="213"/>
  <c r="D22" i="213"/>
  <c r="C22" i="213"/>
  <c r="K13" i="94"/>
  <c r="M13" i="94"/>
  <c r="K11" i="94"/>
  <c r="M11" i="94"/>
  <c r="B25" i="64"/>
  <c r="D25" i="64"/>
  <c r="F25" i="64"/>
  <c r="B24" i="63"/>
  <c r="D24" i="63"/>
  <c r="F24" i="63"/>
  <c r="K15" i="94"/>
  <c r="K17" i="94"/>
  <c r="M17" i="94"/>
  <c r="F22" i="213"/>
  <c r="M15" i="94"/>
  <c r="K19" i="94"/>
  <c r="K21" i="94"/>
  <c r="M21" i="94"/>
  <c r="M19" i="94"/>
  <c r="G3" i="64"/>
  <c r="K23" i="94"/>
  <c r="M23" i="94"/>
  <c r="K25" i="94"/>
  <c r="K27" i="94"/>
  <c r="M25" i="94"/>
  <c r="M27" i="94"/>
  <c r="K29" i="94"/>
  <c r="M29" i="94"/>
  <c r="K31" i="94"/>
  <c r="M31" i="94"/>
  <c r="B55" i="213"/>
  <c r="B28" i="213"/>
  <c r="B22" i="213"/>
  <c r="B61" i="213"/>
  <c r="I22" i="213"/>
  <c r="I28" i="213"/>
  <c r="I55" i="213"/>
  <c r="G4" i="64"/>
  <c r="F4" i="63"/>
  <c r="D4" i="63"/>
  <c r="D4" i="64"/>
  <c r="A19" i="75"/>
  <c r="A31" i="75"/>
  <c r="E4" i="64"/>
  <c r="A37" i="75"/>
  <c r="A13" i="75"/>
  <c r="G4" i="63"/>
  <c r="E4" i="63"/>
  <c r="F4" i="64"/>
  <c r="A25" i="75"/>
</calcChain>
</file>

<file path=xl/sharedStrings.xml><?xml version="1.0" encoding="utf-8"?>
<sst xmlns="http://schemas.openxmlformats.org/spreadsheetml/2006/main" count="213" uniqueCount="132">
  <si>
    <t>6.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</si>
  <si>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</si>
  <si>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</si>
  <si>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</si>
  <si>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</si>
  <si>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</si>
  <si>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Kiadások összesen:</t>
  </si>
  <si>
    <t>Források</t>
  </si>
  <si>
    <t>Saját erő</t>
  </si>
  <si>
    <t>EU-s forrás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</si>
  <si>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</si>
  <si>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</si>
  <si>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</si>
  <si>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</si>
  <si>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</si>
  <si>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</si>
  <si>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</si>
  <si>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</si>
  <si>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</si>
  <si>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A</t>
  </si>
  <si>
    <t>B</t>
  </si>
  <si>
    <t>C</t>
  </si>
  <si>
    <t>E</t>
  </si>
  <si>
    <t>D</t>
  </si>
  <si>
    <t>F</t>
  </si>
  <si>
    <t>G</t>
  </si>
  <si>
    <t>H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</si>
  <si>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</si>
  <si>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</si>
  <si>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</si>
  <si>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</si>
  <si>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</si>
  <si>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</si>
  <si>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</si>
  <si>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</si>
  <si>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</si>
  <si>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</si>
  <si>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</si>
  <si>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</si>
  <si>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</si>
  <si>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</si>
  <si>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</si>
  <si>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</si>
  <si>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</si>
  <si>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</si>
  <si>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</si>
  <si>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</si>
  <si>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Eredeti</t>
  </si>
  <si>
    <t>Módosított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</si>
  <si>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</si>
  <si>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</si>
  <si>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</si>
  <si>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</si>
  <si>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</si>
  <si>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</si>
  <si>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</si>
  <si>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</si>
  <si>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</si>
  <si>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</si>
  <si>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</si>
  <si>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</si>
  <si>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</si>
  <si>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</si>
  <si>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</si>
  <si>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</si>
  <si>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</si>
  <si>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</si>
  <si>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ALAPADATOK</t>
  </si>
  <si>
    <t>1. költségvetési szerv neve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</si>
  <si>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</si>
  <si>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</si>
  <si>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</si>
  <si>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</si>
  <si>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</si>
  <si>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</si>
  <si>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</si>
  <si>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</si>
  <si>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</si>
  <si>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</si>
  <si>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</si>
  <si>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Beruházási (felhalmozási) kiadások előirányzata beruházásonként</t>
  </si>
  <si>
    <t>Felújítási kiadások előirányzata felújításonként</t>
  </si>
  <si>
    <t>ZÁRSZÁMADÁSI RENDLET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</si>
  <si>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</si>
  <si>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</si>
  <si>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</si>
  <si>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</si>
  <si>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</si>
  <si>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</si>
  <si>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</si>
  <si>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. évi</t>
  </si>
  <si>
    <t>Forintban!</t>
  </si>
  <si>
    <t>Mellékletben külön?</t>
  </si>
  <si>
    <t>.</t>
  </si>
  <si>
    <t xml:space="preserve">bevételei, kiadásai, hozzájárulások  </t>
  </si>
  <si>
    <t>Évenkénti ütemezés</t>
  </si>
  <si>
    <t>Igen</t>
  </si>
  <si>
    <t>I=C+F</t>
  </si>
  <si>
    <t>B=C+E+H</t>
  </si>
  <si>
    <t>Módosítás utáni összes forrás, kiadás</t>
  </si>
  <si>
    <t>Tótszerdahely Községi Önkormányzata</t>
  </si>
  <si>
    <t>Tótszerdahelyi Közös Önkormányzati Hivatal</t>
  </si>
  <si>
    <t>Tótszerdahelyi Óvoda és Konyha</t>
  </si>
  <si>
    <t>Településrendezési terv</t>
  </si>
  <si>
    <t>2020</t>
  </si>
  <si>
    <t>Temető felújítás (térkövezés, virágosítás, aszfaltozás, kerítés felújítás)</t>
  </si>
  <si>
    <t>445 hrsz-ú  1048 m2 földterület vásárlása</t>
  </si>
  <si>
    <t>444 hrsz-ú 1093 m2 fölterület vásárlása</t>
  </si>
  <si>
    <t>Fűnyírós kerti  traktor rézsűkaszával</t>
  </si>
  <si>
    <t>3 db fűnyírótraktor (gyűjtős)</t>
  </si>
  <si>
    <t>1 db fűnyírótraktor (oldalkidobós)</t>
  </si>
  <si>
    <t>Aljnövényzettisztító</t>
  </si>
  <si>
    <t>Kamerarendszer telepítése</t>
  </si>
  <si>
    <t>Kis értékű tárgyi eszköz beszerzés (lombszívó, szecskázó)</t>
  </si>
  <si>
    <t>Számítógép vásárlás (Hivatal)</t>
  </si>
  <si>
    <t>Hűtőszekrény, gázzsámoly (Óvoda-Konyha)</t>
  </si>
  <si>
    <t>Egyéb tárgyi eszköz beszerzések (Önkormányzat)</t>
  </si>
  <si>
    <t>Fedák Kúria felújítás</t>
  </si>
  <si>
    <t>2020-2021</t>
  </si>
  <si>
    <t>Ravatalozó felújítás</t>
  </si>
  <si>
    <t xml:space="preserve">                                                 Two Rivers one Goal II.-HUHR/1901/2.1.2/0028</t>
  </si>
  <si>
    <r>
      <t>EU-s projekt neve, azonosítója: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Magyarország-Horvátország Interreg Határon Átnyúló Együttműködési Program 2004-2020</t>
    </r>
  </si>
  <si>
    <t>Tartalék</t>
  </si>
  <si>
    <r>
      <t>EU-s projekt neve, azonosítója: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Térségi együttműködések támogatása</t>
    </r>
  </si>
  <si>
    <t xml:space="preserve">                                                  VP6-19.2.1-100-8.1.4-17</t>
  </si>
  <si>
    <t>V.27.</t>
  </si>
  <si>
    <t>3.1. melléklet</t>
  </si>
  <si>
    <t>3.2. melléklet</t>
  </si>
  <si>
    <t>3.3. melléklet</t>
  </si>
  <si>
    <t>3.1. melléklet a 3/2021.(V.27.) önkormányzati rendelethez</t>
  </si>
  <si>
    <t>3.2. melléklet a 3/2021.(V.27.) önkormányzati rendelethez</t>
  </si>
  <si>
    <t>3.3. melléklet a 3/2021.(V.27.)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</si>
</sst>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-* #,##0.00\ _F_t_-;\-* #,##0.00\ _F_t_-;_-* &quot;-&quot;??\ _F_t_-;_-@_-"/>
    <numFmt numFmtId="172" formatCode="#,###"/>
    <numFmt numFmtId="181" formatCode="#,##0.0"/>
  </numFmts>
  <fonts count="37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8"/>
      <name val="Times New Roman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 CE"/>
      <charset val="238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8">
    <xf numFmtId="0" fontId="0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8" fillId="0" borderId="0" applyFont="0" applyFill="0" applyBorder="0" applyAlignment="0" applyProtection="0"/>
  </cellStyleXfs>
  <cellXfs count="153">
    <xf numFmtId="0" fontId="0" fillId="0" borderId="0" xfId="0"/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1" fillId="0" borderId="0" xfId="0" applyNumberFormat="1" applyFont="1" applyFill="1" applyAlignment="1">
      <alignment horizontal="center" vertical="center" wrapText="1"/>
    </xf>
    <xf numFmtId="172" fontId="0" fillId="0" borderId="0" xfId="0" applyNumberFormat="1" applyFill="1" applyAlignment="1" applyProtection="1">
      <alignment vertical="center" wrapText="1"/>
    </xf>
    <xf numFmtId="172" fontId="1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72" fontId="1" fillId="0" borderId="0" xfId="0" applyNumberFormat="1" applyFont="1" applyFill="1" applyAlignment="1">
      <alignment vertical="center" wrapText="1"/>
    </xf>
    <xf numFmtId="172" fontId="9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72" fontId="9" fillId="0" borderId="3" xfId="0" applyNumberFormat="1" applyFont="1" applyFill="1" applyBorder="1" applyAlignment="1" applyProtection="1">
      <alignment vertical="center" wrapText="1"/>
      <protection locked="0"/>
    </xf>
    <xf numFmtId="172" fontId="9" fillId="0" borderId="4" xfId="0" applyNumberFormat="1" applyFont="1" applyFill="1" applyBorder="1" applyAlignment="1" applyProtection="1">
      <alignment vertical="center" wrapText="1"/>
    </xf>
    <xf numFmtId="172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72" fontId="9" fillId="0" borderId="5" xfId="0" applyNumberFormat="1" applyFont="1" applyFill="1" applyBorder="1" applyAlignment="1" applyProtection="1">
      <alignment vertical="center" wrapText="1"/>
      <protection locked="0"/>
    </xf>
    <xf numFmtId="172" fontId="9" fillId="0" borderId="6" xfId="0" applyNumberFormat="1" applyFont="1" applyFill="1" applyBorder="1" applyAlignment="1" applyProtection="1">
      <alignment vertical="center" wrapText="1"/>
    </xf>
    <xf numFmtId="0" fontId="20" fillId="0" borderId="0" xfId="0" applyFont="1"/>
    <xf numFmtId="172" fontId="3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12" fillId="0" borderId="0" xfId="0" applyFont="1" applyFill="1" applyProtection="1"/>
    <xf numFmtId="172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72" fontId="0" fillId="0" borderId="8" xfId="0" applyNumberFormat="1" applyFill="1" applyBorder="1" applyAlignment="1" applyProtection="1">
      <alignment horizontal="left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Protection="1"/>
    <xf numFmtId="0" fontId="18" fillId="0" borderId="0" xfId="0" applyFont="1" applyFill="1" applyProtection="1"/>
    <xf numFmtId="0" fontId="19" fillId="0" borderId="0" xfId="0" applyFont="1" applyFill="1" applyProtection="1"/>
    <xf numFmtId="0" fontId="12" fillId="0" borderId="0" xfId="0" applyFont="1" applyProtection="1"/>
    <xf numFmtId="0" fontId="16" fillId="0" borderId="0" xfId="0" applyFont="1" applyProtection="1"/>
    <xf numFmtId="172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2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2" fontId="0" fillId="0" borderId="0" xfId="0" applyNumberFormat="1" applyFill="1" applyAlignment="1" applyProtection="1">
      <alignment horizontal="center" vertical="center" wrapText="1"/>
      <protection locked="0"/>
    </xf>
    <xf numFmtId="172" fontId="0" fillId="0" borderId="0" xfId="0" applyNumberFormat="1" applyFill="1" applyAlignment="1" applyProtection="1">
      <alignment vertical="center" wrapText="1"/>
      <protection locked="0"/>
    </xf>
    <xf numFmtId="172" fontId="2" fillId="0" borderId="0" xfId="0" applyNumberFormat="1" applyFont="1" applyFill="1" applyAlignment="1" applyProtection="1">
      <alignment horizontal="right" wrapText="1"/>
      <protection locked="0"/>
    </xf>
    <xf numFmtId="172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2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72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172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2" fillId="0" borderId="0" xfId="0" applyFont="1"/>
    <xf numFmtId="0" fontId="32" fillId="0" borderId="0" xfId="0" applyFont="1" applyAlignment="1">
      <alignment horizontal="justify" vertical="top" wrapText="1"/>
    </xf>
    <xf numFmtId="0" fontId="33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top" wrapText="1"/>
    </xf>
    <xf numFmtId="0" fontId="25" fillId="0" borderId="0" xfId="0" applyFont="1"/>
    <xf numFmtId="0" fontId="31" fillId="0" borderId="0" xfId="4" applyAlignment="1" applyProtection="1"/>
    <xf numFmtId="0" fontId="0" fillId="4" borderId="0" xfId="0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2" fillId="0" borderId="0" xfId="6" applyFont="1" applyAlignment="1">
      <alignment horizontal="center" vertical="center"/>
    </xf>
    <xf numFmtId="0" fontId="12" fillId="0" borderId="0" xfId="6" applyFont="1" applyAlignment="1" applyProtection="1">
      <alignment horizontal="center" vertical="center"/>
      <protection locked="0"/>
    </xf>
    <xf numFmtId="172" fontId="4" fillId="0" borderId="0" xfId="6" applyNumberFormat="1" applyFont="1" applyAlignment="1" applyProtection="1">
      <alignment vertical="center" wrapText="1"/>
      <protection locked="0"/>
    </xf>
    <xf numFmtId="181" fontId="10" fillId="0" borderId="14" xfId="6" applyNumberFormat="1" applyFont="1" applyBorder="1" applyAlignment="1">
      <alignment horizontal="left" vertical="center" wrapText="1"/>
    </xf>
    <xf numFmtId="181" fontId="21" fillId="0" borderId="0" xfId="6" applyNumberFormat="1" applyFont="1" applyAlignment="1" applyProtection="1">
      <alignment horizontal="left" vertical="center" wrapText="1"/>
      <protection locked="0"/>
    </xf>
    <xf numFmtId="0" fontId="34" fillId="0" borderId="0" xfId="0" applyFont="1"/>
    <xf numFmtId="172" fontId="15" fillId="0" borderId="0" xfId="6" applyNumberFormat="1" applyFont="1" applyBorder="1" applyAlignment="1">
      <alignment horizontal="left" vertical="center" wrapText="1"/>
    </xf>
    <xf numFmtId="172" fontId="13" fillId="0" borderId="0" xfId="6" applyNumberFormat="1" applyFont="1" applyBorder="1" applyAlignment="1">
      <alignment horizontal="right" vertical="center" wrapText="1"/>
    </xf>
    <xf numFmtId="172" fontId="13" fillId="0" borderId="14" xfId="6" applyNumberFormat="1" applyFont="1" applyBorder="1" applyAlignment="1">
      <alignment horizontal="right" vertical="center" indent="1"/>
    </xf>
    <xf numFmtId="172" fontId="13" fillId="0" borderId="14" xfId="6" applyNumberFormat="1" applyFont="1" applyBorder="1" applyAlignment="1">
      <alignment horizontal="right" vertical="center" wrapText="1" indent="1"/>
    </xf>
    <xf numFmtId="172" fontId="13" fillId="0" borderId="14" xfId="6" applyNumberFormat="1" applyFont="1" applyBorder="1" applyAlignment="1" applyProtection="1">
      <alignment horizontal="right" vertical="center" indent="1"/>
    </xf>
    <xf numFmtId="0" fontId="3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35" xfId="0" applyFont="1" applyBorder="1" applyProtection="1">
      <protection locked="0"/>
    </xf>
    <xf numFmtId="0" fontId="16" fillId="0" borderId="0" xfId="0" applyFont="1" applyProtection="1">
      <protection locked="0"/>
    </xf>
    <xf numFmtId="172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72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72" fontId="0" fillId="0" borderId="8" xfId="0" applyNumberFormat="1" applyFont="1" applyFill="1" applyBorder="1" applyAlignment="1" applyProtection="1">
      <alignment horizontal="left" vertical="center" wrapText="1"/>
      <protection locked="0"/>
    </xf>
    <xf numFmtId="172" fontId="7" fillId="0" borderId="3" xfId="0" applyNumberFormat="1" applyFont="1" applyFill="1" applyBorder="1" applyAlignment="1" applyProtection="1">
      <alignment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4" xfId="0" applyNumberFormat="1" applyFont="1" applyFill="1" applyBorder="1" applyAlignment="1" applyProtection="1">
      <alignment vertical="center" wrapText="1"/>
    </xf>
    <xf numFmtId="172" fontId="7" fillId="0" borderId="5" xfId="0" applyNumberFormat="1" applyFont="1" applyFill="1" applyBorder="1" applyAlignment="1" applyProtection="1">
      <alignment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6" xfId="0" applyNumberFormat="1" applyFont="1" applyFill="1" applyBorder="1" applyAlignment="1" applyProtection="1">
      <alignment vertical="center" wrapText="1"/>
    </xf>
    <xf numFmtId="172" fontId="1" fillId="0" borderId="9" xfId="0" applyNumberFormat="1" applyFont="1" applyFill="1" applyBorder="1" applyAlignment="1" applyProtection="1">
      <alignment vertical="center" wrapText="1"/>
    </xf>
    <xf numFmtId="172" fontId="1" fillId="2" borderId="9" xfId="0" applyNumberFormat="1" applyFont="1" applyFill="1" applyBorder="1" applyAlignment="1" applyProtection="1">
      <alignment vertical="center" wrapText="1"/>
    </xf>
    <xf numFmtId="172" fontId="1" fillId="0" borderId="10" xfId="0" applyNumberFormat="1" applyFont="1" applyFill="1" applyBorder="1" applyAlignment="1" applyProtection="1">
      <alignment vertical="center" wrapText="1"/>
    </xf>
    <xf numFmtId="172" fontId="2" fillId="0" borderId="15" xfId="6" applyNumberFormat="1" applyFont="1" applyBorder="1" applyAlignment="1" applyProtection="1">
      <alignment horizontal="right" vertical="center"/>
      <protection locked="0"/>
    </xf>
    <xf numFmtId="172" fontId="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72" fontId="1" fillId="0" borderId="7" xfId="0" applyNumberFormat="1" applyFont="1" applyFill="1" applyBorder="1" applyAlignment="1" applyProtection="1">
      <alignment horizontal="left" vertical="center" wrapText="1"/>
    </xf>
    <xf numFmtId="172" fontId="1" fillId="0" borderId="14" xfId="6" applyNumberFormat="1" applyFont="1" applyBorder="1" applyAlignment="1">
      <alignment horizontal="center" vertical="center" wrapText="1"/>
    </xf>
    <xf numFmtId="172" fontId="1" fillId="0" borderId="16" xfId="6" applyNumberFormat="1" applyFont="1" applyBorder="1" applyAlignment="1">
      <alignment horizontal="center" vertical="center"/>
    </xf>
    <xf numFmtId="172" fontId="1" fillId="0" borderId="14" xfId="6" applyNumberFormat="1" applyFont="1" applyBorder="1" applyAlignment="1">
      <alignment horizontal="center" vertical="center"/>
    </xf>
    <xf numFmtId="172" fontId="1" fillId="0" borderId="17" xfId="6" applyNumberFormat="1" applyFont="1" applyBorder="1" applyAlignment="1">
      <alignment horizontal="center" vertical="center"/>
    </xf>
    <xf numFmtId="172" fontId="1" fillId="0" borderId="17" xfId="6" applyNumberFormat="1" applyFont="1" applyBorder="1" applyAlignment="1">
      <alignment horizontal="center" vertical="center" wrapText="1"/>
    </xf>
    <xf numFmtId="49" fontId="8" fillId="0" borderId="18" xfId="6" applyNumberFormat="1" applyFont="1" applyBorder="1" applyAlignment="1">
      <alignment horizontal="left" vertical="center"/>
    </xf>
    <xf numFmtId="172" fontId="8" fillId="0" borderId="19" xfId="6" applyNumberFormat="1" applyFont="1" applyBorder="1" applyAlignment="1" applyProtection="1">
      <alignment horizontal="right" vertical="center" indent="1"/>
    </xf>
    <xf numFmtId="172" fontId="8" fillId="0" borderId="19" xfId="6" applyNumberFormat="1" applyFont="1" applyBorder="1" applyAlignment="1" applyProtection="1">
      <alignment horizontal="right" vertical="center" indent="1"/>
      <protection locked="0"/>
    </xf>
    <xf numFmtId="172" fontId="8" fillId="0" borderId="19" xfId="6" applyNumberFormat="1" applyFont="1" applyBorder="1" applyAlignment="1" applyProtection="1">
      <alignment horizontal="right" vertical="center" wrapText="1" indent="1"/>
      <protection locked="0"/>
    </xf>
    <xf numFmtId="172" fontId="15" fillId="0" borderId="19" xfId="6" applyNumberFormat="1" applyFont="1" applyBorder="1" applyAlignment="1" applyProtection="1">
      <alignment horizontal="right" vertical="center" wrapText="1" indent="1"/>
      <protection locked="0"/>
    </xf>
    <xf numFmtId="172" fontId="8" fillId="0" borderId="20" xfId="6" applyNumberFormat="1" applyFont="1" applyBorder="1" applyAlignment="1" applyProtection="1">
      <alignment horizontal="right" vertical="center" wrapText="1" indent="1"/>
      <protection locked="0"/>
    </xf>
    <xf numFmtId="172" fontId="15" fillId="0" borderId="20" xfId="6" applyNumberFormat="1" applyFont="1" applyBorder="1" applyAlignment="1">
      <alignment horizontal="right" vertical="center" wrapText="1" indent="1"/>
    </xf>
    <xf numFmtId="49" fontId="27" fillId="0" borderId="21" xfId="6" quotePrefix="1" applyNumberFormat="1" applyFont="1" applyBorder="1" applyAlignment="1">
      <alignment horizontal="left" vertical="center"/>
    </xf>
    <xf numFmtId="172" fontId="27" fillId="0" borderId="22" xfId="6" applyNumberFormat="1" applyFont="1" applyBorder="1" applyAlignment="1" applyProtection="1">
      <alignment horizontal="right" vertical="center" indent="1"/>
    </xf>
    <xf numFmtId="172" fontId="27" fillId="0" borderId="22" xfId="6" applyNumberFormat="1" applyFont="1" applyBorder="1" applyAlignment="1" applyProtection="1">
      <alignment horizontal="right" vertical="center" wrapText="1" indent="1"/>
      <protection locked="0"/>
    </xf>
    <xf numFmtId="172" fontId="8" fillId="0" borderId="22" xfId="6" applyNumberFormat="1" applyFont="1" applyBorder="1" applyAlignment="1" applyProtection="1">
      <alignment horizontal="right" vertical="center" wrapText="1" indent="1"/>
      <protection locked="0"/>
    </xf>
    <xf numFmtId="172" fontId="23" fillId="0" borderId="22" xfId="6" applyNumberFormat="1" applyFont="1" applyBorder="1" applyAlignment="1" applyProtection="1">
      <alignment horizontal="right" vertical="center" wrapText="1" indent="1"/>
      <protection locked="0"/>
    </xf>
    <xf numFmtId="172" fontId="15" fillId="0" borderId="22" xfId="6" applyNumberFormat="1" applyFont="1" applyBorder="1" applyAlignment="1">
      <alignment horizontal="right" vertical="center" wrapText="1" indent="1"/>
    </xf>
    <xf numFmtId="49" fontId="8" fillId="0" borderId="21" xfId="6" applyNumberFormat="1" applyFont="1" applyBorder="1" applyAlignment="1">
      <alignment horizontal="left" vertical="center"/>
    </xf>
    <xf numFmtId="172" fontId="8" fillId="0" borderId="22" xfId="6" applyNumberFormat="1" applyFont="1" applyBorder="1" applyAlignment="1" applyProtection="1">
      <alignment horizontal="right" vertical="center" indent="1"/>
    </xf>
    <xf numFmtId="172" fontId="15" fillId="0" borderId="22" xfId="6" applyNumberFormat="1" applyFont="1" applyBorder="1" applyAlignment="1" applyProtection="1">
      <alignment horizontal="right" vertical="center" wrapText="1" indent="1"/>
      <protection locked="0"/>
    </xf>
    <xf numFmtId="49" fontId="15" fillId="0" borderId="23" xfId="6" applyNumberFormat="1" applyFont="1" applyBorder="1" applyAlignment="1" applyProtection="1">
      <alignment horizontal="left" vertical="center"/>
      <protection locked="0"/>
    </xf>
    <xf numFmtId="172" fontId="15" fillId="0" borderId="14" xfId="6" applyNumberFormat="1" applyFont="1" applyBorder="1" applyAlignment="1" applyProtection="1">
      <alignment horizontal="right" vertical="center" indent="1"/>
    </xf>
    <xf numFmtId="172" fontId="15" fillId="0" borderId="14" xfId="6" applyNumberFormat="1" applyFont="1" applyBorder="1" applyAlignment="1">
      <alignment horizontal="right" vertical="center" indent="1"/>
    </xf>
    <xf numFmtId="172" fontId="15" fillId="0" borderId="14" xfId="6" applyNumberFormat="1" applyFont="1" applyBorder="1" applyAlignment="1">
      <alignment horizontal="right" vertical="center" wrapText="1" indent="1"/>
    </xf>
    <xf numFmtId="49" fontId="8" fillId="0" borderId="24" xfId="6" applyNumberFormat="1" applyFont="1" applyBorder="1" applyAlignment="1">
      <alignment horizontal="left" vertical="center"/>
    </xf>
    <xf numFmtId="49" fontId="8" fillId="0" borderId="2" xfId="6" applyNumberFormat="1" applyFont="1" applyBorder="1" applyAlignment="1">
      <alignment horizontal="left" vertical="center"/>
    </xf>
    <xf numFmtId="49" fontId="8" fillId="0" borderId="1" xfId="6" applyNumberFormat="1" applyFont="1" applyBorder="1" applyAlignment="1" applyProtection="1">
      <alignment horizontal="left" vertical="center"/>
      <protection locked="0"/>
    </xf>
    <xf numFmtId="172" fontId="8" fillId="0" borderId="25" xfId="6" applyNumberFormat="1" applyFont="1" applyBorder="1" applyAlignment="1" applyProtection="1">
      <alignment horizontal="right" vertical="center" indent="1"/>
    </xf>
    <xf numFmtId="172" fontId="8" fillId="0" borderId="25" xfId="6" applyNumberFormat="1" applyFont="1" applyBorder="1" applyAlignment="1" applyProtection="1">
      <alignment horizontal="right" vertical="center" wrapText="1" indent="1"/>
      <protection locked="0"/>
    </xf>
    <xf numFmtId="172" fontId="15" fillId="0" borderId="26" xfId="6" applyNumberFormat="1" applyFont="1" applyBorder="1" applyAlignment="1">
      <alignment horizontal="right" vertical="center" wrapText="1" indent="1"/>
    </xf>
    <xf numFmtId="0" fontId="30" fillId="5" borderId="15" xfId="0" applyFont="1" applyFill="1" applyBorder="1" applyAlignment="1"/>
    <xf numFmtId="0" fontId="0" fillId="0" borderId="15" xfId="0" applyBorder="1" applyAlignment="1"/>
    <xf numFmtId="172" fontId="4" fillId="0" borderId="15" xfId="6" applyNumberFormat="1" applyFont="1" applyBorder="1" applyAlignment="1" applyProtection="1">
      <alignment vertical="center" wrapText="1"/>
      <protection locked="0"/>
    </xf>
    <xf numFmtId="0" fontId="28" fillId="0" borderId="0" xfId="6" applyFont="1" applyAlignment="1">
      <alignment horizontal="center" textRotation="180"/>
    </xf>
    <xf numFmtId="0" fontId="35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2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2" fillId="4" borderId="0" xfId="0" applyFont="1" applyFill="1" applyAlignment="1" applyProtection="1">
      <alignment horizontal="center"/>
      <protection locked="0"/>
    </xf>
    <xf numFmtId="0" fontId="16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72" fontId="12" fillId="0" borderId="0" xfId="0" applyNumberFormat="1" applyFont="1" applyFill="1" applyAlignment="1" applyProtection="1">
      <alignment horizontal="center" vertical="center" wrapText="1"/>
      <protection locked="0"/>
    </xf>
    <xf numFmtId="172" fontId="0" fillId="0" borderId="0" xfId="0" applyNumberFormat="1" applyFill="1" applyAlignment="1" applyProtection="1">
      <alignment horizontal="right" vertical="center" wrapText="1"/>
      <protection locked="0"/>
    </xf>
    <xf numFmtId="0" fontId="0" fillId="0" borderId="0" xfId="0" applyAlignment="1">
      <alignment horizontal="right" vertical="center" wrapText="1"/>
    </xf>
    <xf numFmtId="172" fontId="1" fillId="0" borderId="23" xfId="6" applyNumberFormat="1" applyFont="1" applyBorder="1" applyAlignment="1">
      <alignment horizontal="center" vertical="center" wrapText="1"/>
    </xf>
    <xf numFmtId="0" fontId="8" fillId="0" borderId="32" xfId="6" applyFont="1" applyBorder="1" applyAlignment="1">
      <alignment horizontal="center" vertical="center" wrapText="1"/>
    </xf>
    <xf numFmtId="0" fontId="8" fillId="0" borderId="33" xfId="6" applyFont="1" applyBorder="1" applyAlignment="1">
      <alignment horizontal="center" vertical="center" wrapText="1"/>
    </xf>
    <xf numFmtId="172" fontId="1" fillId="0" borderId="19" xfId="6" applyNumberFormat="1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172" fontId="1" fillId="0" borderId="23" xfId="6" applyNumberFormat="1" applyFont="1" applyBorder="1" applyAlignment="1" applyProtection="1">
      <alignment horizontal="center" vertical="center" wrapText="1"/>
    </xf>
    <xf numFmtId="172" fontId="1" fillId="0" borderId="32" xfId="6" applyNumberFormat="1" applyFont="1" applyBorder="1" applyAlignment="1" applyProtection="1">
      <alignment horizontal="center" vertical="center" wrapText="1"/>
    </xf>
    <xf numFmtId="0" fontId="8" fillId="0" borderId="33" xfId="6" applyFont="1" applyBorder="1" applyAlignment="1" applyProtection="1">
      <alignment horizontal="center" vertical="center"/>
    </xf>
    <xf numFmtId="0" fontId="8" fillId="0" borderId="32" xfId="6" applyFont="1" applyBorder="1" applyAlignment="1" applyProtection="1">
      <alignment horizontal="center" vertical="center"/>
    </xf>
    <xf numFmtId="181" fontId="21" fillId="0" borderId="29" xfId="6" applyNumberFormat="1" applyFont="1" applyBorder="1" applyAlignment="1" applyProtection="1">
      <alignment horizontal="left" vertical="center" wrapText="1"/>
      <protection locked="0"/>
    </xf>
    <xf numFmtId="0" fontId="28" fillId="0" borderId="0" xfId="6" applyFont="1" applyAlignment="1">
      <alignment horizontal="center" textRotation="180"/>
    </xf>
    <xf numFmtId="172" fontId="16" fillId="0" borderId="0" xfId="6" applyNumberFormat="1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30" fillId="5" borderId="34" xfId="0" applyFont="1" applyFill="1" applyBorder="1" applyAlignment="1"/>
    <xf numFmtId="0" fontId="30" fillId="5" borderId="0" xfId="0" applyFont="1" applyFill="1" applyBorder="1" applyAlignment="1"/>
    <xf numFmtId="0" fontId="0" fillId="0" borderId="0" xfId="0" applyBorder="1" applyAlignment="1"/>
    <xf numFmtId="172" fontId="2" fillId="0" borderId="0" xfId="6" applyNumberFormat="1" applyFont="1" applyBorder="1" applyAlignment="1" applyProtection="1">
      <alignment horizontal="right" vertical="center"/>
      <protection locked="0"/>
    </xf>
    <xf numFmtId="0" fontId="22" fillId="0" borderId="0" xfId="6" applyFont="1" applyAlignment="1">
      <alignment horizontal="right" vertical="center"/>
    </xf>
    <xf numFmtId="0" fontId="12" fillId="0" borderId="0" xfId="6" applyFont="1" applyAlignment="1">
      <alignment horizontal="center" vertical="center"/>
    </xf>
    <xf numFmtId="0" fontId="12" fillId="0" borderId="0" xfId="6" applyFont="1" applyAlignment="1" applyProtection="1">
      <alignment horizontal="center" vertical="center"/>
      <protection locked="0"/>
    </xf>
    <xf numFmtId="172" fontId="1" fillId="0" borderId="27" xfId="6" applyNumberFormat="1" applyFont="1" applyBorder="1" applyAlignment="1">
      <alignment horizontal="center" vertical="center"/>
    </xf>
    <xf numFmtId="172" fontId="1" fillId="0" borderId="28" xfId="6" applyNumberFormat="1" applyFont="1" applyBorder="1" applyAlignment="1">
      <alignment horizontal="center" vertical="center"/>
    </xf>
    <xf numFmtId="172" fontId="1" fillId="0" borderId="16" xfId="6" applyNumberFormat="1" applyFont="1" applyBorder="1" applyAlignment="1">
      <alignment horizontal="center" vertical="center"/>
    </xf>
    <xf numFmtId="172" fontId="15" fillId="0" borderId="27" xfId="6" applyNumberFormat="1" applyFont="1" applyBorder="1" applyAlignment="1">
      <alignment horizontal="center" vertical="center" wrapText="1"/>
    </xf>
    <xf numFmtId="172" fontId="15" fillId="0" borderId="29" xfId="6" applyNumberFormat="1" applyFont="1" applyBorder="1" applyAlignment="1">
      <alignment horizontal="center" vertical="center" wrapText="1"/>
    </xf>
    <xf numFmtId="0" fontId="8" fillId="0" borderId="29" xfId="6" applyFont="1" applyBorder="1" applyAlignment="1">
      <alignment horizontal="center" vertical="center" wrapText="1"/>
    </xf>
    <xf numFmtId="0" fontId="8" fillId="0" borderId="30" xfId="6" applyFont="1" applyBorder="1" applyAlignment="1">
      <alignment horizontal="center" vertical="center" wrapText="1"/>
    </xf>
    <xf numFmtId="172" fontId="1" fillId="0" borderId="31" xfId="6" applyNumberFormat="1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Százalék 2" xfId="7"/>
  </cellStyles>
  <dxfs count="1"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4042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4045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154623</xdr:colOff>
      <xdr:row>17</xdr:row>
      <xdr:rowOff>40957</xdr:rowOff>
    </xdr:from>
    <xdr:to>
      <xdr:col>22</xdr:col>
      <xdr:colOff>263527</xdr:colOff>
      <xdr:row>23</xdr:row>
      <xdr:rowOff>169967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tabSelected="1" zoomScale="120" zoomScaleNormal="120" workbookViewId="0">
      <selection activeCell="B22" sqref="B22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51">
        <v>2020</v>
      </c>
    </row>
    <row r="2" spans="1:3" ht="18.75" x14ac:dyDescent="0.2">
      <c r="A2" s="113" t="s">
        <v>73</v>
      </c>
      <c r="B2" s="113"/>
      <c r="C2" s="113"/>
    </row>
    <row r="3" spans="1:3" ht="15" x14ac:dyDescent="0.25">
      <c r="A3" s="36"/>
      <c r="B3" s="37"/>
      <c r="C3" s="36"/>
    </row>
    <row r="4" spans="1:3" ht="14.25" x14ac:dyDescent="0.2">
      <c r="A4" s="38" t="s">
        <v>74</v>
      </c>
      <c r="B4" s="39" t="s">
        <v>75</v>
      </c>
      <c r="C4" s="38" t="s">
        <v>76</v>
      </c>
    </row>
    <row r="5" spans="1:3" x14ac:dyDescent="0.2">
      <c r="A5" s="40"/>
      <c r="B5" s="40"/>
      <c r="C5" s="40"/>
    </row>
    <row r="6" spans="1:3" ht="18.75" x14ac:dyDescent="0.3">
      <c r="A6" s="114" t="s">
        <v>82</v>
      </c>
      <c r="B6" s="114"/>
      <c r="C6" s="114"/>
    </row>
    <row r="7" spans="1:3" x14ac:dyDescent="0.2">
      <c r="A7" s="40" t="s">
        <v>77</v>
      </c>
      <c r="B7" s="40" t="s">
        <v>78</v>
      </c>
      <c r="C7" s="41"/>
    </row>
    <row r="8" spans="1:3" x14ac:dyDescent="0.2">
      <c r="A8" s="40" t="s">
        <v>79</v>
      </c>
      <c r="B8" s="40" t="s">
        <v>88</v>
      </c>
      <c r="C8" s="41"/>
    </row>
    <row r="9" spans="1:3" x14ac:dyDescent="0.2">
      <c r="A9" s="40" t="s">
        <v>126</v>
      </c>
      <c r="B9" s="40" t="s">
        <v>80</v>
      </c>
      <c r="C9" s="41"/>
    </row>
    <row r="10" spans="1:3" x14ac:dyDescent="0.2">
      <c r="A10" s="40" t="s">
        <v>127</v>
      </c>
      <c r="B10" s="40" t="s">
        <v>81</v>
      </c>
      <c r="C10" s="41"/>
    </row>
    <row r="11" spans="1:3" x14ac:dyDescent="0.2">
      <c r="A11" s="40" t="s">
        <v>128</v>
      </c>
      <c r="B11" s="40" t="str">
        <f>'3.3.sz.mell.'!A3</f>
        <v>Európai uniós támogatással megvalósuló projektek</v>
      </c>
      <c r="C11" s="41"/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N27" sqref="N2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35"/>
      <c r="B1" s="57">
        <f>Z_TARTALOMJEGYZÉK!A1</f>
        <v>2020</v>
      </c>
      <c r="C1" s="57" t="s">
        <v>90</v>
      </c>
      <c r="D1" s="57"/>
      <c r="E1" s="35"/>
      <c r="F1" s="35"/>
      <c r="G1" s="35"/>
      <c r="H1" s="35"/>
      <c r="I1" s="35"/>
    </row>
    <row r="2" spans="1:13" ht="15.75" x14ac:dyDescent="0.25">
      <c r="A2" s="115" t="s">
        <v>67</v>
      </c>
      <c r="B2" s="115"/>
      <c r="C2" s="115"/>
      <c r="D2" s="115"/>
      <c r="E2" s="115"/>
      <c r="F2" s="115"/>
      <c r="G2" s="35"/>
      <c r="H2" s="35"/>
      <c r="I2" s="35"/>
    </row>
    <row r="3" spans="1:13" ht="15.75" x14ac:dyDescent="0.25">
      <c r="A3" s="118" t="s">
        <v>100</v>
      </c>
      <c r="B3" s="118"/>
      <c r="C3" s="118"/>
      <c r="D3" s="118"/>
      <c r="E3" s="118"/>
      <c r="F3" s="118"/>
      <c r="G3" s="118"/>
      <c r="H3" s="35"/>
      <c r="I3" s="35"/>
    </row>
    <row r="4" spans="1:13" x14ac:dyDescent="0.2">
      <c r="A4" s="35"/>
      <c r="B4" s="35"/>
      <c r="C4" s="35"/>
      <c r="D4" s="35"/>
      <c r="E4" s="35"/>
      <c r="F4" s="35"/>
      <c r="G4" s="35"/>
      <c r="H4" s="35"/>
      <c r="I4" s="35"/>
    </row>
    <row r="5" spans="1:13" x14ac:dyDescent="0.2">
      <c r="A5" s="35"/>
      <c r="B5" s="35"/>
      <c r="C5" s="35"/>
      <c r="D5" s="35"/>
      <c r="E5" s="35"/>
      <c r="F5" s="35"/>
      <c r="G5" s="35"/>
      <c r="H5" s="35"/>
      <c r="I5" s="35"/>
    </row>
    <row r="6" spans="1:13" ht="15" x14ac:dyDescent="0.25">
      <c r="A6" s="58" t="s">
        <v>89</v>
      </c>
      <c r="B6" s="35"/>
      <c r="C6" s="35"/>
      <c r="D6" s="35"/>
      <c r="E6" s="35"/>
      <c r="F6" s="35"/>
      <c r="G6" s="35"/>
      <c r="H6" s="35"/>
      <c r="I6" s="35"/>
    </row>
    <row r="7" spans="1:13" x14ac:dyDescent="0.2">
      <c r="A7" s="59" t="s">
        <v>83</v>
      </c>
      <c r="B7" s="42">
        <v>3</v>
      </c>
      <c r="C7" s="35" t="s">
        <v>84</v>
      </c>
      <c r="D7" s="35" t="str">
        <f>CONCATENATE(Z_TARTALOMJEGYZÉK!A1+1,".")</f>
        <v>2021.</v>
      </c>
      <c r="E7" s="35" t="s">
        <v>85</v>
      </c>
      <c r="F7" s="42" t="s">
        <v>125</v>
      </c>
      <c r="G7" s="35" t="s">
        <v>86</v>
      </c>
      <c r="H7" s="35" t="s">
        <v>87</v>
      </c>
      <c r="I7" s="35"/>
    </row>
    <row r="8" spans="1:13" x14ac:dyDescent="0.2">
      <c r="A8" s="59"/>
      <c r="B8" s="60"/>
      <c r="C8" s="35"/>
      <c r="D8" s="35"/>
      <c r="E8" s="35"/>
      <c r="F8" s="60"/>
      <c r="G8" s="35"/>
      <c r="H8" s="35"/>
      <c r="I8" s="35"/>
    </row>
    <row r="9" spans="1:13" x14ac:dyDescent="0.2">
      <c r="A9" s="59"/>
      <c r="B9" s="60"/>
      <c r="C9" s="35"/>
      <c r="D9" s="35"/>
      <c r="E9" s="35"/>
      <c r="F9" s="60"/>
      <c r="G9" s="35"/>
      <c r="H9" s="35"/>
      <c r="I9" s="35"/>
    </row>
    <row r="10" spans="1:13" ht="13.5" thickBot="1" x14ac:dyDescent="0.25">
      <c r="A10" s="35"/>
      <c r="B10" s="35"/>
      <c r="C10" s="35"/>
      <c r="D10" s="35"/>
      <c r="E10" s="35"/>
      <c r="F10" s="35"/>
      <c r="G10" s="35"/>
      <c r="H10" s="44" t="s">
        <v>92</v>
      </c>
      <c r="I10" s="35"/>
    </row>
    <row r="11" spans="1:13" ht="17.25" thickTop="1" thickBot="1" x14ac:dyDescent="0.3">
      <c r="A11" s="116" t="s">
        <v>101</v>
      </c>
      <c r="B11" s="117"/>
      <c r="C11" s="117"/>
      <c r="D11" s="117"/>
      <c r="E11" s="117"/>
      <c r="F11" s="117"/>
      <c r="G11" s="117"/>
      <c r="H11" s="61" t="s">
        <v>96</v>
      </c>
      <c r="I11" s="35"/>
      <c r="J11" s="45" t="s">
        <v>0</v>
      </c>
      <c r="K11">
        <f>IF($H$11="Nem","",2)</f>
        <v>2</v>
      </c>
      <c r="L11" t="s">
        <v>93</v>
      </c>
      <c r="M11" t="str">
        <f>CONCATENATE(J11,K11,L11)</f>
        <v>6.2.</v>
      </c>
    </row>
    <row r="12" spans="1:13" ht="13.5" thickTop="1" x14ac:dyDescent="0.2">
      <c r="A12" s="35"/>
      <c r="B12" s="35"/>
      <c r="C12" s="35"/>
      <c r="D12" s="35"/>
      <c r="E12" s="35"/>
      <c r="F12" s="35"/>
      <c r="G12" s="35"/>
      <c r="H12" s="35"/>
      <c r="I12" s="35"/>
    </row>
    <row r="13" spans="1:13" ht="14.25" x14ac:dyDescent="0.2">
      <c r="A13" s="62" t="s">
        <v>68</v>
      </c>
      <c r="B13" s="119" t="s">
        <v>102</v>
      </c>
      <c r="C13" s="120"/>
      <c r="D13" s="120"/>
      <c r="E13" s="120"/>
      <c r="F13" s="120"/>
      <c r="G13" s="120"/>
      <c r="H13" s="35"/>
      <c r="I13" s="35"/>
      <c r="J13" s="45" t="s">
        <v>0</v>
      </c>
      <c r="K13">
        <f>IF(H11="Nem",2,3)</f>
        <v>3</v>
      </c>
      <c r="L13" t="s">
        <v>93</v>
      </c>
      <c r="M13" t="str">
        <f>CONCATENATE(J13,K13,L13)</f>
        <v>6.3.</v>
      </c>
    </row>
    <row r="14" spans="1:13" ht="14.25" x14ac:dyDescent="0.2">
      <c r="A14" s="35"/>
      <c r="B14" s="43"/>
      <c r="C14" s="35"/>
      <c r="D14" s="35"/>
      <c r="E14" s="35"/>
      <c r="F14" s="35"/>
      <c r="G14" s="35"/>
      <c r="H14" s="35"/>
      <c r="I14" s="35"/>
    </row>
    <row r="15" spans="1:13" ht="14.25" x14ac:dyDescent="0.2">
      <c r="A15" s="62"/>
      <c r="B15" s="119"/>
      <c r="C15" s="120"/>
      <c r="D15" s="120"/>
      <c r="E15" s="120"/>
      <c r="F15" s="120"/>
      <c r="G15" s="120"/>
      <c r="H15" s="35"/>
      <c r="I15" s="35"/>
      <c r="J15" s="45" t="s">
        <v>0</v>
      </c>
      <c r="K15">
        <f>K13+1</f>
        <v>4</v>
      </c>
      <c r="L15" t="s">
        <v>93</v>
      </c>
      <c r="M15" t="str">
        <f>CONCATENATE(J15,K15,L15)</f>
        <v>6.4.</v>
      </c>
    </row>
    <row r="16" spans="1:13" ht="14.25" x14ac:dyDescent="0.2">
      <c r="A16" s="35"/>
      <c r="B16" s="43"/>
      <c r="C16" s="35"/>
      <c r="D16" s="35"/>
      <c r="E16" s="35"/>
      <c r="F16" s="35"/>
      <c r="G16" s="35"/>
      <c r="H16" s="35"/>
      <c r="I16" s="35"/>
    </row>
    <row r="17" spans="1:13" ht="14.25" x14ac:dyDescent="0.2">
      <c r="A17" s="62"/>
      <c r="B17" s="119"/>
      <c r="C17" s="120"/>
      <c r="D17" s="120"/>
      <c r="E17" s="120"/>
      <c r="F17" s="120"/>
      <c r="G17" s="120"/>
      <c r="H17" s="35"/>
      <c r="I17" s="35"/>
      <c r="J17" s="45" t="s">
        <v>0</v>
      </c>
      <c r="K17">
        <f>K15+1</f>
        <v>5</v>
      </c>
      <c r="L17" t="s">
        <v>93</v>
      </c>
      <c r="M17" t="str">
        <f>CONCATENATE(J17,K17,L17)</f>
        <v>6.5.</v>
      </c>
    </row>
    <row r="18" spans="1:13" ht="14.25" x14ac:dyDescent="0.2">
      <c r="A18" s="35"/>
      <c r="B18" s="43"/>
      <c r="C18" s="35"/>
      <c r="D18" s="35"/>
      <c r="E18" s="35"/>
      <c r="F18" s="35"/>
      <c r="G18" s="35"/>
      <c r="H18" s="35"/>
      <c r="I18" s="35"/>
    </row>
    <row r="19" spans="1:13" ht="14.25" x14ac:dyDescent="0.2">
      <c r="A19" s="62"/>
      <c r="B19" s="119"/>
      <c r="C19" s="120"/>
      <c r="D19" s="120"/>
      <c r="E19" s="120"/>
      <c r="F19" s="120"/>
      <c r="G19" s="120"/>
      <c r="H19" s="35"/>
      <c r="I19" s="35"/>
      <c r="J19" s="45" t="s">
        <v>0</v>
      </c>
      <c r="K19">
        <f>K17+1</f>
        <v>6</v>
      </c>
      <c r="L19" t="s">
        <v>93</v>
      </c>
      <c r="M19" t="str">
        <f>CONCATENATE(J19,K19,L19)</f>
        <v>6.6.</v>
      </c>
    </row>
    <row r="20" spans="1:13" ht="14.25" x14ac:dyDescent="0.2">
      <c r="A20" s="35"/>
      <c r="B20" s="43"/>
      <c r="C20" s="35"/>
      <c r="D20" s="35"/>
      <c r="E20" s="35"/>
      <c r="F20" s="35"/>
      <c r="G20" s="35"/>
      <c r="H20" s="35"/>
      <c r="I20" s="35"/>
    </row>
    <row r="21" spans="1:13" ht="14.25" x14ac:dyDescent="0.2">
      <c r="A21" s="62"/>
      <c r="B21" s="119"/>
      <c r="C21" s="120"/>
      <c r="D21" s="120"/>
      <c r="E21" s="120"/>
      <c r="F21" s="120"/>
      <c r="G21" s="120"/>
      <c r="H21" s="35"/>
      <c r="I21" s="35"/>
      <c r="J21" s="45" t="s">
        <v>0</v>
      </c>
      <c r="K21">
        <f>K19+1</f>
        <v>7</v>
      </c>
      <c r="L21" t="s">
        <v>93</v>
      </c>
      <c r="M21" t="str">
        <f>CONCATENATE(J21,K21,L21)</f>
        <v>6.7.</v>
      </c>
    </row>
    <row r="22" spans="1:13" ht="14.25" x14ac:dyDescent="0.2">
      <c r="A22" s="35"/>
      <c r="B22" s="43"/>
      <c r="C22" s="35"/>
      <c r="D22" s="35"/>
      <c r="E22" s="35"/>
      <c r="F22" s="35"/>
      <c r="G22" s="35"/>
      <c r="H22" s="35"/>
      <c r="I22" s="35"/>
    </row>
    <row r="23" spans="1:13" ht="14.25" x14ac:dyDescent="0.2">
      <c r="A23" s="62"/>
      <c r="B23" s="119"/>
      <c r="C23" s="120"/>
      <c r="D23" s="120"/>
      <c r="E23" s="120"/>
      <c r="F23" s="120"/>
      <c r="G23" s="120"/>
      <c r="H23" s="35"/>
      <c r="I23" s="35"/>
      <c r="J23" s="45" t="s">
        <v>0</v>
      </c>
      <c r="K23">
        <f>K21+1</f>
        <v>8</v>
      </c>
      <c r="L23" t="s">
        <v>93</v>
      </c>
      <c r="M23" t="str">
        <f>CONCATENATE(J23,K23,L23)</f>
        <v>6.8.</v>
      </c>
    </row>
    <row r="24" spans="1:13" ht="14.25" x14ac:dyDescent="0.2">
      <c r="A24" s="35"/>
      <c r="B24" s="43"/>
      <c r="C24" s="35"/>
      <c r="D24" s="35"/>
      <c r="E24" s="35"/>
      <c r="F24" s="35"/>
      <c r="G24" s="35"/>
      <c r="H24" s="35"/>
      <c r="I24" s="35"/>
    </row>
    <row r="25" spans="1:13" ht="14.25" x14ac:dyDescent="0.2">
      <c r="A25" s="62"/>
      <c r="B25" s="119"/>
      <c r="C25" s="120"/>
      <c r="D25" s="120"/>
      <c r="E25" s="120"/>
      <c r="F25" s="120"/>
      <c r="G25" s="120"/>
      <c r="H25" s="35"/>
      <c r="I25" s="35"/>
      <c r="J25" s="45" t="s">
        <v>0</v>
      </c>
      <c r="K25">
        <f>K23+1</f>
        <v>9</v>
      </c>
      <c r="L25" t="s">
        <v>93</v>
      </c>
      <c r="M25" t="str">
        <f>CONCATENATE(J25,K25,L25)</f>
        <v>6.9.</v>
      </c>
    </row>
    <row r="26" spans="1:13" ht="14.25" x14ac:dyDescent="0.2">
      <c r="A26" s="35"/>
      <c r="B26" s="43"/>
      <c r="C26" s="35"/>
      <c r="D26" s="35"/>
      <c r="E26" s="35"/>
      <c r="F26" s="35"/>
      <c r="G26" s="35"/>
      <c r="H26" s="35"/>
      <c r="I26" s="35"/>
    </row>
    <row r="27" spans="1:13" ht="14.25" x14ac:dyDescent="0.2">
      <c r="A27" s="62"/>
      <c r="B27" s="119"/>
      <c r="C27" s="120"/>
      <c r="D27" s="120"/>
      <c r="E27" s="120"/>
      <c r="F27" s="120"/>
      <c r="G27" s="120"/>
      <c r="H27" s="35"/>
      <c r="I27" s="35"/>
      <c r="J27" s="45" t="s">
        <v>0</v>
      </c>
      <c r="K27">
        <f>K25+1</f>
        <v>10</v>
      </c>
      <c r="L27" t="s">
        <v>93</v>
      </c>
      <c r="M27" t="str">
        <f>CONCATENATE(J27,K27,L27)</f>
        <v>6.10.</v>
      </c>
    </row>
    <row r="28" spans="1:13" ht="14.25" x14ac:dyDescent="0.2">
      <c r="A28" s="35"/>
      <c r="B28" s="43"/>
      <c r="C28" s="35"/>
      <c r="D28" s="35"/>
      <c r="E28" s="35"/>
      <c r="F28" s="35"/>
      <c r="G28" s="35"/>
      <c r="H28" s="35"/>
      <c r="I28" s="35"/>
    </row>
    <row r="29" spans="1:13" ht="14.25" x14ac:dyDescent="0.2">
      <c r="A29" s="62"/>
      <c r="B29" s="119"/>
      <c r="C29" s="120"/>
      <c r="D29" s="120"/>
      <c r="E29" s="120"/>
      <c r="F29" s="120"/>
      <c r="G29" s="120"/>
      <c r="H29" s="35"/>
      <c r="I29" s="35"/>
      <c r="J29" s="45" t="s">
        <v>0</v>
      </c>
      <c r="K29">
        <f>K27+1</f>
        <v>11</v>
      </c>
      <c r="L29" t="s">
        <v>93</v>
      </c>
      <c r="M29" t="str">
        <f>CONCATENATE(J29,K29,L29)</f>
        <v>6.11.</v>
      </c>
    </row>
    <row r="30" spans="1:13" ht="14.25" x14ac:dyDescent="0.2">
      <c r="A30" s="35"/>
      <c r="B30" s="43"/>
      <c r="C30" s="35"/>
      <c r="D30" s="35"/>
      <c r="E30" s="35"/>
      <c r="F30" s="35"/>
      <c r="G30" s="35"/>
      <c r="H30" s="35"/>
      <c r="I30" s="35"/>
    </row>
    <row r="31" spans="1:13" ht="14.25" x14ac:dyDescent="0.2">
      <c r="A31" s="62"/>
      <c r="B31" s="119"/>
      <c r="C31" s="120"/>
      <c r="D31" s="120"/>
      <c r="E31" s="120"/>
      <c r="F31" s="120"/>
      <c r="G31" s="120"/>
      <c r="H31" s="35"/>
      <c r="I31" s="35"/>
      <c r="J31" s="45" t="s">
        <v>0</v>
      </c>
      <c r="K31">
        <f>K29+1</f>
        <v>12</v>
      </c>
      <c r="L31" t="s">
        <v>93</v>
      </c>
      <c r="M31" t="str">
        <f>CONCATENATE(J31,K31,L31)</f>
        <v>6.12.</v>
      </c>
    </row>
    <row r="32" spans="1:13" x14ac:dyDescent="0.2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2">
      <c r="A33" s="35"/>
      <c r="B33" s="35"/>
      <c r="C33" s="35"/>
      <c r="D33" s="35"/>
      <c r="E33" s="35"/>
      <c r="F33" s="35"/>
      <c r="G33" s="35"/>
      <c r="H33" s="35"/>
      <c r="I33" s="35"/>
    </row>
  </sheetData>
  <sheetProtection sheet="1"/>
  <mergeCells count="13"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  <mergeCell ref="B17:G17"/>
  </mergeCells>
  <phoneticPr fontId="14" type="noConversion"/>
  <conditionalFormatting sqref="A11">
    <cfRule type="expression" dxfId="0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1" t="s">
        <v>69</v>
      </c>
      <c r="B1" s="15"/>
    </row>
    <row r="2" spans="1:2" x14ac:dyDescent="0.2">
      <c r="A2" s="15"/>
      <c r="B2" s="15"/>
    </row>
    <row r="3" spans="1:2" x14ac:dyDescent="0.2">
      <c r="A3" s="22"/>
      <c r="B3" s="22"/>
    </row>
    <row r="4" spans="1:2" ht="15.75" x14ac:dyDescent="0.25">
      <c r="A4" s="16"/>
      <c r="B4" s="23"/>
    </row>
    <row r="5" spans="1:2" ht="15.75" x14ac:dyDescent="0.25">
      <c r="A5" s="16"/>
      <c r="B5" s="23"/>
    </row>
    <row r="6" spans="1:2" s="13" customFormat="1" ht="15.75" x14ac:dyDescent="0.25">
      <c r="A6" s="16" t="str">
        <f>CONCATENATE(Z_ALAPADATOK!B1,". évi eredeti előirányzat BEVÉTELEK")</f>
        <v>2020. évi eredeti előirányzat BEVÉTELEK</v>
      </c>
      <c r="B6" s="22"/>
    </row>
    <row r="7" spans="1:2" s="13" customFormat="1" x14ac:dyDescent="0.2">
      <c r="A7" s="22"/>
      <c r="B7" s="22"/>
    </row>
    <row r="8" spans="1:2" s="13" customFormat="1" x14ac:dyDescent="0.2">
      <c r="A8" s="22"/>
      <c r="B8" s="22"/>
    </row>
    <row r="9" spans="1:2" x14ac:dyDescent="0.2">
      <c r="A9" s="22" t="s">
        <v>51</v>
      </c>
      <c r="B9" s="22" t="s">
        <v>27</v>
      </c>
    </row>
    <row r="10" spans="1:2" x14ac:dyDescent="0.2">
      <c r="A10" s="22" t="s">
        <v>49</v>
      </c>
      <c r="B10" s="22" t="s">
        <v>33</v>
      </c>
    </row>
    <row r="11" spans="1:2" x14ac:dyDescent="0.2">
      <c r="A11" s="22" t="s">
        <v>50</v>
      </c>
      <c r="B11" s="22" t="s">
        <v>34</v>
      </c>
    </row>
    <row r="12" spans="1:2" x14ac:dyDescent="0.2">
      <c r="A12" s="22"/>
      <c r="B12" s="22"/>
    </row>
    <row r="13" spans="1:2" ht="15.75" x14ac:dyDescent="0.25">
      <c r="A13" s="16" t="str">
        <f>+CONCATENATE(LEFT(A6,4),". évi módosított előirányzat BEVÉTELEK")</f>
        <v>2020. évi módosított előirányzat BEVÉTELEK</v>
      </c>
      <c r="B13" s="23"/>
    </row>
    <row r="14" spans="1:2" x14ac:dyDescent="0.2">
      <c r="A14" s="22"/>
      <c r="B14" s="22"/>
    </row>
    <row r="15" spans="1:2" s="13" customFormat="1" x14ac:dyDescent="0.2">
      <c r="A15" s="22" t="s">
        <v>52</v>
      </c>
      <c r="B15" s="22" t="s">
        <v>28</v>
      </c>
    </row>
    <row r="16" spans="1:2" x14ac:dyDescent="0.2">
      <c r="A16" s="22" t="s">
        <v>53</v>
      </c>
      <c r="B16" s="22" t="s">
        <v>35</v>
      </c>
    </row>
    <row r="17" spans="1:2" x14ac:dyDescent="0.2">
      <c r="A17" s="22" t="s">
        <v>54</v>
      </c>
      <c r="B17" s="22" t="s">
        <v>36</v>
      </c>
    </row>
    <row r="18" spans="1:2" x14ac:dyDescent="0.2">
      <c r="A18" s="22"/>
      <c r="B18" s="22"/>
    </row>
    <row r="19" spans="1:2" ht="14.25" x14ac:dyDescent="0.2">
      <c r="A19" s="25" t="str">
        <f>+CONCATENATE(LEFT(A6,4),".évi teljesített BEVÉTELEK")</f>
        <v>2020.évi teljesített BEVÉTELEK</v>
      </c>
      <c r="B19" s="23"/>
    </row>
    <row r="20" spans="1:2" x14ac:dyDescent="0.2">
      <c r="A20" s="22"/>
      <c r="B20" s="22"/>
    </row>
    <row r="21" spans="1:2" x14ac:dyDescent="0.2">
      <c r="A21" s="22" t="s">
        <v>55</v>
      </c>
      <c r="B21" s="22" t="s">
        <v>29</v>
      </c>
    </row>
    <row r="22" spans="1:2" x14ac:dyDescent="0.2">
      <c r="A22" s="22" t="s">
        <v>56</v>
      </c>
      <c r="B22" s="22" t="s">
        <v>37</v>
      </c>
    </row>
    <row r="23" spans="1:2" x14ac:dyDescent="0.2">
      <c r="A23" s="22" t="s">
        <v>57</v>
      </c>
      <c r="B23" s="22" t="s">
        <v>38</v>
      </c>
    </row>
    <row r="24" spans="1:2" x14ac:dyDescent="0.2">
      <c r="A24" s="22"/>
      <c r="B24" s="22"/>
    </row>
    <row r="25" spans="1:2" ht="15.75" x14ac:dyDescent="0.25">
      <c r="A25" s="16" t="str">
        <f>+CONCATENATE(LEFT(A6,4),". évi eredeti előirányzat KIADÁSOK")</f>
        <v>2020. évi eredeti előirányzat KIADÁSOK</v>
      </c>
      <c r="B25" s="23"/>
    </row>
    <row r="26" spans="1:2" x14ac:dyDescent="0.2">
      <c r="A26" s="22"/>
      <c r="B26" s="22"/>
    </row>
    <row r="27" spans="1:2" x14ac:dyDescent="0.2">
      <c r="A27" s="22" t="s">
        <v>58</v>
      </c>
      <c r="B27" s="22" t="s">
        <v>30</v>
      </c>
    </row>
    <row r="28" spans="1:2" x14ac:dyDescent="0.2">
      <c r="A28" s="22" t="s">
        <v>59</v>
      </c>
      <c r="B28" s="22" t="s">
        <v>39</v>
      </c>
    </row>
    <row r="29" spans="1:2" x14ac:dyDescent="0.2">
      <c r="A29" s="22" t="s">
        <v>60</v>
      </c>
      <c r="B29" s="22" t="s">
        <v>40</v>
      </c>
    </row>
    <row r="30" spans="1:2" x14ac:dyDescent="0.2">
      <c r="A30" s="22"/>
      <c r="B30" s="22"/>
    </row>
    <row r="31" spans="1:2" ht="15.75" x14ac:dyDescent="0.25">
      <c r="A31" s="16" t="str">
        <f>+CONCATENATE(LEFT(A6,4),". évi módosított előirányzat KIADÁSOK")</f>
        <v>2020. évi módosított előirányzat KIADÁSOK</v>
      </c>
      <c r="B31" s="23"/>
    </row>
    <row r="32" spans="1:2" x14ac:dyDescent="0.2">
      <c r="A32" s="22"/>
      <c r="B32" s="22"/>
    </row>
    <row r="33" spans="1:2" x14ac:dyDescent="0.2">
      <c r="A33" s="22" t="s">
        <v>61</v>
      </c>
      <c r="B33" s="22" t="s">
        <v>31</v>
      </c>
    </row>
    <row r="34" spans="1:2" x14ac:dyDescent="0.2">
      <c r="A34" s="22" t="s">
        <v>62</v>
      </c>
      <c r="B34" s="22" t="s">
        <v>41</v>
      </c>
    </row>
    <row r="35" spans="1:2" x14ac:dyDescent="0.2">
      <c r="A35" s="22" t="s">
        <v>63</v>
      </c>
      <c r="B35" s="22" t="s">
        <v>42</v>
      </c>
    </row>
    <row r="36" spans="1:2" x14ac:dyDescent="0.2">
      <c r="A36" s="22"/>
      <c r="B36" s="22"/>
    </row>
    <row r="37" spans="1:2" ht="15.75" x14ac:dyDescent="0.25">
      <c r="A37" s="24" t="str">
        <f>+CONCATENATE(LEFT(A6,4),".évi teljesített KIADÁSOK")</f>
        <v>2020.évi teljesített KIADÁSOK</v>
      </c>
      <c r="B37" s="23"/>
    </row>
    <row r="38" spans="1:2" x14ac:dyDescent="0.2">
      <c r="A38" s="22"/>
      <c r="B38" s="22"/>
    </row>
    <row r="39" spans="1:2" x14ac:dyDescent="0.2">
      <c r="A39" s="22" t="s">
        <v>64</v>
      </c>
      <c r="B39" s="22" t="s">
        <v>32</v>
      </c>
    </row>
    <row r="40" spans="1:2" x14ac:dyDescent="0.2">
      <c r="A40" s="22" t="s">
        <v>65</v>
      </c>
      <c r="B40" s="22" t="s">
        <v>43</v>
      </c>
    </row>
    <row r="41" spans="1:2" x14ac:dyDescent="0.2">
      <c r="A41" s="22" t="s">
        <v>66</v>
      </c>
      <c r="B41" s="22" t="s">
        <v>44</v>
      </c>
    </row>
  </sheetData>
  <sheetProtection sheet="1"/>
  <phoneticPr fontId="1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"/>
  <sheetViews>
    <sheetView zoomScale="120" zoomScaleNormal="120" workbookViewId="0">
      <selection activeCell="I9" sqref="I9"/>
    </sheetView>
  </sheetViews>
  <sheetFormatPr defaultRowHeight="12.75" x14ac:dyDescent="0.2"/>
  <cols>
    <col min="1" max="1" width="47.1640625" style="2" customWidth="1"/>
    <col min="2" max="2" width="15.6640625" style="1" customWidth="1"/>
    <col min="3" max="3" width="16.33203125" style="1" customWidth="1"/>
    <col min="4" max="5" width="18" style="1" customWidth="1"/>
    <col min="6" max="6" width="16.6640625" style="1" customWidth="1"/>
    <col min="7" max="7" width="18.83203125" style="4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A1" s="28"/>
      <c r="B1" s="29"/>
      <c r="C1" s="29"/>
      <c r="D1" s="122" t="s">
        <v>129</v>
      </c>
      <c r="E1" s="123"/>
      <c r="F1" s="123"/>
      <c r="G1" s="123"/>
    </row>
    <row r="2" spans="1:7" ht="25.5" customHeight="1" x14ac:dyDescent="0.2">
      <c r="A2" s="121" t="s">
        <v>70</v>
      </c>
      <c r="B2" s="121"/>
      <c r="C2" s="121"/>
      <c r="D2" s="121"/>
      <c r="E2" s="121"/>
      <c r="F2" s="121"/>
      <c r="G2" s="121"/>
    </row>
    <row r="3" spans="1:7" ht="22.5" customHeight="1" thickBot="1" x14ac:dyDescent="0.3">
      <c r="A3" s="28"/>
      <c r="B3" s="29"/>
      <c r="C3" s="29"/>
      <c r="D3" s="29"/>
      <c r="E3" s="29"/>
      <c r="F3" s="29"/>
      <c r="G3" s="30" t="s">
        <v>91</v>
      </c>
    </row>
    <row r="4" spans="1:7" s="3" customFormat="1" ht="44.45" customHeight="1" thickBot="1" x14ac:dyDescent="0.25">
      <c r="A4" s="31" t="s">
        <v>2</v>
      </c>
      <c r="B4" s="26" t="s">
        <v>3</v>
      </c>
      <c r="C4" s="26" t="s">
        <v>4</v>
      </c>
      <c r="D4" s="26" t="str">
        <f>+CONCATENATE("Felhasználás   ",LEFT(Z_ÖSSZEFÜGGÉSEK!A6,4)-1,". XII. 31-ig")</f>
        <v>Felhasználás   2019. XII. 31-ig</v>
      </c>
      <c r="E4" s="26" t="str">
        <f>+CONCATENATE(LEFT(Z_ÖSSZEFÜGGÉSEK!A6,4),". évi",CHAR(10),"módosított előirányzat")</f>
        <v>2020. évi
módosított előirányzat</v>
      </c>
      <c r="F4" s="26" t="str">
        <f>+CONCATENATE("Teljesítés",CHAR(10),LEFT(Z_ÖSSZEFÜGGÉSEK!A6,4),". I. 1-től XII.31-ig")</f>
        <v>Teljesítés
2020. I. 1-től XII.31-ig</v>
      </c>
      <c r="G4" s="27" t="str">
        <f>+CONCATENATE("Összes teljesítés",CHAR(10),LEFT(Z_ÖSSZEFÜGGÉSEK!A6,4),". XII. 31-ig")</f>
        <v>Összes teljesítés
2020. XII. 31-ig</v>
      </c>
    </row>
    <row r="5" spans="1:7" s="4" customFormat="1" ht="12" customHeight="1" thickBot="1" x14ac:dyDescent="0.25">
      <c r="A5" s="32" t="s">
        <v>19</v>
      </c>
      <c r="B5" s="33" t="s">
        <v>20</v>
      </c>
      <c r="C5" s="33" t="s">
        <v>21</v>
      </c>
      <c r="D5" s="33" t="s">
        <v>23</v>
      </c>
      <c r="E5" s="33" t="s">
        <v>22</v>
      </c>
      <c r="F5" s="33" t="s">
        <v>24</v>
      </c>
      <c r="G5" s="34" t="s">
        <v>45</v>
      </c>
    </row>
    <row r="6" spans="1:7" ht="15.95" customHeight="1" x14ac:dyDescent="0.2">
      <c r="A6" s="63" t="s">
        <v>103</v>
      </c>
      <c r="B6" s="66">
        <v>1300000</v>
      </c>
      <c r="C6" s="67" t="s">
        <v>104</v>
      </c>
      <c r="D6" s="66"/>
      <c r="E6" s="66">
        <v>1473448</v>
      </c>
      <c r="F6" s="66">
        <v>1300000</v>
      </c>
      <c r="G6" s="68">
        <f>D6+F6</f>
        <v>1300000</v>
      </c>
    </row>
    <row r="7" spans="1:7" ht="15.95" customHeight="1" x14ac:dyDescent="0.2">
      <c r="A7" s="63" t="s">
        <v>106</v>
      </c>
      <c r="B7" s="66">
        <v>500000</v>
      </c>
      <c r="C7" s="67" t="s">
        <v>104</v>
      </c>
      <c r="D7" s="66"/>
      <c r="E7" s="66">
        <v>500000</v>
      </c>
      <c r="F7" s="66">
        <v>500000</v>
      </c>
      <c r="G7" s="68">
        <f t="shared" ref="G7:G23" si="0">D7+F7</f>
        <v>500000</v>
      </c>
    </row>
    <row r="8" spans="1:7" ht="15.95" customHeight="1" x14ac:dyDescent="0.2">
      <c r="A8" s="63" t="s">
        <v>107</v>
      </c>
      <c r="B8" s="66">
        <v>50000</v>
      </c>
      <c r="C8" s="67" t="s">
        <v>104</v>
      </c>
      <c r="D8" s="66"/>
      <c r="E8" s="66">
        <v>50000</v>
      </c>
      <c r="F8" s="66">
        <v>50000</v>
      </c>
      <c r="G8" s="68">
        <f t="shared" si="0"/>
        <v>50000</v>
      </c>
    </row>
    <row r="9" spans="1:7" ht="15.95" customHeight="1" x14ac:dyDescent="0.2">
      <c r="A9" s="18" t="s">
        <v>116</v>
      </c>
      <c r="B9" s="66"/>
      <c r="C9" s="67"/>
      <c r="D9" s="66"/>
      <c r="E9" s="66"/>
      <c r="F9" s="66"/>
      <c r="G9" s="68">
        <f t="shared" si="0"/>
        <v>0</v>
      </c>
    </row>
    <row r="10" spans="1:7" ht="15.95" customHeight="1" x14ac:dyDescent="0.2">
      <c r="A10" s="64" t="s">
        <v>108</v>
      </c>
      <c r="B10" s="66">
        <v>5204050</v>
      </c>
      <c r="C10" s="67" t="s">
        <v>104</v>
      </c>
      <c r="D10" s="66"/>
      <c r="E10" s="66">
        <v>5204050</v>
      </c>
      <c r="F10" s="66">
        <v>5204050</v>
      </c>
      <c r="G10" s="68">
        <f t="shared" si="0"/>
        <v>5204050</v>
      </c>
    </row>
    <row r="11" spans="1:7" ht="15.95" customHeight="1" x14ac:dyDescent="0.2">
      <c r="A11" s="65" t="s">
        <v>109</v>
      </c>
      <c r="B11" s="66">
        <v>4152900</v>
      </c>
      <c r="C11" s="67" t="s">
        <v>104</v>
      </c>
      <c r="D11" s="66"/>
      <c r="E11" s="66">
        <v>4152900</v>
      </c>
      <c r="F11" s="66">
        <v>4152900</v>
      </c>
      <c r="G11" s="68">
        <f t="shared" si="0"/>
        <v>4152900</v>
      </c>
    </row>
    <row r="12" spans="1:7" ht="15.95" customHeight="1" x14ac:dyDescent="0.2">
      <c r="A12" s="64" t="s">
        <v>110</v>
      </c>
      <c r="B12" s="66">
        <v>1511300</v>
      </c>
      <c r="C12" s="67" t="s">
        <v>104</v>
      </c>
      <c r="D12" s="66"/>
      <c r="E12" s="66">
        <v>1511300</v>
      </c>
      <c r="F12" s="66">
        <v>1511300</v>
      </c>
      <c r="G12" s="68">
        <f t="shared" si="0"/>
        <v>1511300</v>
      </c>
    </row>
    <row r="13" spans="1:7" ht="15.95" customHeight="1" x14ac:dyDescent="0.2">
      <c r="A13" s="64" t="s">
        <v>111</v>
      </c>
      <c r="B13" s="66">
        <v>270040</v>
      </c>
      <c r="C13" s="67" t="s">
        <v>104</v>
      </c>
      <c r="D13" s="66"/>
      <c r="E13" s="66">
        <v>270040</v>
      </c>
      <c r="F13" s="66">
        <v>270040</v>
      </c>
      <c r="G13" s="68">
        <f t="shared" si="0"/>
        <v>270040</v>
      </c>
    </row>
    <row r="14" spans="1:7" ht="15.95" customHeight="1" x14ac:dyDescent="0.2">
      <c r="A14" s="64" t="s">
        <v>112</v>
      </c>
      <c r="B14" s="66">
        <v>1081820</v>
      </c>
      <c r="C14" s="67" t="s">
        <v>104</v>
      </c>
      <c r="D14" s="66"/>
      <c r="E14" s="66">
        <v>1081820</v>
      </c>
      <c r="F14" s="66">
        <v>1081820</v>
      </c>
      <c r="G14" s="68">
        <f t="shared" si="0"/>
        <v>1081820</v>
      </c>
    </row>
    <row r="15" spans="1:7" ht="15.95" customHeight="1" x14ac:dyDescent="0.2">
      <c r="A15" s="64" t="s">
        <v>113</v>
      </c>
      <c r="B15" s="66">
        <v>124900</v>
      </c>
      <c r="C15" s="67" t="s">
        <v>104</v>
      </c>
      <c r="D15" s="66"/>
      <c r="E15" s="66">
        <v>124900</v>
      </c>
      <c r="F15" s="66">
        <v>124900</v>
      </c>
      <c r="G15" s="68">
        <f t="shared" si="0"/>
        <v>124900</v>
      </c>
    </row>
    <row r="16" spans="1:7" ht="15.95" customHeight="1" x14ac:dyDescent="0.2">
      <c r="A16" s="64"/>
      <c r="B16" s="66"/>
      <c r="C16" s="67"/>
      <c r="D16" s="66"/>
      <c r="E16" s="66"/>
      <c r="F16" s="66"/>
      <c r="G16" s="68">
        <f t="shared" si="0"/>
        <v>0</v>
      </c>
    </row>
    <row r="17" spans="1:7" ht="15.95" customHeight="1" x14ac:dyDescent="0.2">
      <c r="A17" s="64" t="s">
        <v>114</v>
      </c>
      <c r="B17" s="66">
        <v>352000</v>
      </c>
      <c r="C17" s="67" t="s">
        <v>104</v>
      </c>
      <c r="D17" s="66"/>
      <c r="E17" s="66">
        <v>352000</v>
      </c>
      <c r="F17" s="66">
        <v>352000</v>
      </c>
      <c r="G17" s="68">
        <f t="shared" si="0"/>
        <v>352000</v>
      </c>
    </row>
    <row r="18" spans="1:7" ht="15.95" customHeight="1" x14ac:dyDescent="0.2">
      <c r="A18" s="64"/>
      <c r="B18" s="66"/>
      <c r="C18" s="67"/>
      <c r="D18" s="66"/>
      <c r="E18" s="66"/>
      <c r="F18" s="66"/>
      <c r="G18" s="68">
        <f t="shared" si="0"/>
        <v>0</v>
      </c>
    </row>
    <row r="19" spans="1:7" ht="15.95" customHeight="1" x14ac:dyDescent="0.2">
      <c r="A19" s="63" t="s">
        <v>115</v>
      </c>
      <c r="B19" s="66">
        <v>644559</v>
      </c>
      <c r="C19" s="67" t="s">
        <v>104</v>
      </c>
      <c r="D19" s="66"/>
      <c r="E19" s="66">
        <v>644559</v>
      </c>
      <c r="F19" s="66">
        <v>644559</v>
      </c>
      <c r="G19" s="68">
        <f t="shared" si="0"/>
        <v>644559</v>
      </c>
    </row>
    <row r="20" spans="1:7" ht="15.95" customHeight="1" x14ac:dyDescent="0.2">
      <c r="A20" s="17"/>
      <c r="B20" s="66"/>
      <c r="C20" s="67"/>
      <c r="D20" s="66"/>
      <c r="E20" s="66"/>
      <c r="F20" s="66"/>
      <c r="G20" s="68">
        <f t="shared" si="0"/>
        <v>0</v>
      </c>
    </row>
    <row r="21" spans="1:7" ht="15.95" customHeight="1" x14ac:dyDescent="0.2">
      <c r="A21" s="17"/>
      <c r="B21" s="66"/>
      <c r="C21" s="67"/>
      <c r="D21" s="66"/>
      <c r="E21" s="66"/>
      <c r="F21" s="66"/>
      <c r="G21" s="68">
        <f t="shared" si="0"/>
        <v>0</v>
      </c>
    </row>
    <row r="22" spans="1:7" ht="15.95" customHeight="1" x14ac:dyDescent="0.2">
      <c r="A22" s="17"/>
      <c r="B22" s="66"/>
      <c r="C22" s="67"/>
      <c r="D22" s="66"/>
      <c r="E22" s="66"/>
      <c r="F22" s="66"/>
      <c r="G22" s="68">
        <f t="shared" si="0"/>
        <v>0</v>
      </c>
    </row>
    <row r="23" spans="1:7" ht="15.95" customHeight="1" thickBot="1" x14ac:dyDescent="0.25">
      <c r="A23" s="5"/>
      <c r="B23" s="69"/>
      <c r="C23" s="70"/>
      <c r="D23" s="69"/>
      <c r="E23" s="69"/>
      <c r="F23" s="69"/>
      <c r="G23" s="71">
        <f t="shared" si="0"/>
        <v>0</v>
      </c>
    </row>
    <row r="24" spans="1:7" s="6" customFormat="1" ht="18" customHeight="1" thickBot="1" x14ac:dyDescent="0.25">
      <c r="A24" s="14" t="s">
        <v>1</v>
      </c>
      <c r="B24" s="72">
        <f>SUM(B6:B23)</f>
        <v>15191569</v>
      </c>
      <c r="C24" s="73"/>
      <c r="D24" s="72">
        <f>SUM(D6:D23)</f>
        <v>0</v>
      </c>
      <c r="E24" s="72">
        <f>E6+E7+E8+E10+E11+E12+E13+E14+E15+E17+E19</f>
        <v>15365017</v>
      </c>
      <c r="F24" s="72">
        <f>SUM(F6:F23)</f>
        <v>15191569</v>
      </c>
      <c r="G24" s="74">
        <f>SUM(G6:G23)</f>
        <v>15191569</v>
      </c>
    </row>
  </sheetData>
  <mergeCells count="2">
    <mergeCell ref="A2:G2"/>
    <mergeCell ref="D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zoomScale="120" zoomScaleNormal="120" workbookViewId="0">
      <selection activeCell="J8" sqref="J8"/>
    </sheetView>
  </sheetViews>
  <sheetFormatPr defaultRowHeight="12.75" x14ac:dyDescent="0.2"/>
  <cols>
    <col min="1" max="1" width="54.1640625" style="2" customWidth="1"/>
    <col min="2" max="2" width="15.6640625" style="1" customWidth="1"/>
    <col min="3" max="3" width="16.33203125" style="1" customWidth="1"/>
    <col min="4" max="5" width="18" style="1" customWidth="1"/>
    <col min="6" max="6" width="15.83203125" style="1" customWidth="1"/>
    <col min="7" max="7" width="18.83203125" style="1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A1" s="28"/>
      <c r="B1" s="29"/>
      <c r="C1" s="29"/>
      <c r="D1" s="122" t="s">
        <v>130</v>
      </c>
      <c r="E1" s="123"/>
      <c r="F1" s="123"/>
      <c r="G1" s="123"/>
    </row>
    <row r="2" spans="1:7" ht="24.75" customHeight="1" x14ac:dyDescent="0.2">
      <c r="A2" s="121" t="s">
        <v>71</v>
      </c>
      <c r="B2" s="121"/>
      <c r="C2" s="121"/>
      <c r="D2" s="121"/>
      <c r="E2" s="121"/>
      <c r="F2" s="121"/>
      <c r="G2" s="121"/>
    </row>
    <row r="3" spans="1:7" ht="23.25" customHeight="1" thickBot="1" x14ac:dyDescent="0.3">
      <c r="A3" s="28"/>
      <c r="B3" s="29"/>
      <c r="C3" s="29"/>
      <c r="D3" s="29"/>
      <c r="E3" s="29"/>
      <c r="F3" s="29"/>
      <c r="G3" s="30" t="str">
        <f>'3.1.sz.mell.'!G3</f>
        <v>Forintban!</v>
      </c>
    </row>
    <row r="4" spans="1:7" s="3" customFormat="1" ht="48.75" customHeight="1" thickBot="1" x14ac:dyDescent="0.25">
      <c r="A4" s="31" t="s">
        <v>5</v>
      </c>
      <c r="B4" s="26" t="s">
        <v>3</v>
      </c>
      <c r="C4" s="26" t="s">
        <v>4</v>
      </c>
      <c r="D4" s="26" t="str">
        <f>+'3.1.sz.mell.'!D4</f>
        <v>Felhasználás   2019. XII. 31-ig</v>
      </c>
      <c r="E4" s="26" t="str">
        <f>+CONCATENATE(LEFT(Z_ÖSSZEFÜGGÉSEK!A6,4),". évi",CHAR(10),"módosított előirányzat")</f>
        <v>2020. évi
módosított előirányzat</v>
      </c>
      <c r="F4" s="26" t="str">
        <f>+CONCATENATE("Teljesítés",CHAR(10),LEFT(Z_ÖSSZEFÜGGÉSEK!A6,4),". I. 1-től XII. 31-ig")</f>
        <v>Teljesítés
2020. I. 1-től XII. 31-ig</v>
      </c>
      <c r="G4" s="27" t="str">
        <f>+CONCATENATE("Összes teljesítés",CHAR(10),LEFT(Z_ÖSSZEFÜGGÉSEK!A6,4),". XII. 31-ig")</f>
        <v>Összes teljesítés
2020. XII. 31-ig</v>
      </c>
    </row>
    <row r="5" spans="1:7" s="4" customFormat="1" ht="15.2" customHeight="1" thickBot="1" x14ac:dyDescent="0.25">
      <c r="A5" s="32" t="s">
        <v>19</v>
      </c>
      <c r="B5" s="33" t="s">
        <v>20</v>
      </c>
      <c r="C5" s="33" t="s">
        <v>21</v>
      </c>
      <c r="D5" s="33" t="s">
        <v>23</v>
      </c>
      <c r="E5" s="33" t="s">
        <v>22</v>
      </c>
      <c r="F5" s="33" t="s">
        <v>24</v>
      </c>
      <c r="G5" s="34" t="s">
        <v>45</v>
      </c>
    </row>
    <row r="6" spans="1:7" ht="23.45" customHeight="1" x14ac:dyDescent="0.2">
      <c r="A6" s="76" t="s">
        <v>105</v>
      </c>
      <c r="B6" s="66"/>
      <c r="C6" s="67" t="s">
        <v>104</v>
      </c>
      <c r="D6" s="66"/>
      <c r="E6" s="66">
        <v>3641812</v>
      </c>
      <c r="F6" s="66">
        <v>3430030</v>
      </c>
      <c r="G6" s="68">
        <f>D6+F6</f>
        <v>3430030</v>
      </c>
    </row>
    <row r="7" spans="1:7" ht="15.95" customHeight="1" x14ac:dyDescent="0.2">
      <c r="A7" s="76" t="s">
        <v>117</v>
      </c>
      <c r="B7" s="66">
        <v>10160000</v>
      </c>
      <c r="C7" s="67" t="s">
        <v>118</v>
      </c>
      <c r="D7" s="66"/>
      <c r="E7" s="66">
        <v>5080000</v>
      </c>
      <c r="F7" s="66">
        <v>5080000</v>
      </c>
      <c r="G7" s="68">
        <f t="shared" ref="G7:G24" si="0">D7+F7</f>
        <v>5080000</v>
      </c>
    </row>
    <row r="8" spans="1:7" ht="15.95" customHeight="1" x14ac:dyDescent="0.2">
      <c r="A8" s="76" t="s">
        <v>119</v>
      </c>
      <c r="B8" s="66">
        <v>17870327</v>
      </c>
      <c r="C8" s="67" t="s">
        <v>118</v>
      </c>
      <c r="D8" s="66"/>
      <c r="E8" s="66">
        <v>400000</v>
      </c>
      <c r="F8" s="66">
        <v>400000</v>
      </c>
      <c r="G8" s="68">
        <f t="shared" si="0"/>
        <v>400000</v>
      </c>
    </row>
    <row r="9" spans="1:7" ht="15.95" customHeight="1" x14ac:dyDescent="0.2">
      <c r="A9" s="76"/>
      <c r="B9" s="66"/>
      <c r="C9" s="67"/>
      <c r="D9" s="66"/>
      <c r="E9" s="66"/>
      <c r="F9" s="66"/>
      <c r="G9" s="68">
        <f t="shared" si="0"/>
        <v>0</v>
      </c>
    </row>
    <row r="10" spans="1:7" ht="15.95" customHeight="1" x14ac:dyDescent="0.2">
      <c r="A10" s="7"/>
      <c r="B10" s="8"/>
      <c r="C10" s="19"/>
      <c r="D10" s="8"/>
      <c r="E10" s="8"/>
      <c r="F10" s="8"/>
      <c r="G10" s="9">
        <f t="shared" si="0"/>
        <v>0</v>
      </c>
    </row>
    <row r="11" spans="1:7" ht="15.95" customHeight="1" x14ac:dyDescent="0.2">
      <c r="A11" s="7"/>
      <c r="B11" s="8"/>
      <c r="C11" s="19"/>
      <c r="D11" s="8"/>
      <c r="E11" s="8"/>
      <c r="F11" s="8"/>
      <c r="G11" s="9">
        <f t="shared" si="0"/>
        <v>0</v>
      </c>
    </row>
    <row r="12" spans="1:7" ht="15.95" customHeight="1" x14ac:dyDescent="0.2">
      <c r="A12" s="7"/>
      <c r="B12" s="8"/>
      <c r="C12" s="19"/>
      <c r="D12" s="8"/>
      <c r="E12" s="8"/>
      <c r="F12" s="8"/>
      <c r="G12" s="9">
        <f t="shared" si="0"/>
        <v>0</v>
      </c>
    </row>
    <row r="13" spans="1:7" ht="15.95" customHeight="1" x14ac:dyDescent="0.2">
      <c r="A13" s="7"/>
      <c r="B13" s="8"/>
      <c r="C13" s="19"/>
      <c r="D13" s="8"/>
      <c r="E13" s="8"/>
      <c r="F13" s="8"/>
      <c r="G13" s="9">
        <f t="shared" si="0"/>
        <v>0</v>
      </c>
    </row>
    <row r="14" spans="1:7" ht="15.95" customHeight="1" x14ac:dyDescent="0.2">
      <c r="A14" s="7"/>
      <c r="B14" s="8"/>
      <c r="C14" s="19"/>
      <c r="D14" s="8"/>
      <c r="E14" s="8"/>
      <c r="F14" s="8"/>
      <c r="G14" s="9">
        <f t="shared" si="0"/>
        <v>0</v>
      </c>
    </row>
    <row r="15" spans="1:7" ht="15.95" customHeight="1" x14ac:dyDescent="0.2">
      <c r="A15" s="7"/>
      <c r="B15" s="8"/>
      <c r="C15" s="19"/>
      <c r="D15" s="8"/>
      <c r="E15" s="8"/>
      <c r="F15" s="8"/>
      <c r="G15" s="9">
        <f t="shared" si="0"/>
        <v>0</v>
      </c>
    </row>
    <row r="16" spans="1:7" ht="15.95" customHeight="1" x14ac:dyDescent="0.2">
      <c r="A16" s="7"/>
      <c r="B16" s="8"/>
      <c r="C16" s="19"/>
      <c r="D16" s="8"/>
      <c r="E16" s="8"/>
      <c r="F16" s="8"/>
      <c r="G16" s="9">
        <f t="shared" si="0"/>
        <v>0</v>
      </c>
    </row>
    <row r="17" spans="1:7" ht="15.95" customHeight="1" x14ac:dyDescent="0.2">
      <c r="A17" s="7"/>
      <c r="B17" s="8"/>
      <c r="C17" s="19"/>
      <c r="D17" s="8"/>
      <c r="E17" s="8"/>
      <c r="F17" s="8"/>
      <c r="G17" s="9">
        <f t="shared" si="0"/>
        <v>0</v>
      </c>
    </row>
    <row r="18" spans="1:7" ht="15.95" customHeight="1" x14ac:dyDescent="0.2">
      <c r="A18" s="7"/>
      <c r="B18" s="8"/>
      <c r="C18" s="19"/>
      <c r="D18" s="8"/>
      <c r="E18" s="8"/>
      <c r="F18" s="8"/>
      <c r="G18" s="9">
        <f t="shared" si="0"/>
        <v>0</v>
      </c>
    </row>
    <row r="19" spans="1:7" ht="15.95" customHeight="1" x14ac:dyDescent="0.2">
      <c r="A19" s="7"/>
      <c r="B19" s="8"/>
      <c r="C19" s="19"/>
      <c r="D19" s="8"/>
      <c r="E19" s="8"/>
      <c r="F19" s="8"/>
      <c r="G19" s="9">
        <f t="shared" si="0"/>
        <v>0</v>
      </c>
    </row>
    <row r="20" spans="1:7" ht="15.95" customHeight="1" x14ac:dyDescent="0.2">
      <c r="A20" s="7"/>
      <c r="B20" s="8"/>
      <c r="C20" s="19"/>
      <c r="D20" s="8"/>
      <c r="E20" s="8"/>
      <c r="F20" s="8"/>
      <c r="G20" s="9">
        <f t="shared" si="0"/>
        <v>0</v>
      </c>
    </row>
    <row r="21" spans="1:7" ht="15.95" customHeight="1" x14ac:dyDescent="0.2">
      <c r="A21" s="7"/>
      <c r="B21" s="8"/>
      <c r="C21" s="19"/>
      <c r="D21" s="8"/>
      <c r="E21" s="8"/>
      <c r="F21" s="8"/>
      <c r="G21" s="9">
        <f t="shared" si="0"/>
        <v>0</v>
      </c>
    </row>
    <row r="22" spans="1:7" ht="15.95" customHeight="1" x14ac:dyDescent="0.2">
      <c r="A22" s="7"/>
      <c r="B22" s="8"/>
      <c r="C22" s="19"/>
      <c r="D22" s="8"/>
      <c r="E22" s="8"/>
      <c r="F22" s="8"/>
      <c r="G22" s="9">
        <f t="shared" si="0"/>
        <v>0</v>
      </c>
    </row>
    <row r="23" spans="1:7" ht="15.95" customHeight="1" x14ac:dyDescent="0.2">
      <c r="A23" s="7"/>
      <c r="B23" s="8"/>
      <c r="C23" s="19"/>
      <c r="D23" s="8"/>
      <c r="E23" s="8"/>
      <c r="F23" s="8"/>
      <c r="G23" s="9">
        <f t="shared" si="0"/>
        <v>0</v>
      </c>
    </row>
    <row r="24" spans="1:7" ht="15.95" customHeight="1" thickBot="1" x14ac:dyDescent="0.25">
      <c r="A24" s="10"/>
      <c r="B24" s="11"/>
      <c r="C24" s="20"/>
      <c r="D24" s="11"/>
      <c r="E24" s="11"/>
      <c r="F24" s="11"/>
      <c r="G24" s="12">
        <f t="shared" si="0"/>
        <v>0</v>
      </c>
    </row>
    <row r="25" spans="1:7" s="6" customFormat="1" ht="18" customHeight="1" thickBot="1" x14ac:dyDescent="0.25">
      <c r="A25" s="77" t="s">
        <v>1</v>
      </c>
      <c r="B25" s="72">
        <f>SUM(B6:B24)</f>
        <v>28030327</v>
      </c>
      <c r="C25" s="73"/>
      <c r="D25" s="72">
        <f>SUM(D6:D24)</f>
        <v>0</v>
      </c>
      <c r="E25" s="72">
        <f>E6+E7+E8</f>
        <v>9121812</v>
      </c>
      <c r="F25" s="72">
        <f>SUM(F6:F24)</f>
        <v>8910030</v>
      </c>
      <c r="G25" s="74">
        <f>SUM(G6:G24)</f>
        <v>8910030</v>
      </c>
    </row>
  </sheetData>
  <mergeCells count="2">
    <mergeCell ref="A2:G2"/>
    <mergeCell ref="D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1"/>
  <sheetViews>
    <sheetView zoomScale="120" zoomScaleNormal="120" zoomScaleSheetLayoutView="100" workbookViewId="0">
      <selection activeCell="P19" sqref="P19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141" t="s">
        <v>131</v>
      </c>
      <c r="B1" s="141"/>
      <c r="C1" s="141"/>
      <c r="D1" s="141"/>
      <c r="E1" s="141"/>
      <c r="F1" s="141"/>
      <c r="G1" s="141"/>
      <c r="H1" s="141"/>
      <c r="I1" s="141"/>
      <c r="J1" s="134"/>
    </row>
    <row r="2" spans="1:10" x14ac:dyDescent="0.2">
      <c r="A2" s="52"/>
      <c r="B2" s="52"/>
      <c r="C2" s="52"/>
      <c r="D2" s="52"/>
      <c r="E2" s="52"/>
      <c r="F2" s="52"/>
      <c r="G2" s="53"/>
      <c r="H2" s="53"/>
      <c r="I2" s="53"/>
      <c r="J2" s="134"/>
    </row>
    <row r="3" spans="1:10" ht="15.75" x14ac:dyDescent="0.2">
      <c r="A3" s="142" t="s">
        <v>72</v>
      </c>
      <c r="B3" s="142"/>
      <c r="C3" s="142"/>
      <c r="D3" s="142"/>
      <c r="E3" s="142"/>
      <c r="F3" s="142"/>
      <c r="G3" s="142"/>
      <c r="H3" s="142"/>
      <c r="I3" s="142"/>
      <c r="J3" s="134"/>
    </row>
    <row r="4" spans="1:10" ht="15.75" x14ac:dyDescent="0.2">
      <c r="A4" s="143" t="s">
        <v>94</v>
      </c>
      <c r="B4" s="142"/>
      <c r="C4" s="142"/>
      <c r="D4" s="142"/>
      <c r="E4" s="142"/>
      <c r="F4" s="142"/>
      <c r="G4" s="142"/>
      <c r="H4" s="142"/>
      <c r="I4" s="142"/>
      <c r="J4" s="134"/>
    </row>
    <row r="5" spans="1:10" ht="15.75" x14ac:dyDescent="0.2">
      <c r="A5" s="47"/>
      <c r="B5" s="46"/>
      <c r="C5" s="46"/>
      <c r="D5" s="46"/>
      <c r="E5" s="46"/>
      <c r="F5" s="46"/>
      <c r="G5" s="46"/>
      <c r="H5" s="46"/>
      <c r="I5" s="46"/>
      <c r="J5" s="134"/>
    </row>
    <row r="6" spans="1:10" ht="15.75" x14ac:dyDescent="0.2">
      <c r="A6" s="47"/>
      <c r="B6" s="46"/>
      <c r="C6" s="46"/>
      <c r="D6" s="46"/>
      <c r="E6" s="46"/>
      <c r="F6" s="46"/>
      <c r="G6" s="46"/>
      <c r="H6" s="46"/>
      <c r="I6" s="46"/>
      <c r="J6" s="134"/>
    </row>
    <row r="7" spans="1:10" ht="15.75" x14ac:dyDescent="0.2">
      <c r="A7" s="47"/>
      <c r="B7" s="46"/>
      <c r="C7" s="46"/>
      <c r="D7" s="46"/>
      <c r="E7" s="46"/>
      <c r="F7" s="46"/>
      <c r="G7" s="46"/>
      <c r="H7" s="46"/>
      <c r="I7" s="46"/>
      <c r="J7" s="134"/>
    </row>
    <row r="8" spans="1:10" ht="14.25" x14ac:dyDescent="0.2">
      <c r="A8" s="135" t="s">
        <v>121</v>
      </c>
      <c r="B8" s="135"/>
      <c r="C8" s="136"/>
      <c r="D8" s="136"/>
      <c r="E8" s="136"/>
      <c r="F8" s="136"/>
      <c r="G8" s="136"/>
      <c r="H8" s="136"/>
      <c r="I8" s="136"/>
      <c r="J8" s="134"/>
    </row>
    <row r="9" spans="1:10" ht="15" x14ac:dyDescent="0.2">
      <c r="A9" s="137" t="s">
        <v>120</v>
      </c>
      <c r="B9" s="138"/>
      <c r="C9" s="138"/>
      <c r="D9" s="139"/>
      <c r="E9" s="139"/>
      <c r="F9" s="139"/>
      <c r="G9" s="48"/>
      <c r="H9" s="140" t="s">
        <v>91</v>
      </c>
      <c r="I9" s="140"/>
      <c r="J9" s="134"/>
    </row>
    <row r="10" spans="1:10" ht="15.75" thickBot="1" x14ac:dyDescent="0.25">
      <c r="A10" s="109"/>
      <c r="B10" s="109"/>
      <c r="C10" s="109"/>
      <c r="D10" s="110"/>
      <c r="E10" s="110"/>
      <c r="F10" s="110"/>
      <c r="G10" s="111"/>
      <c r="H10" s="75"/>
      <c r="I10" s="75"/>
      <c r="J10" s="134"/>
    </row>
    <row r="11" spans="1:10" ht="13.5" thickBot="1" x14ac:dyDescent="0.25">
      <c r="A11" s="144" t="s">
        <v>7</v>
      </c>
      <c r="B11" s="147" t="s">
        <v>46</v>
      </c>
      <c r="C11" s="148"/>
      <c r="D11" s="148"/>
      <c r="E11" s="148"/>
      <c r="F11" s="149"/>
      <c r="G11" s="149"/>
      <c r="H11" s="149"/>
      <c r="I11" s="150"/>
      <c r="J11" s="134"/>
    </row>
    <row r="12" spans="1:10" ht="13.5" thickBot="1" x14ac:dyDescent="0.25">
      <c r="A12" s="145"/>
      <c r="B12" s="127" t="s">
        <v>99</v>
      </c>
      <c r="C12" s="124" t="s">
        <v>95</v>
      </c>
      <c r="D12" s="125"/>
      <c r="E12" s="125"/>
      <c r="F12" s="125"/>
      <c r="G12" s="125"/>
      <c r="H12" s="125"/>
      <c r="I12" s="126"/>
      <c r="J12" s="134"/>
    </row>
    <row r="13" spans="1:10" ht="51.75" thickBot="1" x14ac:dyDescent="0.25">
      <c r="A13" s="145"/>
      <c r="B13" s="151"/>
      <c r="C13" s="127" t="str">
        <f>CONCATENATE(Z_TARTALOMJEGYZÉK!$A$1,".  előtti forrás, kiadás")</f>
        <v>2020.  előtti forrás, kiadás</v>
      </c>
      <c r="D13" s="78" t="s">
        <v>47</v>
      </c>
      <c r="E13" s="78" t="s">
        <v>48</v>
      </c>
      <c r="F13" s="78" t="str">
        <f>CONCATENATE("Összes teljesítés ",Z_TARTALOMJEGYZÉK!$A$1,". XII.31 -ig")</f>
        <v>Összes teljesítés 2020. XII.31 -ig</v>
      </c>
      <c r="G13" s="78" t="s">
        <v>47</v>
      </c>
      <c r="H13" s="78" t="s">
        <v>48</v>
      </c>
      <c r="I13" s="78" t="str">
        <f>CONCATENATE("Összes teljesítés ",Z_TARTALOMJEGYZÉK!$A$1,". XII.31 -ig")</f>
        <v>Összes teljesítés 2020. XII.31 -ig</v>
      </c>
      <c r="J13" s="134"/>
    </row>
    <row r="14" spans="1:10" ht="11.25" customHeight="1" thickBot="1" x14ac:dyDescent="0.25">
      <c r="A14" s="146"/>
      <c r="B14" s="152"/>
      <c r="C14" s="128"/>
      <c r="D14" s="129" t="str">
        <f>CONCATENATE(Z_TARTALOMJEGYZÉK!$A$1,". évi")</f>
        <v>2020. évi</v>
      </c>
      <c r="E14" s="130"/>
      <c r="F14" s="131"/>
      <c r="G14" s="129" t="str">
        <f>CONCATENATE(Z_TARTALOMJEGYZÉK!$A$1,". után")</f>
        <v>2020. után</v>
      </c>
      <c r="H14" s="132"/>
      <c r="I14" s="131"/>
      <c r="J14" s="134"/>
    </row>
    <row r="15" spans="1:10" ht="13.5" thickBot="1" x14ac:dyDescent="0.25">
      <c r="A15" s="79" t="s">
        <v>19</v>
      </c>
      <c r="B15" s="80" t="s">
        <v>98</v>
      </c>
      <c r="C15" s="81" t="s">
        <v>21</v>
      </c>
      <c r="D15" s="78" t="s">
        <v>23</v>
      </c>
      <c r="E15" s="78" t="s">
        <v>22</v>
      </c>
      <c r="F15" s="81" t="s">
        <v>24</v>
      </c>
      <c r="G15" s="81" t="s">
        <v>25</v>
      </c>
      <c r="H15" s="81" t="s">
        <v>26</v>
      </c>
      <c r="I15" s="82" t="s">
        <v>97</v>
      </c>
      <c r="J15" s="134"/>
    </row>
    <row r="16" spans="1:10" x14ac:dyDescent="0.2">
      <c r="A16" s="83" t="s">
        <v>8</v>
      </c>
      <c r="B16" s="84">
        <v>4618869</v>
      </c>
      <c r="C16" s="85"/>
      <c r="D16" s="86"/>
      <c r="E16" s="86"/>
      <c r="F16" s="87"/>
      <c r="G16" s="86">
        <v>4618869</v>
      </c>
      <c r="H16" s="88">
        <v>4618869</v>
      </c>
      <c r="I16" s="89">
        <f t="shared" ref="I16:I21" si="0">C16+F16</f>
        <v>0</v>
      </c>
      <c r="J16" s="134"/>
    </row>
    <row r="17" spans="1:10" ht="13.5" x14ac:dyDescent="0.2">
      <c r="A17" s="90" t="s">
        <v>17</v>
      </c>
      <c r="B17" s="91">
        <f>C17+E17+H17</f>
        <v>0</v>
      </c>
      <c r="C17" s="92"/>
      <c r="D17" s="92"/>
      <c r="E17" s="93"/>
      <c r="F17" s="94"/>
      <c r="G17" s="92"/>
      <c r="H17" s="93"/>
      <c r="I17" s="95">
        <f t="shared" si="0"/>
        <v>0</v>
      </c>
      <c r="J17" s="134"/>
    </row>
    <row r="18" spans="1:10" x14ac:dyDescent="0.2">
      <c r="A18" s="96" t="s">
        <v>9</v>
      </c>
      <c r="B18" s="97">
        <f>C18+E18+H18</f>
        <v>78671920</v>
      </c>
      <c r="C18" s="93"/>
      <c r="D18" s="93">
        <v>78671920</v>
      </c>
      <c r="E18" s="93">
        <v>78671920</v>
      </c>
      <c r="F18" s="98">
        <v>78671920</v>
      </c>
      <c r="G18" s="93"/>
      <c r="H18" s="93"/>
      <c r="I18" s="95">
        <f t="shared" si="0"/>
        <v>78671920</v>
      </c>
      <c r="J18" s="134"/>
    </row>
    <row r="19" spans="1:10" x14ac:dyDescent="0.2">
      <c r="A19" s="96" t="s">
        <v>18</v>
      </c>
      <c r="B19" s="97">
        <v>10277676</v>
      </c>
      <c r="C19" s="93"/>
      <c r="D19" s="93">
        <v>10277676</v>
      </c>
      <c r="E19" s="93">
        <v>10277676</v>
      </c>
      <c r="F19" s="98">
        <v>10277676</v>
      </c>
      <c r="G19" s="93"/>
      <c r="H19" s="93"/>
      <c r="I19" s="95">
        <f t="shared" si="0"/>
        <v>10277676</v>
      </c>
      <c r="J19" s="134"/>
    </row>
    <row r="20" spans="1:10" x14ac:dyDescent="0.2">
      <c r="A20" s="96" t="s">
        <v>10</v>
      </c>
      <c r="B20" s="97">
        <f>C20+E20+H20</f>
        <v>0</v>
      </c>
      <c r="C20" s="93"/>
      <c r="D20" s="93"/>
      <c r="E20" s="93"/>
      <c r="F20" s="98"/>
      <c r="G20" s="93"/>
      <c r="H20" s="93"/>
      <c r="I20" s="95">
        <f t="shared" si="0"/>
        <v>0</v>
      </c>
      <c r="J20" s="134"/>
    </row>
    <row r="21" spans="1:10" ht="13.5" thickBot="1" x14ac:dyDescent="0.25">
      <c r="A21" s="96" t="s">
        <v>11</v>
      </c>
      <c r="B21" s="97">
        <f>C21+E21+H21</f>
        <v>0</v>
      </c>
      <c r="C21" s="93"/>
      <c r="D21" s="93"/>
      <c r="E21" s="93"/>
      <c r="F21" s="98"/>
      <c r="G21" s="93"/>
      <c r="H21" s="93"/>
      <c r="I21" s="95">
        <f t="shared" si="0"/>
        <v>0</v>
      </c>
      <c r="J21" s="134"/>
    </row>
    <row r="22" spans="1:10" ht="13.5" thickBot="1" x14ac:dyDescent="0.25">
      <c r="A22" s="99" t="s">
        <v>12</v>
      </c>
      <c r="B22" s="100">
        <f t="shared" ref="B22:I22" si="1">B16+SUM(B18:B21)</f>
        <v>93568465</v>
      </c>
      <c r="C22" s="101">
        <f t="shared" si="1"/>
        <v>0</v>
      </c>
      <c r="D22" s="101">
        <f t="shared" si="1"/>
        <v>88949596</v>
      </c>
      <c r="E22" s="101">
        <f t="shared" si="1"/>
        <v>88949596</v>
      </c>
      <c r="F22" s="101">
        <f t="shared" si="1"/>
        <v>88949596</v>
      </c>
      <c r="G22" s="101">
        <f t="shared" si="1"/>
        <v>4618869</v>
      </c>
      <c r="H22" s="101">
        <f t="shared" si="1"/>
        <v>4618869</v>
      </c>
      <c r="I22" s="102">
        <f t="shared" si="1"/>
        <v>88949596</v>
      </c>
      <c r="J22" s="134"/>
    </row>
    <row r="23" spans="1:10" x14ac:dyDescent="0.2">
      <c r="A23" s="103" t="s">
        <v>13</v>
      </c>
      <c r="B23" s="84">
        <f>C23+E23+H23</f>
        <v>0</v>
      </c>
      <c r="C23" s="86"/>
      <c r="D23" s="86"/>
      <c r="E23" s="86"/>
      <c r="F23" s="86"/>
      <c r="G23" s="86"/>
      <c r="H23" s="86"/>
      <c r="I23" s="89">
        <f>C23+F23</f>
        <v>0</v>
      </c>
      <c r="J23" s="134"/>
    </row>
    <row r="24" spans="1:10" x14ac:dyDescent="0.2">
      <c r="A24" s="104" t="s">
        <v>14</v>
      </c>
      <c r="B24" s="97">
        <f>C24+E24+H24</f>
        <v>80106171</v>
      </c>
      <c r="C24" s="93"/>
      <c r="D24" s="93"/>
      <c r="E24" s="93"/>
      <c r="F24" s="93"/>
      <c r="G24" s="93">
        <v>80106171</v>
      </c>
      <c r="H24" s="93">
        <v>80106171</v>
      </c>
      <c r="I24" s="95">
        <f>C24+F24</f>
        <v>0</v>
      </c>
      <c r="J24" s="134"/>
    </row>
    <row r="25" spans="1:10" x14ac:dyDescent="0.2">
      <c r="A25" s="104" t="s">
        <v>15</v>
      </c>
      <c r="B25" s="97">
        <f>C25+E25+H25</f>
        <v>12246000</v>
      </c>
      <c r="C25" s="93"/>
      <c r="D25" s="93">
        <v>785000</v>
      </c>
      <c r="E25" s="93">
        <v>785000</v>
      </c>
      <c r="F25" s="93">
        <v>785000</v>
      </c>
      <c r="G25" s="93">
        <v>11461000</v>
      </c>
      <c r="H25" s="93">
        <v>11461000</v>
      </c>
      <c r="I25" s="95">
        <f>C25+F25</f>
        <v>785000</v>
      </c>
      <c r="J25" s="134"/>
    </row>
    <row r="26" spans="1:10" x14ac:dyDescent="0.2">
      <c r="A26" s="104" t="s">
        <v>16</v>
      </c>
      <c r="B26" s="97">
        <f>C26+E26+H26</f>
        <v>0</v>
      </c>
      <c r="C26" s="93"/>
      <c r="D26" s="93"/>
      <c r="E26" s="93"/>
      <c r="F26" s="93"/>
      <c r="G26" s="93"/>
      <c r="H26" s="93"/>
      <c r="I26" s="95">
        <f>C26+F26</f>
        <v>0</v>
      </c>
      <c r="J26" s="134"/>
    </row>
    <row r="27" spans="1:10" ht="13.5" thickBot="1" x14ac:dyDescent="0.25">
      <c r="A27" s="105" t="s">
        <v>122</v>
      </c>
      <c r="B27" s="106">
        <f>C27+E27+H27</f>
        <v>1216294</v>
      </c>
      <c r="C27" s="107"/>
      <c r="D27" s="107"/>
      <c r="E27" s="93"/>
      <c r="F27" s="107"/>
      <c r="G27" s="107">
        <v>1216294</v>
      </c>
      <c r="H27" s="93">
        <v>1216294</v>
      </c>
      <c r="I27" s="108">
        <f>C27+F27</f>
        <v>0</v>
      </c>
      <c r="J27" s="134"/>
    </row>
    <row r="28" spans="1:10" ht="13.5" thickBot="1" x14ac:dyDescent="0.25">
      <c r="A28" s="49" t="s">
        <v>6</v>
      </c>
      <c r="B28" s="56">
        <f t="shared" ref="B28:I28" si="2">SUM(B23:B27)</f>
        <v>93568465</v>
      </c>
      <c r="C28" s="54">
        <f t="shared" si="2"/>
        <v>0</v>
      </c>
      <c r="D28" s="54">
        <f t="shared" si="2"/>
        <v>785000</v>
      </c>
      <c r="E28" s="54">
        <f t="shared" si="2"/>
        <v>785000</v>
      </c>
      <c r="F28" s="54">
        <f t="shared" si="2"/>
        <v>785000</v>
      </c>
      <c r="G28" s="54">
        <f t="shared" si="2"/>
        <v>92783465</v>
      </c>
      <c r="H28" s="54">
        <f t="shared" si="2"/>
        <v>92783465</v>
      </c>
      <c r="I28" s="55">
        <f t="shared" si="2"/>
        <v>785000</v>
      </c>
      <c r="J28" s="134"/>
    </row>
    <row r="29" spans="1:10" x14ac:dyDescent="0.2">
      <c r="A29" s="133"/>
      <c r="B29" s="133"/>
      <c r="C29" s="133"/>
      <c r="D29" s="133"/>
      <c r="E29" s="133"/>
      <c r="F29" s="133"/>
      <c r="G29" s="133"/>
      <c r="H29" s="133"/>
      <c r="I29" s="133"/>
      <c r="J29" s="134"/>
    </row>
    <row r="30" spans="1:10" x14ac:dyDescent="0.2">
      <c r="A30" s="50"/>
      <c r="B30" s="50"/>
      <c r="C30" s="50"/>
      <c r="D30" s="50"/>
      <c r="E30" s="50"/>
      <c r="F30" s="50"/>
      <c r="G30" s="50"/>
      <c r="H30" s="50"/>
      <c r="I30" s="50"/>
      <c r="J30" s="134"/>
    </row>
    <row r="31" spans="1:10" x14ac:dyDescent="0.2">
      <c r="A31" s="50"/>
      <c r="B31" s="50"/>
      <c r="C31" s="50"/>
      <c r="D31" s="50"/>
      <c r="E31" s="50"/>
      <c r="F31" s="50"/>
      <c r="G31" s="50"/>
      <c r="H31" s="50"/>
      <c r="I31" s="50"/>
      <c r="J31" s="112"/>
    </row>
    <row r="32" spans="1:10" x14ac:dyDescent="0.2">
      <c r="A32" s="50"/>
      <c r="B32" s="50"/>
      <c r="C32" s="50"/>
      <c r="D32" s="50"/>
      <c r="E32" s="50"/>
      <c r="F32" s="50"/>
      <c r="G32" s="50"/>
      <c r="H32" s="50"/>
      <c r="I32" s="50"/>
      <c r="J32" s="112"/>
    </row>
    <row r="33" spans="1:10" x14ac:dyDescent="0.2">
      <c r="A33" s="50"/>
      <c r="B33" s="50"/>
      <c r="C33" s="50"/>
      <c r="D33" s="50"/>
      <c r="E33" s="50"/>
      <c r="F33" s="50"/>
      <c r="G33" s="50"/>
      <c r="H33" s="50"/>
      <c r="I33" s="50"/>
      <c r="J33" s="112"/>
    </row>
    <row r="34" spans="1:10" x14ac:dyDescent="0.2">
      <c r="A34" s="50"/>
      <c r="B34" s="50"/>
      <c r="C34" s="50"/>
      <c r="D34" s="50"/>
      <c r="E34" s="50"/>
      <c r="F34" s="50"/>
      <c r="G34" s="50"/>
      <c r="H34" s="50"/>
      <c r="I34" s="50"/>
      <c r="J34" s="112"/>
    </row>
    <row r="35" spans="1:10" x14ac:dyDescent="0.2">
      <c r="A35" s="50"/>
      <c r="B35" s="50"/>
      <c r="C35" s="50"/>
      <c r="D35" s="50"/>
      <c r="E35" s="50"/>
      <c r="F35" s="50"/>
      <c r="G35" s="50"/>
      <c r="H35" s="50"/>
      <c r="I35" s="50"/>
      <c r="J35" s="112"/>
    </row>
    <row r="36" spans="1:10" x14ac:dyDescent="0.2">
      <c r="A36" s="50"/>
      <c r="B36" s="50"/>
      <c r="C36" s="50"/>
      <c r="D36" s="50"/>
      <c r="E36" s="50"/>
      <c r="F36" s="50"/>
      <c r="G36" s="50"/>
      <c r="H36" s="50"/>
      <c r="I36" s="50"/>
      <c r="J36" s="112"/>
    </row>
    <row r="37" spans="1:10" x14ac:dyDescent="0.2">
      <c r="A37" s="50"/>
      <c r="B37" s="50"/>
      <c r="C37" s="50"/>
      <c r="D37" s="50"/>
      <c r="E37" s="50"/>
      <c r="F37" s="50"/>
      <c r="G37" s="50"/>
      <c r="H37" s="50"/>
      <c r="I37" s="50"/>
      <c r="J37" s="112"/>
    </row>
    <row r="38" spans="1:10" x14ac:dyDescent="0.2">
      <c r="A38" s="50"/>
      <c r="B38" s="50"/>
      <c r="C38" s="50"/>
      <c r="D38" s="50"/>
      <c r="E38" s="50"/>
      <c r="F38" s="50"/>
      <c r="G38" s="50"/>
      <c r="H38" s="50"/>
      <c r="I38" s="50"/>
      <c r="J38" s="112"/>
    </row>
    <row r="39" spans="1:10" x14ac:dyDescent="0.2">
      <c r="A39" s="50"/>
      <c r="B39" s="50"/>
      <c r="C39" s="50"/>
      <c r="D39" s="50"/>
      <c r="E39" s="50"/>
      <c r="F39" s="50"/>
      <c r="G39" s="50"/>
      <c r="H39" s="50"/>
      <c r="I39" s="50"/>
      <c r="J39" s="112"/>
    </row>
    <row r="40" spans="1:10" x14ac:dyDescent="0.2">
      <c r="A40" s="50"/>
      <c r="B40" s="50"/>
      <c r="C40" s="50"/>
      <c r="D40" s="50"/>
      <c r="E40" s="50"/>
      <c r="F40" s="50"/>
      <c r="G40" s="50"/>
      <c r="H40" s="50"/>
      <c r="I40" s="50"/>
      <c r="J40" s="112"/>
    </row>
    <row r="41" spans="1:10" ht="14.25" x14ac:dyDescent="0.2">
      <c r="A41" s="135" t="s">
        <v>123</v>
      </c>
      <c r="B41" s="135"/>
      <c r="C41" s="136"/>
      <c r="D41" s="136"/>
      <c r="E41" s="136"/>
      <c r="F41" s="136"/>
      <c r="G41" s="136"/>
      <c r="H41" s="136"/>
      <c r="I41" s="136"/>
      <c r="J41" s="134"/>
    </row>
    <row r="42" spans="1:10" ht="15" x14ac:dyDescent="0.2">
      <c r="A42" s="137" t="s">
        <v>124</v>
      </c>
      <c r="B42" s="138"/>
      <c r="C42" s="138"/>
      <c r="D42" s="139"/>
      <c r="E42" s="139"/>
      <c r="F42" s="139"/>
      <c r="G42" s="48"/>
      <c r="H42" s="140" t="s">
        <v>91</v>
      </c>
      <c r="I42" s="140"/>
      <c r="J42" s="134"/>
    </row>
    <row r="43" spans="1:10" ht="15.75" thickBot="1" x14ac:dyDescent="0.25">
      <c r="A43" s="109"/>
      <c r="B43" s="109"/>
      <c r="C43" s="109"/>
      <c r="D43" s="110"/>
      <c r="E43" s="110"/>
      <c r="F43" s="110"/>
      <c r="G43" s="111"/>
      <c r="H43" s="75"/>
      <c r="I43" s="75"/>
    </row>
    <row r="44" spans="1:10" ht="13.5" thickBot="1" x14ac:dyDescent="0.25">
      <c r="A44" s="144" t="s">
        <v>7</v>
      </c>
      <c r="B44" s="147" t="s">
        <v>46</v>
      </c>
      <c r="C44" s="148"/>
      <c r="D44" s="148"/>
      <c r="E44" s="148"/>
      <c r="F44" s="149"/>
      <c r="G44" s="149"/>
      <c r="H44" s="149"/>
      <c r="I44" s="150"/>
    </row>
    <row r="45" spans="1:10" ht="13.5" thickBot="1" x14ac:dyDescent="0.25">
      <c r="A45" s="145"/>
      <c r="B45" s="127" t="s">
        <v>99</v>
      </c>
      <c r="C45" s="124" t="s">
        <v>95</v>
      </c>
      <c r="D45" s="125"/>
      <c r="E45" s="125"/>
      <c r="F45" s="125"/>
      <c r="G45" s="125"/>
      <c r="H45" s="125"/>
      <c r="I45" s="126"/>
    </row>
    <row r="46" spans="1:10" ht="51.75" thickBot="1" x14ac:dyDescent="0.25">
      <c r="A46" s="145"/>
      <c r="B46" s="151"/>
      <c r="C46" s="127" t="str">
        <f>CONCATENATE(Z_TARTALOMJEGYZÉK!$A$1,".  előtti forrás, kiadás")</f>
        <v>2020.  előtti forrás, kiadás</v>
      </c>
      <c r="D46" s="78" t="s">
        <v>47</v>
      </c>
      <c r="E46" s="78" t="s">
        <v>48</v>
      </c>
      <c r="F46" s="78" t="str">
        <f>CONCATENATE("Összes teljesítés ",Z_TARTALOMJEGYZÉK!$A$1,". XII.31 -ig")</f>
        <v>Összes teljesítés 2020. XII.31 -ig</v>
      </c>
      <c r="G46" s="78" t="s">
        <v>47</v>
      </c>
      <c r="H46" s="78" t="s">
        <v>48</v>
      </c>
      <c r="I46" s="78" t="str">
        <f>CONCATENATE("Összes teljesítés ",Z_TARTALOMJEGYZÉK!$A$1,". XII.31 -ig")</f>
        <v>Összes teljesítés 2020. XII.31 -ig</v>
      </c>
    </row>
    <row r="47" spans="1:10" ht="13.5" thickBot="1" x14ac:dyDescent="0.25">
      <c r="A47" s="146"/>
      <c r="B47" s="152"/>
      <c r="C47" s="128"/>
      <c r="D47" s="129" t="str">
        <f>CONCATENATE(Z_TARTALOMJEGYZÉK!$A$1,". évi")</f>
        <v>2020. évi</v>
      </c>
      <c r="E47" s="130"/>
      <c r="F47" s="131"/>
      <c r="G47" s="129" t="str">
        <f>CONCATENATE(Z_TARTALOMJEGYZÉK!$A$1,". után")</f>
        <v>2020. után</v>
      </c>
      <c r="H47" s="132"/>
      <c r="I47" s="131"/>
    </row>
    <row r="48" spans="1:10" ht="13.5" thickBot="1" x14ac:dyDescent="0.25">
      <c r="A48" s="79" t="s">
        <v>19</v>
      </c>
      <c r="B48" s="80" t="s">
        <v>98</v>
      </c>
      <c r="C48" s="81" t="s">
        <v>21</v>
      </c>
      <c r="D48" s="78" t="s">
        <v>23</v>
      </c>
      <c r="E48" s="78" t="s">
        <v>22</v>
      </c>
      <c r="F48" s="81" t="s">
        <v>24</v>
      </c>
      <c r="G48" s="81" t="s">
        <v>25</v>
      </c>
      <c r="H48" s="81" t="s">
        <v>26</v>
      </c>
      <c r="I48" s="82" t="s">
        <v>97</v>
      </c>
    </row>
    <row r="49" spans="1:9" x14ac:dyDescent="0.2">
      <c r="A49" s="83" t="s">
        <v>8</v>
      </c>
      <c r="B49" s="84">
        <v>1115208</v>
      </c>
      <c r="C49" s="85"/>
      <c r="D49" s="86">
        <v>1115208</v>
      </c>
      <c r="E49" s="86">
        <v>1115208</v>
      </c>
      <c r="F49" s="87">
        <v>1096752</v>
      </c>
      <c r="G49" s="86"/>
      <c r="H49" s="88"/>
      <c r="I49" s="89">
        <f t="shared" ref="I49:I54" si="3">C49+F49</f>
        <v>1096752</v>
      </c>
    </row>
    <row r="50" spans="1:9" ht="13.5" x14ac:dyDescent="0.2">
      <c r="A50" s="90" t="s">
        <v>17</v>
      </c>
      <c r="B50" s="91">
        <f>C50+E50+H50</f>
        <v>0</v>
      </c>
      <c r="C50" s="92"/>
      <c r="D50" s="92"/>
      <c r="E50" s="93"/>
      <c r="F50" s="94"/>
      <c r="G50" s="92"/>
      <c r="H50" s="93"/>
      <c r="I50" s="95">
        <f t="shared" si="3"/>
        <v>0</v>
      </c>
    </row>
    <row r="51" spans="1:9" x14ac:dyDescent="0.2">
      <c r="A51" s="96" t="s">
        <v>9</v>
      </c>
      <c r="B51" s="97">
        <v>9870741</v>
      </c>
      <c r="C51" s="93"/>
      <c r="D51" s="93">
        <v>9870741</v>
      </c>
      <c r="E51" s="93">
        <v>9870741</v>
      </c>
      <c r="F51" s="98">
        <v>9870740</v>
      </c>
      <c r="G51" s="93"/>
      <c r="H51" s="93"/>
      <c r="I51" s="95">
        <f t="shared" si="3"/>
        <v>9870740</v>
      </c>
    </row>
    <row r="52" spans="1:9" x14ac:dyDescent="0.2">
      <c r="A52" s="96" t="s">
        <v>18</v>
      </c>
      <c r="B52" s="97"/>
      <c r="C52" s="93"/>
      <c r="D52" s="93"/>
      <c r="E52" s="93"/>
      <c r="F52" s="98"/>
      <c r="G52" s="93"/>
      <c r="H52" s="93"/>
      <c r="I52" s="95">
        <f t="shared" si="3"/>
        <v>0</v>
      </c>
    </row>
    <row r="53" spans="1:9" x14ac:dyDescent="0.2">
      <c r="A53" s="96" t="s">
        <v>10</v>
      </c>
      <c r="B53" s="97">
        <f>C53+E53+H53</f>
        <v>0</v>
      </c>
      <c r="C53" s="93"/>
      <c r="D53" s="93"/>
      <c r="E53" s="93"/>
      <c r="F53" s="98"/>
      <c r="G53" s="93"/>
      <c r="H53" s="93"/>
      <c r="I53" s="95">
        <f t="shared" si="3"/>
        <v>0</v>
      </c>
    </row>
    <row r="54" spans="1:9" ht="13.5" thickBot="1" x14ac:dyDescent="0.25">
      <c r="A54" s="96" t="s">
        <v>11</v>
      </c>
      <c r="B54" s="97">
        <f>C54+E54+H54</f>
        <v>0</v>
      </c>
      <c r="C54" s="93"/>
      <c r="D54" s="93"/>
      <c r="E54" s="93"/>
      <c r="F54" s="98"/>
      <c r="G54" s="93"/>
      <c r="H54" s="93"/>
      <c r="I54" s="95">
        <f t="shared" si="3"/>
        <v>0</v>
      </c>
    </row>
    <row r="55" spans="1:9" ht="13.5" thickBot="1" x14ac:dyDescent="0.25">
      <c r="A55" s="99" t="s">
        <v>12</v>
      </c>
      <c r="B55" s="100">
        <f t="shared" ref="B55:I55" si="4">B49+SUM(B51:B54)</f>
        <v>10985949</v>
      </c>
      <c r="C55" s="101">
        <f t="shared" si="4"/>
        <v>0</v>
      </c>
      <c r="D55" s="101">
        <f t="shared" si="4"/>
        <v>10985949</v>
      </c>
      <c r="E55" s="101">
        <f t="shared" si="4"/>
        <v>10985949</v>
      </c>
      <c r="F55" s="101">
        <f t="shared" si="4"/>
        <v>10967492</v>
      </c>
      <c r="G55" s="101">
        <f t="shared" si="4"/>
        <v>0</v>
      </c>
      <c r="H55" s="101">
        <f t="shared" si="4"/>
        <v>0</v>
      </c>
      <c r="I55" s="102">
        <f t="shared" si="4"/>
        <v>10967492</v>
      </c>
    </row>
    <row r="56" spans="1:9" x14ac:dyDescent="0.2">
      <c r="A56" s="103" t="s">
        <v>13</v>
      </c>
      <c r="B56" s="84">
        <f>C56+E56+H56</f>
        <v>0</v>
      </c>
      <c r="C56" s="86"/>
      <c r="D56" s="86"/>
      <c r="E56" s="86"/>
      <c r="F56" s="86"/>
      <c r="G56" s="86"/>
      <c r="H56" s="86"/>
      <c r="I56" s="89">
        <f>C56+F56</f>
        <v>0</v>
      </c>
    </row>
    <row r="57" spans="1:9" x14ac:dyDescent="0.2">
      <c r="A57" s="104" t="s">
        <v>14</v>
      </c>
      <c r="B57" s="97">
        <f>C57+E57+H57</f>
        <v>10868249</v>
      </c>
      <c r="C57" s="93"/>
      <c r="D57" s="93">
        <v>10868249</v>
      </c>
      <c r="E57" s="93">
        <v>10868249</v>
      </c>
      <c r="F57" s="93">
        <v>10868250</v>
      </c>
      <c r="G57" s="93"/>
      <c r="H57" s="93"/>
      <c r="I57" s="95">
        <f>C57+F57</f>
        <v>10868250</v>
      </c>
    </row>
    <row r="58" spans="1:9" x14ac:dyDescent="0.2">
      <c r="A58" s="104" t="s">
        <v>15</v>
      </c>
      <c r="B58" s="97">
        <f>C58+E58+H58</f>
        <v>117700</v>
      </c>
      <c r="C58" s="93"/>
      <c r="D58" s="93">
        <v>117700</v>
      </c>
      <c r="E58" s="93">
        <v>117700</v>
      </c>
      <c r="F58" s="93">
        <v>99242</v>
      </c>
      <c r="G58" s="93"/>
      <c r="H58" s="93"/>
      <c r="I58" s="95">
        <f>C58+F58</f>
        <v>99242</v>
      </c>
    </row>
    <row r="59" spans="1:9" x14ac:dyDescent="0.2">
      <c r="A59" s="104" t="s">
        <v>16</v>
      </c>
      <c r="B59" s="97">
        <f>C59+E59+H59</f>
        <v>0</v>
      </c>
      <c r="C59" s="93"/>
      <c r="D59" s="93"/>
      <c r="E59" s="93"/>
      <c r="F59" s="93"/>
      <c r="G59" s="93"/>
      <c r="H59" s="93"/>
      <c r="I59" s="95">
        <f>C59+F59</f>
        <v>0</v>
      </c>
    </row>
    <row r="60" spans="1:9" ht="13.5" thickBot="1" x14ac:dyDescent="0.25">
      <c r="A60" s="105" t="s">
        <v>122</v>
      </c>
      <c r="B60" s="106">
        <f>C60+E60+H60</f>
        <v>0</v>
      </c>
      <c r="C60" s="107"/>
      <c r="D60" s="107"/>
      <c r="E60" s="93"/>
      <c r="F60" s="107"/>
      <c r="G60" s="107"/>
      <c r="H60" s="93"/>
      <c r="I60" s="108">
        <f>C60+F60</f>
        <v>0</v>
      </c>
    </row>
    <row r="61" spans="1:9" ht="13.5" thickBot="1" x14ac:dyDescent="0.25">
      <c r="A61" s="49" t="s">
        <v>6</v>
      </c>
      <c r="B61" s="56">
        <f t="shared" ref="B61:I61" si="5">SUM(B56:B60)</f>
        <v>10985949</v>
      </c>
      <c r="C61" s="54">
        <f t="shared" si="5"/>
        <v>0</v>
      </c>
      <c r="D61" s="54">
        <f t="shared" si="5"/>
        <v>10985949</v>
      </c>
      <c r="E61" s="54">
        <f t="shared" si="5"/>
        <v>10985949</v>
      </c>
      <c r="F61" s="54">
        <f t="shared" si="5"/>
        <v>10967492</v>
      </c>
      <c r="G61" s="54">
        <f t="shared" si="5"/>
        <v>0</v>
      </c>
      <c r="H61" s="54">
        <f t="shared" si="5"/>
        <v>0</v>
      </c>
      <c r="I61" s="55">
        <f t="shared" si="5"/>
        <v>10967492</v>
      </c>
    </row>
  </sheetData>
  <mergeCells count="26">
    <mergeCell ref="A44:A47"/>
    <mergeCell ref="B44:I44"/>
    <mergeCell ref="B45:B47"/>
    <mergeCell ref="C45:I45"/>
    <mergeCell ref="C46:C47"/>
    <mergeCell ref="D47:F47"/>
    <mergeCell ref="G47:I47"/>
    <mergeCell ref="A8:I8"/>
    <mergeCell ref="A9:F9"/>
    <mergeCell ref="A1:I1"/>
    <mergeCell ref="J1:J30"/>
    <mergeCell ref="A3:I3"/>
    <mergeCell ref="A4:I4"/>
    <mergeCell ref="H9:I9"/>
    <mergeCell ref="A11:A14"/>
    <mergeCell ref="B11:I11"/>
    <mergeCell ref="B12:B14"/>
    <mergeCell ref="C12:I12"/>
    <mergeCell ref="C13:C14"/>
    <mergeCell ref="D14:F14"/>
    <mergeCell ref="G14:I14"/>
    <mergeCell ref="A29:I29"/>
    <mergeCell ref="J41:J42"/>
    <mergeCell ref="A41:I41"/>
    <mergeCell ref="A42:F42"/>
    <mergeCell ref="H42:I42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Z_TARTALOMJEGYZÉK</vt:lpstr>
      <vt:lpstr>Z_ALAPADATOK</vt:lpstr>
      <vt:lpstr>Z_ÖSSZEFÜGGÉSEK</vt:lpstr>
      <vt:lpstr>3.1.sz.mell.</vt:lpstr>
      <vt:lpstr>3.2.sz.mell.</vt:lpstr>
      <vt:lpstr>3.3.sz.mell.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2021-05-20T07:15:18Z</cp:lastPrinted>
  <dcterms:created xsi:type="dcterms:W3CDTF">1999-10-30T10:30:45Z</dcterms:created>
  <dcterms:modified xsi:type="dcterms:W3CDTF">2021-05-27T11:58:50Z</dcterms:modified>
</cp:coreProperties>
</file>