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/>
  </bookViews>
  <sheets>
    <sheet name="Z_TARTALOMJEGYZÉK" sheetId="209" r:id="rId1"/>
    <sheet name="Z_ALAPADATOK" sheetId="94" r:id="rId2"/>
    <sheet name="Z_ÖSSZEFÜGGÉSEK" sheetId="75" r:id="rId3"/>
    <sheet name="4.1.sz.mell" sheetId="3" r:id="rId4"/>
    <sheet name="4.2.sz.mell" sheetId="79" r:id="rId5"/>
    <sheet name="4.3.sz.mell" sheetId="105" r:id="rId6"/>
  </sheets>
  <definedNames>
    <definedName name="_xlnm.Print_Titles" localSheetId="3">'4.1.sz.mell'!$1:$6</definedName>
    <definedName name="_xlnm.Print_Titles" localSheetId="4">'4.2.sz.mell'!$1:$6</definedName>
    <definedName name="_xlnm.Print_Titles" localSheetId="5">'4.3.sz.mell'!$1:$6</definedName>
  </definedNames>
  <calcPr calcId="181029" fullCalcOnLoad="1"/>
</workbook>
</file>

<file path=xl/calcChain.xml><?xml version="1.0" encoding="utf-8"?>
<calcChain xmlns="http://schemas.openxmlformats.org/spreadsheetml/2006/main">
  <c r="E98" i="3" l="1"/>
  <c r="D98" i="3"/>
  <c r="C98" i="3"/>
  <c r="D7" i="94"/>
  <c r="B1" i="94"/>
  <c r="A6" i="75"/>
  <c r="E5" i="3"/>
  <c r="K13" i="94"/>
  <c r="M13" i="94"/>
  <c r="K11" i="94"/>
  <c r="M11" i="94"/>
  <c r="B31" i="3"/>
  <c r="B32" i="3"/>
  <c r="B33" i="3"/>
  <c r="B34" i="3"/>
  <c r="B35" i="3"/>
  <c r="B36" i="3"/>
  <c r="B30" i="3"/>
  <c r="B10" i="209"/>
  <c r="B11" i="209"/>
  <c r="B2" i="105"/>
  <c r="B2" i="3"/>
  <c r="E29" i="3"/>
  <c r="D29" i="3"/>
  <c r="C29" i="3"/>
  <c r="D45" i="105"/>
  <c r="E45" i="105"/>
  <c r="D51" i="105"/>
  <c r="E51" i="105"/>
  <c r="D8" i="105"/>
  <c r="D36" i="105"/>
  <c r="E8" i="105"/>
  <c r="D20" i="105"/>
  <c r="E20" i="105"/>
  <c r="D26" i="105"/>
  <c r="E26" i="105"/>
  <c r="D30" i="105"/>
  <c r="E30" i="105"/>
  <c r="D37" i="105"/>
  <c r="E37" i="105"/>
  <c r="D46" i="79"/>
  <c r="E46" i="79"/>
  <c r="D52" i="79"/>
  <c r="E52" i="79"/>
  <c r="D8" i="79"/>
  <c r="E8" i="79"/>
  <c r="D20" i="79"/>
  <c r="E20" i="79"/>
  <c r="D26" i="79"/>
  <c r="E26" i="79"/>
  <c r="D31" i="79"/>
  <c r="E31" i="79"/>
  <c r="D38" i="79"/>
  <c r="D42" i="79"/>
  <c r="E38" i="79"/>
  <c r="D93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C140" i="3"/>
  <c r="C154" i="3"/>
  <c r="C51" i="105"/>
  <c r="C45" i="105"/>
  <c r="C57" i="105"/>
  <c r="C26" i="79"/>
  <c r="C146" i="3"/>
  <c r="C133" i="3"/>
  <c r="C93" i="3"/>
  <c r="C37" i="105"/>
  <c r="C41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C46" i="79"/>
  <c r="C58" i="79"/>
  <c r="C8" i="79"/>
  <c r="K15" i="94"/>
  <c r="K17" i="94"/>
  <c r="M17" i="94"/>
  <c r="M15" i="94"/>
  <c r="E89" i="3"/>
  <c r="K19" i="94"/>
  <c r="C36" i="105"/>
  <c r="E154" i="3"/>
  <c r="E36" i="105"/>
  <c r="C89" i="3"/>
  <c r="D89" i="3"/>
  <c r="D154" i="3"/>
  <c r="D58" i="79"/>
  <c r="K21" i="94"/>
  <c r="M21" i="94"/>
  <c r="M19" i="94"/>
  <c r="K23" i="94"/>
  <c r="D57" i="105"/>
  <c r="D37" i="79"/>
  <c r="E128" i="3"/>
  <c r="E155" i="3"/>
  <c r="E37" i="79"/>
  <c r="E42" i="79"/>
  <c r="C37" i="79"/>
  <c r="M23" i="94"/>
  <c r="K25" i="94"/>
  <c r="K27" i="94"/>
  <c r="M25" i="94"/>
  <c r="M27" i="94"/>
  <c r="K29" i="94"/>
  <c r="M29" i="94"/>
  <c r="K31" i="94"/>
  <c r="M31" i="94"/>
  <c r="E57" i="105"/>
  <c r="C58" i="105"/>
  <c r="E41" i="105"/>
  <c r="D41" i="105"/>
  <c r="D58" i="105"/>
  <c r="C42" i="79"/>
  <c r="E58" i="79"/>
  <c r="D59" i="79"/>
  <c r="C59" i="79"/>
  <c r="C128" i="3"/>
  <c r="C155" i="3"/>
  <c r="D128" i="3"/>
  <c r="D155" i="3"/>
  <c r="C65" i="3"/>
  <c r="C90" i="3"/>
  <c r="C156" i="3"/>
  <c r="E65" i="3"/>
  <c r="E90" i="3"/>
  <c r="D65" i="3"/>
  <c r="D90" i="3"/>
  <c r="D156" i="3"/>
  <c r="A19" i="75"/>
  <c r="A31" i="75"/>
  <c r="A25" i="75"/>
  <c r="A13" i="75"/>
  <c r="A37" i="75"/>
  <c r="E5" i="79"/>
</calcChain>
</file>

<file path=xl/sharedStrings.xml><?xml version="1.0" encoding="utf-8"?>
<sst xmlns="http://schemas.openxmlformats.org/spreadsheetml/2006/main" count="624" uniqueCount="373">
  <si>
    <t>Vállalkozási maradvány igénybevétele</t>
  </si>
  <si>
    <t>Finanszírozási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</si>
  <si>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</si>
  <si>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</si>
  <si>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</si>
  <si>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</si>
  <si>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</si>
  <si>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</si>
  <si>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</si>
  <si>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</si>
  <si>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</si>
  <si>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</si>
  <si>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</si>
  <si>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</si>
  <si>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</si>
  <si>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</si>
  <si>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</si>
  <si>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</si>
  <si>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</si>
  <si>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</si>
  <si>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</si>
  <si>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</si>
  <si>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</si>
  <si>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</si>
  <si>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</si>
  <si>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</si>
  <si>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</si>
  <si>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</si>
  <si>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</si>
  <si>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</si>
  <si>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</si>
  <si>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</si>
  <si>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</si>
  <si>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</si>
  <si>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</si>
  <si>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</si>
  <si>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</si>
  <si>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</si>
  <si>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</si>
  <si>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</si>
  <si>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</si>
  <si>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</si>
  <si>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</si>
  <si>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</si>
  <si>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</si>
  <si>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</si>
  <si>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</si>
  <si>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</si>
  <si>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</si>
  <si>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</si>
  <si>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</si>
  <si>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</si>
  <si>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</si>
  <si>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</si>
  <si>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</si>
  <si>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</si>
  <si>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</si>
  <si>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</si>
  <si>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</si>
  <si>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</si>
  <si>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</si>
  <si>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</si>
  <si>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</si>
  <si>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</si>
  <si>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</si>
  <si>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</si>
  <si>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</si>
  <si>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</si>
  <si>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</si>
  <si>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</si>
  <si>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</si>
  <si>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</si>
  <si>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</si>
  <si>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</si>
  <si>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</si>
  <si>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</si>
  <si>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</si>
  <si>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</si>
  <si>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</si>
  <si>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</si>
  <si>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</si>
  <si>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</si>
  <si>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</si>
  <si>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</si>
  <si>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</si>
  <si>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</si>
  <si>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</si>
  <si>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</si>
  <si>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</si>
  <si>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</si>
  <si>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</si>
  <si>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</si>
  <si>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</si>
  <si>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</si>
  <si>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</si>
  <si>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</si>
  <si>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</si>
  <si>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</si>
  <si>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</si>
  <si>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</si>
  <si>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</si>
  <si>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</si>
  <si>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</si>
  <si>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</si>
  <si>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</si>
  <si>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</si>
  <si>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</si>
  <si>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</si>
  <si>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</si>
  <si>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</si>
  <si>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</si>
  <si>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</si>
  <si>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</si>
  <si>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</si>
  <si>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</si>
  <si>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</si>
  <si>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</si>
  <si>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</si>
  <si>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</si>
  <si>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</si>
  <si>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</si>
  <si>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</si>
  <si>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</si>
  <si>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</si>
  <si>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</si>
  <si>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</si>
  <si>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</si>
  <si>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</si>
  <si>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</si>
  <si>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</si>
  <si>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</si>
  <si>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</si>
  <si>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</si>
  <si>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</si>
  <si>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</si>
  <si>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</si>
  <si>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</si>
  <si>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</si>
  <si>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</si>
  <si>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</si>
  <si>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</si>
  <si>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</si>
  <si>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</si>
  <si>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</si>
  <si>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</si>
  <si>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</si>
  <si>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</si>
  <si>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</si>
  <si>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</si>
  <si>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</si>
  <si>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</si>
  <si>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</si>
  <si>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</si>
  <si>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</si>
  <si>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</si>
  <si>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</si>
  <si>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</si>
  <si>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</si>
  <si>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</si>
  <si>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</si>
  <si>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</si>
  <si>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</si>
  <si>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</si>
  <si>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</si>
  <si>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</si>
  <si>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</si>
  <si>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</si>
  <si>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</si>
  <si>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</si>
  <si>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</si>
  <si>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</si>
  <si>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</si>
  <si>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</si>
  <si>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</si>
  <si>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</si>
  <si>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</si>
  <si>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</si>
  <si>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</si>
  <si>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</si>
  <si>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</si>
  <si>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</si>
  <si>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</si>
  <si>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</si>
  <si>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</si>
  <si>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</si>
  <si>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</si>
  <si>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</si>
  <si>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</si>
  <si>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</si>
  <si>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</si>
  <si>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</si>
  <si>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</si>
  <si>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</si>
  <si>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</si>
  <si>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Működési célú átvett pénzeszközök</t>
  </si>
  <si>
    <t>Pénzügyi lízing kiadásai</t>
  </si>
  <si>
    <t xml:space="preserve"> 10.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</si>
  <si>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</si>
  <si>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</si>
  <si>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</si>
  <si>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</si>
  <si>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</si>
  <si>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</si>
  <si>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</si>
  <si>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</si>
  <si>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</si>
  <si>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</si>
  <si>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</si>
  <si>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</si>
  <si>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</si>
  <si>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</si>
  <si>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</si>
  <si>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</si>
  <si>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</si>
  <si>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</si>
  <si>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</si>
  <si>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</si>
  <si>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</si>
  <si>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</si>
  <si>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</si>
  <si>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</si>
  <si>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</si>
  <si>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</si>
  <si>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</si>
  <si>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</si>
  <si>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</si>
  <si>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</si>
  <si>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</si>
  <si>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</si>
  <si>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</si>
  <si>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</si>
  <si>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>1.18.</t>
  </si>
  <si>
    <t>1.19.</t>
  </si>
  <si>
    <t>1.20.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</si>
  <si>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</si>
  <si>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</si>
  <si>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</si>
  <si>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</si>
  <si>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</si>
  <si>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Belföldi kötvények beváltása</t>
  </si>
  <si>
    <t>Éven túli lejáratú belföldi értékpapírok beváltása</t>
  </si>
  <si>
    <t>Likviditási célú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</si>
  <si>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</si>
  <si>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</si>
  <si>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</si>
  <si>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</si>
  <si>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</si>
  <si>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</si>
  <si>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</si>
  <si>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</si>
  <si>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</si>
  <si>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</si>
  <si>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</si>
  <si>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</si>
  <si>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</si>
  <si>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Váltóbevételek</t>
  </si>
  <si>
    <t>FINANSZÍROZÁSI BEVÉTELEK ÖSSZESEN: (10. + … +16.)</t>
  </si>
  <si>
    <t>A</t>
  </si>
  <si>
    <t>B</t>
  </si>
  <si>
    <t>C</t>
  </si>
  <si>
    <t>E</t>
  </si>
  <si>
    <t>D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</si>
  <si>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</si>
  <si>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</si>
  <si>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</si>
  <si>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</si>
  <si>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</si>
  <si>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</si>
  <si>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</si>
  <si>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</si>
  <si>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</si>
  <si>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</si>
  <si>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</si>
  <si>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</si>
  <si>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</si>
  <si>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</si>
  <si>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</si>
  <si>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</si>
  <si>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</si>
  <si>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</si>
  <si>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</si>
  <si>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</si>
  <si>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</si>
  <si>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</si>
  <si>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</si>
  <si>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</si>
  <si>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</si>
  <si>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</si>
  <si>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</si>
  <si>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</si>
  <si>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</si>
  <si>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</si>
  <si>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</si>
  <si>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</si>
  <si>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</si>
  <si>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</si>
  <si>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</si>
  <si>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</si>
  <si>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</si>
  <si>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</si>
  <si>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</si>
  <si>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</si>
  <si>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</si>
  <si>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</si>
  <si>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</si>
  <si>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</si>
  <si>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</si>
  <si>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</si>
  <si>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</si>
  <si>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</si>
  <si>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</si>
  <si>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</si>
  <si>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</si>
  <si>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</si>
  <si>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</si>
  <si>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</si>
  <si>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</si>
  <si>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</si>
  <si>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</si>
  <si>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</si>
  <si>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</si>
  <si>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</si>
  <si>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</si>
  <si>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</si>
  <si>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</si>
  <si>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Közhatalmi bevételek (4.1.+…+4.7.)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</si>
  <si>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</si>
  <si>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</si>
  <si>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</si>
  <si>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</si>
  <si>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</si>
  <si>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</si>
  <si>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</si>
  <si>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</si>
  <si>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</si>
  <si>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</si>
  <si>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</si>
  <si>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</si>
  <si>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Zárszámadási rendelet űrlapjainak összefüggései: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</si>
  <si>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</si>
  <si>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</si>
  <si>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</si>
  <si>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</si>
  <si>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</si>
  <si>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</si>
  <si>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</si>
  <si>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Összes  bevétel, kiadás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</si>
  <si>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</si>
  <si>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</si>
  <si>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</si>
  <si>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</si>
  <si>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</si>
  <si>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</si>
  <si>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</si>
  <si>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</si>
  <si>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. évi</t>
  </si>
  <si>
    <t>Forintban!</t>
  </si>
  <si>
    <t>Mellékletben külön?</t>
  </si>
  <si>
    <t>.</t>
  </si>
  <si>
    <t>Igen</t>
  </si>
  <si>
    <t>Tótszerdahely Községi Önkormányzata</t>
  </si>
  <si>
    <t>Tótszerdahelyi Közös Önkormányzati Hivatal</t>
  </si>
  <si>
    <t>Tótszerdahelyi Óvoda és Konyha</t>
  </si>
  <si>
    <t>Tótszerdahelyi Közös Önkormányhati Hivatal</t>
  </si>
  <si>
    <t>Önkormányzatok szociális, gyermekjóléti és gyermekézkeztetési feladatainak támogatása</t>
  </si>
  <si>
    <t>2020. XII.31. teljesítés</t>
  </si>
  <si>
    <t>V.27.</t>
  </si>
  <si>
    <t>4.1. melléklet</t>
  </si>
  <si>
    <t>4.2. melléklet</t>
  </si>
  <si>
    <t>4.3. melléklet</t>
  </si>
  <si>
    <t>4.1. melléklet a 3/2021.(V.27.) önkormányzati rendelethez</t>
  </si>
  <si>
    <t>4.2. melléklet a 3/2021.(V.27.) önkormányzati rendelethez</t>
  </si>
  <si>
    <t>4.3. melléklet a 3/2021.(V.27.)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</si>
</sst>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F_t_-;\-* #,##0.00\ _F_t_-;_-* &quot;-&quot;??\ _F_t_-;_-@_-"/>
    <numFmt numFmtId="172" formatCode="#,###"/>
  </numFmts>
  <fonts count="40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9" fillId="0" borderId="0"/>
    <xf numFmtId="9" fontId="12" fillId="0" borderId="0" applyFont="0" applyFill="0" applyBorder="0" applyAlignment="0" applyProtection="0"/>
  </cellStyleXfs>
  <cellXfs count="235">
    <xf numFmtId="0" fontId="0" fillId="0" borderId="0" xfId="0"/>
    <xf numFmtId="172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4" fillId="0" borderId="1" xfId="7" applyFont="1" applyFill="1" applyBorder="1" applyAlignment="1" applyProtection="1">
      <alignment horizontal="left" vertical="center" wrapText="1" indent="1"/>
    </xf>
    <xf numFmtId="0" fontId="14" fillId="0" borderId="2" xfId="7" applyFont="1" applyFill="1" applyBorder="1" applyAlignment="1" applyProtection="1">
      <alignment horizontal="left" vertical="center" wrapText="1" indent="1"/>
    </xf>
    <xf numFmtId="0" fontId="14" fillId="0" borderId="3" xfId="7" applyFont="1" applyFill="1" applyBorder="1" applyAlignment="1" applyProtection="1">
      <alignment horizontal="left" vertical="center" wrapText="1" indent="1"/>
    </xf>
    <xf numFmtId="0" fontId="14" fillId="0" borderId="4" xfId="7" applyFont="1" applyFill="1" applyBorder="1" applyAlignment="1" applyProtection="1">
      <alignment horizontal="left" vertical="center" wrapText="1" indent="1"/>
    </xf>
    <xf numFmtId="0" fontId="14" fillId="0" borderId="5" xfId="7" applyFont="1" applyFill="1" applyBorder="1" applyAlignment="1" applyProtection="1">
      <alignment horizontal="left" vertical="center" wrapText="1" indent="1"/>
    </xf>
    <xf numFmtId="0" fontId="14" fillId="0" borderId="6" xfId="7" applyFont="1" applyFill="1" applyBorder="1" applyAlignment="1" applyProtection="1">
      <alignment horizontal="left" vertical="center" wrapText="1" indent="1"/>
    </xf>
    <xf numFmtId="0" fontId="14" fillId="0" borderId="0" xfId="7" applyFont="1" applyFill="1" applyBorder="1" applyAlignment="1" applyProtection="1">
      <alignment horizontal="left" vertical="center" wrapText="1" indent="1"/>
    </xf>
    <xf numFmtId="0" fontId="13" fillId="0" borderId="7" xfId="7" applyFont="1" applyFill="1" applyBorder="1" applyAlignment="1" applyProtection="1">
      <alignment horizontal="left" vertical="center" wrapText="1" indent="1"/>
    </xf>
    <xf numFmtId="0" fontId="13" fillId="0" borderId="7" xfId="7" applyFont="1" applyFill="1" applyBorder="1" applyAlignment="1" applyProtection="1">
      <alignment vertical="center" wrapText="1"/>
    </xf>
    <xf numFmtId="0" fontId="13" fillId="0" borderId="8" xfId="7" applyFont="1" applyFill="1" applyBorder="1" applyAlignment="1" applyProtection="1">
      <alignment vertical="center" wrapText="1"/>
    </xf>
    <xf numFmtId="0" fontId="13" fillId="0" borderId="9" xfId="7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2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9" fillId="0" borderId="7" xfId="7" applyFont="1" applyFill="1" applyBorder="1" applyAlignment="1" applyProtection="1">
      <alignment horizontal="left" vertical="center" wrapText="1" indent="1"/>
    </xf>
    <xf numFmtId="172" fontId="2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2" xfId="7" applyFont="1" applyFill="1" applyBorder="1" applyAlignment="1" applyProtection="1">
      <alignment horizontal="left" vertical="center" wrapText="1" indent="1"/>
    </xf>
    <xf numFmtId="0" fontId="14" fillId="0" borderId="2" xfId="7" applyFont="1" applyFill="1" applyBorder="1" applyAlignment="1" applyProtection="1">
      <alignment horizontal="left" indent="6"/>
    </xf>
    <xf numFmtId="0" fontId="14" fillId="0" borderId="2" xfId="7" applyFont="1" applyFill="1" applyBorder="1" applyAlignment="1" applyProtection="1">
      <alignment horizontal="left" vertical="center" wrapText="1" indent="6"/>
    </xf>
    <xf numFmtId="0" fontId="14" fillId="0" borderId="6" xfId="7" applyFont="1" applyFill="1" applyBorder="1" applyAlignment="1" applyProtection="1">
      <alignment horizontal="left" vertical="center" wrapText="1" indent="6"/>
    </xf>
    <xf numFmtId="0" fontId="14" fillId="0" borderId="10" xfId="7" applyFont="1" applyFill="1" applyBorder="1" applyAlignment="1" applyProtection="1">
      <alignment horizontal="left" vertical="center" wrapText="1" indent="6"/>
    </xf>
    <xf numFmtId="0" fontId="28" fillId="0" borderId="0" xfId="0" applyFont="1"/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5" fillId="0" borderId="0" xfId="0" applyFont="1" applyFill="1" applyProtection="1"/>
    <xf numFmtId="172" fontId="2" fillId="0" borderId="0" xfId="0" applyNumberFormat="1" applyFont="1" applyFill="1" applyAlignment="1" applyProtection="1">
      <alignment vertical="center" wrapText="1"/>
    </xf>
    <xf numFmtId="0" fontId="19" fillId="0" borderId="7" xfId="0" applyFont="1" applyFill="1" applyBorder="1" applyAlignment="1" applyProtection="1">
      <alignment horizontal="left" vertical="center" wrapText="1" indent="1"/>
    </xf>
    <xf numFmtId="0" fontId="18" fillId="0" borderId="9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left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2" fontId="13" fillId="0" borderId="15" xfId="7" applyNumberFormat="1" applyFont="1" applyFill="1" applyBorder="1" applyAlignment="1" applyProtection="1">
      <alignment horizontal="right" vertical="center" wrapText="1" indent="1"/>
    </xf>
    <xf numFmtId="172" fontId="14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7" xfId="0" applyFont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left" vertical="center" wrapText="1" indent="1"/>
    </xf>
    <xf numFmtId="0" fontId="17" fillId="0" borderId="6" xfId="0" applyFont="1" applyBorder="1" applyAlignment="1" applyProtection="1">
      <alignment horizontal="left" vertical="center" wrapText="1" indent="1"/>
    </xf>
    <xf numFmtId="172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7" xfId="0" applyNumberFormat="1" applyFont="1" applyFill="1" applyBorder="1" applyAlignment="1" applyProtection="1">
      <alignment horizontal="right" vertical="center" wrapText="1" indent="1"/>
    </xf>
    <xf numFmtId="172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13" xfId="0" applyNumberFormat="1" applyFont="1" applyFill="1" applyBorder="1" applyAlignment="1" applyProtection="1">
      <alignment horizontal="right" vertical="center" wrapText="1" indent="1"/>
    </xf>
    <xf numFmtId="172" fontId="1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15" xfId="0" applyNumberFormat="1" applyFont="1" applyFill="1" applyBorder="1" applyAlignment="1" applyProtection="1">
      <alignment horizontal="right" vertical="center" wrapText="1" indent="1"/>
    </xf>
    <xf numFmtId="172" fontId="13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right" vertical="center" wrapText="1" indent="1"/>
    </xf>
    <xf numFmtId="172" fontId="13" fillId="0" borderId="1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6" fillId="0" borderId="12" xfId="0" applyFont="1" applyBorder="1" applyAlignment="1" applyProtection="1">
      <alignment horizontal="left" vertical="center" wrapText="1" indent="1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172" fontId="13" fillId="0" borderId="8" xfId="7" applyNumberFormat="1" applyFont="1" applyFill="1" applyBorder="1" applyAlignment="1" applyProtection="1">
      <alignment horizontal="right" vertical="center" wrapText="1" indent="1"/>
    </xf>
    <xf numFmtId="172" fontId="13" fillId="0" borderId="7" xfId="7" applyNumberFormat="1" applyFont="1" applyFill="1" applyBorder="1" applyAlignment="1" applyProtection="1">
      <alignment horizontal="right" vertical="center" wrapText="1" indent="1"/>
    </xf>
    <xf numFmtId="172" fontId="1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7" xfId="7" applyNumberFormat="1" applyFont="1" applyFill="1" applyBorder="1" applyAlignment="1" applyProtection="1">
      <alignment horizontal="right" vertical="center" wrapText="1" indent="1"/>
    </xf>
    <xf numFmtId="0" fontId="13" fillId="0" borderId="19" xfId="7" applyFont="1" applyFill="1" applyBorder="1" applyAlignment="1" applyProtection="1">
      <alignment horizontal="center" vertical="center" wrapText="1"/>
    </xf>
    <xf numFmtId="0" fontId="14" fillId="0" borderId="3" xfId="7" applyFont="1" applyFill="1" applyBorder="1" applyAlignment="1" applyProtection="1">
      <alignment horizontal="left" vertical="center" wrapText="1" indent="6"/>
    </xf>
    <xf numFmtId="0" fontId="17" fillId="0" borderId="3" xfId="0" applyFont="1" applyBorder="1" applyAlignment="1" applyProtection="1">
      <alignment horizontal="left" wrapText="1" indent="1"/>
    </xf>
    <xf numFmtId="0" fontId="17" fillId="0" borderId="2" xfId="0" applyFont="1" applyBorder="1" applyAlignment="1" applyProtection="1">
      <alignment horizontal="left" wrapText="1" indent="1"/>
    </xf>
    <xf numFmtId="0" fontId="17" fillId="0" borderId="6" xfId="0" applyFont="1" applyBorder="1" applyAlignment="1" applyProtection="1">
      <alignment horizontal="left" wrapText="1" indent="1"/>
    </xf>
    <xf numFmtId="0" fontId="18" fillId="0" borderId="7" xfId="0" applyFont="1" applyBorder="1" applyAlignment="1" applyProtection="1">
      <alignment wrapText="1"/>
    </xf>
    <xf numFmtId="0" fontId="18" fillId="0" borderId="12" xfId="0" applyFont="1" applyBorder="1" applyAlignment="1" applyProtection="1">
      <alignment wrapText="1"/>
    </xf>
    <xf numFmtId="49" fontId="14" fillId="0" borderId="20" xfId="7" applyNumberFormat="1" applyFont="1" applyFill="1" applyBorder="1" applyAlignment="1" applyProtection="1">
      <alignment horizontal="center" vertical="center" wrapText="1"/>
    </xf>
    <xf numFmtId="49" fontId="14" fillId="0" borderId="21" xfId="7" applyNumberFormat="1" applyFont="1" applyFill="1" applyBorder="1" applyAlignment="1" applyProtection="1">
      <alignment horizontal="center" vertical="center" wrapText="1"/>
    </xf>
    <xf numFmtId="49" fontId="14" fillId="0" borderId="22" xfId="7" applyNumberFormat="1" applyFont="1" applyFill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wrapText="1"/>
    </xf>
    <xf numFmtId="0" fontId="17" fillId="0" borderId="20" xfId="0" applyFont="1" applyBorder="1" applyAlignment="1" applyProtection="1">
      <alignment horizontal="center" wrapText="1"/>
    </xf>
    <xf numFmtId="0" fontId="17" fillId="0" borderId="21" xfId="0" applyFont="1" applyBorder="1" applyAlignment="1" applyProtection="1">
      <alignment horizontal="center" wrapText="1"/>
    </xf>
    <xf numFmtId="0" fontId="17" fillId="0" borderId="22" xfId="0" applyFont="1" applyBorder="1" applyAlignment="1" applyProtection="1">
      <alignment horizontal="center" wrapText="1"/>
    </xf>
    <xf numFmtId="0" fontId="18" fillId="0" borderId="23" xfId="0" applyFont="1" applyBorder="1" applyAlignment="1" applyProtection="1">
      <alignment horizontal="center" wrapText="1"/>
    </xf>
    <xf numFmtId="49" fontId="14" fillId="0" borderId="24" xfId="7" applyNumberFormat="1" applyFont="1" applyFill="1" applyBorder="1" applyAlignment="1" applyProtection="1">
      <alignment horizontal="center" vertical="center" wrapText="1"/>
    </xf>
    <xf numFmtId="49" fontId="14" fillId="0" borderId="25" xfId="7" applyNumberFormat="1" applyFont="1" applyFill="1" applyBorder="1" applyAlignment="1" applyProtection="1">
      <alignment horizontal="center" vertical="center" wrapText="1"/>
    </xf>
    <xf numFmtId="49" fontId="14" fillId="0" borderId="26" xfId="7" applyNumberFormat="1" applyFont="1" applyFill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72" fontId="19" fillId="0" borderId="15" xfId="7" applyNumberFormat="1" applyFont="1" applyFill="1" applyBorder="1" applyAlignment="1" applyProtection="1">
      <alignment horizontal="right" vertical="center" wrapText="1" indent="1"/>
    </xf>
    <xf numFmtId="49" fontId="20" fillId="0" borderId="24" xfId="0" applyNumberFormat="1" applyFont="1" applyFill="1" applyBorder="1" applyAlignment="1" applyProtection="1">
      <alignment horizontal="center" vertical="center" wrapText="1"/>
    </xf>
    <xf numFmtId="49" fontId="20" fillId="0" borderId="21" xfId="0" applyNumberFormat="1" applyFont="1" applyFill="1" applyBorder="1" applyAlignment="1" applyProtection="1">
      <alignment horizontal="center" vertical="center" wrapText="1"/>
    </xf>
    <xf numFmtId="49" fontId="20" fillId="0" borderId="20" xfId="0" applyNumberFormat="1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72" fontId="20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3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72" fontId="13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9" xfId="7" applyNumberFormat="1" applyFont="1" applyFill="1" applyBorder="1" applyAlignment="1" applyProtection="1">
      <alignment horizontal="center" vertical="center" wrapText="1"/>
    </xf>
    <xf numFmtId="172" fontId="13" fillId="0" borderId="27" xfId="7" applyNumberFormat="1" applyFont="1" applyFill="1" applyBorder="1" applyAlignment="1" applyProtection="1">
      <alignment horizontal="right" vertical="center" wrapText="1" indent="1"/>
    </xf>
    <xf numFmtId="172" fontId="1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5" xfId="0" applyNumberFormat="1" applyFont="1" applyBorder="1" applyAlignment="1" applyProtection="1">
      <alignment horizontal="right" vertical="center" wrapText="1" indent="1"/>
    </xf>
    <xf numFmtId="172" fontId="16" fillId="0" borderId="15" xfId="0" quotePrefix="1" applyNumberFormat="1" applyFont="1" applyBorder="1" applyAlignment="1" applyProtection="1">
      <alignment horizontal="right" vertical="center" wrapText="1" indent="1"/>
    </xf>
    <xf numFmtId="172" fontId="14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7" xfId="0" applyNumberFormat="1" applyFont="1" applyBorder="1" applyAlignment="1" applyProtection="1">
      <alignment horizontal="right" vertical="center" wrapText="1" indent="1"/>
    </xf>
    <xf numFmtId="172" fontId="16" fillId="0" borderId="7" xfId="0" quotePrefix="1" applyNumberFormat="1" applyFont="1" applyBorder="1" applyAlignment="1" applyProtection="1">
      <alignment horizontal="right" vertical="center" wrapText="1" indent="1"/>
    </xf>
    <xf numFmtId="172" fontId="13" fillId="0" borderId="14" xfId="7" applyNumberFormat="1" applyFont="1" applyFill="1" applyBorder="1" applyAlignment="1" applyProtection="1">
      <alignment horizontal="right" vertical="center" wrapText="1" indent="1"/>
    </xf>
    <xf numFmtId="172" fontId="14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14" xfId="7" applyNumberFormat="1" applyFont="1" applyFill="1" applyBorder="1" applyAlignment="1" applyProtection="1">
      <alignment horizontal="right" vertical="center" wrapText="1" indent="1"/>
    </xf>
    <xf numFmtId="172" fontId="18" fillId="0" borderId="14" xfId="0" applyNumberFormat="1" applyFont="1" applyBorder="1" applyAlignment="1" applyProtection="1">
      <alignment horizontal="right" vertical="center" wrapText="1" indent="1"/>
    </xf>
    <xf numFmtId="172" fontId="16" fillId="0" borderId="14" xfId="0" quotePrefix="1" applyNumberFormat="1" applyFont="1" applyBorder="1" applyAlignment="1" applyProtection="1">
      <alignment horizontal="right" vertical="center" wrapText="1" indent="1"/>
    </xf>
    <xf numFmtId="172" fontId="1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14" xfId="0" applyNumberFormat="1" applyFont="1" applyFill="1" applyBorder="1" applyAlignment="1" applyProtection="1">
      <alignment horizontal="right" vertical="center" wrapText="1" indent="1"/>
    </xf>
    <xf numFmtId="172" fontId="2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Protection="1"/>
    <xf numFmtId="0" fontId="24" fillId="0" borderId="0" xfId="0" applyFont="1" applyFill="1" applyProtection="1"/>
    <xf numFmtId="0" fontId="27" fillId="0" borderId="0" xfId="0" applyFont="1" applyFill="1" applyProtection="1"/>
    <xf numFmtId="0" fontId="15" fillId="0" borderId="0" xfId="0" applyFont="1" applyProtection="1"/>
    <xf numFmtId="0" fontId="22" fillId="0" borderId="0" xfId="0" applyFont="1" applyProtection="1"/>
    <xf numFmtId="0" fontId="13" fillId="0" borderId="33" xfId="0" applyFont="1" applyFill="1" applyBorder="1" applyAlignment="1" applyProtection="1">
      <alignment horizontal="center" vertical="center" wrapText="1"/>
    </xf>
    <xf numFmtId="172" fontId="20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72" fontId="13" fillId="0" borderId="14" xfId="0" applyNumberFormat="1" applyFont="1" applyFill="1" applyBorder="1" applyAlignment="1" applyProtection="1">
      <alignment horizontal="right" vertical="center" wrapText="1" indent="1"/>
    </xf>
    <xf numFmtId="172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72" fontId="13" fillId="0" borderId="7" xfId="0" applyNumberFormat="1" applyFont="1" applyFill="1" applyBorder="1" applyAlignment="1" applyProtection="1">
      <alignment horizontal="right" vertical="center" wrapText="1" indent="1"/>
    </xf>
    <xf numFmtId="172" fontId="1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17" fillId="0" borderId="3" xfId="0" applyFont="1" applyBorder="1" applyAlignment="1">
      <alignment horizontal="left" wrapText="1" indent="1"/>
    </xf>
    <xf numFmtId="0" fontId="17" fillId="0" borderId="1" xfId="0" applyFont="1" applyBorder="1" applyAlignment="1">
      <alignment horizontal="left" vertical="center" wrapText="1" indent="1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wrapText="1"/>
    </xf>
    <xf numFmtId="172" fontId="20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72" fontId="2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7" xfId="0" quotePrefix="1" applyFont="1" applyFill="1" applyBorder="1" applyAlignment="1" applyProtection="1">
      <alignment horizontal="right" vertical="center" indent="1"/>
      <protection locked="0"/>
    </xf>
    <xf numFmtId="49" fontId="6" fillId="0" borderId="37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NumberFormat="1" applyFont="1" applyFill="1" applyAlignment="1" applyProtection="1">
      <alignment horizontal="right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5" fillId="0" borderId="0" xfId="0" applyFont="1"/>
    <xf numFmtId="0" fontId="35" fillId="0" borderId="0" xfId="0" applyFont="1" applyAlignment="1">
      <alignment horizontal="justify" vertical="top" wrapText="1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top" wrapText="1"/>
    </xf>
    <xf numFmtId="0" fontId="32" fillId="0" borderId="0" xfId="0" applyFont="1"/>
    <xf numFmtId="0" fontId="34" fillId="0" borderId="0" xfId="4" applyAlignment="1" applyProtection="1"/>
    <xf numFmtId="172" fontId="37" fillId="0" borderId="0" xfId="0" applyNumberFormat="1" applyFont="1" applyFill="1" applyAlignment="1" applyProtection="1">
      <alignment horizontal="right" vertical="center" wrapText="1" indent="1"/>
    </xf>
    <xf numFmtId="0" fontId="0" fillId="3" borderId="0" xfId="0" applyFill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38" fillId="0" borderId="0" xfId="0" applyFont="1"/>
    <xf numFmtId="0" fontId="38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1" fillId="0" borderId="40" xfId="0" applyFont="1" applyBorder="1" applyProtection="1">
      <protection locked="0"/>
    </xf>
    <xf numFmtId="0" fontId="22" fillId="0" borderId="0" xfId="0" applyFont="1" applyProtection="1">
      <protection locked="0"/>
    </xf>
    <xf numFmtId="0" fontId="39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22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right" vertical="top"/>
      <protection locked="0"/>
    </xf>
    <xf numFmtId="0" fontId="26" fillId="0" borderId="38" xfId="0" applyFont="1" applyBorder="1" applyAlignment="1" applyProtection="1"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</cellXfs>
  <cellStyles count="9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Százalék 2" xfId="8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7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50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zoomScale="120" zoomScaleNormal="120" workbookViewId="0">
      <selection activeCell="B24" sqref="B2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211">
        <v>2020</v>
      </c>
    </row>
    <row r="2" spans="1:3" ht="18.75" x14ac:dyDescent="0.2">
      <c r="A2" s="218" t="s">
        <v>339</v>
      </c>
      <c r="B2" s="218"/>
      <c r="C2" s="218"/>
    </row>
    <row r="3" spans="1:3" ht="15" x14ac:dyDescent="0.25">
      <c r="A3" s="200"/>
      <c r="B3" s="201"/>
      <c r="C3" s="200"/>
    </row>
    <row r="4" spans="1:3" ht="14.25" x14ac:dyDescent="0.2">
      <c r="A4" s="202" t="s">
        <v>340</v>
      </c>
      <c r="B4" s="203" t="s">
        <v>341</v>
      </c>
      <c r="C4" s="202" t="s">
        <v>342</v>
      </c>
    </row>
    <row r="5" spans="1:3" x14ac:dyDescent="0.2">
      <c r="A5" s="204"/>
      <c r="B5" s="204"/>
      <c r="C5" s="204"/>
    </row>
    <row r="6" spans="1:3" ht="18.75" x14ac:dyDescent="0.3">
      <c r="A6" s="219" t="s">
        <v>347</v>
      </c>
      <c r="B6" s="219"/>
      <c r="C6" s="219"/>
    </row>
    <row r="7" spans="1:3" x14ac:dyDescent="0.2">
      <c r="A7" s="204" t="s">
        <v>343</v>
      </c>
      <c r="B7" s="204" t="s">
        <v>344</v>
      </c>
      <c r="C7" s="205"/>
    </row>
    <row r="8" spans="1:3" x14ac:dyDescent="0.2">
      <c r="A8" s="204" t="s">
        <v>345</v>
      </c>
      <c r="B8" s="204" t="s">
        <v>353</v>
      </c>
      <c r="C8" s="205"/>
    </row>
    <row r="9" spans="1:3" x14ac:dyDescent="0.2">
      <c r="A9" s="204" t="s">
        <v>367</v>
      </c>
      <c r="B9" s="204" t="s">
        <v>346</v>
      </c>
      <c r="C9" s="205"/>
    </row>
    <row r="10" spans="1:3" x14ac:dyDescent="0.2">
      <c r="A10" s="204" t="s">
        <v>368</v>
      </c>
      <c r="B10" s="204" t="str">
        <f>Z_ALAPADATOK!A11</f>
        <v>Tótszerdahelyi Közös Önkormányzati Hivatal</v>
      </c>
      <c r="C10" s="205"/>
    </row>
    <row r="11" spans="1:3" x14ac:dyDescent="0.2">
      <c r="A11" s="204" t="s">
        <v>369</v>
      </c>
      <c r="B11" t="str">
        <f>Z_ALAPADATOK!B13</f>
        <v>Tótszerdahelyi Óvoda és Konyha</v>
      </c>
      <c r="C11" s="205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199"/>
      <c r="B1" s="212">
        <f>Z_TARTALOMJEGYZÉK!A1</f>
        <v>2020</v>
      </c>
      <c r="C1" s="212" t="s">
        <v>355</v>
      </c>
      <c r="D1" s="212"/>
      <c r="E1" s="199"/>
      <c r="F1" s="199"/>
      <c r="G1" s="199"/>
      <c r="H1" s="199"/>
      <c r="I1" s="199"/>
    </row>
    <row r="2" spans="1:13" ht="15.75" x14ac:dyDescent="0.25">
      <c r="A2" s="222" t="s">
        <v>336</v>
      </c>
      <c r="B2" s="222"/>
      <c r="C2" s="222"/>
      <c r="D2" s="222"/>
      <c r="E2" s="222"/>
      <c r="F2" s="222"/>
      <c r="G2" s="199"/>
      <c r="H2" s="199"/>
      <c r="I2" s="199"/>
    </row>
    <row r="3" spans="1:13" ht="15.75" x14ac:dyDescent="0.25">
      <c r="A3" s="225" t="s">
        <v>360</v>
      </c>
      <c r="B3" s="225"/>
      <c r="C3" s="225"/>
      <c r="D3" s="225"/>
      <c r="E3" s="225"/>
      <c r="F3" s="225"/>
      <c r="G3" s="225"/>
      <c r="H3" s="199"/>
      <c r="I3" s="199"/>
    </row>
    <row r="4" spans="1:13" x14ac:dyDescent="0.2">
      <c r="A4" s="199"/>
      <c r="B4" s="199"/>
      <c r="C4" s="199"/>
      <c r="D4" s="199"/>
      <c r="E4" s="199"/>
      <c r="F4" s="199"/>
      <c r="G4" s="199"/>
      <c r="H4" s="199"/>
      <c r="I4" s="199"/>
    </row>
    <row r="5" spans="1:13" x14ac:dyDescent="0.2">
      <c r="A5" s="199"/>
      <c r="B5" s="199"/>
      <c r="C5" s="199"/>
      <c r="D5" s="199"/>
      <c r="E5" s="199"/>
      <c r="F5" s="199"/>
      <c r="G5" s="199"/>
      <c r="H5" s="199"/>
      <c r="I5" s="199"/>
    </row>
    <row r="6" spans="1:13" ht="15" x14ac:dyDescent="0.25">
      <c r="A6" s="213" t="s">
        <v>354</v>
      </c>
      <c r="B6" s="199"/>
      <c r="C6" s="199"/>
      <c r="D6" s="199"/>
      <c r="E6" s="199"/>
      <c r="F6" s="199"/>
      <c r="G6" s="199"/>
      <c r="H6" s="199"/>
      <c r="I6" s="199"/>
    </row>
    <row r="7" spans="1:13" x14ac:dyDescent="0.2">
      <c r="A7" s="214" t="s">
        <v>348</v>
      </c>
      <c r="B7" s="207">
        <v>3</v>
      </c>
      <c r="C7" s="199" t="s">
        <v>349</v>
      </c>
      <c r="D7" s="199" t="str">
        <f>CONCATENATE(Z_TARTALOMJEGYZÉK!A1+1,".")</f>
        <v>2021.</v>
      </c>
      <c r="E7" s="199" t="s">
        <v>350</v>
      </c>
      <c r="F7" s="207" t="s">
        <v>366</v>
      </c>
      <c r="G7" s="199" t="s">
        <v>351</v>
      </c>
      <c r="H7" s="199" t="s">
        <v>352</v>
      </c>
      <c r="I7" s="199"/>
    </row>
    <row r="8" spans="1:13" x14ac:dyDescent="0.2">
      <c r="A8" s="214"/>
      <c r="B8" s="215"/>
      <c r="C8" s="199"/>
      <c r="D8" s="199"/>
      <c r="E8" s="199"/>
      <c r="F8" s="215"/>
      <c r="G8" s="199"/>
      <c r="H8" s="199"/>
      <c r="I8" s="199"/>
    </row>
    <row r="9" spans="1:13" x14ac:dyDescent="0.2">
      <c r="A9" s="214"/>
      <c r="B9" s="215"/>
      <c r="C9" s="199"/>
      <c r="D9" s="199"/>
      <c r="E9" s="199"/>
      <c r="F9" s="215"/>
      <c r="G9" s="199"/>
      <c r="H9" s="199"/>
      <c r="I9" s="199"/>
    </row>
    <row r="10" spans="1:13" ht="13.5" thickBot="1" x14ac:dyDescent="0.25">
      <c r="A10" s="199"/>
      <c r="B10" s="199"/>
      <c r="C10" s="199"/>
      <c r="D10" s="199"/>
      <c r="E10" s="199"/>
      <c r="F10" s="199"/>
      <c r="G10" s="199"/>
      <c r="H10" s="209" t="s">
        <v>357</v>
      </c>
      <c r="I10" s="199"/>
    </row>
    <row r="11" spans="1:13" ht="17.25" thickTop="1" thickBot="1" x14ac:dyDescent="0.3">
      <c r="A11" s="223" t="s">
        <v>361</v>
      </c>
      <c r="B11" s="224"/>
      <c r="C11" s="224"/>
      <c r="D11" s="224"/>
      <c r="E11" s="224"/>
      <c r="F11" s="224"/>
      <c r="G11" s="224"/>
      <c r="H11" s="216" t="s">
        <v>359</v>
      </c>
      <c r="I11" s="199"/>
      <c r="J11" s="210" t="s">
        <v>7</v>
      </c>
      <c r="K11">
        <f>IF($H$11="Nem","",2)</f>
        <v>2</v>
      </c>
      <c r="L11" t="s">
        <v>358</v>
      </c>
      <c r="M11" t="str">
        <f>CONCATENATE(J11,K11,L11)</f>
        <v>6.2.</v>
      </c>
    </row>
    <row r="12" spans="1:13" ht="13.5" thickTop="1" x14ac:dyDescent="0.2">
      <c r="A12" s="199"/>
      <c r="B12" s="199"/>
      <c r="C12" s="199"/>
      <c r="D12" s="199"/>
      <c r="E12" s="199"/>
      <c r="F12" s="199"/>
      <c r="G12" s="199"/>
      <c r="H12" s="199"/>
      <c r="I12" s="199"/>
    </row>
    <row r="13" spans="1:13" ht="14.25" x14ac:dyDescent="0.2">
      <c r="A13" s="217" t="s">
        <v>337</v>
      </c>
      <c r="B13" s="220" t="s">
        <v>362</v>
      </c>
      <c r="C13" s="221"/>
      <c r="D13" s="221"/>
      <c r="E13" s="221"/>
      <c r="F13" s="221"/>
      <c r="G13" s="221"/>
      <c r="H13" s="199"/>
      <c r="I13" s="199"/>
      <c r="J13" s="210" t="s">
        <v>7</v>
      </c>
      <c r="K13">
        <f>IF(H11="Nem",2,3)</f>
        <v>3</v>
      </c>
      <c r="L13" t="s">
        <v>358</v>
      </c>
      <c r="M13" t="str">
        <f>CONCATENATE(J13,K13,L13)</f>
        <v>6.3.</v>
      </c>
    </row>
    <row r="14" spans="1:13" ht="14.25" x14ac:dyDescent="0.2">
      <c r="A14" s="199"/>
      <c r="B14" s="208"/>
      <c r="C14" s="199"/>
      <c r="D14" s="199"/>
      <c r="E14" s="199"/>
      <c r="F14" s="199"/>
      <c r="G14" s="199"/>
      <c r="H14" s="199"/>
      <c r="I14" s="199"/>
    </row>
    <row r="15" spans="1:13" ht="14.25" x14ac:dyDescent="0.2">
      <c r="A15" s="217"/>
      <c r="B15" s="220"/>
      <c r="C15" s="221"/>
      <c r="D15" s="221"/>
      <c r="E15" s="221"/>
      <c r="F15" s="221"/>
      <c r="G15" s="221"/>
      <c r="H15" s="199"/>
      <c r="I15" s="199"/>
      <c r="J15" s="210" t="s">
        <v>7</v>
      </c>
      <c r="K15">
        <f>K13+1</f>
        <v>4</v>
      </c>
      <c r="L15" t="s">
        <v>358</v>
      </c>
      <c r="M15" t="str">
        <f>CONCATENATE(J15,K15,L15)</f>
        <v>6.4.</v>
      </c>
    </row>
    <row r="16" spans="1:13" ht="14.25" x14ac:dyDescent="0.2">
      <c r="A16" s="199"/>
      <c r="B16" s="208"/>
      <c r="C16" s="199"/>
      <c r="D16" s="199"/>
      <c r="E16" s="199"/>
      <c r="F16" s="199"/>
      <c r="G16" s="199"/>
      <c r="H16" s="199"/>
      <c r="I16" s="199"/>
    </row>
    <row r="17" spans="1:13" ht="14.25" x14ac:dyDescent="0.2">
      <c r="A17" s="217"/>
      <c r="B17" s="220"/>
      <c r="C17" s="221"/>
      <c r="D17" s="221"/>
      <c r="E17" s="221"/>
      <c r="F17" s="221"/>
      <c r="G17" s="221"/>
      <c r="H17" s="199"/>
      <c r="I17" s="199"/>
      <c r="J17" s="210" t="s">
        <v>7</v>
      </c>
      <c r="K17">
        <f>K15+1</f>
        <v>5</v>
      </c>
      <c r="L17" t="s">
        <v>358</v>
      </c>
      <c r="M17" t="str">
        <f>CONCATENATE(J17,K17,L17)</f>
        <v>6.5.</v>
      </c>
    </row>
    <row r="18" spans="1:13" ht="14.25" x14ac:dyDescent="0.2">
      <c r="A18" s="199"/>
      <c r="B18" s="208"/>
      <c r="C18" s="199"/>
      <c r="D18" s="199"/>
      <c r="E18" s="199"/>
      <c r="F18" s="199"/>
      <c r="G18" s="199"/>
      <c r="H18" s="199"/>
      <c r="I18" s="199"/>
    </row>
    <row r="19" spans="1:13" ht="14.25" x14ac:dyDescent="0.2">
      <c r="A19" s="217"/>
      <c r="B19" s="220"/>
      <c r="C19" s="221"/>
      <c r="D19" s="221"/>
      <c r="E19" s="221"/>
      <c r="F19" s="221"/>
      <c r="G19" s="221"/>
      <c r="H19" s="199"/>
      <c r="I19" s="199"/>
      <c r="J19" s="210" t="s">
        <v>7</v>
      </c>
      <c r="K19">
        <f>K17+1</f>
        <v>6</v>
      </c>
      <c r="L19" t="s">
        <v>358</v>
      </c>
      <c r="M19" t="str">
        <f>CONCATENATE(J19,K19,L19)</f>
        <v>6.6.</v>
      </c>
    </row>
    <row r="20" spans="1:13" ht="14.25" x14ac:dyDescent="0.2">
      <c r="A20" s="199"/>
      <c r="B20" s="208"/>
      <c r="C20" s="199"/>
      <c r="D20" s="199"/>
      <c r="E20" s="199"/>
      <c r="F20" s="199"/>
      <c r="G20" s="199"/>
      <c r="H20" s="199"/>
      <c r="I20" s="199"/>
    </row>
    <row r="21" spans="1:13" ht="14.25" x14ac:dyDescent="0.2">
      <c r="A21" s="217"/>
      <c r="B21" s="220"/>
      <c r="C21" s="221"/>
      <c r="D21" s="221"/>
      <c r="E21" s="221"/>
      <c r="F21" s="221"/>
      <c r="G21" s="221"/>
      <c r="H21" s="199"/>
      <c r="I21" s="199"/>
      <c r="J21" s="210" t="s">
        <v>7</v>
      </c>
      <c r="K21">
        <f>K19+1</f>
        <v>7</v>
      </c>
      <c r="L21" t="s">
        <v>358</v>
      </c>
      <c r="M21" t="str">
        <f>CONCATENATE(J21,K21,L21)</f>
        <v>6.7.</v>
      </c>
    </row>
    <row r="22" spans="1:13" ht="14.25" x14ac:dyDescent="0.2">
      <c r="A22" s="199"/>
      <c r="B22" s="208"/>
      <c r="C22" s="199"/>
      <c r="D22" s="199"/>
      <c r="E22" s="199"/>
      <c r="F22" s="199"/>
      <c r="G22" s="199"/>
      <c r="H22" s="199"/>
      <c r="I22" s="199"/>
    </row>
    <row r="23" spans="1:13" ht="14.25" x14ac:dyDescent="0.2">
      <c r="A23" s="217"/>
      <c r="B23" s="220"/>
      <c r="C23" s="221"/>
      <c r="D23" s="221"/>
      <c r="E23" s="221"/>
      <c r="F23" s="221"/>
      <c r="G23" s="221"/>
      <c r="H23" s="199"/>
      <c r="I23" s="199"/>
      <c r="J23" s="210" t="s">
        <v>7</v>
      </c>
      <c r="K23">
        <f>K21+1</f>
        <v>8</v>
      </c>
      <c r="L23" t="s">
        <v>358</v>
      </c>
      <c r="M23" t="str">
        <f>CONCATENATE(J23,K23,L23)</f>
        <v>6.8.</v>
      </c>
    </row>
    <row r="24" spans="1:13" ht="14.25" x14ac:dyDescent="0.2">
      <c r="A24" s="199"/>
      <c r="B24" s="208"/>
      <c r="C24" s="199"/>
      <c r="D24" s="199"/>
      <c r="E24" s="199"/>
      <c r="F24" s="199"/>
      <c r="G24" s="199"/>
      <c r="H24" s="199"/>
      <c r="I24" s="199"/>
    </row>
    <row r="25" spans="1:13" ht="14.25" x14ac:dyDescent="0.2">
      <c r="A25" s="217"/>
      <c r="B25" s="220"/>
      <c r="C25" s="221"/>
      <c r="D25" s="221"/>
      <c r="E25" s="221"/>
      <c r="F25" s="221"/>
      <c r="G25" s="221"/>
      <c r="H25" s="199"/>
      <c r="I25" s="199"/>
      <c r="J25" s="210" t="s">
        <v>7</v>
      </c>
      <c r="K25">
        <f>K23+1</f>
        <v>9</v>
      </c>
      <c r="L25" t="s">
        <v>358</v>
      </c>
      <c r="M25" t="str">
        <f>CONCATENATE(J25,K25,L25)</f>
        <v>6.9.</v>
      </c>
    </row>
    <row r="26" spans="1:13" ht="14.25" x14ac:dyDescent="0.2">
      <c r="A26" s="199"/>
      <c r="B26" s="208"/>
      <c r="C26" s="199"/>
      <c r="D26" s="199"/>
      <c r="E26" s="199"/>
      <c r="F26" s="199"/>
      <c r="G26" s="199"/>
      <c r="H26" s="199"/>
      <c r="I26" s="199"/>
    </row>
    <row r="27" spans="1:13" ht="14.25" x14ac:dyDescent="0.2">
      <c r="A27" s="217"/>
      <c r="B27" s="220"/>
      <c r="C27" s="221"/>
      <c r="D27" s="221"/>
      <c r="E27" s="221"/>
      <c r="F27" s="221"/>
      <c r="G27" s="221"/>
      <c r="H27" s="199"/>
      <c r="I27" s="199"/>
      <c r="J27" s="210" t="s">
        <v>7</v>
      </c>
      <c r="K27">
        <f>K25+1</f>
        <v>10</v>
      </c>
      <c r="L27" t="s">
        <v>358</v>
      </c>
      <c r="M27" t="str">
        <f>CONCATENATE(J27,K27,L27)</f>
        <v>6.10.</v>
      </c>
    </row>
    <row r="28" spans="1:13" ht="14.25" x14ac:dyDescent="0.2">
      <c r="A28" s="199"/>
      <c r="B28" s="208"/>
      <c r="C28" s="199"/>
      <c r="D28" s="199"/>
      <c r="E28" s="199"/>
      <c r="F28" s="199"/>
      <c r="G28" s="199"/>
      <c r="H28" s="199"/>
      <c r="I28" s="199"/>
    </row>
    <row r="29" spans="1:13" ht="14.25" x14ac:dyDescent="0.2">
      <c r="A29" s="217"/>
      <c r="B29" s="220"/>
      <c r="C29" s="221"/>
      <c r="D29" s="221"/>
      <c r="E29" s="221"/>
      <c r="F29" s="221"/>
      <c r="G29" s="221"/>
      <c r="H29" s="199"/>
      <c r="I29" s="199"/>
      <c r="J29" s="210" t="s">
        <v>7</v>
      </c>
      <c r="K29">
        <f>K27+1</f>
        <v>11</v>
      </c>
      <c r="L29" t="s">
        <v>358</v>
      </c>
      <c r="M29" t="str">
        <f>CONCATENATE(J29,K29,L29)</f>
        <v>6.11.</v>
      </c>
    </row>
    <row r="30" spans="1:13" ht="14.25" x14ac:dyDescent="0.2">
      <c r="A30" s="199"/>
      <c r="B30" s="208"/>
      <c r="C30" s="199"/>
      <c r="D30" s="199"/>
      <c r="E30" s="199"/>
      <c r="F30" s="199"/>
      <c r="G30" s="199"/>
      <c r="H30" s="199"/>
      <c r="I30" s="199"/>
    </row>
    <row r="31" spans="1:13" ht="14.25" x14ac:dyDescent="0.2">
      <c r="A31" s="217"/>
      <c r="B31" s="220"/>
      <c r="C31" s="221"/>
      <c r="D31" s="221"/>
      <c r="E31" s="221"/>
      <c r="F31" s="221"/>
      <c r="G31" s="221"/>
      <c r="H31" s="199"/>
      <c r="I31" s="199"/>
      <c r="J31" s="210" t="s">
        <v>7</v>
      </c>
      <c r="K31">
        <f>K29+1</f>
        <v>12</v>
      </c>
      <c r="L31" t="s">
        <v>358</v>
      </c>
      <c r="M31" t="str">
        <f>CONCATENATE(J31,K31,L31)</f>
        <v>6.12.</v>
      </c>
    </row>
    <row r="32" spans="1:13" x14ac:dyDescent="0.2">
      <c r="A32" s="199"/>
      <c r="B32" s="199"/>
      <c r="C32" s="199"/>
      <c r="D32" s="199"/>
      <c r="E32" s="199"/>
      <c r="F32" s="199"/>
      <c r="G32" s="199"/>
      <c r="H32" s="199"/>
      <c r="I32" s="199"/>
    </row>
    <row r="33" spans="1:9" x14ac:dyDescent="0.2">
      <c r="A33" s="199"/>
      <c r="B33" s="199"/>
      <c r="C33" s="199"/>
      <c r="D33" s="199"/>
      <c r="E33" s="199"/>
      <c r="F33" s="199"/>
      <c r="G33" s="199"/>
      <c r="H33" s="199"/>
      <c r="I33" s="199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0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51" t="s">
        <v>338</v>
      </c>
      <c r="B1" s="35"/>
    </row>
    <row r="2" spans="1:2" x14ac:dyDescent="0.2">
      <c r="A2" s="35"/>
      <c r="B2" s="35"/>
    </row>
    <row r="3" spans="1:2" x14ac:dyDescent="0.2">
      <c r="A3" s="152"/>
      <c r="B3" s="152"/>
    </row>
    <row r="4" spans="1:2" ht="15.75" x14ac:dyDescent="0.25">
      <c r="A4" s="36"/>
      <c r="B4" s="153"/>
    </row>
    <row r="5" spans="1:2" ht="15.75" x14ac:dyDescent="0.25">
      <c r="A5" s="36"/>
      <c r="B5" s="153"/>
    </row>
    <row r="6" spans="1:2" s="30" customFormat="1" ht="15.75" x14ac:dyDescent="0.25">
      <c r="A6" s="36" t="str">
        <f>CONCATENATE(Z_ALAPADATOK!B1,". évi eredeti előirányzat BEVÉTELEK")</f>
        <v>2020. évi eredeti előirányzat BEVÉTELEK</v>
      </c>
      <c r="B6" s="152"/>
    </row>
    <row r="7" spans="1:2" s="30" customFormat="1" x14ac:dyDescent="0.2">
      <c r="A7" s="152"/>
      <c r="B7" s="152"/>
    </row>
    <row r="8" spans="1:2" s="30" customFormat="1" x14ac:dyDescent="0.2">
      <c r="A8" s="152"/>
      <c r="B8" s="152"/>
    </row>
    <row r="9" spans="1:2" x14ac:dyDescent="0.2">
      <c r="A9" s="152" t="s">
        <v>309</v>
      </c>
      <c r="B9" s="152" t="s">
        <v>286</v>
      </c>
    </row>
    <row r="10" spans="1:2" x14ac:dyDescent="0.2">
      <c r="A10" s="152" t="s">
        <v>307</v>
      </c>
      <c r="B10" s="152" t="s">
        <v>292</v>
      </c>
    </row>
    <row r="11" spans="1:2" x14ac:dyDescent="0.2">
      <c r="A11" s="152" t="s">
        <v>308</v>
      </c>
      <c r="B11" s="152" t="s">
        <v>293</v>
      </c>
    </row>
    <row r="12" spans="1:2" x14ac:dyDescent="0.2">
      <c r="A12" s="152"/>
      <c r="B12" s="152"/>
    </row>
    <row r="13" spans="1:2" ht="15.75" x14ac:dyDescent="0.25">
      <c r="A13" s="36" t="str">
        <f>+CONCATENATE(LEFT(A6,4),". évi módosított előirányzat BEVÉTELEK")</f>
        <v>2020. évi módosított előirányzat BEVÉTELEK</v>
      </c>
      <c r="B13" s="153"/>
    </row>
    <row r="14" spans="1:2" x14ac:dyDescent="0.2">
      <c r="A14" s="152"/>
      <c r="B14" s="152"/>
    </row>
    <row r="15" spans="1:2" s="30" customFormat="1" x14ac:dyDescent="0.2">
      <c r="A15" s="152" t="s">
        <v>310</v>
      </c>
      <c r="B15" s="152" t="s">
        <v>287</v>
      </c>
    </row>
    <row r="16" spans="1:2" x14ac:dyDescent="0.2">
      <c r="A16" s="152" t="s">
        <v>311</v>
      </c>
      <c r="B16" s="152" t="s">
        <v>294</v>
      </c>
    </row>
    <row r="17" spans="1:2" x14ac:dyDescent="0.2">
      <c r="A17" s="152" t="s">
        <v>312</v>
      </c>
      <c r="B17" s="152" t="s">
        <v>295</v>
      </c>
    </row>
    <row r="18" spans="1:2" x14ac:dyDescent="0.2">
      <c r="A18" s="152"/>
      <c r="B18" s="152"/>
    </row>
    <row r="19" spans="1:2" ht="14.25" x14ac:dyDescent="0.2">
      <c r="A19" s="155" t="str">
        <f>+CONCATENATE(LEFT(A6,4),".évi teljesített BEVÉTELEK")</f>
        <v>2020.évi teljesített BEVÉTELEK</v>
      </c>
      <c r="B19" s="153"/>
    </row>
    <row r="20" spans="1:2" x14ac:dyDescent="0.2">
      <c r="A20" s="152"/>
      <c r="B20" s="152"/>
    </row>
    <row r="21" spans="1:2" x14ac:dyDescent="0.2">
      <c r="A21" s="152" t="s">
        <v>313</v>
      </c>
      <c r="B21" s="152" t="s">
        <v>288</v>
      </c>
    </row>
    <row r="22" spans="1:2" x14ac:dyDescent="0.2">
      <c r="A22" s="152" t="s">
        <v>314</v>
      </c>
      <c r="B22" s="152" t="s">
        <v>296</v>
      </c>
    </row>
    <row r="23" spans="1:2" x14ac:dyDescent="0.2">
      <c r="A23" s="152" t="s">
        <v>315</v>
      </c>
      <c r="B23" s="152" t="s">
        <v>297</v>
      </c>
    </row>
    <row r="24" spans="1:2" x14ac:dyDescent="0.2">
      <c r="A24" s="152"/>
      <c r="B24" s="152"/>
    </row>
    <row r="25" spans="1:2" ht="15.75" x14ac:dyDescent="0.25">
      <c r="A25" s="36" t="str">
        <f>+CONCATENATE(LEFT(A6,4),". évi eredeti előirányzat KIADÁSOK")</f>
        <v>2020. évi eredeti előirányzat KIADÁSOK</v>
      </c>
      <c r="B25" s="153"/>
    </row>
    <row r="26" spans="1:2" x14ac:dyDescent="0.2">
      <c r="A26" s="152"/>
      <c r="B26" s="152"/>
    </row>
    <row r="27" spans="1:2" x14ac:dyDescent="0.2">
      <c r="A27" s="152" t="s">
        <v>316</v>
      </c>
      <c r="B27" s="152" t="s">
        <v>289</v>
      </c>
    </row>
    <row r="28" spans="1:2" x14ac:dyDescent="0.2">
      <c r="A28" s="152" t="s">
        <v>317</v>
      </c>
      <c r="B28" s="152" t="s">
        <v>298</v>
      </c>
    </row>
    <row r="29" spans="1:2" x14ac:dyDescent="0.2">
      <c r="A29" s="152" t="s">
        <v>318</v>
      </c>
      <c r="B29" s="152" t="s">
        <v>299</v>
      </c>
    </row>
    <row r="30" spans="1:2" x14ac:dyDescent="0.2">
      <c r="A30" s="152"/>
      <c r="B30" s="152"/>
    </row>
    <row r="31" spans="1:2" ht="15.75" x14ac:dyDescent="0.25">
      <c r="A31" s="36" t="str">
        <f>+CONCATENATE(LEFT(A6,4),". évi módosított előirányzat KIADÁSOK")</f>
        <v>2020. évi módosított előirányzat KIADÁSOK</v>
      </c>
      <c r="B31" s="153"/>
    </row>
    <row r="32" spans="1:2" x14ac:dyDescent="0.2">
      <c r="A32" s="152"/>
      <c r="B32" s="152"/>
    </row>
    <row r="33" spans="1:2" x14ac:dyDescent="0.2">
      <c r="A33" s="152" t="s">
        <v>319</v>
      </c>
      <c r="B33" s="152" t="s">
        <v>290</v>
      </c>
    </row>
    <row r="34" spans="1:2" x14ac:dyDescent="0.2">
      <c r="A34" s="152" t="s">
        <v>320</v>
      </c>
      <c r="B34" s="152" t="s">
        <v>300</v>
      </c>
    </row>
    <row r="35" spans="1:2" x14ac:dyDescent="0.2">
      <c r="A35" s="152" t="s">
        <v>321</v>
      </c>
      <c r="B35" s="152" t="s">
        <v>301</v>
      </c>
    </row>
    <row r="36" spans="1:2" x14ac:dyDescent="0.2">
      <c r="A36" s="152"/>
      <c r="B36" s="152"/>
    </row>
    <row r="37" spans="1:2" ht="15.75" x14ac:dyDescent="0.25">
      <c r="A37" s="154" t="str">
        <f>+CONCATENATE(LEFT(A6,4),".évi teljesített KIADÁSOK")</f>
        <v>2020.évi teljesített KIADÁSOK</v>
      </c>
      <c r="B37" s="153"/>
    </row>
    <row r="38" spans="1:2" x14ac:dyDescent="0.2">
      <c r="A38" s="152"/>
      <c r="B38" s="152"/>
    </row>
    <row r="39" spans="1:2" x14ac:dyDescent="0.2">
      <c r="A39" s="152" t="s">
        <v>322</v>
      </c>
      <c r="B39" s="152" t="s">
        <v>291</v>
      </c>
    </row>
    <row r="40" spans="1:2" x14ac:dyDescent="0.2">
      <c r="A40" s="152" t="s">
        <v>323</v>
      </c>
      <c r="B40" s="152" t="s">
        <v>302</v>
      </c>
    </row>
    <row r="41" spans="1:2" x14ac:dyDescent="0.2">
      <c r="A41" s="152" t="s">
        <v>324</v>
      </c>
      <c r="B41" s="152" t="s">
        <v>303</v>
      </c>
    </row>
  </sheetData>
  <sheetProtection sheet="1"/>
  <phoneticPr fontId="2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20" zoomScaleNormal="120" zoomScaleSheetLayoutView="100" workbookViewId="0">
      <selection activeCell="I17" sqref="I17"/>
    </sheetView>
  </sheetViews>
  <sheetFormatPr defaultRowHeight="12.75" x14ac:dyDescent="0.2"/>
  <cols>
    <col min="1" max="1" width="16.1640625" style="77" customWidth="1"/>
    <col min="2" max="2" width="63.83203125" style="78" customWidth="1"/>
    <col min="3" max="3" width="14.1640625" style="79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182"/>
      <c r="B1" s="230" t="s">
        <v>370</v>
      </c>
      <c r="C1" s="231"/>
      <c r="D1" s="231"/>
      <c r="E1" s="231"/>
    </row>
    <row r="2" spans="1:5" s="17" customFormat="1" ht="21.2" customHeight="1" thickBot="1" x14ac:dyDescent="0.25">
      <c r="A2" s="191" t="s">
        <v>21</v>
      </c>
      <c r="B2" s="229" t="str">
        <f>CONCATENATE(Z_ALAPADATOK!A3)</f>
        <v>Tótszerdahely Községi Önkormányzata</v>
      </c>
      <c r="C2" s="229"/>
      <c r="D2" s="229"/>
      <c r="E2" s="192" t="s">
        <v>15</v>
      </c>
    </row>
    <row r="3" spans="1:5" s="17" customFormat="1" ht="24.75" thickBot="1" x14ac:dyDescent="0.25">
      <c r="A3" s="191" t="s">
        <v>76</v>
      </c>
      <c r="B3" s="229" t="s">
        <v>197</v>
      </c>
      <c r="C3" s="229"/>
      <c r="D3" s="229"/>
      <c r="E3" s="193" t="s">
        <v>15</v>
      </c>
    </row>
    <row r="4" spans="1:5" s="18" customFormat="1" ht="15.95" customHeight="1" thickBot="1" x14ac:dyDescent="0.3">
      <c r="A4" s="185"/>
      <c r="B4" s="185"/>
      <c r="C4" s="186"/>
      <c r="D4" s="187"/>
      <c r="E4" s="194" t="s">
        <v>356</v>
      </c>
    </row>
    <row r="5" spans="1:5" ht="24.75" thickBot="1" x14ac:dyDescent="0.25">
      <c r="A5" s="188" t="s">
        <v>77</v>
      </c>
      <c r="B5" s="189" t="s">
        <v>330</v>
      </c>
      <c r="C5" s="189" t="s">
        <v>304</v>
      </c>
      <c r="D5" s="190" t="s">
        <v>305</v>
      </c>
      <c r="E5" s="178" t="str">
        <f>+CONCATENATE("Teljesítés",CHAR(10),LEFT(Z_ÖSSZEFÜGGÉSEK!A6,4),". XII. 31.")</f>
        <v>Teljesítés
2020. XII. 31.</v>
      </c>
    </row>
    <row r="6" spans="1:5" s="14" customFormat="1" ht="12.95" customHeight="1" thickBot="1" x14ac:dyDescent="0.25">
      <c r="A6" s="31" t="s">
        <v>257</v>
      </c>
      <c r="B6" s="32" t="s">
        <v>258</v>
      </c>
      <c r="C6" s="32" t="s">
        <v>259</v>
      </c>
      <c r="D6" s="156" t="s">
        <v>261</v>
      </c>
      <c r="E6" s="33" t="s">
        <v>260</v>
      </c>
    </row>
    <row r="7" spans="1:5" s="14" customFormat="1" ht="15.95" customHeight="1" thickBot="1" x14ac:dyDescent="0.25">
      <c r="A7" s="226" t="s">
        <v>16</v>
      </c>
      <c r="B7" s="227"/>
      <c r="C7" s="227"/>
      <c r="D7" s="227"/>
      <c r="E7" s="228"/>
    </row>
    <row r="8" spans="1:5" s="14" customFormat="1" ht="12" customHeight="1" thickBot="1" x14ac:dyDescent="0.25">
      <c r="A8" s="13" t="s">
        <v>2</v>
      </c>
      <c r="B8" s="10" t="s">
        <v>82</v>
      </c>
      <c r="C8" s="81">
        <f>+C9+C10+C11+C12+C13+C14</f>
        <v>108623551</v>
      </c>
      <c r="D8" s="131">
        <f>+D9+D10+D11+D12+D13+D14</f>
        <v>121334556</v>
      </c>
      <c r="E8" s="51">
        <f>+E9+E10+E11+E12+E13+E14</f>
        <v>121334556</v>
      </c>
    </row>
    <row r="9" spans="1:5" s="19" customFormat="1" ht="12" customHeight="1" x14ac:dyDescent="0.2">
      <c r="A9" s="95" t="s">
        <v>33</v>
      </c>
      <c r="B9" s="90" t="s">
        <v>83</v>
      </c>
      <c r="C9" s="83">
        <v>69741407</v>
      </c>
      <c r="D9" s="132">
        <v>79197065</v>
      </c>
      <c r="E9" s="53">
        <v>79197065</v>
      </c>
    </row>
    <row r="10" spans="1:5" s="20" customFormat="1" ht="12" customHeight="1" x14ac:dyDescent="0.2">
      <c r="A10" s="96" t="s">
        <v>34</v>
      </c>
      <c r="B10" s="91" t="s">
        <v>84</v>
      </c>
      <c r="C10" s="82">
        <v>16725780</v>
      </c>
      <c r="D10" s="133">
        <v>18216970</v>
      </c>
      <c r="E10" s="52">
        <v>18216970</v>
      </c>
    </row>
    <row r="11" spans="1:5" s="20" customFormat="1" ht="12" customHeight="1" x14ac:dyDescent="0.2">
      <c r="A11" s="96" t="s">
        <v>35</v>
      </c>
      <c r="B11" s="91" t="s">
        <v>364</v>
      </c>
      <c r="C11" s="82">
        <v>20356364</v>
      </c>
      <c r="D11" s="133">
        <v>21557181</v>
      </c>
      <c r="E11" s="52">
        <v>21557181</v>
      </c>
    </row>
    <row r="12" spans="1:5" s="20" customFormat="1" ht="12" customHeight="1" x14ac:dyDescent="0.2">
      <c r="A12" s="96" t="s">
        <v>36</v>
      </c>
      <c r="B12" s="91" t="s">
        <v>85</v>
      </c>
      <c r="C12" s="82">
        <v>1800000</v>
      </c>
      <c r="D12" s="133">
        <v>2263970</v>
      </c>
      <c r="E12" s="52">
        <v>2263970</v>
      </c>
    </row>
    <row r="13" spans="1:5" s="20" customFormat="1" ht="12" customHeight="1" x14ac:dyDescent="0.2">
      <c r="A13" s="96" t="s">
        <v>53</v>
      </c>
      <c r="B13" s="91" t="s">
        <v>262</v>
      </c>
      <c r="C13" s="82"/>
      <c r="D13" s="133"/>
      <c r="E13" s="52"/>
    </row>
    <row r="14" spans="1:5" s="19" customFormat="1" ht="12" customHeight="1" thickBot="1" x14ac:dyDescent="0.25">
      <c r="A14" s="97" t="s">
        <v>37</v>
      </c>
      <c r="B14" s="92" t="s">
        <v>223</v>
      </c>
      <c r="C14" s="82"/>
      <c r="D14" s="133">
        <v>99370</v>
      </c>
      <c r="E14" s="52">
        <v>99370</v>
      </c>
    </row>
    <row r="15" spans="1:5" s="19" customFormat="1" ht="12" customHeight="1" thickBot="1" x14ac:dyDescent="0.25">
      <c r="A15" s="13" t="s">
        <v>3</v>
      </c>
      <c r="B15" s="58" t="s">
        <v>86</v>
      </c>
      <c r="C15" s="81">
        <f>+C16+C17+C18+C19+C20</f>
        <v>37246099</v>
      </c>
      <c r="D15" s="131">
        <f>+D16+D17+D18+D19+D20</f>
        <v>29714049</v>
      </c>
      <c r="E15" s="51">
        <f>+E16+E17+E18+E19+E20</f>
        <v>28812392</v>
      </c>
    </row>
    <row r="16" spans="1:5" s="19" customFormat="1" ht="12" customHeight="1" x14ac:dyDescent="0.2">
      <c r="A16" s="95" t="s">
        <v>39</v>
      </c>
      <c r="B16" s="90" t="s">
        <v>87</v>
      </c>
      <c r="C16" s="83"/>
      <c r="D16" s="132"/>
      <c r="E16" s="53"/>
    </row>
    <row r="17" spans="1:5" s="19" customFormat="1" ht="12" customHeight="1" x14ac:dyDescent="0.2">
      <c r="A17" s="96" t="s">
        <v>40</v>
      </c>
      <c r="B17" s="91" t="s">
        <v>88</v>
      </c>
      <c r="C17" s="82"/>
      <c r="D17" s="133"/>
      <c r="E17" s="52"/>
    </row>
    <row r="18" spans="1:5" s="19" customFormat="1" ht="12" customHeight="1" x14ac:dyDescent="0.2">
      <c r="A18" s="96" t="s">
        <v>41</v>
      </c>
      <c r="B18" s="91" t="s">
        <v>216</v>
      </c>
      <c r="C18" s="82"/>
      <c r="D18" s="133"/>
      <c r="E18" s="52"/>
    </row>
    <row r="19" spans="1:5" s="19" customFormat="1" ht="12" customHeight="1" x14ac:dyDescent="0.2">
      <c r="A19" s="96" t="s">
        <v>42</v>
      </c>
      <c r="B19" s="91" t="s">
        <v>217</v>
      </c>
      <c r="C19" s="82"/>
      <c r="D19" s="133"/>
      <c r="E19" s="52"/>
    </row>
    <row r="20" spans="1:5" s="19" customFormat="1" ht="12" customHeight="1" x14ac:dyDescent="0.2">
      <c r="A20" s="96" t="s">
        <v>43</v>
      </c>
      <c r="B20" s="91" t="s">
        <v>89</v>
      </c>
      <c r="C20" s="82">
        <v>37246099</v>
      </c>
      <c r="D20" s="133">
        <v>29714049</v>
      </c>
      <c r="E20" s="52">
        <v>28812392</v>
      </c>
    </row>
    <row r="21" spans="1:5" s="20" customFormat="1" ht="12" customHeight="1" thickBot="1" x14ac:dyDescent="0.25">
      <c r="A21" s="97" t="s">
        <v>49</v>
      </c>
      <c r="B21" s="92" t="s">
        <v>90</v>
      </c>
      <c r="C21" s="84"/>
      <c r="D21" s="134"/>
      <c r="E21" s="54"/>
    </row>
    <row r="22" spans="1:5" s="20" customFormat="1" ht="12" customHeight="1" thickBot="1" x14ac:dyDescent="0.25">
      <c r="A22" s="13" t="s">
        <v>4</v>
      </c>
      <c r="B22" s="10" t="s">
        <v>91</v>
      </c>
      <c r="C22" s="81">
        <f>+C23+C24+C25+C26+C27</f>
        <v>0</v>
      </c>
      <c r="D22" s="131">
        <f>+D23+D24+D25+D26+D27</f>
        <v>127660038</v>
      </c>
      <c r="E22" s="51">
        <f>+E23+E24+E25+E26+E27</f>
        <v>127660038</v>
      </c>
    </row>
    <row r="23" spans="1:5" s="20" customFormat="1" ht="12" customHeight="1" x14ac:dyDescent="0.2">
      <c r="A23" s="95" t="s">
        <v>22</v>
      </c>
      <c r="B23" s="90" t="s">
        <v>92</v>
      </c>
      <c r="C23" s="83"/>
      <c r="D23" s="132"/>
      <c r="E23" s="53"/>
    </row>
    <row r="24" spans="1:5" s="19" customFormat="1" ht="12" customHeight="1" x14ac:dyDescent="0.2">
      <c r="A24" s="96" t="s">
        <v>23</v>
      </c>
      <c r="B24" s="91" t="s">
        <v>93</v>
      </c>
      <c r="C24" s="82"/>
      <c r="D24" s="133"/>
      <c r="E24" s="52"/>
    </row>
    <row r="25" spans="1:5" s="20" customFormat="1" ht="12" customHeight="1" x14ac:dyDescent="0.2">
      <c r="A25" s="96" t="s">
        <v>24</v>
      </c>
      <c r="B25" s="91" t="s">
        <v>218</v>
      </c>
      <c r="C25" s="82"/>
      <c r="D25" s="133"/>
      <c r="E25" s="52"/>
    </row>
    <row r="26" spans="1:5" s="20" customFormat="1" ht="12" customHeight="1" x14ac:dyDescent="0.2">
      <c r="A26" s="96" t="s">
        <v>25</v>
      </c>
      <c r="B26" s="91" t="s">
        <v>219</v>
      </c>
      <c r="C26" s="82"/>
      <c r="D26" s="133"/>
      <c r="E26" s="52"/>
    </row>
    <row r="27" spans="1:5" s="20" customFormat="1" ht="12" customHeight="1" x14ac:dyDescent="0.2">
      <c r="A27" s="96" t="s">
        <v>56</v>
      </c>
      <c r="B27" s="91" t="s">
        <v>94</v>
      </c>
      <c r="C27" s="82"/>
      <c r="D27" s="133">
        <v>127660038</v>
      </c>
      <c r="E27" s="52">
        <v>127660038</v>
      </c>
    </row>
    <row r="28" spans="1:5" s="20" customFormat="1" ht="12" customHeight="1" thickBot="1" x14ac:dyDescent="0.25">
      <c r="A28" s="97" t="s">
        <v>57</v>
      </c>
      <c r="B28" s="92" t="s">
        <v>95</v>
      </c>
      <c r="C28" s="84"/>
      <c r="D28" s="134">
        <v>98820336</v>
      </c>
      <c r="E28" s="54">
        <v>98820336</v>
      </c>
    </row>
    <row r="29" spans="1:5" s="20" customFormat="1" ht="12" customHeight="1" thickBot="1" x14ac:dyDescent="0.25">
      <c r="A29" s="13" t="s">
        <v>58</v>
      </c>
      <c r="B29" s="10" t="s">
        <v>325</v>
      </c>
      <c r="C29" s="87">
        <f>SUM(C30:C36)</f>
        <v>17990000</v>
      </c>
      <c r="D29" s="87">
        <f>SUM(D30:D36)</f>
        <v>14690000</v>
      </c>
      <c r="E29" s="107">
        <f>SUM(E30:E36)</f>
        <v>11936852</v>
      </c>
    </row>
    <row r="30" spans="1:5" s="20" customFormat="1" ht="12" customHeight="1" x14ac:dyDescent="0.2">
      <c r="A30" s="95" t="s">
        <v>96</v>
      </c>
      <c r="B30" s="90" t="e">
        <f>#REF!</f>
        <v>#REF!</v>
      </c>
      <c r="C30" s="83">
        <v>200000</v>
      </c>
      <c r="D30" s="83">
        <v>200000</v>
      </c>
      <c r="E30" s="53">
        <v>204076</v>
      </c>
    </row>
    <row r="31" spans="1:5" s="20" customFormat="1" ht="12" customHeight="1" x14ac:dyDescent="0.2">
      <c r="A31" s="96" t="s">
        <v>97</v>
      </c>
      <c r="B31" s="90" t="e">
        <f>#REF!</f>
        <v>#REF!</v>
      </c>
      <c r="C31" s="82">
        <v>2040000</v>
      </c>
      <c r="D31" s="82">
        <v>2040000</v>
      </c>
      <c r="E31" s="52">
        <v>2243678</v>
      </c>
    </row>
    <row r="32" spans="1:5" s="20" customFormat="1" ht="12" customHeight="1" x14ac:dyDescent="0.2">
      <c r="A32" s="96" t="s">
        <v>98</v>
      </c>
      <c r="B32" s="90" t="e">
        <f>#REF!</f>
        <v>#REF!</v>
      </c>
      <c r="C32" s="82">
        <v>12000000</v>
      </c>
      <c r="D32" s="82">
        <v>12000000</v>
      </c>
      <c r="E32" s="52">
        <v>9428562</v>
      </c>
    </row>
    <row r="33" spans="1:5" s="20" customFormat="1" ht="12" customHeight="1" x14ac:dyDescent="0.2">
      <c r="A33" s="96" t="s">
        <v>99</v>
      </c>
      <c r="B33" s="90" t="e">
        <f>#REF!</f>
        <v>#REF!</v>
      </c>
      <c r="C33" s="82"/>
      <c r="D33" s="82"/>
      <c r="E33" s="52"/>
    </row>
    <row r="34" spans="1:5" s="20" customFormat="1" ht="12" customHeight="1" x14ac:dyDescent="0.2">
      <c r="A34" s="96" t="s">
        <v>326</v>
      </c>
      <c r="B34" s="90" t="e">
        <f>#REF!</f>
        <v>#REF!</v>
      </c>
      <c r="C34" s="82">
        <v>3300000</v>
      </c>
      <c r="D34" s="82"/>
      <c r="E34" s="52"/>
    </row>
    <row r="35" spans="1:5" s="20" customFormat="1" ht="12" customHeight="1" x14ac:dyDescent="0.2">
      <c r="A35" s="96" t="s">
        <v>327</v>
      </c>
      <c r="B35" s="90" t="e">
        <f>#REF!</f>
        <v>#REF!</v>
      </c>
      <c r="C35" s="82"/>
      <c r="D35" s="82"/>
      <c r="E35" s="52"/>
    </row>
    <row r="36" spans="1:5" s="20" customFormat="1" ht="12" customHeight="1" thickBot="1" x14ac:dyDescent="0.25">
      <c r="A36" s="97" t="s">
        <v>328</v>
      </c>
      <c r="B36" s="90" t="e">
        <f>#REF!</f>
        <v>#REF!</v>
      </c>
      <c r="C36" s="84">
        <v>450000</v>
      </c>
      <c r="D36" s="84">
        <v>450000</v>
      </c>
      <c r="E36" s="54">
        <v>60536</v>
      </c>
    </row>
    <row r="37" spans="1:5" s="20" customFormat="1" ht="12" customHeight="1" thickBot="1" x14ac:dyDescent="0.25">
      <c r="A37" s="13" t="s">
        <v>6</v>
      </c>
      <c r="B37" s="10" t="s">
        <v>224</v>
      </c>
      <c r="C37" s="81">
        <f>SUM(C38:C48)</f>
        <v>5254265</v>
      </c>
      <c r="D37" s="131">
        <f>SUM(D38:D48)</f>
        <v>5879640</v>
      </c>
      <c r="E37" s="51">
        <f>SUM(E38:E48)</f>
        <v>3841087</v>
      </c>
    </row>
    <row r="38" spans="1:5" s="20" customFormat="1" ht="12" customHeight="1" x14ac:dyDescent="0.2">
      <c r="A38" s="95" t="s">
        <v>26</v>
      </c>
      <c r="B38" s="90" t="s">
        <v>102</v>
      </c>
      <c r="C38" s="83">
        <v>1200000</v>
      </c>
      <c r="D38" s="132">
        <v>1200000</v>
      </c>
      <c r="E38" s="53"/>
    </row>
    <row r="39" spans="1:5" s="20" customFormat="1" ht="12" customHeight="1" x14ac:dyDescent="0.2">
      <c r="A39" s="96" t="s">
        <v>27</v>
      </c>
      <c r="B39" s="91" t="s">
        <v>103</v>
      </c>
      <c r="C39" s="82">
        <v>3281000</v>
      </c>
      <c r="D39" s="133">
        <v>3281000</v>
      </c>
      <c r="E39" s="52">
        <v>2840353</v>
      </c>
    </row>
    <row r="40" spans="1:5" s="20" customFormat="1" ht="12" customHeight="1" x14ac:dyDescent="0.2">
      <c r="A40" s="96" t="s">
        <v>28</v>
      </c>
      <c r="B40" s="91" t="s">
        <v>104</v>
      </c>
      <c r="C40" s="82">
        <v>381000</v>
      </c>
      <c r="D40" s="133">
        <v>381000</v>
      </c>
      <c r="E40" s="52"/>
    </row>
    <row r="41" spans="1:5" s="20" customFormat="1" ht="12" customHeight="1" x14ac:dyDescent="0.2">
      <c r="A41" s="96" t="s">
        <v>60</v>
      </c>
      <c r="B41" s="91" t="s">
        <v>105</v>
      </c>
      <c r="C41" s="82"/>
      <c r="D41" s="133"/>
      <c r="E41" s="52"/>
    </row>
    <row r="42" spans="1:5" s="20" customFormat="1" ht="12" customHeight="1" x14ac:dyDescent="0.2">
      <c r="A42" s="96" t="s">
        <v>61</v>
      </c>
      <c r="B42" s="91" t="s">
        <v>106</v>
      </c>
      <c r="C42" s="82"/>
      <c r="D42" s="133"/>
      <c r="E42" s="52"/>
    </row>
    <row r="43" spans="1:5" s="20" customFormat="1" ht="12" customHeight="1" x14ac:dyDescent="0.2">
      <c r="A43" s="96" t="s">
        <v>62</v>
      </c>
      <c r="B43" s="91" t="s">
        <v>107</v>
      </c>
      <c r="C43" s="82">
        <v>390500</v>
      </c>
      <c r="D43" s="133">
        <v>940500</v>
      </c>
      <c r="E43" s="52">
        <v>925328</v>
      </c>
    </row>
    <row r="44" spans="1:5" s="20" customFormat="1" ht="12" customHeight="1" x14ac:dyDescent="0.2">
      <c r="A44" s="96" t="s">
        <v>63</v>
      </c>
      <c r="B44" s="91" t="s">
        <v>108</v>
      </c>
      <c r="C44" s="82"/>
      <c r="D44" s="133"/>
      <c r="E44" s="52"/>
    </row>
    <row r="45" spans="1:5" s="20" customFormat="1" ht="12" customHeight="1" x14ac:dyDescent="0.2">
      <c r="A45" s="96" t="s">
        <v>64</v>
      </c>
      <c r="B45" s="91" t="s">
        <v>329</v>
      </c>
      <c r="C45" s="82">
        <v>1765</v>
      </c>
      <c r="D45" s="133">
        <v>1765</v>
      </c>
      <c r="E45" s="52">
        <v>31</v>
      </c>
    </row>
    <row r="46" spans="1:5" s="20" customFormat="1" ht="12" customHeight="1" x14ac:dyDescent="0.2">
      <c r="A46" s="96" t="s">
        <v>100</v>
      </c>
      <c r="B46" s="91" t="s">
        <v>110</v>
      </c>
      <c r="C46" s="85"/>
      <c r="D46" s="157"/>
      <c r="E46" s="55"/>
    </row>
    <row r="47" spans="1:5" s="20" customFormat="1" ht="12" customHeight="1" x14ac:dyDescent="0.2">
      <c r="A47" s="97" t="s">
        <v>101</v>
      </c>
      <c r="B47" s="92" t="s">
        <v>226</v>
      </c>
      <c r="C47" s="86"/>
      <c r="D47" s="158"/>
      <c r="E47" s="56"/>
    </row>
    <row r="48" spans="1:5" s="20" customFormat="1" ht="12" customHeight="1" thickBot="1" x14ac:dyDescent="0.25">
      <c r="A48" s="97" t="s">
        <v>225</v>
      </c>
      <c r="B48" s="92" t="s">
        <v>111</v>
      </c>
      <c r="C48" s="86"/>
      <c r="D48" s="158">
        <v>75375</v>
      </c>
      <c r="E48" s="56">
        <v>75375</v>
      </c>
    </row>
    <row r="49" spans="1:5" s="20" customFormat="1" ht="12" customHeight="1" thickBot="1" x14ac:dyDescent="0.25">
      <c r="A49" s="13" t="s">
        <v>7</v>
      </c>
      <c r="B49" s="10" t="s">
        <v>112</v>
      </c>
      <c r="C49" s="81">
        <f>SUM(C50:C54)</f>
        <v>0</v>
      </c>
      <c r="D49" s="131">
        <f>SUM(D50:D54)</f>
        <v>3200000</v>
      </c>
      <c r="E49" s="51">
        <f>SUM(E50:E54)</f>
        <v>3200000</v>
      </c>
    </row>
    <row r="50" spans="1:5" s="20" customFormat="1" ht="12" customHeight="1" x14ac:dyDescent="0.2">
      <c r="A50" s="95" t="s">
        <v>29</v>
      </c>
      <c r="B50" s="90" t="s">
        <v>116</v>
      </c>
      <c r="C50" s="118"/>
      <c r="D50" s="159"/>
      <c r="E50" s="57"/>
    </row>
    <row r="51" spans="1:5" s="20" customFormat="1" ht="12" customHeight="1" x14ac:dyDescent="0.2">
      <c r="A51" s="96" t="s">
        <v>30</v>
      </c>
      <c r="B51" s="91" t="s">
        <v>117</v>
      </c>
      <c r="C51" s="85"/>
      <c r="D51" s="157"/>
      <c r="E51" s="55"/>
    </row>
    <row r="52" spans="1:5" s="20" customFormat="1" ht="12" customHeight="1" x14ac:dyDescent="0.2">
      <c r="A52" s="96" t="s">
        <v>113</v>
      </c>
      <c r="B52" s="91" t="s">
        <v>118</v>
      </c>
      <c r="C52" s="85"/>
      <c r="D52" s="157">
        <v>3200000</v>
      </c>
      <c r="E52" s="55">
        <v>3200000</v>
      </c>
    </row>
    <row r="53" spans="1:5" s="20" customFormat="1" ht="12" customHeight="1" x14ac:dyDescent="0.2">
      <c r="A53" s="96" t="s">
        <v>114</v>
      </c>
      <c r="B53" s="91" t="s">
        <v>119</v>
      </c>
      <c r="C53" s="85"/>
      <c r="D53" s="157"/>
      <c r="E53" s="55"/>
    </row>
    <row r="54" spans="1:5" s="20" customFormat="1" ht="12" customHeight="1" thickBot="1" x14ac:dyDescent="0.25">
      <c r="A54" s="97" t="s">
        <v>115</v>
      </c>
      <c r="B54" s="92" t="s">
        <v>120</v>
      </c>
      <c r="C54" s="86"/>
      <c r="D54" s="158"/>
      <c r="E54" s="56"/>
    </row>
    <row r="55" spans="1:5" s="20" customFormat="1" ht="12" customHeight="1" thickBot="1" x14ac:dyDescent="0.25">
      <c r="A55" s="13" t="s">
        <v>65</v>
      </c>
      <c r="B55" s="10" t="s">
        <v>121</v>
      </c>
      <c r="C55" s="81">
        <f>SUM(C56:C58)</f>
        <v>0</v>
      </c>
      <c r="D55" s="131">
        <f>SUM(D56:D58)</f>
        <v>0</v>
      </c>
      <c r="E55" s="51">
        <f>SUM(E56:E58)</f>
        <v>0</v>
      </c>
    </row>
    <row r="56" spans="1:5" s="20" customFormat="1" ht="12" customHeight="1" x14ac:dyDescent="0.2">
      <c r="A56" s="95" t="s">
        <v>31</v>
      </c>
      <c r="B56" s="90" t="s">
        <v>122</v>
      </c>
      <c r="C56" s="83"/>
      <c r="D56" s="132"/>
      <c r="E56" s="53"/>
    </row>
    <row r="57" spans="1:5" s="20" customFormat="1" ht="12" customHeight="1" x14ac:dyDescent="0.2">
      <c r="A57" s="96" t="s">
        <v>32</v>
      </c>
      <c r="B57" s="91" t="s">
        <v>220</v>
      </c>
      <c r="C57" s="82"/>
      <c r="D57" s="133"/>
      <c r="E57" s="52"/>
    </row>
    <row r="58" spans="1:5" s="20" customFormat="1" ht="12" customHeight="1" x14ac:dyDescent="0.2">
      <c r="A58" s="96" t="s">
        <v>125</v>
      </c>
      <c r="B58" s="91" t="s">
        <v>123</v>
      </c>
      <c r="C58" s="82"/>
      <c r="D58" s="133"/>
      <c r="E58" s="52"/>
    </row>
    <row r="59" spans="1:5" s="20" customFormat="1" ht="12" customHeight="1" thickBot="1" x14ac:dyDescent="0.25">
      <c r="A59" s="97" t="s">
        <v>126</v>
      </c>
      <c r="B59" s="92" t="s">
        <v>124</v>
      </c>
      <c r="C59" s="84"/>
      <c r="D59" s="134"/>
      <c r="E59" s="54"/>
    </row>
    <row r="60" spans="1:5" s="20" customFormat="1" ht="12" customHeight="1" thickBot="1" x14ac:dyDescent="0.25">
      <c r="A60" s="13" t="s">
        <v>9</v>
      </c>
      <c r="B60" s="58" t="s">
        <v>127</v>
      </c>
      <c r="C60" s="81">
        <f>SUM(C61:C63)</f>
        <v>0</v>
      </c>
      <c r="D60" s="131">
        <f>SUM(D61:D63)</f>
        <v>0</v>
      </c>
      <c r="E60" s="51">
        <f>SUM(E61:E63)</f>
        <v>0</v>
      </c>
    </row>
    <row r="61" spans="1:5" s="20" customFormat="1" ht="12" customHeight="1" x14ac:dyDescent="0.2">
      <c r="A61" s="95" t="s">
        <v>66</v>
      </c>
      <c r="B61" s="90" t="s">
        <v>129</v>
      </c>
      <c r="C61" s="85"/>
      <c r="D61" s="157"/>
      <c r="E61" s="55"/>
    </row>
    <row r="62" spans="1:5" s="20" customFormat="1" ht="12" customHeight="1" x14ac:dyDescent="0.2">
      <c r="A62" s="96" t="s">
        <v>67</v>
      </c>
      <c r="B62" s="91" t="s">
        <v>221</v>
      </c>
      <c r="C62" s="85"/>
      <c r="D62" s="157"/>
      <c r="E62" s="55"/>
    </row>
    <row r="63" spans="1:5" s="20" customFormat="1" ht="12" customHeight="1" x14ac:dyDescent="0.2">
      <c r="A63" s="96" t="s">
        <v>79</v>
      </c>
      <c r="B63" s="91" t="s">
        <v>130</v>
      </c>
      <c r="C63" s="85"/>
      <c r="D63" s="157"/>
      <c r="E63" s="55"/>
    </row>
    <row r="64" spans="1:5" s="20" customFormat="1" ht="12" customHeight="1" thickBot="1" x14ac:dyDescent="0.25">
      <c r="A64" s="97" t="s">
        <v>128</v>
      </c>
      <c r="B64" s="92" t="s">
        <v>131</v>
      </c>
      <c r="C64" s="85"/>
      <c r="D64" s="157"/>
      <c r="E64" s="55"/>
    </row>
    <row r="65" spans="1:5" s="20" customFormat="1" ht="12" customHeight="1" thickBot="1" x14ac:dyDescent="0.25">
      <c r="A65" s="13" t="s">
        <v>10</v>
      </c>
      <c r="B65" s="10" t="s">
        <v>132</v>
      </c>
      <c r="C65" s="87">
        <f>+C8+C15+C22+C29+C37+C49+C55+C60</f>
        <v>169113915</v>
      </c>
      <c r="D65" s="135">
        <f>+D8+D15+D22+D29+D37+D49+D55+D60</f>
        <v>302478283</v>
      </c>
      <c r="E65" s="107">
        <f>+E8+E15+E22+E29+E37+E49+E55+E60</f>
        <v>296784925</v>
      </c>
    </row>
    <row r="66" spans="1:5" s="20" customFormat="1" ht="12" customHeight="1" thickBot="1" x14ac:dyDescent="0.2">
      <c r="A66" s="98" t="s">
        <v>196</v>
      </c>
      <c r="B66" s="58" t="s">
        <v>133</v>
      </c>
      <c r="C66" s="81">
        <f>SUM(C67:C69)</f>
        <v>0</v>
      </c>
      <c r="D66" s="131">
        <f>SUM(D67:D69)</f>
        <v>0</v>
      </c>
      <c r="E66" s="51">
        <f>SUM(E67:E69)</f>
        <v>0</v>
      </c>
    </row>
    <row r="67" spans="1:5" s="20" customFormat="1" ht="12" customHeight="1" x14ac:dyDescent="0.2">
      <c r="A67" s="95" t="s">
        <v>159</v>
      </c>
      <c r="B67" s="90" t="s">
        <v>134</v>
      </c>
      <c r="C67" s="85"/>
      <c r="D67" s="157"/>
      <c r="E67" s="55"/>
    </row>
    <row r="68" spans="1:5" s="20" customFormat="1" ht="12" customHeight="1" x14ac:dyDescent="0.2">
      <c r="A68" s="96" t="s">
        <v>168</v>
      </c>
      <c r="B68" s="91" t="s">
        <v>135</v>
      </c>
      <c r="C68" s="85"/>
      <c r="D68" s="157"/>
      <c r="E68" s="55"/>
    </row>
    <row r="69" spans="1:5" s="20" customFormat="1" ht="12" customHeight="1" thickBot="1" x14ac:dyDescent="0.25">
      <c r="A69" s="105" t="s">
        <v>169</v>
      </c>
      <c r="B69" s="179" t="s">
        <v>244</v>
      </c>
      <c r="C69" s="180"/>
      <c r="D69" s="160"/>
      <c r="E69" s="181"/>
    </row>
    <row r="70" spans="1:5" s="20" customFormat="1" ht="12" customHeight="1" thickBot="1" x14ac:dyDescent="0.2">
      <c r="A70" s="98" t="s">
        <v>136</v>
      </c>
      <c r="B70" s="58" t="s">
        <v>137</v>
      </c>
      <c r="C70" s="81">
        <f>SUM(C71:C74)</f>
        <v>0</v>
      </c>
      <c r="D70" s="81">
        <f>SUM(D71:D74)</f>
        <v>0</v>
      </c>
      <c r="E70" s="51">
        <f>SUM(E71:E74)</f>
        <v>0</v>
      </c>
    </row>
    <row r="71" spans="1:5" s="20" customFormat="1" ht="12" customHeight="1" x14ac:dyDescent="0.2">
      <c r="A71" s="95" t="s">
        <v>54</v>
      </c>
      <c r="B71" s="176" t="s">
        <v>138</v>
      </c>
      <c r="C71" s="85"/>
      <c r="D71" s="85"/>
      <c r="E71" s="55"/>
    </row>
    <row r="72" spans="1:5" s="20" customFormat="1" ht="12" customHeight="1" x14ac:dyDescent="0.2">
      <c r="A72" s="96" t="s">
        <v>55</v>
      </c>
      <c r="B72" s="176" t="s">
        <v>333</v>
      </c>
      <c r="C72" s="85"/>
      <c r="D72" s="85"/>
      <c r="E72" s="55"/>
    </row>
    <row r="73" spans="1:5" s="20" customFormat="1" ht="12" customHeight="1" x14ac:dyDescent="0.2">
      <c r="A73" s="96" t="s">
        <v>160</v>
      </c>
      <c r="B73" s="176" t="s">
        <v>139</v>
      </c>
      <c r="C73" s="85"/>
      <c r="D73" s="85"/>
      <c r="E73" s="55"/>
    </row>
    <row r="74" spans="1:5" s="20" customFormat="1" ht="12" customHeight="1" thickBot="1" x14ac:dyDescent="0.25">
      <c r="A74" s="97" t="s">
        <v>161</v>
      </c>
      <c r="B74" s="177" t="s">
        <v>334</v>
      </c>
      <c r="C74" s="85"/>
      <c r="D74" s="85"/>
      <c r="E74" s="55"/>
    </row>
    <row r="75" spans="1:5" s="20" customFormat="1" ht="12" customHeight="1" thickBot="1" x14ac:dyDescent="0.2">
      <c r="A75" s="98" t="s">
        <v>140</v>
      </c>
      <c r="B75" s="58" t="s">
        <v>141</v>
      </c>
      <c r="C75" s="81">
        <f>SUM(C76:C77)</f>
        <v>35630085</v>
      </c>
      <c r="D75" s="81">
        <f>SUM(D76:D77)</f>
        <v>28126974</v>
      </c>
      <c r="E75" s="51">
        <f>SUM(E76:E77)</f>
        <v>28126974</v>
      </c>
    </row>
    <row r="76" spans="1:5" s="20" customFormat="1" ht="12" customHeight="1" x14ac:dyDescent="0.2">
      <c r="A76" s="95" t="s">
        <v>162</v>
      </c>
      <c r="B76" s="90" t="s">
        <v>142</v>
      </c>
      <c r="C76" s="85">
        <v>35630085</v>
      </c>
      <c r="D76" s="85">
        <v>28126974</v>
      </c>
      <c r="E76" s="55">
        <v>28126974</v>
      </c>
    </row>
    <row r="77" spans="1:5" s="20" customFormat="1" ht="12" customHeight="1" thickBot="1" x14ac:dyDescent="0.25">
      <c r="A77" s="97" t="s">
        <v>163</v>
      </c>
      <c r="B77" s="92" t="s">
        <v>143</v>
      </c>
      <c r="C77" s="85"/>
      <c r="D77" s="85"/>
      <c r="E77" s="55"/>
    </row>
    <row r="78" spans="1:5" s="19" customFormat="1" ht="12" customHeight="1" thickBot="1" x14ac:dyDescent="0.2">
      <c r="A78" s="98" t="s">
        <v>144</v>
      </c>
      <c r="B78" s="58" t="s">
        <v>145</v>
      </c>
      <c r="C78" s="81">
        <f>SUM(C79:C81)</f>
        <v>0</v>
      </c>
      <c r="D78" s="81">
        <f>SUM(D79:D81)</f>
        <v>0</v>
      </c>
      <c r="E78" s="51">
        <f>SUM(E79:E81)</f>
        <v>4956521</v>
      </c>
    </row>
    <row r="79" spans="1:5" s="20" customFormat="1" ht="12" customHeight="1" x14ac:dyDescent="0.2">
      <c r="A79" s="95" t="s">
        <v>164</v>
      </c>
      <c r="B79" s="90" t="s">
        <v>146</v>
      </c>
      <c r="C79" s="85"/>
      <c r="D79" s="85"/>
      <c r="E79" s="55">
        <v>4956521</v>
      </c>
    </row>
    <row r="80" spans="1:5" s="20" customFormat="1" ht="12" customHeight="1" x14ac:dyDescent="0.2">
      <c r="A80" s="96" t="s">
        <v>165</v>
      </c>
      <c r="B80" s="91" t="s">
        <v>147</v>
      </c>
      <c r="C80" s="85"/>
      <c r="D80" s="85"/>
      <c r="E80" s="55"/>
    </row>
    <row r="81" spans="1:5" s="20" customFormat="1" ht="12" customHeight="1" thickBot="1" x14ac:dyDescent="0.25">
      <c r="A81" s="97" t="s">
        <v>166</v>
      </c>
      <c r="B81" s="92" t="s">
        <v>335</v>
      </c>
      <c r="C81" s="85"/>
      <c r="D81" s="85"/>
      <c r="E81" s="55"/>
    </row>
    <row r="82" spans="1:5" s="20" customFormat="1" ht="12" customHeight="1" thickBot="1" x14ac:dyDescent="0.2">
      <c r="A82" s="98" t="s">
        <v>148</v>
      </c>
      <c r="B82" s="58" t="s">
        <v>167</v>
      </c>
      <c r="C82" s="81">
        <f>SUM(C83:C86)</f>
        <v>0</v>
      </c>
      <c r="D82" s="81">
        <f>SUM(D83:D86)</f>
        <v>0</v>
      </c>
      <c r="E82" s="51">
        <f>SUM(E83:E86)</f>
        <v>0</v>
      </c>
    </row>
    <row r="83" spans="1:5" s="20" customFormat="1" ht="12" customHeight="1" x14ac:dyDescent="0.2">
      <c r="A83" s="99" t="s">
        <v>149</v>
      </c>
      <c r="B83" s="90" t="s">
        <v>150</v>
      </c>
      <c r="C83" s="85"/>
      <c r="D83" s="85"/>
      <c r="E83" s="55"/>
    </row>
    <row r="84" spans="1:5" s="20" customFormat="1" ht="12" customHeight="1" x14ac:dyDescent="0.2">
      <c r="A84" s="100" t="s">
        <v>151</v>
      </c>
      <c r="B84" s="91" t="s">
        <v>152</v>
      </c>
      <c r="C84" s="85"/>
      <c r="D84" s="85"/>
      <c r="E84" s="55"/>
    </row>
    <row r="85" spans="1:5" s="20" customFormat="1" ht="12" customHeight="1" x14ac:dyDescent="0.2">
      <c r="A85" s="100" t="s">
        <v>153</v>
      </c>
      <c r="B85" s="91" t="s">
        <v>154</v>
      </c>
      <c r="C85" s="85"/>
      <c r="D85" s="85"/>
      <c r="E85" s="55"/>
    </row>
    <row r="86" spans="1:5" s="19" customFormat="1" ht="12" customHeight="1" thickBot="1" x14ac:dyDescent="0.25">
      <c r="A86" s="101" t="s">
        <v>155</v>
      </c>
      <c r="B86" s="92" t="s">
        <v>156</v>
      </c>
      <c r="C86" s="85"/>
      <c r="D86" s="85"/>
      <c r="E86" s="55"/>
    </row>
    <row r="87" spans="1:5" s="19" customFormat="1" ht="12" customHeight="1" thickBot="1" x14ac:dyDescent="0.2">
      <c r="A87" s="98" t="s">
        <v>157</v>
      </c>
      <c r="B87" s="58" t="s">
        <v>255</v>
      </c>
      <c r="C87" s="119"/>
      <c r="D87" s="119"/>
      <c r="E87" s="120"/>
    </row>
    <row r="88" spans="1:5" s="19" customFormat="1" ht="12" customHeight="1" thickBot="1" x14ac:dyDescent="0.2">
      <c r="A88" s="98" t="s">
        <v>263</v>
      </c>
      <c r="B88" s="58" t="s">
        <v>158</v>
      </c>
      <c r="C88" s="119"/>
      <c r="D88" s="119"/>
      <c r="E88" s="120"/>
    </row>
    <row r="89" spans="1:5" s="19" customFormat="1" ht="12" customHeight="1" thickBot="1" x14ac:dyDescent="0.2">
      <c r="A89" s="98" t="s">
        <v>264</v>
      </c>
      <c r="B89" s="93" t="s">
        <v>256</v>
      </c>
      <c r="C89" s="87">
        <f>+C66+C70+C75+C78+C82+C88+C87</f>
        <v>35630085</v>
      </c>
      <c r="D89" s="87">
        <f>+D66+D70+D75+D78+D82+D88+D87</f>
        <v>28126974</v>
      </c>
      <c r="E89" s="107">
        <f>+E66+E70+E75+E78+E82+E88+E87</f>
        <v>33083495</v>
      </c>
    </row>
    <row r="90" spans="1:5" s="19" customFormat="1" ht="12" customHeight="1" thickBot="1" x14ac:dyDescent="0.2">
      <c r="A90" s="102" t="s">
        <v>265</v>
      </c>
      <c r="B90" s="94" t="s">
        <v>266</v>
      </c>
      <c r="C90" s="87">
        <f>+C65+C89</f>
        <v>204744000</v>
      </c>
      <c r="D90" s="87">
        <f>+D65+D89</f>
        <v>330605257</v>
      </c>
      <c r="E90" s="107">
        <f>+E65+E89</f>
        <v>329868420</v>
      </c>
    </row>
    <row r="91" spans="1:5" s="20" customFormat="1" ht="15.2" customHeight="1" thickBot="1" x14ac:dyDescent="0.25">
      <c r="A91" s="41"/>
      <c r="B91" s="42"/>
      <c r="C91" s="68"/>
    </row>
    <row r="92" spans="1:5" s="14" customFormat="1" ht="16.5" customHeight="1" thickBot="1" x14ac:dyDescent="0.25">
      <c r="A92" s="226" t="s">
        <v>17</v>
      </c>
      <c r="B92" s="227"/>
      <c r="C92" s="227"/>
      <c r="D92" s="227"/>
      <c r="E92" s="228"/>
    </row>
    <row r="93" spans="1:5" s="21" customFormat="1" ht="12" customHeight="1" thickBot="1" x14ac:dyDescent="0.25">
      <c r="A93" s="88" t="s">
        <v>2</v>
      </c>
      <c r="B93" s="12" t="s">
        <v>270</v>
      </c>
      <c r="C93" s="80">
        <f>+C94+C95+C96+C97+C98+C111</f>
        <v>93596509</v>
      </c>
      <c r="D93" s="80">
        <f>+D94+D95+D96+D97+D98+D111</f>
        <v>212852242</v>
      </c>
      <c r="E93" s="122">
        <f>+E94+E95+E96+E97+E98+E111</f>
        <v>85122549</v>
      </c>
    </row>
    <row r="94" spans="1:5" ht="12" customHeight="1" x14ac:dyDescent="0.2">
      <c r="A94" s="103" t="s">
        <v>33</v>
      </c>
      <c r="B94" s="6" t="s">
        <v>13</v>
      </c>
      <c r="C94" s="127">
        <v>36721000</v>
      </c>
      <c r="D94" s="127">
        <v>38083217</v>
      </c>
      <c r="E94" s="123">
        <v>37977552</v>
      </c>
    </row>
    <row r="95" spans="1:5" ht="12" customHeight="1" x14ac:dyDescent="0.2">
      <c r="A95" s="96" t="s">
        <v>34</v>
      </c>
      <c r="B95" s="4" t="s">
        <v>68</v>
      </c>
      <c r="C95" s="82">
        <v>5323000</v>
      </c>
      <c r="D95" s="82">
        <v>5413000</v>
      </c>
      <c r="E95" s="52">
        <v>5211115</v>
      </c>
    </row>
    <row r="96" spans="1:5" ht="12" customHeight="1" x14ac:dyDescent="0.2">
      <c r="A96" s="96" t="s">
        <v>35</v>
      </c>
      <c r="B96" s="4" t="s">
        <v>52</v>
      </c>
      <c r="C96" s="84">
        <v>36018173</v>
      </c>
      <c r="D96" s="82">
        <v>39955133</v>
      </c>
      <c r="E96" s="54">
        <v>35712393</v>
      </c>
    </row>
    <row r="97" spans="1:5" ht="12" customHeight="1" x14ac:dyDescent="0.2">
      <c r="A97" s="96" t="s">
        <v>36</v>
      </c>
      <c r="B97" s="7" t="s">
        <v>69</v>
      </c>
      <c r="C97" s="84">
        <v>3194150</v>
      </c>
      <c r="D97" s="134">
        <v>687150</v>
      </c>
      <c r="E97" s="54">
        <v>552000</v>
      </c>
    </row>
    <row r="98" spans="1:5" ht="12" customHeight="1" x14ac:dyDescent="0.2">
      <c r="A98" s="96" t="s">
        <v>44</v>
      </c>
      <c r="B98" s="9" t="s">
        <v>70</v>
      </c>
      <c r="C98" s="84">
        <f>C105+C110</f>
        <v>4575100</v>
      </c>
      <c r="D98" s="134">
        <f>D105+D107+D110</f>
        <v>5995141</v>
      </c>
      <c r="E98" s="54">
        <f>E105+E107</f>
        <v>5669489</v>
      </c>
    </row>
    <row r="99" spans="1:5" ht="12" customHeight="1" x14ac:dyDescent="0.2">
      <c r="A99" s="96" t="s">
        <v>37</v>
      </c>
      <c r="B99" s="4" t="s">
        <v>267</v>
      </c>
      <c r="C99" s="84"/>
      <c r="D99" s="134"/>
      <c r="E99" s="54"/>
    </row>
    <row r="100" spans="1:5" ht="12" customHeight="1" x14ac:dyDescent="0.2">
      <c r="A100" s="96" t="s">
        <v>38</v>
      </c>
      <c r="B100" s="26" t="s">
        <v>230</v>
      </c>
      <c r="C100" s="84"/>
      <c r="D100" s="134"/>
      <c r="E100" s="54"/>
    </row>
    <row r="101" spans="1:5" ht="12" customHeight="1" x14ac:dyDescent="0.2">
      <c r="A101" s="96" t="s">
        <v>45</v>
      </c>
      <c r="B101" s="26" t="s">
        <v>229</v>
      </c>
      <c r="C101" s="84"/>
      <c r="D101" s="134"/>
      <c r="E101" s="54"/>
    </row>
    <row r="102" spans="1:5" ht="12" customHeight="1" x14ac:dyDescent="0.2">
      <c r="A102" s="96" t="s">
        <v>46</v>
      </c>
      <c r="B102" s="26" t="s">
        <v>172</v>
      </c>
      <c r="C102" s="84"/>
      <c r="D102" s="134"/>
      <c r="E102" s="54"/>
    </row>
    <row r="103" spans="1:5" ht="12" customHeight="1" x14ac:dyDescent="0.2">
      <c r="A103" s="96" t="s">
        <v>47</v>
      </c>
      <c r="B103" s="27" t="s">
        <v>173</v>
      </c>
      <c r="C103" s="84"/>
      <c r="D103" s="134"/>
      <c r="E103" s="54"/>
    </row>
    <row r="104" spans="1:5" ht="12" customHeight="1" x14ac:dyDescent="0.2">
      <c r="A104" s="96" t="s">
        <v>48</v>
      </c>
      <c r="B104" s="27" t="s">
        <v>174</v>
      </c>
      <c r="C104" s="84"/>
      <c r="D104" s="134"/>
      <c r="E104" s="54"/>
    </row>
    <row r="105" spans="1:5" ht="12" customHeight="1" x14ac:dyDescent="0.2">
      <c r="A105" s="96" t="s">
        <v>50</v>
      </c>
      <c r="B105" s="26" t="s">
        <v>175</v>
      </c>
      <c r="C105" s="84">
        <v>4151100</v>
      </c>
      <c r="D105" s="134">
        <v>5504489</v>
      </c>
      <c r="E105" s="54">
        <v>5504489</v>
      </c>
    </row>
    <row r="106" spans="1:5" ht="12" customHeight="1" x14ac:dyDescent="0.2">
      <c r="A106" s="96" t="s">
        <v>71</v>
      </c>
      <c r="B106" s="26" t="s">
        <v>176</v>
      </c>
      <c r="C106" s="84"/>
      <c r="D106" s="134"/>
      <c r="E106" s="54"/>
    </row>
    <row r="107" spans="1:5" ht="12" customHeight="1" x14ac:dyDescent="0.2">
      <c r="A107" s="96" t="s">
        <v>170</v>
      </c>
      <c r="B107" s="27" t="s">
        <v>177</v>
      </c>
      <c r="C107" s="82"/>
      <c r="D107" s="134">
        <v>165000</v>
      </c>
      <c r="E107" s="54">
        <v>165000</v>
      </c>
    </row>
    <row r="108" spans="1:5" ht="12" customHeight="1" x14ac:dyDescent="0.2">
      <c r="A108" s="104" t="s">
        <v>171</v>
      </c>
      <c r="B108" s="28" t="s">
        <v>178</v>
      </c>
      <c r="C108" s="84"/>
      <c r="D108" s="134"/>
      <c r="E108" s="54"/>
    </row>
    <row r="109" spans="1:5" ht="12" customHeight="1" x14ac:dyDescent="0.2">
      <c r="A109" s="96" t="s">
        <v>227</v>
      </c>
      <c r="B109" s="28" t="s">
        <v>179</v>
      </c>
      <c r="C109" s="84"/>
      <c r="D109" s="134"/>
      <c r="E109" s="54"/>
    </row>
    <row r="110" spans="1:5" ht="12" customHeight="1" x14ac:dyDescent="0.2">
      <c r="A110" s="96" t="s">
        <v>228</v>
      </c>
      <c r="B110" s="27" t="s">
        <v>180</v>
      </c>
      <c r="C110" s="82">
        <v>424000</v>
      </c>
      <c r="D110" s="133">
        <v>325652</v>
      </c>
      <c r="E110" s="52"/>
    </row>
    <row r="111" spans="1:5" ht="12" customHeight="1" x14ac:dyDescent="0.2">
      <c r="A111" s="96" t="s">
        <v>231</v>
      </c>
      <c r="B111" s="7" t="s">
        <v>14</v>
      </c>
      <c r="C111" s="82">
        <v>7765086</v>
      </c>
      <c r="D111" s="133">
        <v>122718601</v>
      </c>
      <c r="E111" s="52"/>
    </row>
    <row r="112" spans="1:5" ht="12" customHeight="1" x14ac:dyDescent="0.2">
      <c r="A112" s="97" t="s">
        <v>232</v>
      </c>
      <c r="B112" s="4" t="s">
        <v>268</v>
      </c>
      <c r="C112" s="84"/>
      <c r="D112" s="134"/>
      <c r="E112" s="54"/>
    </row>
    <row r="113" spans="1:5" ht="12" customHeight="1" thickBot="1" x14ac:dyDescent="0.25">
      <c r="A113" s="105" t="s">
        <v>233</v>
      </c>
      <c r="B113" s="29" t="s">
        <v>269</v>
      </c>
      <c r="C113" s="128"/>
      <c r="D113" s="163"/>
      <c r="E113" s="124"/>
    </row>
    <row r="114" spans="1:5" ht="12" customHeight="1" thickBot="1" x14ac:dyDescent="0.25">
      <c r="A114" s="13" t="s">
        <v>3</v>
      </c>
      <c r="B114" s="11" t="s">
        <v>181</v>
      </c>
      <c r="C114" s="81">
        <f>+C115+C117+C119</f>
        <v>5198992</v>
      </c>
      <c r="D114" s="131">
        <f>+D115+D117+D119</f>
        <v>23490270</v>
      </c>
      <c r="E114" s="51">
        <f>+E115+E117+E119</f>
        <v>23105040</v>
      </c>
    </row>
    <row r="115" spans="1:5" ht="12" customHeight="1" x14ac:dyDescent="0.2">
      <c r="A115" s="95" t="s">
        <v>39</v>
      </c>
      <c r="B115" s="4" t="s">
        <v>78</v>
      </c>
      <c r="C115" s="83">
        <v>1500000</v>
      </c>
      <c r="D115" s="132">
        <v>14368458</v>
      </c>
      <c r="E115" s="53">
        <v>14195010</v>
      </c>
    </row>
    <row r="116" spans="1:5" ht="12" customHeight="1" x14ac:dyDescent="0.2">
      <c r="A116" s="95" t="s">
        <v>40</v>
      </c>
      <c r="B116" s="8" t="s">
        <v>185</v>
      </c>
      <c r="C116" s="83"/>
      <c r="D116" s="132">
        <v>10868250</v>
      </c>
      <c r="E116" s="53">
        <v>10868250</v>
      </c>
    </row>
    <row r="117" spans="1:5" ht="12" customHeight="1" x14ac:dyDescent="0.2">
      <c r="A117" s="95" t="s">
        <v>41</v>
      </c>
      <c r="B117" s="8" t="s">
        <v>72</v>
      </c>
      <c r="C117" s="82">
        <v>3698992</v>
      </c>
      <c r="D117" s="133">
        <v>9121812</v>
      </c>
      <c r="E117" s="52">
        <v>8910030</v>
      </c>
    </row>
    <row r="118" spans="1:5" ht="12" customHeight="1" x14ac:dyDescent="0.2">
      <c r="A118" s="95" t="s">
        <v>42</v>
      </c>
      <c r="B118" s="8" t="s">
        <v>186</v>
      </c>
      <c r="C118" s="82"/>
      <c r="D118" s="133"/>
      <c r="E118" s="52"/>
    </row>
    <row r="119" spans="1:5" ht="12" customHeight="1" x14ac:dyDescent="0.2">
      <c r="A119" s="95" t="s">
        <v>43</v>
      </c>
      <c r="B119" s="60" t="s">
        <v>80</v>
      </c>
      <c r="C119" s="82"/>
      <c r="D119" s="133"/>
      <c r="E119" s="52"/>
    </row>
    <row r="120" spans="1:5" ht="12" customHeight="1" x14ac:dyDescent="0.2">
      <c r="A120" s="95" t="s">
        <v>49</v>
      </c>
      <c r="B120" s="59" t="s">
        <v>222</v>
      </c>
      <c r="C120" s="82"/>
      <c r="D120" s="133"/>
      <c r="E120" s="52"/>
    </row>
    <row r="121" spans="1:5" ht="12" customHeight="1" x14ac:dyDescent="0.2">
      <c r="A121" s="95" t="s">
        <v>51</v>
      </c>
      <c r="B121" s="89" t="s">
        <v>191</v>
      </c>
      <c r="C121" s="82"/>
      <c r="D121" s="133"/>
      <c r="E121" s="52"/>
    </row>
    <row r="122" spans="1:5" ht="12" customHeight="1" x14ac:dyDescent="0.2">
      <c r="A122" s="95" t="s">
        <v>73</v>
      </c>
      <c r="B122" s="27" t="s">
        <v>174</v>
      </c>
      <c r="C122" s="82"/>
      <c r="D122" s="133"/>
      <c r="E122" s="52"/>
    </row>
    <row r="123" spans="1:5" ht="12" customHeight="1" x14ac:dyDescent="0.2">
      <c r="A123" s="95" t="s">
        <v>74</v>
      </c>
      <c r="B123" s="27" t="s">
        <v>190</v>
      </c>
      <c r="C123" s="82"/>
      <c r="D123" s="133"/>
      <c r="E123" s="52"/>
    </row>
    <row r="124" spans="1:5" ht="12" customHeight="1" x14ac:dyDescent="0.2">
      <c r="A124" s="95" t="s">
        <v>75</v>
      </c>
      <c r="B124" s="27" t="s">
        <v>189</v>
      </c>
      <c r="C124" s="82"/>
      <c r="D124" s="133"/>
      <c r="E124" s="52"/>
    </row>
    <row r="125" spans="1:5" ht="12" customHeight="1" x14ac:dyDescent="0.2">
      <c r="A125" s="95" t="s">
        <v>182</v>
      </c>
      <c r="B125" s="27" t="s">
        <v>177</v>
      </c>
      <c r="C125" s="82"/>
      <c r="D125" s="133"/>
      <c r="E125" s="52"/>
    </row>
    <row r="126" spans="1:5" ht="12" customHeight="1" x14ac:dyDescent="0.2">
      <c r="A126" s="95" t="s">
        <v>183</v>
      </c>
      <c r="B126" s="27" t="s">
        <v>188</v>
      </c>
      <c r="C126" s="82"/>
      <c r="D126" s="133"/>
      <c r="E126" s="52"/>
    </row>
    <row r="127" spans="1:5" ht="12" customHeight="1" thickBot="1" x14ac:dyDescent="0.25">
      <c r="A127" s="104" t="s">
        <v>184</v>
      </c>
      <c r="B127" s="27" t="s">
        <v>187</v>
      </c>
      <c r="C127" s="84"/>
      <c r="D127" s="134"/>
      <c r="E127" s="54"/>
    </row>
    <row r="128" spans="1:5" ht="12" customHeight="1" thickBot="1" x14ac:dyDescent="0.25">
      <c r="A128" s="13" t="s">
        <v>4</v>
      </c>
      <c r="B128" s="22" t="s">
        <v>234</v>
      </c>
      <c r="C128" s="81">
        <f>+C93+C114</f>
        <v>98795501</v>
      </c>
      <c r="D128" s="131">
        <f>+D93+D114</f>
        <v>236342512</v>
      </c>
      <c r="E128" s="51">
        <f>+E93+E114</f>
        <v>108227589</v>
      </c>
    </row>
    <row r="129" spans="1:11" ht="12" customHeight="1" thickBot="1" x14ac:dyDescent="0.25">
      <c r="A129" s="13" t="s">
        <v>5</v>
      </c>
      <c r="B129" s="22" t="s">
        <v>235</v>
      </c>
      <c r="C129" s="81">
        <f>+C130+C131+C132</f>
        <v>0</v>
      </c>
      <c r="D129" s="131">
        <f>+D130+D131+D132</f>
        <v>0</v>
      </c>
      <c r="E129" s="51">
        <f>+E130+E131+E132</f>
        <v>0</v>
      </c>
    </row>
    <row r="130" spans="1:11" s="21" customFormat="1" ht="12" customHeight="1" x14ac:dyDescent="0.2">
      <c r="A130" s="95" t="s">
        <v>96</v>
      </c>
      <c r="B130" s="5" t="s">
        <v>273</v>
      </c>
      <c r="C130" s="82"/>
      <c r="D130" s="133"/>
      <c r="E130" s="52"/>
    </row>
    <row r="131" spans="1:11" ht="12" customHeight="1" x14ac:dyDescent="0.2">
      <c r="A131" s="95" t="s">
        <v>97</v>
      </c>
      <c r="B131" s="5" t="s">
        <v>241</v>
      </c>
      <c r="C131" s="82"/>
      <c r="D131" s="133"/>
      <c r="E131" s="52"/>
    </row>
    <row r="132" spans="1:11" ht="12" customHeight="1" thickBot="1" x14ac:dyDescent="0.25">
      <c r="A132" s="104" t="s">
        <v>98</v>
      </c>
      <c r="B132" s="3" t="s">
        <v>272</v>
      </c>
      <c r="C132" s="82"/>
      <c r="D132" s="133"/>
      <c r="E132" s="52"/>
    </row>
    <row r="133" spans="1:11" ht="12" customHeight="1" thickBot="1" x14ac:dyDescent="0.25">
      <c r="A133" s="13" t="s">
        <v>6</v>
      </c>
      <c r="B133" s="22" t="s">
        <v>236</v>
      </c>
      <c r="C133" s="81">
        <f>+C134+C135+C136+C137+C138+C139</f>
        <v>0</v>
      </c>
      <c r="D133" s="131">
        <f>+D134+D135+D136+D137+D138+D139</f>
        <v>0</v>
      </c>
      <c r="E133" s="51">
        <f>+E134+E135+E136+E137+E138+E139</f>
        <v>0</v>
      </c>
    </row>
    <row r="134" spans="1:11" ht="12" customHeight="1" x14ac:dyDescent="0.2">
      <c r="A134" s="95" t="s">
        <v>26</v>
      </c>
      <c r="B134" s="5" t="s">
        <v>242</v>
      </c>
      <c r="C134" s="82"/>
      <c r="D134" s="133"/>
      <c r="E134" s="52"/>
    </row>
    <row r="135" spans="1:11" ht="12" customHeight="1" x14ac:dyDescent="0.2">
      <c r="A135" s="95" t="s">
        <v>27</v>
      </c>
      <c r="B135" s="5" t="s">
        <v>237</v>
      </c>
      <c r="C135" s="82"/>
      <c r="D135" s="133"/>
      <c r="E135" s="52"/>
    </row>
    <row r="136" spans="1:11" ht="12" customHeight="1" x14ac:dyDescent="0.2">
      <c r="A136" s="95" t="s">
        <v>28</v>
      </c>
      <c r="B136" s="5" t="s">
        <v>238</v>
      </c>
      <c r="C136" s="82"/>
      <c r="D136" s="133"/>
      <c r="E136" s="52"/>
    </row>
    <row r="137" spans="1:11" ht="12" customHeight="1" x14ac:dyDescent="0.2">
      <c r="A137" s="95" t="s">
        <v>60</v>
      </c>
      <c r="B137" s="5" t="s">
        <v>271</v>
      </c>
      <c r="C137" s="82"/>
      <c r="D137" s="133"/>
      <c r="E137" s="52"/>
    </row>
    <row r="138" spans="1:11" ht="12" customHeight="1" x14ac:dyDescent="0.2">
      <c r="A138" s="95" t="s">
        <v>61</v>
      </c>
      <c r="B138" s="5" t="s">
        <v>239</v>
      </c>
      <c r="C138" s="82"/>
      <c r="D138" s="133"/>
      <c r="E138" s="52"/>
    </row>
    <row r="139" spans="1:11" s="21" customFormat="1" ht="12" customHeight="1" thickBot="1" x14ac:dyDescent="0.25">
      <c r="A139" s="104" t="s">
        <v>62</v>
      </c>
      <c r="B139" s="3" t="s">
        <v>240</v>
      </c>
      <c r="C139" s="82"/>
      <c r="D139" s="133"/>
      <c r="E139" s="52"/>
    </row>
    <row r="140" spans="1:11" ht="12" customHeight="1" thickBot="1" x14ac:dyDescent="0.25">
      <c r="A140" s="13" t="s">
        <v>7</v>
      </c>
      <c r="B140" s="22" t="s">
        <v>285</v>
      </c>
      <c r="C140" s="87">
        <f>+C141+C142+C144+C145+C143</f>
        <v>105948499</v>
      </c>
      <c r="D140" s="135">
        <f>+D141+D142+D144+D145+D143</f>
        <v>94262745</v>
      </c>
      <c r="E140" s="107">
        <f>+E141+E142+E144+E145+E143</f>
        <v>81332110</v>
      </c>
      <c r="K140" s="50"/>
    </row>
    <row r="141" spans="1:11" x14ac:dyDescent="0.2">
      <c r="A141" s="95" t="s">
        <v>29</v>
      </c>
      <c r="B141" s="5" t="s">
        <v>192</v>
      </c>
      <c r="C141" s="82"/>
      <c r="D141" s="133"/>
      <c r="E141" s="52"/>
    </row>
    <row r="142" spans="1:11" ht="12" customHeight="1" x14ac:dyDescent="0.2">
      <c r="A142" s="95" t="s">
        <v>30</v>
      </c>
      <c r="B142" s="5" t="s">
        <v>193</v>
      </c>
      <c r="C142" s="82">
        <v>4344942</v>
      </c>
      <c r="D142" s="133">
        <v>4344942</v>
      </c>
      <c r="E142" s="52">
        <v>4344942</v>
      </c>
    </row>
    <row r="143" spans="1:11" ht="12" customHeight="1" x14ac:dyDescent="0.2">
      <c r="A143" s="95" t="s">
        <v>113</v>
      </c>
      <c r="B143" s="5" t="s">
        <v>284</v>
      </c>
      <c r="C143" s="82">
        <v>101603557</v>
      </c>
      <c r="D143" s="133">
        <v>89917803</v>
      </c>
      <c r="E143" s="52">
        <v>76987168</v>
      </c>
    </row>
    <row r="144" spans="1:11" s="21" customFormat="1" ht="12" customHeight="1" x14ac:dyDescent="0.2">
      <c r="A144" s="95" t="s">
        <v>114</v>
      </c>
      <c r="B144" s="5" t="s">
        <v>246</v>
      </c>
      <c r="C144" s="82"/>
      <c r="D144" s="133"/>
      <c r="E144" s="52"/>
    </row>
    <row r="145" spans="1:5" s="21" customFormat="1" ht="12" customHeight="1" thickBot="1" x14ac:dyDescent="0.25">
      <c r="A145" s="104" t="s">
        <v>115</v>
      </c>
      <c r="B145" s="3" t="s">
        <v>195</v>
      </c>
      <c r="C145" s="82"/>
      <c r="D145" s="133"/>
      <c r="E145" s="52"/>
    </row>
    <row r="146" spans="1:5" s="21" customFormat="1" ht="12" customHeight="1" thickBot="1" x14ac:dyDescent="0.25">
      <c r="A146" s="13" t="s">
        <v>8</v>
      </c>
      <c r="B146" s="22" t="s">
        <v>247</v>
      </c>
      <c r="C146" s="129">
        <f>+C147+C148+C149+C150+C151</f>
        <v>0</v>
      </c>
      <c r="D146" s="136">
        <f>+D147+D148+D149+D150+D151</f>
        <v>0</v>
      </c>
      <c r="E146" s="125">
        <f>+E147+E148+E149+E150+E151</f>
        <v>0</v>
      </c>
    </row>
    <row r="147" spans="1:5" s="21" customFormat="1" ht="12" customHeight="1" x14ac:dyDescent="0.2">
      <c r="A147" s="95" t="s">
        <v>31</v>
      </c>
      <c r="B147" s="5" t="s">
        <v>243</v>
      </c>
      <c r="C147" s="82"/>
      <c r="D147" s="133"/>
      <c r="E147" s="52"/>
    </row>
    <row r="148" spans="1:5" s="21" customFormat="1" ht="12" customHeight="1" x14ac:dyDescent="0.2">
      <c r="A148" s="95" t="s">
        <v>32</v>
      </c>
      <c r="B148" s="5" t="s">
        <v>249</v>
      </c>
      <c r="C148" s="82"/>
      <c r="D148" s="133"/>
      <c r="E148" s="52"/>
    </row>
    <row r="149" spans="1:5" s="21" customFormat="1" ht="12" customHeight="1" x14ac:dyDescent="0.2">
      <c r="A149" s="95" t="s">
        <v>125</v>
      </c>
      <c r="B149" s="5" t="s">
        <v>245</v>
      </c>
      <c r="C149" s="82"/>
      <c r="D149" s="133"/>
      <c r="E149" s="52"/>
    </row>
    <row r="150" spans="1:5" s="21" customFormat="1" ht="12" customHeight="1" x14ac:dyDescent="0.2">
      <c r="A150" s="95" t="s">
        <v>126</v>
      </c>
      <c r="B150" s="5" t="s">
        <v>274</v>
      </c>
      <c r="C150" s="82"/>
      <c r="D150" s="133"/>
      <c r="E150" s="52"/>
    </row>
    <row r="151" spans="1:5" ht="12.75" customHeight="1" thickBot="1" x14ac:dyDescent="0.25">
      <c r="A151" s="104" t="s">
        <v>248</v>
      </c>
      <c r="B151" s="3" t="s">
        <v>250</v>
      </c>
      <c r="C151" s="84"/>
      <c r="D151" s="134"/>
      <c r="E151" s="54"/>
    </row>
    <row r="152" spans="1:5" ht="12.75" customHeight="1" thickBot="1" x14ac:dyDescent="0.25">
      <c r="A152" s="121" t="s">
        <v>9</v>
      </c>
      <c r="B152" s="22" t="s">
        <v>251</v>
      </c>
      <c r="C152" s="129"/>
      <c r="D152" s="136"/>
      <c r="E152" s="125"/>
    </row>
    <row r="153" spans="1:5" ht="12.75" customHeight="1" thickBot="1" x14ac:dyDescent="0.25">
      <c r="A153" s="121" t="s">
        <v>10</v>
      </c>
      <c r="B153" s="22" t="s">
        <v>252</v>
      </c>
      <c r="C153" s="129"/>
      <c r="D153" s="136"/>
      <c r="E153" s="125"/>
    </row>
    <row r="154" spans="1:5" ht="12" customHeight="1" thickBot="1" x14ac:dyDescent="0.25">
      <c r="A154" s="13" t="s">
        <v>11</v>
      </c>
      <c r="B154" s="22" t="s">
        <v>254</v>
      </c>
      <c r="C154" s="130">
        <f>+C129+C133+C140+C146+C152+C153</f>
        <v>105948499</v>
      </c>
      <c r="D154" s="137">
        <f>+D129+D133+D140+D146+D152+D153</f>
        <v>94262745</v>
      </c>
      <c r="E154" s="126">
        <f>+E129+E133+E140+E146+E152+E153</f>
        <v>81332110</v>
      </c>
    </row>
    <row r="155" spans="1:5" ht="15.2" customHeight="1" thickBot="1" x14ac:dyDescent="0.25">
      <c r="A155" s="106" t="s">
        <v>12</v>
      </c>
      <c r="B155" s="73" t="s">
        <v>253</v>
      </c>
      <c r="C155" s="130">
        <f>+C128+C154</f>
        <v>204744000</v>
      </c>
      <c r="D155" s="137">
        <f>+D128+D154</f>
        <v>330605257</v>
      </c>
      <c r="E155" s="126">
        <f>+E128+E154</f>
        <v>189559699</v>
      </c>
    </row>
    <row r="156" spans="1:5" ht="13.5" thickBot="1" x14ac:dyDescent="0.25">
      <c r="A156" s="74"/>
      <c r="B156" s="75"/>
      <c r="C156" s="206">
        <f>C90-C155</f>
        <v>0</v>
      </c>
      <c r="D156" s="206">
        <f>D90-D155</f>
        <v>0</v>
      </c>
      <c r="E156" s="76"/>
    </row>
    <row r="157" spans="1:5" ht="15.2" customHeight="1" thickBot="1" x14ac:dyDescent="0.25">
      <c r="A157" s="48" t="s">
        <v>331</v>
      </c>
      <c r="B157" s="49"/>
      <c r="C157" s="162">
        <v>5</v>
      </c>
      <c r="D157" s="162">
        <v>5</v>
      </c>
      <c r="E157" s="161">
        <v>5</v>
      </c>
    </row>
    <row r="158" spans="1:5" ht="14.45" customHeight="1" thickBot="1" x14ac:dyDescent="0.25">
      <c r="A158" s="48" t="s">
        <v>332</v>
      </c>
      <c r="B158" s="49"/>
      <c r="C158" s="162">
        <v>12</v>
      </c>
      <c r="D158" s="162">
        <v>12</v>
      </c>
      <c r="E158" s="161">
        <v>11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H5" sqref="H5"/>
    </sheetView>
  </sheetViews>
  <sheetFormatPr defaultRowHeight="12.75" x14ac:dyDescent="0.2"/>
  <cols>
    <col min="1" max="1" width="13" style="46" customWidth="1"/>
    <col min="2" max="2" width="59" style="47" customWidth="1"/>
    <col min="3" max="5" width="15.83203125" style="47" customWidth="1"/>
    <col min="6" max="16384" width="9.33203125" style="47"/>
  </cols>
  <sheetData>
    <row r="1" spans="1:5" s="37" customFormat="1" ht="16.5" thickBot="1" x14ac:dyDescent="0.3">
      <c r="A1" s="182"/>
      <c r="B1" s="230" t="s">
        <v>371</v>
      </c>
      <c r="C1" s="231"/>
      <c r="D1" s="231"/>
      <c r="E1" s="231"/>
    </row>
    <row r="2" spans="1:5" s="113" customFormat="1" ht="24.75" thickBot="1" x14ac:dyDescent="0.25">
      <c r="A2" s="183" t="s">
        <v>306</v>
      </c>
      <c r="B2" s="232" t="s">
        <v>363</v>
      </c>
      <c r="C2" s="233"/>
      <c r="D2" s="234"/>
      <c r="E2" s="184" t="s">
        <v>19</v>
      </c>
    </row>
    <row r="3" spans="1:5" s="113" customFormat="1" ht="24.75" thickBot="1" x14ac:dyDescent="0.25">
      <c r="A3" s="183" t="s">
        <v>76</v>
      </c>
      <c r="B3" s="232" t="s">
        <v>197</v>
      </c>
      <c r="C3" s="233"/>
      <c r="D3" s="234"/>
      <c r="E3" s="184" t="s">
        <v>15</v>
      </c>
    </row>
    <row r="4" spans="1:5" s="114" customFormat="1" ht="15.95" customHeight="1" thickBot="1" x14ac:dyDescent="0.3">
      <c r="A4" s="185"/>
      <c r="B4" s="185"/>
      <c r="C4" s="186"/>
      <c r="D4" s="187"/>
      <c r="E4" s="186" t="s">
        <v>356</v>
      </c>
    </row>
    <row r="5" spans="1:5" ht="24.75" thickBot="1" x14ac:dyDescent="0.25">
      <c r="A5" s="188" t="s">
        <v>77</v>
      </c>
      <c r="B5" s="189" t="s">
        <v>330</v>
      </c>
      <c r="C5" s="189" t="s">
        <v>304</v>
      </c>
      <c r="D5" s="190" t="s">
        <v>305</v>
      </c>
      <c r="E5" s="178" t="str">
        <f>+CONCATENATE("Teljesítés",CHAR(10),LEFT(Z_ÖSSZEFÜGGÉSEK!A6,4),". XII. 31.")</f>
        <v>Teljesítés
2020. XII. 31.</v>
      </c>
    </row>
    <row r="6" spans="1:5" s="115" customFormat="1" ht="12.95" customHeight="1" thickBot="1" x14ac:dyDescent="0.25">
      <c r="A6" s="195" t="s">
        <v>257</v>
      </c>
      <c r="B6" s="196" t="s">
        <v>258</v>
      </c>
      <c r="C6" s="196" t="s">
        <v>259</v>
      </c>
      <c r="D6" s="197" t="s">
        <v>261</v>
      </c>
      <c r="E6" s="198" t="s">
        <v>260</v>
      </c>
    </row>
    <row r="7" spans="1:5" s="115" customFormat="1" ht="15.95" customHeight="1" thickBot="1" x14ac:dyDescent="0.25">
      <c r="A7" s="226" t="s">
        <v>16</v>
      </c>
      <c r="B7" s="227"/>
      <c r="C7" s="227"/>
      <c r="D7" s="227"/>
      <c r="E7" s="228"/>
    </row>
    <row r="8" spans="1:5" s="72" customFormat="1" ht="12" customHeight="1" thickBot="1" x14ac:dyDescent="0.25">
      <c r="A8" s="31" t="s">
        <v>2</v>
      </c>
      <c r="B8" s="38" t="s">
        <v>275</v>
      </c>
      <c r="C8" s="63">
        <f>SUM(C9:C19)</f>
        <v>108</v>
      </c>
      <c r="D8" s="63">
        <f>SUM(D9:D19)</f>
        <v>108</v>
      </c>
      <c r="E8" s="67">
        <f>SUM(E9:E19)</f>
        <v>0</v>
      </c>
    </row>
    <row r="9" spans="1:5" s="72" customFormat="1" ht="12" customHeight="1" x14ac:dyDescent="0.2">
      <c r="A9" s="108" t="s">
        <v>33</v>
      </c>
      <c r="B9" s="6" t="s">
        <v>102</v>
      </c>
      <c r="C9" s="150"/>
      <c r="D9" s="150"/>
      <c r="E9" s="165"/>
    </row>
    <row r="10" spans="1:5" s="72" customFormat="1" ht="12" customHeight="1" x14ac:dyDescent="0.2">
      <c r="A10" s="109" t="s">
        <v>34</v>
      </c>
      <c r="B10" s="4" t="s">
        <v>103</v>
      </c>
      <c r="C10" s="61"/>
      <c r="D10" s="61"/>
      <c r="E10" s="142"/>
    </row>
    <row r="11" spans="1:5" s="72" customFormat="1" ht="12" customHeight="1" x14ac:dyDescent="0.2">
      <c r="A11" s="109" t="s">
        <v>35</v>
      </c>
      <c r="B11" s="4" t="s">
        <v>104</v>
      </c>
      <c r="C11" s="61"/>
      <c r="D11" s="61"/>
      <c r="E11" s="142"/>
    </row>
    <row r="12" spans="1:5" s="72" customFormat="1" ht="12" customHeight="1" x14ac:dyDescent="0.2">
      <c r="A12" s="109" t="s">
        <v>36</v>
      </c>
      <c r="B12" s="4" t="s">
        <v>105</v>
      </c>
      <c r="C12" s="61"/>
      <c r="D12" s="61"/>
      <c r="E12" s="142"/>
    </row>
    <row r="13" spans="1:5" s="72" customFormat="1" ht="12" customHeight="1" x14ac:dyDescent="0.2">
      <c r="A13" s="109" t="s">
        <v>53</v>
      </c>
      <c r="B13" s="4" t="s">
        <v>106</v>
      </c>
      <c r="C13" s="61"/>
      <c r="D13" s="61"/>
      <c r="E13" s="142"/>
    </row>
    <row r="14" spans="1:5" s="72" customFormat="1" ht="12" customHeight="1" x14ac:dyDescent="0.2">
      <c r="A14" s="109" t="s">
        <v>37</v>
      </c>
      <c r="B14" s="4" t="s">
        <v>198</v>
      </c>
      <c r="C14" s="61"/>
      <c r="D14" s="61"/>
      <c r="E14" s="142"/>
    </row>
    <row r="15" spans="1:5" s="72" customFormat="1" ht="12" customHeight="1" x14ac:dyDescent="0.2">
      <c r="A15" s="109" t="s">
        <v>38</v>
      </c>
      <c r="B15" s="3" t="s">
        <v>199</v>
      </c>
      <c r="C15" s="61"/>
      <c r="D15" s="61"/>
      <c r="E15" s="142"/>
    </row>
    <row r="16" spans="1:5" s="72" customFormat="1" ht="12" customHeight="1" x14ac:dyDescent="0.2">
      <c r="A16" s="109" t="s">
        <v>45</v>
      </c>
      <c r="B16" s="4" t="s">
        <v>109</v>
      </c>
      <c r="C16" s="148">
        <v>108</v>
      </c>
      <c r="D16" s="148">
        <v>108</v>
      </c>
      <c r="E16" s="146"/>
    </row>
    <row r="17" spans="1:5" s="116" customFormat="1" ht="12" customHeight="1" x14ac:dyDescent="0.2">
      <c r="A17" s="109" t="s">
        <v>46</v>
      </c>
      <c r="B17" s="4" t="s">
        <v>110</v>
      </c>
      <c r="C17" s="61"/>
      <c r="D17" s="61"/>
      <c r="E17" s="142"/>
    </row>
    <row r="18" spans="1:5" s="116" customFormat="1" ht="12" customHeight="1" x14ac:dyDescent="0.2">
      <c r="A18" s="109" t="s">
        <v>47</v>
      </c>
      <c r="B18" s="4" t="s">
        <v>226</v>
      </c>
      <c r="C18" s="62"/>
      <c r="D18" s="62"/>
      <c r="E18" s="143"/>
    </row>
    <row r="19" spans="1:5" s="116" customFormat="1" ht="12" customHeight="1" thickBot="1" x14ac:dyDescent="0.25">
      <c r="A19" s="109" t="s">
        <v>48</v>
      </c>
      <c r="B19" s="3" t="s">
        <v>111</v>
      </c>
      <c r="C19" s="62"/>
      <c r="D19" s="62"/>
      <c r="E19" s="143"/>
    </row>
    <row r="20" spans="1:5" s="72" customFormat="1" ht="12" customHeight="1" thickBot="1" x14ac:dyDescent="0.25">
      <c r="A20" s="31" t="s">
        <v>3</v>
      </c>
      <c r="B20" s="38" t="s">
        <v>200</v>
      </c>
      <c r="C20" s="63">
        <f>SUM(C21:C23)</f>
        <v>0</v>
      </c>
      <c r="D20" s="63">
        <f>SUM(D21:D23)</f>
        <v>0</v>
      </c>
      <c r="E20" s="67">
        <f>SUM(E21:E23)</f>
        <v>0</v>
      </c>
    </row>
    <row r="21" spans="1:5" s="116" customFormat="1" ht="12" customHeight="1" x14ac:dyDescent="0.2">
      <c r="A21" s="109" t="s">
        <v>39</v>
      </c>
      <c r="B21" s="5" t="s">
        <v>87</v>
      </c>
      <c r="C21" s="61"/>
      <c r="D21" s="61"/>
      <c r="E21" s="142"/>
    </row>
    <row r="22" spans="1:5" s="116" customFormat="1" ht="12" customHeight="1" x14ac:dyDescent="0.2">
      <c r="A22" s="109" t="s">
        <v>40</v>
      </c>
      <c r="B22" s="4" t="s">
        <v>201</v>
      </c>
      <c r="C22" s="61"/>
      <c r="D22" s="61"/>
      <c r="E22" s="142"/>
    </row>
    <row r="23" spans="1:5" s="116" customFormat="1" ht="12" customHeight="1" x14ac:dyDescent="0.2">
      <c r="A23" s="109" t="s">
        <v>41</v>
      </c>
      <c r="B23" s="4" t="s">
        <v>202</v>
      </c>
      <c r="C23" s="61"/>
      <c r="D23" s="61"/>
      <c r="E23" s="142"/>
    </row>
    <row r="24" spans="1:5" s="116" customFormat="1" ht="12" customHeight="1" thickBot="1" x14ac:dyDescent="0.25">
      <c r="A24" s="109" t="s">
        <v>42</v>
      </c>
      <c r="B24" s="4" t="s">
        <v>276</v>
      </c>
      <c r="C24" s="61"/>
      <c r="D24" s="61"/>
      <c r="E24" s="142"/>
    </row>
    <row r="25" spans="1:5" s="116" customFormat="1" ht="12" customHeight="1" thickBot="1" x14ac:dyDescent="0.25">
      <c r="A25" s="34" t="s">
        <v>4</v>
      </c>
      <c r="B25" s="22" t="s">
        <v>59</v>
      </c>
      <c r="C25" s="167"/>
      <c r="D25" s="167"/>
      <c r="E25" s="66"/>
    </row>
    <row r="26" spans="1:5" s="116" customFormat="1" ht="12" customHeight="1" thickBot="1" x14ac:dyDescent="0.25">
      <c r="A26" s="34" t="s">
        <v>5</v>
      </c>
      <c r="B26" s="22" t="s">
        <v>277</v>
      </c>
      <c r="C26" s="63">
        <f>+C27+C28+C29</f>
        <v>0</v>
      </c>
      <c r="D26" s="63">
        <f>+D27+D28+D29</f>
        <v>0</v>
      </c>
      <c r="E26" s="67">
        <f>+E27+E28+E29</f>
        <v>0</v>
      </c>
    </row>
    <row r="27" spans="1:5" s="116" customFormat="1" ht="12" customHeight="1" x14ac:dyDescent="0.2">
      <c r="A27" s="110" t="s">
        <v>96</v>
      </c>
      <c r="B27" s="111" t="s">
        <v>92</v>
      </c>
      <c r="C27" s="149"/>
      <c r="D27" s="149"/>
      <c r="E27" s="147"/>
    </row>
    <row r="28" spans="1:5" s="116" customFormat="1" ht="12" customHeight="1" x14ac:dyDescent="0.2">
      <c r="A28" s="110" t="s">
        <v>97</v>
      </c>
      <c r="B28" s="111" t="s">
        <v>201</v>
      </c>
      <c r="C28" s="61"/>
      <c r="D28" s="61"/>
      <c r="E28" s="142"/>
    </row>
    <row r="29" spans="1:5" s="116" customFormat="1" ht="12" customHeight="1" x14ac:dyDescent="0.2">
      <c r="A29" s="110" t="s">
        <v>98</v>
      </c>
      <c r="B29" s="112" t="s">
        <v>204</v>
      </c>
      <c r="C29" s="61"/>
      <c r="D29" s="61"/>
      <c r="E29" s="142"/>
    </row>
    <row r="30" spans="1:5" s="116" customFormat="1" ht="12" customHeight="1" thickBot="1" x14ac:dyDescent="0.25">
      <c r="A30" s="109" t="s">
        <v>99</v>
      </c>
      <c r="B30" s="25" t="s">
        <v>278</v>
      </c>
      <c r="C30" s="16"/>
      <c r="D30" s="16"/>
      <c r="E30" s="166"/>
    </row>
    <row r="31" spans="1:5" s="116" customFormat="1" ht="12" customHeight="1" thickBot="1" x14ac:dyDescent="0.25">
      <c r="A31" s="34" t="s">
        <v>6</v>
      </c>
      <c r="B31" s="22" t="s">
        <v>205</v>
      </c>
      <c r="C31" s="63">
        <f>+C32+C33+C34</f>
        <v>0</v>
      </c>
      <c r="D31" s="63">
        <f>+D32+D33+D34</f>
        <v>0</v>
      </c>
      <c r="E31" s="67">
        <f>+E32+E33+E34</f>
        <v>0</v>
      </c>
    </row>
    <row r="32" spans="1:5" s="116" customFormat="1" ht="12" customHeight="1" x14ac:dyDescent="0.2">
      <c r="A32" s="110" t="s">
        <v>26</v>
      </c>
      <c r="B32" s="111" t="s">
        <v>116</v>
      </c>
      <c r="C32" s="149"/>
      <c r="D32" s="149"/>
      <c r="E32" s="147"/>
    </row>
    <row r="33" spans="1:5" s="116" customFormat="1" ht="12" customHeight="1" x14ac:dyDescent="0.2">
      <c r="A33" s="110" t="s">
        <v>27</v>
      </c>
      <c r="B33" s="112" t="s">
        <v>117</v>
      </c>
      <c r="C33" s="64"/>
      <c r="D33" s="64"/>
      <c r="E33" s="144"/>
    </row>
    <row r="34" spans="1:5" s="116" customFormat="1" ht="12" customHeight="1" thickBot="1" x14ac:dyDescent="0.25">
      <c r="A34" s="109" t="s">
        <v>28</v>
      </c>
      <c r="B34" s="25" t="s">
        <v>118</v>
      </c>
      <c r="C34" s="16"/>
      <c r="D34" s="16"/>
      <c r="E34" s="166"/>
    </row>
    <row r="35" spans="1:5" s="72" customFormat="1" ht="12" customHeight="1" thickBot="1" x14ac:dyDescent="0.25">
      <c r="A35" s="34" t="s">
        <v>7</v>
      </c>
      <c r="B35" s="22" t="s">
        <v>194</v>
      </c>
      <c r="C35" s="167"/>
      <c r="D35" s="167"/>
      <c r="E35" s="66"/>
    </row>
    <row r="36" spans="1:5" s="72" customFormat="1" ht="12" customHeight="1" thickBot="1" x14ac:dyDescent="0.25">
      <c r="A36" s="34" t="s">
        <v>8</v>
      </c>
      <c r="B36" s="22" t="s">
        <v>206</v>
      </c>
      <c r="C36" s="167"/>
      <c r="D36" s="167"/>
      <c r="E36" s="66"/>
    </row>
    <row r="37" spans="1:5" s="72" customFormat="1" ht="12" customHeight="1" thickBot="1" x14ac:dyDescent="0.25">
      <c r="A37" s="31" t="s">
        <v>9</v>
      </c>
      <c r="B37" s="22" t="s">
        <v>207</v>
      </c>
      <c r="C37" s="63">
        <f>+C8+C20+C25+C26+C31+C35+C36</f>
        <v>108</v>
      </c>
      <c r="D37" s="63">
        <f>+D8+D20+D25+D26+D31+D35+D36</f>
        <v>108</v>
      </c>
      <c r="E37" s="67">
        <f>+E8+E20+E25+E26+E31+E35+E36</f>
        <v>0</v>
      </c>
    </row>
    <row r="38" spans="1:5" s="72" customFormat="1" ht="12" customHeight="1" thickBot="1" x14ac:dyDescent="0.25">
      <c r="A38" s="39" t="s">
        <v>10</v>
      </c>
      <c r="B38" s="22" t="s">
        <v>208</v>
      </c>
      <c r="C38" s="63">
        <f>+C39+C40+C41</f>
        <v>56508192</v>
      </c>
      <c r="D38" s="63">
        <f>+D39+D40+D41</f>
        <v>56508098</v>
      </c>
      <c r="E38" s="67">
        <f>+E39+E40+E41</f>
        <v>44429491</v>
      </c>
    </row>
    <row r="39" spans="1:5" s="72" customFormat="1" ht="12" customHeight="1" x14ac:dyDescent="0.2">
      <c r="A39" s="110" t="s">
        <v>209</v>
      </c>
      <c r="B39" s="111" t="s">
        <v>81</v>
      </c>
      <c r="C39" s="149">
        <v>646485</v>
      </c>
      <c r="D39" s="149">
        <v>646391</v>
      </c>
      <c r="E39" s="147">
        <v>646391</v>
      </c>
    </row>
    <row r="40" spans="1:5" s="72" customFormat="1" ht="12" customHeight="1" x14ac:dyDescent="0.2">
      <c r="A40" s="110" t="s">
        <v>210</v>
      </c>
      <c r="B40" s="112" t="s">
        <v>0</v>
      </c>
      <c r="C40" s="64"/>
      <c r="D40" s="64"/>
      <c r="E40" s="144"/>
    </row>
    <row r="41" spans="1:5" s="116" customFormat="1" ht="12" customHeight="1" thickBot="1" x14ac:dyDescent="0.25">
      <c r="A41" s="109" t="s">
        <v>211</v>
      </c>
      <c r="B41" s="25" t="s">
        <v>212</v>
      </c>
      <c r="C41" s="16">
        <v>55861707</v>
      </c>
      <c r="D41" s="16">
        <v>55861707</v>
      </c>
      <c r="E41" s="166">
        <v>43783100</v>
      </c>
    </row>
    <row r="42" spans="1:5" s="116" customFormat="1" ht="15.2" customHeight="1" thickBot="1" x14ac:dyDescent="0.25">
      <c r="A42" s="39" t="s">
        <v>11</v>
      </c>
      <c r="B42" s="40" t="s">
        <v>213</v>
      </c>
      <c r="C42" s="168">
        <f>+C37+C38</f>
        <v>56508300</v>
      </c>
      <c r="D42" s="168">
        <f>+D37+D38</f>
        <v>56508206</v>
      </c>
      <c r="E42" s="70">
        <f>+E37+E38</f>
        <v>44429491</v>
      </c>
    </row>
    <row r="43" spans="1:5" s="116" customFormat="1" ht="15.2" customHeight="1" x14ac:dyDescent="0.2">
      <c r="A43" s="41"/>
      <c r="B43" s="42"/>
      <c r="C43" s="68"/>
    </row>
    <row r="44" spans="1:5" ht="13.5" thickBot="1" x14ac:dyDescent="0.25">
      <c r="A44" s="43"/>
      <c r="B44" s="44"/>
      <c r="C44" s="69"/>
    </row>
    <row r="45" spans="1:5" s="115" customFormat="1" ht="16.5" customHeight="1" thickBot="1" x14ac:dyDescent="0.25">
      <c r="A45" s="226" t="s">
        <v>17</v>
      </c>
      <c r="B45" s="227"/>
      <c r="C45" s="227"/>
      <c r="D45" s="227"/>
      <c r="E45" s="228"/>
    </row>
    <row r="46" spans="1:5" s="117" customFormat="1" ht="12" customHeight="1" thickBot="1" x14ac:dyDescent="0.25">
      <c r="A46" s="34" t="s">
        <v>2</v>
      </c>
      <c r="B46" s="22" t="s">
        <v>214</v>
      </c>
      <c r="C46" s="63">
        <f>SUM(C47:C51)</f>
        <v>56508300</v>
      </c>
      <c r="D46" s="63">
        <f>SUM(D47:D51)</f>
        <v>56156206</v>
      </c>
      <c r="E46" s="67">
        <f>SUM(E47:E51)</f>
        <v>43813025</v>
      </c>
    </row>
    <row r="47" spans="1:5" ht="12" customHeight="1" x14ac:dyDescent="0.2">
      <c r="A47" s="109" t="s">
        <v>33</v>
      </c>
      <c r="B47" s="5" t="s">
        <v>13</v>
      </c>
      <c r="C47" s="149">
        <v>40270650</v>
      </c>
      <c r="D47" s="149">
        <v>40270650</v>
      </c>
      <c r="E47" s="147">
        <v>33935515</v>
      </c>
    </row>
    <row r="48" spans="1:5" ht="12" customHeight="1" x14ac:dyDescent="0.2">
      <c r="A48" s="109" t="s">
        <v>34</v>
      </c>
      <c r="B48" s="4" t="s">
        <v>68</v>
      </c>
      <c r="C48" s="15">
        <v>6285466</v>
      </c>
      <c r="D48" s="15">
        <v>6285466</v>
      </c>
      <c r="E48" s="145">
        <v>4553920</v>
      </c>
    </row>
    <row r="49" spans="1:5" ht="12" customHeight="1" x14ac:dyDescent="0.2">
      <c r="A49" s="109" t="s">
        <v>35</v>
      </c>
      <c r="B49" s="4" t="s">
        <v>52</v>
      </c>
      <c r="C49" s="15">
        <v>9952184</v>
      </c>
      <c r="D49" s="15">
        <v>9600090</v>
      </c>
      <c r="E49" s="145">
        <v>5323590</v>
      </c>
    </row>
    <row r="50" spans="1:5" ht="12" customHeight="1" x14ac:dyDescent="0.2">
      <c r="A50" s="109" t="s">
        <v>36</v>
      </c>
      <c r="B50" s="4" t="s">
        <v>69</v>
      </c>
      <c r="C50" s="15"/>
      <c r="D50" s="15"/>
      <c r="E50" s="145"/>
    </row>
    <row r="51" spans="1:5" ht="12" customHeight="1" thickBot="1" x14ac:dyDescent="0.25">
      <c r="A51" s="109" t="s">
        <v>53</v>
      </c>
      <c r="B51" s="4" t="s">
        <v>70</v>
      </c>
      <c r="C51" s="15"/>
      <c r="D51" s="15"/>
      <c r="E51" s="145"/>
    </row>
    <row r="52" spans="1:5" ht="12" customHeight="1" thickBot="1" x14ac:dyDescent="0.25">
      <c r="A52" s="34" t="s">
        <v>3</v>
      </c>
      <c r="B52" s="22" t="s">
        <v>215</v>
      </c>
      <c r="C52" s="63">
        <f>SUM(C53:C55)</f>
        <v>0</v>
      </c>
      <c r="D52" s="63">
        <f>SUM(D53:D55)</f>
        <v>352000</v>
      </c>
      <c r="E52" s="67">
        <f>SUM(E53:E55)</f>
        <v>352000</v>
      </c>
    </row>
    <row r="53" spans="1:5" s="117" customFormat="1" ht="12" customHeight="1" x14ac:dyDescent="0.2">
      <c r="A53" s="109" t="s">
        <v>39</v>
      </c>
      <c r="B53" s="5" t="s">
        <v>78</v>
      </c>
      <c r="C53" s="149"/>
      <c r="D53" s="149">
        <v>352000</v>
      </c>
      <c r="E53" s="147">
        <v>352000</v>
      </c>
    </row>
    <row r="54" spans="1:5" ht="12" customHeight="1" x14ac:dyDescent="0.2">
      <c r="A54" s="109" t="s">
        <v>40</v>
      </c>
      <c r="B54" s="4" t="s">
        <v>72</v>
      </c>
      <c r="C54" s="15"/>
      <c r="D54" s="15"/>
      <c r="E54" s="145"/>
    </row>
    <row r="55" spans="1:5" ht="12" customHeight="1" x14ac:dyDescent="0.2">
      <c r="A55" s="109" t="s">
        <v>41</v>
      </c>
      <c r="B55" s="4" t="s">
        <v>18</v>
      </c>
      <c r="C55" s="15"/>
      <c r="D55" s="15"/>
      <c r="E55" s="145"/>
    </row>
    <row r="56" spans="1:5" ht="12" customHeight="1" thickBot="1" x14ac:dyDescent="0.25">
      <c r="A56" s="109" t="s">
        <v>42</v>
      </c>
      <c r="B56" s="4" t="s">
        <v>279</v>
      </c>
      <c r="C56" s="15"/>
      <c r="D56" s="15"/>
      <c r="E56" s="145"/>
    </row>
    <row r="57" spans="1:5" ht="12" customHeight="1" thickBot="1" x14ac:dyDescent="0.25">
      <c r="A57" s="34" t="s">
        <v>4</v>
      </c>
      <c r="B57" s="22" t="s">
        <v>1</v>
      </c>
      <c r="C57" s="167"/>
      <c r="D57" s="167"/>
      <c r="E57" s="66"/>
    </row>
    <row r="58" spans="1:5" ht="15.2" customHeight="1" thickBot="1" x14ac:dyDescent="0.25">
      <c r="A58" s="34" t="s">
        <v>5</v>
      </c>
      <c r="B58" s="45" t="s">
        <v>283</v>
      </c>
      <c r="C58" s="168">
        <f>+C46+C52+C57</f>
        <v>56508300</v>
      </c>
      <c r="D58" s="168">
        <f>+D46+D52+D57</f>
        <v>56508206</v>
      </c>
      <c r="E58" s="70">
        <f>+E46+E52+E57</f>
        <v>44165025</v>
      </c>
    </row>
    <row r="59" spans="1:5" ht="13.5" thickBot="1" x14ac:dyDescent="0.25">
      <c r="C59" s="206">
        <f>C42-C58</f>
        <v>0</v>
      </c>
      <c r="D59" s="206">
        <f>D42-D58</f>
        <v>0</v>
      </c>
      <c r="E59" s="71"/>
    </row>
    <row r="60" spans="1:5" ht="15.2" customHeight="1" thickBot="1" x14ac:dyDescent="0.25">
      <c r="A60" s="172" t="s">
        <v>331</v>
      </c>
      <c r="B60" s="173"/>
      <c r="C60" s="162">
        <v>7</v>
      </c>
      <c r="D60" s="162">
        <v>7</v>
      </c>
      <c r="E60" s="161">
        <v>7</v>
      </c>
    </row>
    <row r="61" spans="1:5" ht="14.45" customHeight="1" thickBot="1" x14ac:dyDescent="0.25">
      <c r="A61" s="174" t="s">
        <v>332</v>
      </c>
      <c r="B61" s="175"/>
      <c r="C61" s="162">
        <v>0</v>
      </c>
      <c r="D61" s="162">
        <v>0</v>
      </c>
      <c r="E61" s="161">
        <v>0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3" sqref="J23"/>
    </sheetView>
  </sheetViews>
  <sheetFormatPr defaultRowHeight="12.75" x14ac:dyDescent="0.2"/>
  <cols>
    <col min="1" max="1" width="13.83203125" style="46" customWidth="1"/>
    <col min="2" max="2" width="54.5" style="47" customWidth="1"/>
    <col min="3" max="5" width="15.83203125" style="47" customWidth="1"/>
    <col min="6" max="16384" width="9.33203125" style="47"/>
  </cols>
  <sheetData>
    <row r="1" spans="1:5" s="37" customFormat="1" ht="16.5" thickBot="1" x14ac:dyDescent="0.3">
      <c r="A1" s="182"/>
      <c r="B1" s="230" t="s">
        <v>372</v>
      </c>
      <c r="C1" s="231"/>
      <c r="D1" s="231"/>
      <c r="E1" s="231"/>
    </row>
    <row r="2" spans="1:5" s="113" customFormat="1" ht="25.5" customHeight="1" thickBot="1" x14ac:dyDescent="0.25">
      <c r="A2" s="183" t="s">
        <v>306</v>
      </c>
      <c r="B2" s="232" t="str">
        <f>CONCATENATE(Z_ALAPADATOK!B13)</f>
        <v>Tótszerdahelyi Óvoda és Konyha</v>
      </c>
      <c r="C2" s="233"/>
      <c r="D2" s="234"/>
      <c r="E2" s="184" t="s">
        <v>20</v>
      </c>
    </row>
    <row r="3" spans="1:5" s="113" customFormat="1" ht="24.75" thickBot="1" x14ac:dyDescent="0.25">
      <c r="A3" s="183" t="s">
        <v>76</v>
      </c>
      <c r="B3" s="232" t="s">
        <v>197</v>
      </c>
      <c r="C3" s="233"/>
      <c r="D3" s="234"/>
      <c r="E3" s="184" t="s">
        <v>15</v>
      </c>
    </row>
    <row r="4" spans="1:5" s="114" customFormat="1" ht="15.95" customHeight="1" thickBot="1" x14ac:dyDescent="0.3">
      <c r="A4" s="185"/>
      <c r="B4" s="185"/>
      <c r="C4" s="186"/>
      <c r="D4" s="187"/>
      <c r="E4" s="186" t="s">
        <v>356</v>
      </c>
    </row>
    <row r="5" spans="1:5" ht="24.75" thickBot="1" x14ac:dyDescent="0.25">
      <c r="A5" s="188" t="s">
        <v>77</v>
      </c>
      <c r="B5" s="189" t="s">
        <v>330</v>
      </c>
      <c r="C5" s="189" t="s">
        <v>304</v>
      </c>
      <c r="D5" s="190" t="s">
        <v>305</v>
      </c>
      <c r="E5" s="178" t="s">
        <v>365</v>
      </c>
    </row>
    <row r="6" spans="1:5" s="115" customFormat="1" ht="12.95" customHeight="1" thickBot="1" x14ac:dyDescent="0.25">
      <c r="A6" s="195" t="s">
        <v>257</v>
      </c>
      <c r="B6" s="196" t="s">
        <v>258</v>
      </c>
      <c r="C6" s="196" t="s">
        <v>259</v>
      </c>
      <c r="D6" s="197" t="s">
        <v>261</v>
      </c>
      <c r="E6" s="198" t="s">
        <v>260</v>
      </c>
    </row>
    <row r="7" spans="1:5" s="115" customFormat="1" ht="15.95" customHeight="1" thickBot="1" x14ac:dyDescent="0.25">
      <c r="A7" s="226" t="s">
        <v>16</v>
      </c>
      <c r="B7" s="227"/>
      <c r="C7" s="227"/>
      <c r="D7" s="227"/>
      <c r="E7" s="228"/>
    </row>
    <row r="8" spans="1:5" s="72" customFormat="1" ht="12" customHeight="1" thickBot="1" x14ac:dyDescent="0.25">
      <c r="A8" s="31" t="s">
        <v>2</v>
      </c>
      <c r="B8" s="38" t="s">
        <v>275</v>
      </c>
      <c r="C8" s="63">
        <f>SUM(C9:C19)</f>
        <v>17085359</v>
      </c>
      <c r="D8" s="63">
        <f>SUM(D9:D19)</f>
        <v>32835113</v>
      </c>
      <c r="E8" s="65">
        <f>SUM(E9:E19)</f>
        <v>32835113</v>
      </c>
    </row>
    <row r="9" spans="1:5" s="72" customFormat="1" ht="12" customHeight="1" x14ac:dyDescent="0.2">
      <c r="A9" s="108" t="s">
        <v>33</v>
      </c>
      <c r="B9" s="6" t="s">
        <v>102</v>
      </c>
      <c r="C9" s="150"/>
      <c r="D9" s="150"/>
      <c r="E9" s="165"/>
    </row>
    <row r="10" spans="1:5" s="72" customFormat="1" ht="12" customHeight="1" x14ac:dyDescent="0.2">
      <c r="A10" s="109" t="s">
        <v>34</v>
      </c>
      <c r="B10" s="4" t="s">
        <v>103</v>
      </c>
      <c r="C10" s="61"/>
      <c r="D10" s="138"/>
      <c r="E10" s="142"/>
    </row>
    <row r="11" spans="1:5" s="72" customFormat="1" ht="12" customHeight="1" x14ac:dyDescent="0.2">
      <c r="A11" s="109" t="s">
        <v>35</v>
      </c>
      <c r="B11" s="4" t="s">
        <v>104</v>
      </c>
      <c r="C11" s="61"/>
      <c r="D11" s="138"/>
      <c r="E11" s="142"/>
    </row>
    <row r="12" spans="1:5" s="72" customFormat="1" ht="12" customHeight="1" x14ac:dyDescent="0.2">
      <c r="A12" s="109" t="s">
        <v>36</v>
      </c>
      <c r="B12" s="4" t="s">
        <v>105</v>
      </c>
      <c r="C12" s="61"/>
      <c r="D12" s="138"/>
      <c r="E12" s="142"/>
    </row>
    <row r="13" spans="1:5" s="72" customFormat="1" ht="12" customHeight="1" x14ac:dyDescent="0.2">
      <c r="A13" s="109" t="s">
        <v>53</v>
      </c>
      <c r="B13" s="4" t="s">
        <v>106</v>
      </c>
      <c r="C13" s="61">
        <v>13458137</v>
      </c>
      <c r="D13" s="138">
        <v>25836791</v>
      </c>
      <c r="E13" s="142">
        <v>25836791</v>
      </c>
    </row>
    <row r="14" spans="1:5" s="72" customFormat="1" ht="12" customHeight="1" x14ac:dyDescent="0.2">
      <c r="A14" s="109" t="s">
        <v>37</v>
      </c>
      <c r="B14" s="4" t="s">
        <v>198</v>
      </c>
      <c r="C14" s="61">
        <v>3627222</v>
      </c>
      <c r="D14" s="138">
        <v>6975921</v>
      </c>
      <c r="E14" s="142">
        <v>6975921</v>
      </c>
    </row>
    <row r="15" spans="1:5" s="72" customFormat="1" ht="12" customHeight="1" x14ac:dyDescent="0.2">
      <c r="A15" s="109" t="s">
        <v>38</v>
      </c>
      <c r="B15" s="3" t="s">
        <v>199</v>
      </c>
      <c r="C15" s="61"/>
      <c r="D15" s="138"/>
      <c r="E15" s="142"/>
    </row>
    <row r="16" spans="1:5" s="72" customFormat="1" ht="12" customHeight="1" x14ac:dyDescent="0.2">
      <c r="A16" s="109" t="s">
        <v>45</v>
      </c>
      <c r="B16" s="4" t="s">
        <v>109</v>
      </c>
      <c r="C16" s="148"/>
      <c r="D16" s="170">
        <v>1</v>
      </c>
      <c r="E16" s="146">
        <v>1</v>
      </c>
    </row>
    <row r="17" spans="1:5" s="116" customFormat="1" ht="12" customHeight="1" x14ac:dyDescent="0.2">
      <c r="A17" s="109" t="s">
        <v>46</v>
      </c>
      <c r="B17" s="4" t="s">
        <v>110</v>
      </c>
      <c r="C17" s="61"/>
      <c r="D17" s="138"/>
      <c r="E17" s="142"/>
    </row>
    <row r="18" spans="1:5" s="116" customFormat="1" ht="12" customHeight="1" x14ac:dyDescent="0.2">
      <c r="A18" s="109" t="s">
        <v>47</v>
      </c>
      <c r="B18" s="4" t="s">
        <v>226</v>
      </c>
      <c r="C18" s="62"/>
      <c r="D18" s="139"/>
      <c r="E18" s="143"/>
    </row>
    <row r="19" spans="1:5" s="116" customFormat="1" ht="12" customHeight="1" thickBot="1" x14ac:dyDescent="0.25">
      <c r="A19" s="109" t="s">
        <v>48</v>
      </c>
      <c r="B19" s="3" t="s">
        <v>111</v>
      </c>
      <c r="C19" s="62"/>
      <c r="D19" s="139">
        <v>22400</v>
      </c>
      <c r="E19" s="143">
        <v>22400</v>
      </c>
    </row>
    <row r="20" spans="1:5" s="72" customFormat="1" ht="12" customHeight="1" thickBot="1" x14ac:dyDescent="0.25">
      <c r="A20" s="31" t="s">
        <v>3</v>
      </c>
      <c r="B20" s="38" t="s">
        <v>200</v>
      </c>
      <c r="C20" s="63">
        <f>SUM(C21:C23)</f>
        <v>0</v>
      </c>
      <c r="D20" s="140">
        <f>SUM(D21:D23)</f>
        <v>0</v>
      </c>
      <c r="E20" s="67">
        <f>SUM(E21:E23)</f>
        <v>0</v>
      </c>
    </row>
    <row r="21" spans="1:5" s="116" customFormat="1" ht="12" customHeight="1" x14ac:dyDescent="0.2">
      <c r="A21" s="109" t="s">
        <v>39</v>
      </c>
      <c r="B21" s="5" t="s">
        <v>87</v>
      </c>
      <c r="C21" s="61"/>
      <c r="D21" s="138"/>
      <c r="E21" s="142"/>
    </row>
    <row r="22" spans="1:5" s="116" customFormat="1" ht="12" customHeight="1" x14ac:dyDescent="0.2">
      <c r="A22" s="109" t="s">
        <v>40</v>
      </c>
      <c r="B22" s="4" t="s">
        <v>201</v>
      </c>
      <c r="C22" s="61"/>
      <c r="D22" s="138"/>
      <c r="E22" s="142"/>
    </row>
    <row r="23" spans="1:5" s="116" customFormat="1" ht="12" customHeight="1" x14ac:dyDescent="0.2">
      <c r="A23" s="109" t="s">
        <v>41</v>
      </c>
      <c r="B23" s="4" t="s">
        <v>202</v>
      </c>
      <c r="C23" s="61"/>
      <c r="D23" s="138"/>
      <c r="E23" s="142"/>
    </row>
    <row r="24" spans="1:5" s="116" customFormat="1" ht="12" customHeight="1" thickBot="1" x14ac:dyDescent="0.25">
      <c r="A24" s="109" t="s">
        <v>42</v>
      </c>
      <c r="B24" s="4" t="s">
        <v>280</v>
      </c>
      <c r="C24" s="61"/>
      <c r="D24" s="138"/>
      <c r="E24" s="142"/>
    </row>
    <row r="25" spans="1:5" s="116" customFormat="1" ht="12" customHeight="1" thickBot="1" x14ac:dyDescent="0.25">
      <c r="A25" s="34" t="s">
        <v>4</v>
      </c>
      <c r="B25" s="22" t="s">
        <v>59</v>
      </c>
      <c r="C25" s="167"/>
      <c r="D25" s="169"/>
      <c r="E25" s="66"/>
    </row>
    <row r="26" spans="1:5" s="116" customFormat="1" ht="12" customHeight="1" thickBot="1" x14ac:dyDescent="0.25">
      <c r="A26" s="34" t="s">
        <v>5</v>
      </c>
      <c r="B26" s="22" t="s">
        <v>203</v>
      </c>
      <c r="C26" s="63">
        <f>+C27+C28</f>
        <v>0</v>
      </c>
      <c r="D26" s="140">
        <f>+D27+D28</f>
        <v>0</v>
      </c>
      <c r="E26" s="67">
        <f>+E27+E28</f>
        <v>0</v>
      </c>
    </row>
    <row r="27" spans="1:5" s="116" customFormat="1" ht="12" customHeight="1" x14ac:dyDescent="0.2">
      <c r="A27" s="110" t="s">
        <v>96</v>
      </c>
      <c r="B27" s="111" t="s">
        <v>201</v>
      </c>
      <c r="C27" s="149"/>
      <c r="D27" s="23"/>
      <c r="E27" s="147"/>
    </row>
    <row r="28" spans="1:5" s="116" customFormat="1" ht="12" customHeight="1" x14ac:dyDescent="0.2">
      <c r="A28" s="110" t="s">
        <v>97</v>
      </c>
      <c r="B28" s="112" t="s">
        <v>204</v>
      </c>
      <c r="C28" s="64"/>
      <c r="D28" s="141"/>
      <c r="E28" s="144"/>
    </row>
    <row r="29" spans="1:5" s="116" customFormat="1" ht="12" customHeight="1" thickBot="1" x14ac:dyDescent="0.25">
      <c r="A29" s="109" t="s">
        <v>98</v>
      </c>
      <c r="B29" s="25" t="s">
        <v>281</v>
      </c>
      <c r="C29" s="16"/>
      <c r="D29" s="171"/>
      <c r="E29" s="166"/>
    </row>
    <row r="30" spans="1:5" s="116" customFormat="1" ht="12" customHeight="1" thickBot="1" x14ac:dyDescent="0.25">
      <c r="A30" s="34" t="s">
        <v>6</v>
      </c>
      <c r="B30" s="22" t="s">
        <v>205</v>
      </c>
      <c r="C30" s="63">
        <f>+C31+C32+C33</f>
        <v>0</v>
      </c>
      <c r="D30" s="140">
        <f>+D31+D32+D33</f>
        <v>0</v>
      </c>
      <c r="E30" s="67">
        <f>+E31+E32+E33</f>
        <v>0</v>
      </c>
    </row>
    <row r="31" spans="1:5" s="116" customFormat="1" ht="12" customHeight="1" x14ac:dyDescent="0.2">
      <c r="A31" s="110" t="s">
        <v>26</v>
      </c>
      <c r="B31" s="111" t="s">
        <v>116</v>
      </c>
      <c r="C31" s="149"/>
      <c r="D31" s="23"/>
      <c r="E31" s="147"/>
    </row>
    <row r="32" spans="1:5" s="116" customFormat="1" ht="12" customHeight="1" x14ac:dyDescent="0.2">
      <c r="A32" s="110" t="s">
        <v>27</v>
      </c>
      <c r="B32" s="112" t="s">
        <v>117</v>
      </c>
      <c r="C32" s="64"/>
      <c r="D32" s="141"/>
      <c r="E32" s="144"/>
    </row>
    <row r="33" spans="1:5" s="116" customFormat="1" ht="12" customHeight="1" thickBot="1" x14ac:dyDescent="0.25">
      <c r="A33" s="109" t="s">
        <v>28</v>
      </c>
      <c r="B33" s="25" t="s">
        <v>118</v>
      </c>
      <c r="C33" s="16"/>
      <c r="D33" s="171"/>
      <c r="E33" s="166"/>
    </row>
    <row r="34" spans="1:5" s="72" customFormat="1" ht="12" customHeight="1" thickBot="1" x14ac:dyDescent="0.25">
      <c r="A34" s="34" t="s">
        <v>7</v>
      </c>
      <c r="B34" s="22" t="s">
        <v>194</v>
      </c>
      <c r="C34" s="167"/>
      <c r="D34" s="169"/>
      <c r="E34" s="66"/>
    </row>
    <row r="35" spans="1:5" s="72" customFormat="1" ht="12" customHeight="1" thickBot="1" x14ac:dyDescent="0.25">
      <c r="A35" s="34" t="s">
        <v>8</v>
      </c>
      <c r="B35" s="22" t="s">
        <v>206</v>
      </c>
      <c r="C35" s="167"/>
      <c r="D35" s="169"/>
      <c r="E35" s="66"/>
    </row>
    <row r="36" spans="1:5" s="72" customFormat="1" ht="12" customHeight="1" thickBot="1" x14ac:dyDescent="0.25">
      <c r="A36" s="31" t="s">
        <v>9</v>
      </c>
      <c r="B36" s="22" t="s">
        <v>282</v>
      </c>
      <c r="C36" s="63">
        <f>+C8+C20+C25+C26+C30+C34+C35</f>
        <v>17085359</v>
      </c>
      <c r="D36" s="140">
        <f>+D8+D20+D25+D26+D30+D34+D35</f>
        <v>32835113</v>
      </c>
      <c r="E36" s="67">
        <f>+E8+E20+E25+E26+E30+E34+E35</f>
        <v>32835113</v>
      </c>
    </row>
    <row r="37" spans="1:5" s="72" customFormat="1" ht="12" customHeight="1" thickBot="1" x14ac:dyDescent="0.25">
      <c r="A37" s="39" t="s">
        <v>10</v>
      </c>
      <c r="B37" s="22" t="s">
        <v>208</v>
      </c>
      <c r="C37" s="63">
        <f>+C38+C39+C40</f>
        <v>46527715</v>
      </c>
      <c r="D37" s="140">
        <f>+D38+D39+D40</f>
        <v>34841961</v>
      </c>
      <c r="E37" s="67">
        <f>+E38+E39+E40</f>
        <v>33989933</v>
      </c>
    </row>
    <row r="38" spans="1:5" s="72" customFormat="1" ht="12" customHeight="1" x14ac:dyDescent="0.2">
      <c r="A38" s="110" t="s">
        <v>209</v>
      </c>
      <c r="B38" s="111" t="s">
        <v>81</v>
      </c>
      <c r="C38" s="149">
        <v>785865</v>
      </c>
      <c r="D38" s="23">
        <v>785865</v>
      </c>
      <c r="E38" s="147">
        <v>785865</v>
      </c>
    </row>
    <row r="39" spans="1:5" s="72" customFormat="1" ht="12" customHeight="1" x14ac:dyDescent="0.2">
      <c r="A39" s="110" t="s">
        <v>210</v>
      </c>
      <c r="B39" s="112" t="s">
        <v>0</v>
      </c>
      <c r="C39" s="64"/>
      <c r="D39" s="141"/>
      <c r="E39" s="144"/>
    </row>
    <row r="40" spans="1:5" s="116" customFormat="1" ht="12" customHeight="1" thickBot="1" x14ac:dyDescent="0.25">
      <c r="A40" s="109" t="s">
        <v>211</v>
      </c>
      <c r="B40" s="25" t="s">
        <v>212</v>
      </c>
      <c r="C40" s="16">
        <v>45741850</v>
      </c>
      <c r="D40" s="171">
        <v>34056096</v>
      </c>
      <c r="E40" s="166">
        <v>33204068</v>
      </c>
    </row>
    <row r="41" spans="1:5" s="116" customFormat="1" ht="15.2" customHeight="1" thickBot="1" x14ac:dyDescent="0.25">
      <c r="A41" s="39" t="s">
        <v>11</v>
      </c>
      <c r="B41" s="40" t="s">
        <v>213</v>
      </c>
      <c r="C41" s="168">
        <f>+C36+C37</f>
        <v>63613074</v>
      </c>
      <c r="D41" s="164">
        <f>+D36+D37</f>
        <v>67677074</v>
      </c>
      <c r="E41" s="70">
        <f>+E36+E37</f>
        <v>66825046</v>
      </c>
    </row>
    <row r="42" spans="1:5" s="116" customFormat="1" ht="15.2" customHeight="1" x14ac:dyDescent="0.2">
      <c r="A42" s="41"/>
      <c r="B42" s="42"/>
      <c r="C42" s="68"/>
    </row>
    <row r="43" spans="1:5" ht="13.5" thickBot="1" x14ac:dyDescent="0.25">
      <c r="A43" s="43"/>
      <c r="B43" s="44"/>
      <c r="C43" s="69"/>
    </row>
    <row r="44" spans="1:5" s="115" customFormat="1" ht="16.5" customHeight="1" thickBot="1" x14ac:dyDescent="0.25">
      <c r="A44" s="226" t="s">
        <v>17</v>
      </c>
      <c r="B44" s="227"/>
      <c r="C44" s="227"/>
      <c r="D44" s="227"/>
      <c r="E44" s="228"/>
    </row>
    <row r="45" spans="1:5" s="117" customFormat="1" ht="12" customHeight="1" thickBot="1" x14ac:dyDescent="0.25">
      <c r="A45" s="34" t="s">
        <v>2</v>
      </c>
      <c r="B45" s="22" t="s">
        <v>214</v>
      </c>
      <c r="C45" s="63">
        <f>SUM(C46:C50)</f>
        <v>63613074</v>
      </c>
      <c r="D45" s="140">
        <f>SUM(D46:D50)</f>
        <v>67032515</v>
      </c>
      <c r="E45" s="67">
        <f>SUM(E46:E50)</f>
        <v>64639967</v>
      </c>
    </row>
    <row r="46" spans="1:5" ht="12" customHeight="1" x14ac:dyDescent="0.2">
      <c r="A46" s="109" t="s">
        <v>33</v>
      </c>
      <c r="B46" s="5" t="s">
        <v>13</v>
      </c>
      <c r="C46" s="149">
        <v>29721850</v>
      </c>
      <c r="D46" s="23">
        <v>30787742</v>
      </c>
      <c r="E46" s="147">
        <v>30767337</v>
      </c>
    </row>
    <row r="47" spans="1:5" ht="12" customHeight="1" x14ac:dyDescent="0.2">
      <c r="A47" s="109" t="s">
        <v>34</v>
      </c>
      <c r="B47" s="4" t="s">
        <v>68</v>
      </c>
      <c r="C47" s="15">
        <v>5183824</v>
      </c>
      <c r="D47" s="24">
        <v>4538026</v>
      </c>
      <c r="E47" s="145">
        <v>4538026</v>
      </c>
    </row>
    <row r="48" spans="1:5" ht="12" customHeight="1" x14ac:dyDescent="0.2">
      <c r="A48" s="109" t="s">
        <v>35</v>
      </c>
      <c r="B48" s="4" t="s">
        <v>52</v>
      </c>
      <c r="C48" s="15">
        <v>28707400</v>
      </c>
      <c r="D48" s="24">
        <v>31706747</v>
      </c>
      <c r="E48" s="145">
        <v>29334604</v>
      </c>
    </row>
    <row r="49" spans="1:5" ht="12" customHeight="1" x14ac:dyDescent="0.2">
      <c r="A49" s="109" t="s">
        <v>36</v>
      </c>
      <c r="B49" s="4" t="s">
        <v>69</v>
      </c>
      <c r="C49" s="15"/>
      <c r="D49" s="24"/>
      <c r="E49" s="145"/>
    </row>
    <row r="50" spans="1:5" ht="12" customHeight="1" thickBot="1" x14ac:dyDescent="0.25">
      <c r="A50" s="109" t="s">
        <v>53</v>
      </c>
      <c r="B50" s="4" t="s">
        <v>70</v>
      </c>
      <c r="C50" s="15"/>
      <c r="D50" s="24"/>
      <c r="E50" s="145"/>
    </row>
    <row r="51" spans="1:5" ht="12" customHeight="1" thickBot="1" x14ac:dyDescent="0.25">
      <c r="A51" s="34" t="s">
        <v>3</v>
      </c>
      <c r="B51" s="22" t="s">
        <v>215</v>
      </c>
      <c r="C51" s="63">
        <f>SUM(C52:C54)</f>
        <v>0</v>
      </c>
      <c r="D51" s="140">
        <f>SUM(D52:D54)</f>
        <v>644559</v>
      </c>
      <c r="E51" s="67">
        <f>SUM(E52:E54)</f>
        <v>644559</v>
      </c>
    </row>
    <row r="52" spans="1:5" s="117" customFormat="1" ht="12" customHeight="1" x14ac:dyDescent="0.2">
      <c r="A52" s="109" t="s">
        <v>39</v>
      </c>
      <c r="B52" s="5" t="s">
        <v>78</v>
      </c>
      <c r="C52" s="149"/>
      <c r="D52" s="23">
        <v>644559</v>
      </c>
      <c r="E52" s="147">
        <v>644559</v>
      </c>
    </row>
    <row r="53" spans="1:5" ht="12" customHeight="1" x14ac:dyDescent="0.2">
      <c r="A53" s="109" t="s">
        <v>40</v>
      </c>
      <c r="B53" s="4" t="s">
        <v>72</v>
      </c>
      <c r="C53" s="15"/>
      <c r="D53" s="24"/>
      <c r="E53" s="145"/>
    </row>
    <row r="54" spans="1:5" ht="12" customHeight="1" x14ac:dyDescent="0.2">
      <c r="A54" s="109" t="s">
        <v>41</v>
      </c>
      <c r="B54" s="4" t="s">
        <v>18</v>
      </c>
      <c r="C54" s="15"/>
      <c r="D54" s="24"/>
      <c r="E54" s="145"/>
    </row>
    <row r="55" spans="1:5" ht="12" customHeight="1" thickBot="1" x14ac:dyDescent="0.25">
      <c r="A55" s="109" t="s">
        <v>42</v>
      </c>
      <c r="B55" s="4" t="s">
        <v>279</v>
      </c>
      <c r="C55" s="15"/>
      <c r="D55" s="24"/>
      <c r="E55" s="145"/>
    </row>
    <row r="56" spans="1:5" ht="15.2" customHeight="1" thickBot="1" x14ac:dyDescent="0.25">
      <c r="A56" s="34" t="s">
        <v>4</v>
      </c>
      <c r="B56" s="22" t="s">
        <v>1</v>
      </c>
      <c r="C56" s="167"/>
      <c r="D56" s="169"/>
      <c r="E56" s="66"/>
    </row>
    <row r="57" spans="1:5" ht="13.5" thickBot="1" x14ac:dyDescent="0.25">
      <c r="A57" s="34" t="s">
        <v>5</v>
      </c>
      <c r="B57" s="45" t="s">
        <v>283</v>
      </c>
      <c r="C57" s="168">
        <f>+C45+C51+C56</f>
        <v>63613074</v>
      </c>
      <c r="D57" s="164">
        <f>+D45+D51+D56</f>
        <v>67677074</v>
      </c>
      <c r="E57" s="70">
        <f>+E45+E51+E56</f>
        <v>65284526</v>
      </c>
    </row>
    <row r="58" spans="1:5" ht="15.2" customHeight="1" thickBot="1" x14ac:dyDescent="0.25">
      <c r="C58" s="206">
        <f>C41-C57</f>
        <v>0</v>
      </c>
      <c r="D58" s="206">
        <f>D41-D57</f>
        <v>0</v>
      </c>
    </row>
    <row r="59" spans="1:5" ht="14.45" customHeight="1" thickBot="1" x14ac:dyDescent="0.25">
      <c r="A59" s="172" t="s">
        <v>331</v>
      </c>
      <c r="B59" s="173"/>
      <c r="C59" s="162">
        <v>7</v>
      </c>
      <c r="D59" s="162">
        <v>7</v>
      </c>
      <c r="E59" s="161">
        <v>7</v>
      </c>
    </row>
    <row r="60" spans="1:5" ht="13.5" thickBot="1" x14ac:dyDescent="0.25">
      <c r="A60" s="174" t="s">
        <v>332</v>
      </c>
      <c r="B60" s="175"/>
      <c r="C60" s="162">
        <v>0</v>
      </c>
      <c r="D60" s="162">
        <v>0</v>
      </c>
      <c r="E60" s="161">
        <v>0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Z_TARTALOMJEGYZÉK</vt:lpstr>
      <vt:lpstr>Z_ALAPADATOK</vt:lpstr>
      <vt:lpstr>Z_ÖSSZEFÜGGÉSEK</vt:lpstr>
      <vt:lpstr>4.1.sz.mell</vt:lpstr>
      <vt:lpstr>4.2.sz.mell</vt:lpstr>
      <vt:lpstr>4.3.sz.mell</vt:lpstr>
      <vt:lpstr>'4.1.sz.mell'!Nyomtatási_cím</vt:lpstr>
      <vt:lpstr>'4.2.sz.mell'!Nyomtatási_cím</vt:lpstr>
      <vt:lpstr>'4.3.sz.mell'!Nyomtatási_cím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2021-05-27T11:59:11Z</dcterms:modified>
</cp:coreProperties>
</file>