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Jegyzőkönyv 2021\Tótszerdahely2021\20210527\"/>
    </mc:Choice>
  </mc:AlternateContent>
  <bookViews>
    <workbookView xWindow="32760" yWindow="32760" windowWidth="28800" windowHeight="12225" tabRatio="967" activeTab="7"/>
  </bookViews>
  <sheets>
    <sheet name="Z_TARTALOMJEGYZÉK" sheetId="209" r:id="rId1"/>
    <sheet name="Z_ALAPADATOK" sheetId="94" r:id="rId2"/>
    <sheet name="Z_ÖSSZEFÜGGÉSEK" sheetId="75" r:id="rId3"/>
    <sheet name="6.1.sz.mell" sheetId="197" r:id="rId4"/>
    <sheet name="6.2.sz.mell" sheetId="198" r:id="rId5"/>
    <sheet name="6.3.sz.mell." sheetId="202" r:id="rId6"/>
    <sheet name="6.4.sz.mell." sheetId="203" r:id="rId7"/>
    <sheet name="6.5.sz.mell." sheetId="204" r:id="rId8"/>
  </sheets>
  <definedNames>
    <definedName name="_xlnm.Print_Titles" localSheetId="6">'6.4.sz.mell.'!$5:$9</definedName>
    <definedName name="_xlnm.Print_Area" localSheetId="3">'6.1.sz.mell'!$A$1:$E$155</definedName>
  </definedNames>
  <calcPr calcId="181029" fullCalcOnLoad="1"/>
</workbook>
</file>

<file path=xl/calcChain.xml><?xml version="1.0" encoding="utf-8"?>
<calcChain xmlns="http://schemas.openxmlformats.org/spreadsheetml/2006/main">
  <c r="E12" i="198" l="1"/>
  <c r="F12" i="198"/>
  <c r="G12" i="198"/>
  <c r="H12" i="198"/>
  <c r="D12" i="198"/>
  <c r="D17" i="198"/>
  <c r="J14" i="198"/>
  <c r="E41" i="202"/>
  <c r="D96" i="197"/>
  <c r="D114" i="197"/>
  <c r="E101" i="197"/>
  <c r="D101" i="197"/>
  <c r="C101" i="197"/>
  <c r="D38" i="197"/>
  <c r="D7" i="94"/>
  <c r="A1" i="204"/>
  <c r="B1" i="94"/>
  <c r="A4" i="202"/>
  <c r="B11" i="209"/>
  <c r="K13" i="94"/>
  <c r="M13" i="94"/>
  <c r="K11" i="94"/>
  <c r="M11" i="94"/>
  <c r="B10" i="209"/>
  <c r="B12" i="209"/>
  <c r="A2" i="197"/>
  <c r="C20" i="204"/>
  <c r="C16" i="204"/>
  <c r="E70" i="203"/>
  <c r="D70" i="203"/>
  <c r="C70" i="203"/>
  <c r="E66" i="203"/>
  <c r="D66" i="203"/>
  <c r="C66" i="203"/>
  <c r="E62" i="203"/>
  <c r="D62" i="203"/>
  <c r="C62" i="203"/>
  <c r="E57" i="203"/>
  <c r="D57" i="203"/>
  <c r="C57" i="203"/>
  <c r="E48" i="203"/>
  <c r="E37" i="203"/>
  <c r="D48" i="203"/>
  <c r="C48" i="203"/>
  <c r="E43" i="203"/>
  <c r="D43" i="203"/>
  <c r="C43" i="203"/>
  <c r="E38" i="203"/>
  <c r="D38" i="203"/>
  <c r="C38" i="203"/>
  <c r="C37" i="203"/>
  <c r="E32" i="203"/>
  <c r="D32" i="203"/>
  <c r="C32" i="203"/>
  <c r="E27" i="203"/>
  <c r="E11" i="203"/>
  <c r="E54" i="203"/>
  <c r="E72" i="203"/>
  <c r="D27" i="203"/>
  <c r="C27" i="203"/>
  <c r="E22" i="203"/>
  <c r="D22" i="203"/>
  <c r="C22" i="203"/>
  <c r="E17" i="203"/>
  <c r="D17" i="203"/>
  <c r="C17" i="203"/>
  <c r="E12" i="203"/>
  <c r="D12" i="203"/>
  <c r="C12" i="203"/>
  <c r="D41" i="202"/>
  <c r="J16" i="198"/>
  <c r="I15" i="198"/>
  <c r="H15" i="198"/>
  <c r="G15" i="198"/>
  <c r="F15" i="198"/>
  <c r="E15" i="198"/>
  <c r="D15" i="198"/>
  <c r="J13" i="198"/>
  <c r="I12" i="198"/>
  <c r="J11" i="198"/>
  <c r="I10" i="198"/>
  <c r="H10" i="198"/>
  <c r="G10" i="198"/>
  <c r="F10" i="198"/>
  <c r="E10" i="198"/>
  <c r="D10" i="198"/>
  <c r="J9" i="198"/>
  <c r="I8" i="198"/>
  <c r="H8" i="198"/>
  <c r="G8" i="198"/>
  <c r="F8" i="198"/>
  <c r="E8" i="198"/>
  <c r="D8" i="198"/>
  <c r="J7" i="198"/>
  <c r="I6" i="198"/>
  <c r="H6" i="198"/>
  <c r="G6" i="198"/>
  <c r="F6" i="198"/>
  <c r="E6" i="198"/>
  <c r="D6" i="198"/>
  <c r="E146" i="197"/>
  <c r="D146" i="197"/>
  <c r="C146" i="197"/>
  <c r="E141" i="197"/>
  <c r="D141" i="197"/>
  <c r="C141" i="197"/>
  <c r="E136" i="197"/>
  <c r="D136" i="197"/>
  <c r="C136" i="197"/>
  <c r="E132" i="197"/>
  <c r="D132" i="197"/>
  <c r="C132" i="197"/>
  <c r="E117" i="197"/>
  <c r="D117" i="197"/>
  <c r="C117" i="197"/>
  <c r="E96" i="197"/>
  <c r="E131" i="197"/>
  <c r="C96" i="197"/>
  <c r="C131" i="197"/>
  <c r="C155" i="197"/>
  <c r="E83" i="197"/>
  <c r="D83" i="197"/>
  <c r="C83" i="197"/>
  <c r="E79" i="197"/>
  <c r="D79" i="197"/>
  <c r="C79" i="197"/>
  <c r="E76" i="197"/>
  <c r="D76" i="197"/>
  <c r="C76" i="197"/>
  <c r="E71" i="197"/>
  <c r="D71" i="197"/>
  <c r="C71" i="197"/>
  <c r="E67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C30" i="197"/>
  <c r="E23" i="197"/>
  <c r="D23" i="197"/>
  <c r="C23" i="197"/>
  <c r="E16" i="197"/>
  <c r="D16" i="197"/>
  <c r="C16" i="197"/>
  <c r="E9" i="197"/>
  <c r="D9" i="197"/>
  <c r="C9" i="197"/>
  <c r="K15" i="94"/>
  <c r="K17" i="94"/>
  <c r="M17" i="94"/>
  <c r="M15" i="94"/>
  <c r="I4" i="198"/>
  <c r="E3" i="198"/>
  <c r="G4" i="198"/>
  <c r="E66" i="197"/>
  <c r="C66" i="197"/>
  <c r="C89" i="197"/>
  <c r="D89" i="197"/>
  <c r="E89" i="197"/>
  <c r="K19" i="94"/>
  <c r="C154" i="197"/>
  <c r="E154" i="197"/>
  <c r="K21" i="94"/>
  <c r="M21" i="94"/>
  <c r="M19" i="94"/>
  <c r="K23" i="94"/>
  <c r="D154" i="197"/>
  <c r="M23" i="94"/>
  <c r="K25" i="94"/>
  <c r="K27" i="94"/>
  <c r="M25" i="94"/>
  <c r="M27" i="94"/>
  <c r="K29" i="94"/>
  <c r="M29" i="94"/>
  <c r="K31" i="94"/>
  <c r="M31" i="94"/>
  <c r="E92" i="197"/>
  <c r="J2" i="198"/>
  <c r="D37" i="203"/>
  <c r="D11" i="203"/>
  <c r="D54" i="203"/>
  <c r="D72" i="203"/>
  <c r="C11" i="203"/>
  <c r="C54" i="203"/>
  <c r="C72" i="203"/>
  <c r="C23" i="204"/>
  <c r="E155" i="197"/>
  <c r="D131" i="197"/>
  <c r="D155" i="197"/>
  <c r="E90" i="197"/>
  <c r="D66" i="197"/>
  <c r="D90" i="197"/>
  <c r="C90" i="197"/>
  <c r="D156" i="197"/>
  <c r="A6" i="75"/>
  <c r="A13" i="75"/>
  <c r="A3" i="197"/>
  <c r="B9" i="209"/>
  <c r="I17" i="198"/>
  <c r="J15" i="198"/>
  <c r="E17" i="198"/>
  <c r="F17" i="198"/>
  <c r="J12" i="198"/>
  <c r="J10" i="198"/>
  <c r="G17" i="198"/>
  <c r="J8" i="198"/>
  <c r="H17" i="198"/>
  <c r="J6" i="198"/>
  <c r="J17" i="198"/>
  <c r="A37" i="75"/>
  <c r="H4" i="198"/>
  <c r="A19" i="75"/>
  <c r="D6" i="197"/>
  <c r="D93" i="197"/>
  <c r="A31" i="75"/>
  <c r="C6" i="197"/>
  <c r="C93" i="197"/>
  <c r="F4" i="198"/>
  <c r="A25" i="75"/>
  <c r="A4" i="203"/>
  <c r="A5" i="204"/>
  <c r="K2" i="198"/>
</calcChain>
</file>

<file path=xl/sharedStrings.xml><?xml version="1.0" encoding="utf-8"?>
<sst xmlns="http://schemas.openxmlformats.org/spreadsheetml/2006/main" count="669" uniqueCount="522">
  <si>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</si>
  <si>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</si>
  <si>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</si>
  <si>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</si>
  <si>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</si>
  <si>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</si>
  <si>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</si>
  <si>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</si>
  <si>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</si>
  <si>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</si>
  <si>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</si>
  <si>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</si>
  <si>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</si>
  <si>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</si>
  <si>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</si>
  <si>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</si>
  <si>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</si>
  <si>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</si>
  <si>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</si>
  <si>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</si>
  <si>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</si>
  <si>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</si>
  <si>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</si>
  <si>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</si>
  <si>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</si>
  <si>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</si>
  <si>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</si>
  <si>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</si>
  <si>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</si>
  <si>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</si>
  <si>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</si>
  <si>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</si>
  <si>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</si>
  <si>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</si>
  <si>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</si>
  <si>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</si>
  <si>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</si>
  <si>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</si>
  <si>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</si>
  <si>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</si>
  <si>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</si>
  <si>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</si>
  <si>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</si>
  <si>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</si>
  <si>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</si>
  <si>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</si>
  <si>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</si>
  <si>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</si>
  <si>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</si>
  <si>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</si>
  <si>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</si>
  <si>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</si>
  <si>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</si>
  <si>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</si>
  <si>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</si>
  <si>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</si>
  <si>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</si>
  <si>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</si>
  <si>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</si>
  <si>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</si>
  <si>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</si>
  <si>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</si>
  <si>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</si>
  <si>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</si>
  <si>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</si>
  <si>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</si>
  <si>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</si>
  <si>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</si>
  <si>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</si>
  <si>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2. sz. táblázat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</si>
  <si>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</si>
  <si>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</si>
  <si>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</si>
  <si>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</si>
  <si>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</si>
  <si>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</si>
  <si>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</si>
  <si>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</si>
  <si>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</si>
  <si>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</si>
  <si>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</si>
  <si>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</si>
  <si>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</si>
  <si>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</si>
  <si>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</si>
  <si>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</si>
  <si>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</si>
  <si>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</si>
  <si>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</si>
  <si>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</si>
  <si>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</si>
  <si>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</si>
  <si>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</si>
  <si>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</si>
  <si>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</si>
  <si>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</si>
  <si>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</si>
  <si>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</si>
  <si>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</si>
  <si>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</si>
  <si>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</si>
  <si>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</si>
  <si>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</si>
  <si>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</si>
  <si>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</si>
  <si>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</si>
  <si>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</si>
  <si>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</si>
  <si>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</si>
  <si>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</si>
  <si>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</si>
  <si>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</si>
  <si>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</si>
  <si>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</si>
  <si>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</si>
  <si>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</si>
  <si>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</si>
  <si>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</si>
  <si>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</si>
  <si>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</si>
  <si>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</si>
  <si>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</si>
  <si>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</si>
  <si>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</si>
  <si>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</si>
  <si>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</si>
  <si>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</si>
  <si>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</si>
  <si>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</si>
  <si>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</si>
  <si>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</si>
  <si>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</si>
  <si>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</si>
  <si>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</si>
  <si>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</si>
  <si>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</si>
  <si>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</si>
  <si>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</si>
  <si>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</si>
  <si>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</si>
  <si>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</si>
  <si>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</si>
  <si>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</si>
  <si>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</si>
  <si>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</si>
  <si>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Hosszú lejáratú  hitelek, kölcsönök felvétele</t>
  </si>
  <si>
    <t>Likviditási célú  hitelek, kölcsönök felvétele pénzügyi vállalkozástól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</si>
  <si>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</si>
  <si>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</si>
  <si>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</si>
  <si>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</si>
  <si>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</si>
  <si>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</si>
  <si>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</si>
  <si>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</si>
  <si>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</si>
  <si>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</si>
  <si>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</si>
  <si>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</si>
  <si>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</si>
  <si>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</si>
  <si>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</si>
  <si>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</si>
  <si>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</si>
  <si>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</si>
  <si>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</si>
  <si>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</si>
  <si>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</si>
  <si>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</si>
  <si>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</si>
  <si>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</si>
  <si>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</si>
  <si>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</si>
  <si>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</si>
  <si>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</si>
  <si>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</si>
  <si>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</si>
  <si>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</si>
  <si>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</si>
  <si>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</si>
  <si>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</si>
  <si>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</si>
  <si>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</si>
  <si>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</si>
  <si>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</si>
  <si>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</si>
  <si>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</si>
  <si>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</si>
  <si>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</si>
  <si>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</si>
  <si>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</si>
  <si>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</si>
  <si>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</si>
  <si>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</si>
  <si>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</si>
  <si>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</si>
  <si>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</si>
  <si>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</si>
  <si>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</si>
  <si>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</si>
  <si>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</si>
  <si>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</si>
  <si>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</si>
  <si>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</si>
  <si>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</si>
  <si>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</si>
  <si>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Pénzügyi lízing kiadásai</t>
  </si>
  <si>
    <t>Működési költségvetés kiadásai (1.1+…+1.5.)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</si>
  <si>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</si>
  <si>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</si>
  <si>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</si>
  <si>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</si>
  <si>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</si>
  <si>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</si>
  <si>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</si>
  <si>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5.11.</t>
  </si>
  <si>
    <t>Biztosító által fizetett kártérítés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</si>
  <si>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</si>
  <si>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</si>
  <si>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</si>
  <si>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</si>
  <si>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</si>
  <si>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</si>
  <si>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</si>
  <si>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</si>
  <si>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</si>
  <si>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</si>
  <si>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</si>
  <si>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</si>
  <si>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Befektetési célú belföldi értékpapírok vásárlása</t>
  </si>
  <si>
    <t>Likviditási célú hitelek, kölcsönök törlesztése pénzügyi vállalkozásnak</t>
  </si>
  <si>
    <t>Forgatási célú belföldi értékpapírok vásárlása</t>
  </si>
  <si>
    <t>Belföldi finanszírozás kiadásai (6.1. + … + 6.4.)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</si>
  <si>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</si>
  <si>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</si>
  <si>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</si>
  <si>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</si>
  <si>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</si>
  <si>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</si>
  <si>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A</t>
  </si>
  <si>
    <t>B</t>
  </si>
  <si>
    <t>C</t>
  </si>
  <si>
    <t>E</t>
  </si>
  <si>
    <t>D</t>
  </si>
  <si>
    <t>F</t>
  </si>
  <si>
    <t>G</t>
  </si>
  <si>
    <t>H</t>
  </si>
  <si>
    <t>Rövid lejáratú hitelek, kölcsönök törlesztése</t>
  </si>
  <si>
    <t>Hosszú lejáratú hitelek, kölcsönök törlesztése</t>
  </si>
  <si>
    <t>Kiadási jogcím</t>
  </si>
  <si>
    <t>I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</si>
  <si>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</si>
  <si>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</si>
  <si>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</si>
  <si>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</si>
  <si>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</si>
  <si>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</si>
  <si>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</si>
  <si>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</si>
  <si>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</si>
  <si>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</si>
  <si>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</si>
  <si>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</si>
  <si>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</si>
  <si>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</si>
  <si>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</si>
  <si>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</si>
  <si>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</si>
  <si>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</si>
  <si>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Teljesítés</t>
  </si>
  <si>
    <t>Módosított előirányzat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</si>
  <si>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</si>
  <si>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</si>
  <si>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</si>
  <si>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</si>
  <si>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</si>
  <si>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</si>
  <si>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</si>
  <si>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</si>
  <si>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</si>
  <si>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</si>
  <si>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</si>
  <si>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</si>
  <si>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</si>
  <si>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</si>
  <si>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</si>
  <si>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</si>
  <si>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</si>
  <si>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</si>
  <si>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Építményadó</t>
  </si>
  <si>
    <t>Iparűzési adó</t>
  </si>
  <si>
    <t>4.5.</t>
  </si>
  <si>
    <t>4.6.</t>
  </si>
  <si>
    <t>4.7.</t>
  </si>
  <si>
    <t>Éven belüli lejáratú belföldi értékpapírok kibocsátása</t>
  </si>
  <si>
    <t>Éven túli lejáratú belföldi értékpapírok kibocsátása</t>
  </si>
  <si>
    <t>ALAPADATOK</t>
  </si>
  <si>
    <t>1. költségvetési szerv neve</t>
  </si>
  <si>
    <t>Zárszámadási rendelet űrlapjainak összefüggései: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</si>
  <si>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</si>
  <si>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</si>
  <si>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</si>
  <si>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</si>
  <si>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</si>
  <si>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</si>
  <si>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</si>
  <si>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</si>
  <si>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</si>
  <si>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</si>
  <si>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</si>
  <si>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</si>
  <si>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</si>
  <si>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</si>
  <si>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</si>
  <si>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</si>
  <si>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</si>
  <si>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</si>
  <si>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</si>
  <si>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</si>
  <si>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</si>
  <si>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</si>
  <si>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</si>
  <si>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</si>
  <si>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</si>
  <si>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</si>
  <si>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</si>
  <si>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</si>
  <si>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</si>
  <si>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</si>
  <si>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</si>
  <si>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</si>
  <si>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</si>
  <si>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</si>
  <si>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</si>
  <si>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</si>
  <si>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</si>
  <si>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</si>
  <si>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</si>
  <si>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</si>
  <si>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</si>
  <si>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</si>
  <si>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</si>
  <si>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</si>
  <si>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</si>
  <si>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</si>
  <si>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</si>
  <si>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</si>
  <si>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</si>
  <si>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</si>
  <si>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</si>
  <si>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</si>
  <si>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</si>
  <si>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</si>
  <si>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</si>
  <si>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</si>
  <si>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</si>
  <si>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</si>
  <si>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</si>
  <si>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</si>
  <si>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</si>
  <si>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</si>
  <si>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</si>
  <si>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</si>
  <si>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</si>
  <si>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</si>
  <si>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</si>
  <si>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</si>
  <si>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</si>
  <si>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</si>
  <si>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</si>
  <si>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</si>
  <si>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</si>
  <si>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</si>
  <si>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</si>
  <si>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</si>
  <si>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</si>
  <si>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</si>
  <si>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</si>
  <si>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</si>
  <si>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</si>
  <si>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</si>
  <si>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</si>
  <si>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</si>
  <si>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</si>
  <si>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</si>
  <si>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</si>
  <si>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</si>
  <si>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</si>
  <si>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</si>
  <si>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</si>
  <si>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</si>
  <si>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</si>
  <si>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</si>
  <si>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</si>
  <si>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</si>
  <si>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</si>
  <si>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</si>
  <si>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</si>
  <si>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</si>
  <si>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</si>
  <si>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</si>
  <si>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</si>
  <si>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</si>
  <si>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</si>
  <si>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</si>
  <si>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</si>
  <si>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</si>
  <si>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</si>
  <si>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</si>
  <si>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</si>
  <si>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</si>
  <si>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</si>
  <si>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</si>
  <si>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</si>
  <si>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</si>
  <si>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</si>
  <si>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</si>
  <si>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</si>
  <si>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</si>
  <si>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</si>
  <si>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</si>
  <si>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</si>
  <si>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</si>
  <si>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</si>
  <si>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</si>
  <si>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</si>
  <si>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</si>
  <si>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</si>
  <si>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</si>
  <si>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</si>
  <si>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</si>
  <si>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</si>
  <si>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</si>
  <si>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58.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</si>
  <si>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</si>
  <si>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</si>
  <si>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</si>
  <si>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</si>
  <si>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</si>
  <si>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</si>
  <si>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</si>
  <si>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</si>
  <si>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</si>
  <si>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</si>
  <si>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</si>
  <si>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</si>
  <si>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</si>
  <si>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</si>
  <si>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</si>
  <si>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</si>
  <si>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</si>
  <si>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</si>
  <si>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</si>
  <si>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</si>
  <si>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</si>
  <si>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</si>
  <si>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K I M U T A T Á S</t>
  </si>
  <si>
    <t>VAGYONKIMUTATÁS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</si>
  <si>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</si>
  <si>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</si>
  <si>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</si>
  <si>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</si>
  <si>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</si>
  <si>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</si>
  <si>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</si>
  <si>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6.2. melléklet</t>
  </si>
  <si>
    <t>6.3. melléklet</t>
  </si>
  <si>
    <t>ZÁRSZÁMADÁSI RENDLET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</si>
  <si>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</si>
  <si>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</si>
  <si>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</si>
  <si>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</si>
  <si>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</si>
  <si>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</si>
  <si>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</si>
  <si>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</si>
  <si>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. évi</t>
  </si>
  <si>
    <t>Forintban!</t>
  </si>
  <si>
    <t>Telekadó</t>
  </si>
  <si>
    <t>Mellékletben külön?</t>
  </si>
  <si>
    <t>.</t>
  </si>
  <si>
    <t>Igen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</si>
  <si>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</si>
  <si>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</si>
  <si>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</si>
  <si>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</si>
  <si>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</si>
  <si>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</si>
  <si>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Tótszerdahely Községi Önkormányzata</t>
  </si>
  <si>
    <t>Tótszerdahelyi Közös Önkormányzati Hivatal</t>
  </si>
  <si>
    <t>Tótszerdahelyi Óvoda és Konyha</t>
  </si>
  <si>
    <t>Önkormányzatok szociális, gyermekjóléti és gyermekétkeztetési feladatainak támogatása</t>
  </si>
  <si>
    <t>Magánszemélyek kommunális adója</t>
  </si>
  <si>
    <t>Egéb közhatalmi bevételek</t>
  </si>
  <si>
    <t>a könyvviteli mérlegben értékkel szereplő eszközökről</t>
  </si>
  <si>
    <t>I. Előzetesen felszámímtott általános forgalmi adó</t>
  </si>
  <si>
    <t>II. Fizetendő általános forgalmi adó</t>
  </si>
  <si>
    <t>III. December havi illetmények, munkabérek elszámolása</t>
  </si>
  <si>
    <t>E) EGYÉB SAJÁTOS  ELSZÁMOLÁSOK (58+59+60)</t>
  </si>
  <si>
    <t>63.</t>
  </si>
  <si>
    <t>működési támogatás</t>
  </si>
  <si>
    <t>működési támogatás (szoc.étkezés, házi segítségnyújtás feladatok ellátáshoz)</t>
  </si>
  <si>
    <t>Bursa Hungarica támogatás</t>
  </si>
  <si>
    <t>Muramenti Nemzetiségi Területfejlesztési Tárulás</t>
  </si>
  <si>
    <t>Letenyei Közös Önkormányzati Hivatal</t>
  </si>
  <si>
    <t>működési támogatás (belső ellenőri feladatokra</t>
  </si>
  <si>
    <t>Összesen (1+3+5+7+10)</t>
  </si>
  <si>
    <t>Ravatalozó felújítás (Magyar Falu pályázat)</t>
  </si>
  <si>
    <t>Többéves kihatással járó döntésekből származó kötezelezettségek célok szerinti, évenkénti bontásban</t>
  </si>
  <si>
    <t>Sétány kialakítása a tó körül Í(Interreg pályázat)</t>
  </si>
  <si>
    <t>Fedák Kúria felújítása (Kisfaludy Szálláshely pályázat)</t>
  </si>
  <si>
    <t>Emberi Erőforrás Támogatáskezelő</t>
  </si>
  <si>
    <t>Térségi Közterület-felügyeleti és Mezőőri Társulás</t>
  </si>
  <si>
    <t>Dél-zala Murahíd Letenye  Térségi Társulás</t>
  </si>
  <si>
    <t>Bucsutai Szociális Szolgáltató Társulás</t>
  </si>
  <si>
    <t>V.27.</t>
  </si>
  <si>
    <t>6.5. melléklet</t>
  </si>
  <si>
    <t>6.1. melléklet a 3/2021.(V.27.) önkormányzati rendelethez</t>
  </si>
  <si>
    <t>6.3. melléklet a 3/2021.(V.27.) önkormányzati rendelethez</t>
  </si>
  <si>
    <t>6.4. melléklet a 3/2021.(V.27.) önkormányzati rendelethez</t>
  </si>
  <si>
    <t>6.4. melléklet</t>
  </si>
  <si>
    <t>Vagyonkimutatás a könyvviteli mérlegben értékkel szereplő forrásokról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</si>
</sst>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-* #,##0.00\ _F_t_-;\-* #,##0.00\ _F_t_-;_-* &quot;-&quot;??\ _F_t_-;_-@_-"/>
    <numFmt numFmtId="172" formatCode="#,###"/>
    <numFmt numFmtId="182" formatCode="00"/>
    <numFmt numFmtId="183" formatCode="#,###__;\-#,###__"/>
    <numFmt numFmtId="184" formatCode="#,###\ _F_t;\-#,###\ _F_t"/>
  </numFmts>
  <fonts count="50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8" fillId="0" borderId="0"/>
    <xf numFmtId="0" fontId="27" fillId="0" borderId="0"/>
    <xf numFmtId="9" fontId="8" fillId="0" borderId="0" applyFont="0" applyFill="0" applyBorder="0" applyAlignment="0" applyProtection="0"/>
  </cellStyleXfs>
  <cellXfs count="338">
    <xf numFmtId="0" fontId="0" fillId="0" borderId="0" xfId="0"/>
    <xf numFmtId="49" fontId="11" fillId="0" borderId="1" xfId="7" applyNumberFormat="1" applyFont="1" applyFill="1" applyBorder="1" applyAlignment="1" applyProtection="1">
      <alignment horizontal="left" vertical="center" wrapText="1" indent="1"/>
    </xf>
    <xf numFmtId="49" fontId="11" fillId="0" borderId="2" xfId="7" applyNumberFormat="1" applyFont="1" applyFill="1" applyBorder="1" applyAlignment="1" applyProtection="1">
      <alignment horizontal="left" vertical="center" wrapText="1" indent="1"/>
    </xf>
    <xf numFmtId="49" fontId="11" fillId="0" borderId="3" xfId="7" applyNumberFormat="1" applyFont="1" applyFill="1" applyBorder="1" applyAlignment="1" applyProtection="1">
      <alignment horizontal="left" vertical="center" wrapText="1" indent="1"/>
    </xf>
    <xf numFmtId="49" fontId="11" fillId="0" borderId="4" xfId="7" applyNumberFormat="1" applyFont="1" applyFill="1" applyBorder="1" applyAlignment="1" applyProtection="1">
      <alignment horizontal="left" vertical="center" wrapText="1" indent="1"/>
    </xf>
    <xf numFmtId="49" fontId="11" fillId="0" borderId="5" xfId="7" applyNumberFormat="1" applyFont="1" applyFill="1" applyBorder="1" applyAlignment="1" applyProtection="1">
      <alignment horizontal="left" vertical="center" wrapText="1" indent="1"/>
    </xf>
    <xf numFmtId="49" fontId="11" fillId="0" borderId="6" xfId="7" applyNumberFormat="1" applyFont="1" applyFill="1" applyBorder="1" applyAlignment="1" applyProtection="1">
      <alignment horizontal="left" vertical="center" wrapText="1" indent="1"/>
    </xf>
    <xf numFmtId="0" fontId="10" fillId="0" borderId="7" xfId="7" applyFont="1" applyFill="1" applyBorder="1" applyAlignment="1" applyProtection="1">
      <alignment horizontal="left" vertical="center" wrapText="1" indent="1"/>
    </xf>
    <xf numFmtId="0" fontId="10" fillId="0" borderId="8" xfId="7" applyFont="1" applyFill="1" applyBorder="1" applyAlignment="1" applyProtection="1">
      <alignment horizontal="left" vertical="center" wrapText="1" indent="1"/>
    </xf>
    <xf numFmtId="0" fontId="10" fillId="0" borderId="9" xfId="7" applyFont="1" applyFill="1" applyBorder="1" applyAlignment="1" applyProtection="1">
      <alignment horizontal="left" vertical="center" wrapText="1" indent="1"/>
    </xf>
    <xf numFmtId="172" fontId="11" fillId="0" borderId="10" xfId="0" applyNumberFormat="1" applyFont="1" applyFill="1" applyBorder="1" applyAlignment="1" applyProtection="1">
      <alignment vertical="center" wrapText="1"/>
      <protection locked="0"/>
    </xf>
    <xf numFmtId="0" fontId="10" fillId="0" borderId="8" xfId="7" applyFont="1" applyFill="1" applyBorder="1" applyAlignment="1" applyProtection="1">
      <alignment vertical="center" wrapText="1"/>
    </xf>
    <xf numFmtId="0" fontId="10" fillId="0" borderId="11" xfId="7" applyFont="1" applyFill="1" applyBorder="1" applyAlignment="1" applyProtection="1">
      <alignment vertical="center" wrapText="1"/>
    </xf>
    <xf numFmtId="0" fontId="10" fillId="0" borderId="7" xfId="7" applyFont="1" applyFill="1" applyBorder="1" applyAlignment="1" applyProtection="1">
      <alignment horizontal="center" vertical="center" wrapText="1"/>
    </xf>
    <xf numFmtId="0" fontId="10" fillId="0" borderId="8" xfId="7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" fillId="0" borderId="12" xfId="0" applyFont="1" applyFill="1" applyBorder="1" applyAlignment="1" applyProtection="1">
      <alignment horizontal="right"/>
    </xf>
    <xf numFmtId="0" fontId="26" fillId="0" borderId="0" xfId="0" applyFont="1"/>
    <xf numFmtId="0" fontId="0" fillId="0" borderId="0" xfId="0" applyFill="1" applyProtection="1">
      <protection locked="0"/>
    </xf>
    <xf numFmtId="0" fontId="0" fillId="0" borderId="0" xfId="0" applyProtection="1"/>
    <xf numFmtId="0" fontId="12" fillId="0" borderId="0" xfId="0" applyFont="1" applyFill="1" applyProtection="1"/>
    <xf numFmtId="172" fontId="10" fillId="0" borderId="13" xfId="7" applyNumberFormat="1" applyFont="1" applyFill="1" applyBorder="1" applyAlignment="1" applyProtection="1">
      <alignment horizontal="right" vertical="center" wrapText="1" indent="1"/>
    </xf>
    <xf numFmtId="172" fontId="1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11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172" fontId="11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Border="1" applyAlignment="1" applyProtection="1">
      <alignment horizontal="left" vertical="center" wrapText="1" indent="1"/>
    </xf>
    <xf numFmtId="0" fontId="4" fillId="0" borderId="0" xfId="7" applyFont="1" applyFill="1" applyProtection="1"/>
    <xf numFmtId="0" fontId="4" fillId="0" borderId="0" xfId="7" applyFont="1" applyFill="1" applyAlignment="1" applyProtection="1">
      <alignment horizontal="right" vertical="center" indent="1"/>
    </xf>
    <xf numFmtId="172" fontId="10" fillId="0" borderId="11" xfId="7" applyNumberFormat="1" applyFont="1" applyFill="1" applyBorder="1" applyAlignment="1" applyProtection="1">
      <alignment horizontal="right" vertical="center" wrapText="1" indent="1"/>
    </xf>
    <xf numFmtId="172" fontId="10" fillId="0" borderId="8" xfId="7" applyNumberFormat="1" applyFont="1" applyFill="1" applyBorder="1" applyAlignment="1" applyProtection="1">
      <alignment horizontal="right" vertical="center" wrapText="1" indent="1"/>
    </xf>
    <xf numFmtId="172" fontId="11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172" fontId="11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72" fontId="11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8" xfId="7" applyNumberFormat="1" applyFont="1" applyFill="1" applyBorder="1" applyAlignment="1" applyProtection="1">
      <alignment horizontal="right" vertical="center" wrapText="1" indent="1"/>
    </xf>
    <xf numFmtId="0" fontId="4" fillId="0" borderId="0" xfId="7" applyFill="1" applyProtection="1"/>
    <xf numFmtId="0" fontId="11" fillId="0" borderId="0" xfId="7" applyFont="1" applyFill="1" applyProtection="1"/>
    <xf numFmtId="0" fontId="7" fillId="0" borderId="0" xfId="7" applyFont="1" applyFill="1" applyProtection="1"/>
    <xf numFmtId="0" fontId="15" fillId="0" borderId="18" xfId="0" applyFont="1" applyBorder="1" applyAlignment="1" applyProtection="1">
      <alignment horizontal="left" wrapText="1" indent="1"/>
    </xf>
    <xf numFmtId="0" fontId="4" fillId="0" borderId="0" xfId="7" applyFill="1" applyAlignment="1" applyProtection="1"/>
    <xf numFmtId="0" fontId="13" fillId="0" borderId="0" xfId="7" applyFont="1" applyFill="1" applyProtection="1"/>
    <xf numFmtId="0" fontId="12" fillId="0" borderId="0" xfId="7" applyFont="1" applyFill="1" applyProtection="1"/>
    <xf numFmtId="49" fontId="11" fillId="0" borderId="3" xfId="7" applyNumberFormat="1" applyFont="1" applyFill="1" applyBorder="1" applyAlignment="1" applyProtection="1">
      <alignment horizontal="center" vertical="center" wrapText="1"/>
    </xf>
    <xf numFmtId="49" fontId="11" fillId="0" borderId="2" xfId="7" applyNumberFormat="1" applyFont="1" applyFill="1" applyBorder="1" applyAlignment="1" applyProtection="1">
      <alignment horizontal="center" vertical="center" wrapText="1"/>
    </xf>
    <xf numFmtId="49" fontId="11" fillId="0" borderId="4" xfId="7" applyNumberFormat="1" applyFont="1" applyFill="1" applyBorder="1" applyAlignment="1" applyProtection="1">
      <alignment horizontal="center" vertical="center" wrapText="1"/>
    </xf>
    <xf numFmtId="172" fontId="17" fillId="0" borderId="13" xfId="7" applyNumberFormat="1" applyFont="1" applyFill="1" applyBorder="1" applyAlignment="1" applyProtection="1">
      <alignment horizontal="right" vertical="center" wrapText="1" indent="1"/>
    </xf>
    <xf numFmtId="172" fontId="18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0" applyFont="1" applyBorder="1" applyAlignment="1" applyProtection="1">
      <alignment vertical="center" wrapText="1"/>
    </xf>
    <xf numFmtId="0" fontId="16" fillId="0" borderId="17" xfId="0" applyFont="1" applyBorder="1" applyAlignment="1" applyProtection="1">
      <alignment vertical="center" wrapText="1"/>
    </xf>
    <xf numFmtId="172" fontId="10" fillId="0" borderId="8" xfId="7" applyNumberFormat="1" applyFont="1" applyFill="1" applyBorder="1" applyAlignment="1" applyProtection="1">
      <alignment horizontal="right" vertical="center" wrapText="1" indent="1"/>
      <protection locked="0"/>
    </xf>
    <xf numFmtId="172" fontId="10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9" xfId="0" applyFont="1" applyBorder="1" applyAlignment="1" applyProtection="1">
      <alignment vertical="center" wrapText="1"/>
    </xf>
    <xf numFmtId="172" fontId="10" fillId="0" borderId="20" xfId="7" applyNumberFormat="1" applyFont="1" applyFill="1" applyBorder="1" applyAlignment="1" applyProtection="1">
      <alignment horizontal="right" vertical="center" wrapText="1" indent="1"/>
    </xf>
    <xf numFmtId="172" fontId="11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2" fontId="11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13" xfId="0" applyNumberFormat="1" applyFont="1" applyBorder="1" applyAlignment="1" applyProtection="1">
      <alignment horizontal="right" vertical="center" wrapText="1" indent="1"/>
    </xf>
    <xf numFmtId="172" fontId="14" fillId="0" borderId="13" xfId="0" quotePrefix="1" applyNumberFormat="1" applyFont="1" applyBorder="1" applyAlignment="1" applyProtection="1">
      <alignment horizontal="right" vertical="center" wrapText="1" indent="1"/>
    </xf>
    <xf numFmtId="172" fontId="11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72" fontId="1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172" fontId="16" fillId="0" borderId="8" xfId="0" applyNumberFormat="1" applyFont="1" applyBorder="1" applyAlignment="1" applyProtection="1">
      <alignment horizontal="right" vertical="center" wrapText="1" indent="1"/>
    </xf>
    <xf numFmtId="172" fontId="14" fillId="0" borderId="8" xfId="0" quotePrefix="1" applyNumberFormat="1" applyFont="1" applyBorder="1" applyAlignment="1" applyProtection="1">
      <alignment horizontal="right" vertical="center" wrapText="1" indent="1"/>
    </xf>
    <xf numFmtId="0" fontId="3" fillId="0" borderId="24" xfId="7" applyFont="1" applyFill="1" applyBorder="1" applyAlignment="1" applyProtection="1">
      <alignment horizontal="center" vertical="center" wrapText="1"/>
    </xf>
    <xf numFmtId="0" fontId="23" fillId="0" borderId="0" xfId="0" applyFont="1" applyProtection="1"/>
    <xf numFmtId="0" fontId="24" fillId="0" borderId="0" xfId="0" applyFont="1" applyFill="1" applyProtection="1"/>
    <xf numFmtId="0" fontId="25" fillId="0" borderId="0" xfId="0" applyFont="1" applyFill="1" applyProtection="1"/>
    <xf numFmtId="0" fontId="12" fillId="0" borderId="0" xfId="0" applyFont="1" applyProtection="1"/>
    <xf numFmtId="0" fontId="21" fillId="0" borderId="0" xfId="0" applyFont="1" applyProtection="1"/>
    <xf numFmtId="0" fontId="3" fillId="0" borderId="25" xfId="7" applyFont="1" applyFill="1" applyBorder="1" applyAlignment="1" applyProtection="1">
      <alignment horizontal="center" vertical="center" wrapText="1"/>
      <protection locked="0"/>
    </xf>
    <xf numFmtId="172" fontId="0" fillId="0" borderId="0" xfId="0" applyNumberFormat="1" applyFill="1" applyAlignment="1" applyProtection="1">
      <alignment horizontal="center" vertical="center" wrapText="1"/>
      <protection locked="0"/>
    </xf>
    <xf numFmtId="172" fontId="0" fillId="0" borderId="0" xfId="0" applyNumberFormat="1" applyFill="1" applyAlignment="1" applyProtection="1">
      <alignment vertical="center" wrapText="1"/>
      <protection locked="0"/>
    </xf>
    <xf numFmtId="172" fontId="1" fillId="0" borderId="0" xfId="0" applyNumberFormat="1" applyFont="1" applyFill="1" applyAlignment="1" applyProtection="1">
      <alignment horizontal="right" vertical="center"/>
      <protection locked="0"/>
    </xf>
    <xf numFmtId="0" fontId="3" fillId="0" borderId="25" xfId="7" applyFont="1" applyFill="1" applyBorder="1" applyAlignment="1" applyProtection="1">
      <alignment horizontal="center" vertical="center" wrapText="1"/>
    </xf>
    <xf numFmtId="0" fontId="10" fillId="0" borderId="8" xfId="7" applyFont="1" applyFill="1" applyBorder="1" applyAlignment="1" applyProtection="1">
      <alignment horizontal="left" vertical="center" wrapText="1"/>
    </xf>
    <xf numFmtId="0" fontId="15" fillId="0" borderId="18" xfId="0" applyFont="1" applyBorder="1" applyAlignment="1" applyProtection="1">
      <alignment horizontal="left" vertical="center" wrapText="1"/>
    </xf>
    <xf numFmtId="0" fontId="15" fillId="0" borderId="10" xfId="0" applyFont="1" applyBorder="1" applyAlignment="1" applyProtection="1">
      <alignment horizontal="left" vertical="center" wrapText="1"/>
    </xf>
    <xf numFmtId="172" fontId="11" fillId="2" borderId="10" xfId="7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9" xfId="0" applyFont="1" applyBorder="1" applyAlignment="1" applyProtection="1">
      <alignment horizontal="left" vertical="center" wrapText="1"/>
    </xf>
    <xf numFmtId="172" fontId="11" fillId="2" borderId="19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" xfId="0" applyFont="1" applyBorder="1" applyAlignment="1" applyProtection="1">
      <alignment horizontal="left" vertical="center" wrapText="1"/>
    </xf>
    <xf numFmtId="0" fontId="15" fillId="0" borderId="18" xfId="0" applyFont="1" applyBorder="1" applyAlignment="1">
      <alignment horizontal="left" wrapText="1"/>
    </xf>
    <xf numFmtId="0" fontId="15" fillId="0" borderId="26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vertical="center" wrapText="1"/>
    </xf>
    <xf numFmtId="0" fontId="15" fillId="0" borderId="4" xfId="0" applyFont="1" applyBorder="1" applyAlignment="1" applyProtection="1">
      <alignment vertical="center" wrapText="1"/>
    </xf>
    <xf numFmtId="0" fontId="16" fillId="0" borderId="8" xfId="0" applyFont="1" applyBorder="1" applyAlignment="1" applyProtection="1">
      <alignment vertical="center" wrapText="1"/>
    </xf>
    <xf numFmtId="0" fontId="16" fillId="0" borderId="27" xfId="0" applyFont="1" applyBorder="1" applyAlignment="1" applyProtection="1">
      <alignment vertical="center" wrapText="1"/>
    </xf>
    <xf numFmtId="172" fontId="22" fillId="0" borderId="12" xfId="7" applyNumberFormat="1" applyFont="1" applyFill="1" applyBorder="1" applyAlignment="1" applyProtection="1"/>
    <xf numFmtId="0" fontId="10" fillId="0" borderId="13" xfId="7" applyFont="1" applyFill="1" applyBorder="1" applyAlignment="1" applyProtection="1">
      <alignment horizontal="center" vertical="center" wrapText="1"/>
    </xf>
    <xf numFmtId="0" fontId="11" fillId="0" borderId="23" xfId="7" applyFont="1" applyFill="1" applyBorder="1" applyAlignment="1" applyProtection="1">
      <alignment horizontal="left" vertical="center" wrapText="1"/>
    </xf>
    <xf numFmtId="0" fontId="11" fillId="0" borderId="10" xfId="7" applyFont="1" applyFill="1" applyBorder="1" applyAlignment="1" applyProtection="1">
      <alignment horizontal="left" vertical="center" wrapText="1"/>
    </xf>
    <xf numFmtId="0" fontId="11" fillId="0" borderId="28" xfId="7" applyFont="1" applyFill="1" applyBorder="1" applyAlignment="1" applyProtection="1">
      <alignment horizontal="left" vertical="center" wrapText="1"/>
    </xf>
    <xf numFmtId="0" fontId="11" fillId="0" borderId="0" xfId="7" applyFont="1" applyFill="1" applyBorder="1" applyAlignment="1" applyProtection="1">
      <alignment horizontal="left" vertical="center" wrapText="1"/>
    </xf>
    <xf numFmtId="0" fontId="11" fillId="0" borderId="10" xfId="7" applyFont="1" applyFill="1" applyBorder="1" applyAlignment="1" applyProtection="1">
      <alignment horizontal="left" vertical="center"/>
    </xf>
    <xf numFmtId="0" fontId="11" fillId="0" borderId="19" xfId="7" applyFont="1" applyFill="1" applyBorder="1" applyAlignment="1" applyProtection="1">
      <alignment horizontal="left" vertical="center" wrapText="1"/>
    </xf>
    <xf numFmtId="0" fontId="11" fillId="0" borderId="24" xfId="7" applyFont="1" applyFill="1" applyBorder="1" applyAlignment="1" applyProtection="1">
      <alignment horizontal="left" vertical="center" wrapText="1"/>
    </xf>
    <xf numFmtId="0" fontId="11" fillId="0" borderId="18" xfId="7" applyFont="1" applyFill="1" applyBorder="1" applyAlignment="1" applyProtection="1">
      <alignment horizontal="left" vertical="center" wrapText="1"/>
    </xf>
    <xf numFmtId="0" fontId="4" fillId="0" borderId="0" xfId="7" applyFill="1" applyAlignment="1" applyProtection="1">
      <alignment horizontal="left" vertical="center" indent="1"/>
    </xf>
    <xf numFmtId="0" fontId="17" fillId="0" borderId="8" xfId="7" applyFont="1" applyFill="1" applyBorder="1" applyAlignment="1" applyProtection="1">
      <alignment horizontal="left" vertical="center" wrapText="1"/>
    </xf>
    <xf numFmtId="0" fontId="11" fillId="0" borderId="26" xfId="7" applyFont="1" applyFill="1" applyBorder="1" applyAlignment="1" applyProtection="1">
      <alignment horizontal="left" vertical="center" wrapText="1"/>
    </xf>
    <xf numFmtId="0" fontId="14" fillId="0" borderId="27" xfId="0" applyFont="1" applyBorder="1" applyAlignment="1" applyProtection="1">
      <alignment horizontal="left" vertical="center" wrapText="1"/>
    </xf>
    <xf numFmtId="172" fontId="3" fillId="0" borderId="29" xfId="0" applyNumberFormat="1" applyFont="1" applyFill="1" applyBorder="1" applyAlignment="1" applyProtection="1">
      <alignment horizontal="centerContinuous" vertical="center"/>
    </xf>
    <xf numFmtId="172" fontId="3" fillId="0" borderId="30" xfId="0" applyNumberFormat="1" applyFont="1" applyFill="1" applyBorder="1" applyAlignment="1" applyProtection="1">
      <alignment horizontal="centerContinuous" vertical="center"/>
    </xf>
    <xf numFmtId="172" fontId="3" fillId="0" borderId="21" xfId="0" applyNumberFormat="1" applyFont="1" applyFill="1" applyBorder="1" applyAlignment="1" applyProtection="1">
      <alignment horizontal="centerContinuous" vertical="center"/>
    </xf>
    <xf numFmtId="172" fontId="31" fillId="0" borderId="0" xfId="0" applyNumberFormat="1" applyFont="1" applyFill="1" applyAlignment="1">
      <alignment vertical="center"/>
    </xf>
    <xf numFmtId="172" fontId="3" fillId="0" borderId="31" xfId="0" applyNumberFormat="1" applyFont="1" applyFill="1" applyBorder="1" applyAlignment="1" applyProtection="1">
      <alignment horizontal="center" vertical="center"/>
    </xf>
    <xf numFmtId="172" fontId="3" fillId="0" borderId="32" xfId="0" applyNumberFormat="1" applyFont="1" applyFill="1" applyBorder="1" applyAlignment="1" applyProtection="1">
      <alignment horizontal="center" vertical="center"/>
    </xf>
    <xf numFmtId="172" fontId="3" fillId="0" borderId="25" xfId="0" applyNumberFormat="1" applyFont="1" applyFill="1" applyBorder="1" applyAlignment="1" applyProtection="1">
      <alignment horizontal="center" vertical="center" wrapText="1"/>
    </xf>
    <xf numFmtId="172" fontId="31" fillId="0" borderId="0" xfId="0" applyNumberFormat="1" applyFont="1" applyFill="1" applyAlignment="1">
      <alignment horizontal="center" vertical="center"/>
    </xf>
    <xf numFmtId="172" fontId="10" fillId="0" borderId="33" xfId="0" applyNumberFormat="1" applyFont="1" applyFill="1" applyBorder="1" applyAlignment="1" applyProtection="1">
      <alignment horizontal="center" vertical="center" wrapText="1"/>
    </xf>
    <xf numFmtId="172" fontId="10" fillId="0" borderId="8" xfId="0" applyNumberFormat="1" applyFont="1" applyFill="1" applyBorder="1" applyAlignment="1" applyProtection="1">
      <alignment horizontal="center" vertical="center" wrapText="1"/>
    </xf>
    <xf numFmtId="172" fontId="10" fillId="0" borderId="34" xfId="0" applyNumberFormat="1" applyFont="1" applyFill="1" applyBorder="1" applyAlignment="1" applyProtection="1">
      <alignment horizontal="center" vertical="center" wrapText="1"/>
    </xf>
    <xf numFmtId="172" fontId="10" fillId="0" borderId="35" xfId="0" applyNumberFormat="1" applyFont="1" applyFill="1" applyBorder="1" applyAlignment="1" applyProtection="1">
      <alignment horizontal="center" vertical="center" wrapText="1"/>
    </xf>
    <xf numFmtId="172" fontId="10" fillId="0" borderId="0" xfId="0" applyNumberFormat="1" applyFont="1" applyFill="1" applyAlignment="1">
      <alignment horizontal="center" vertical="center" wrapText="1"/>
    </xf>
    <xf numFmtId="172" fontId="10" fillId="0" borderId="5" xfId="0" applyNumberFormat="1" applyFont="1" applyFill="1" applyBorder="1" applyAlignment="1" applyProtection="1">
      <alignment horizontal="right" vertical="center" wrapText="1" indent="1"/>
    </xf>
    <xf numFmtId="172" fontId="17" fillId="0" borderId="23" xfId="0" applyNumberFormat="1" applyFont="1" applyFill="1" applyBorder="1" applyAlignment="1" applyProtection="1">
      <alignment horizontal="left" vertical="center" wrapText="1" indent="1"/>
    </xf>
    <xf numFmtId="1" fontId="20" fillId="3" borderId="23" xfId="0" applyNumberFormat="1" applyFont="1" applyFill="1" applyBorder="1" applyAlignment="1" applyProtection="1">
      <alignment horizontal="center" vertical="center" wrapText="1"/>
    </xf>
    <xf numFmtId="172" fontId="17" fillId="0" borderId="23" xfId="0" applyNumberFormat="1" applyFont="1" applyFill="1" applyBorder="1" applyAlignment="1" applyProtection="1">
      <alignment vertical="center" wrapText="1"/>
    </xf>
    <xf numFmtId="172" fontId="17" fillId="0" borderId="29" xfId="0" applyNumberFormat="1" applyFont="1" applyFill="1" applyBorder="1" applyAlignment="1" applyProtection="1">
      <alignment vertical="center" wrapText="1"/>
    </xf>
    <xf numFmtId="172" fontId="17" fillId="0" borderId="36" xfId="0" applyNumberFormat="1" applyFont="1" applyFill="1" applyBorder="1" applyAlignment="1" applyProtection="1">
      <alignment vertical="center" wrapText="1"/>
    </xf>
    <xf numFmtId="172" fontId="10" fillId="0" borderId="2" xfId="0" applyNumberFormat="1" applyFont="1" applyFill="1" applyBorder="1" applyAlignment="1" applyProtection="1">
      <alignment horizontal="right" vertical="center" wrapText="1" indent="1"/>
    </xf>
    <xf numFmtId="172" fontId="1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72" fontId="11" fillId="0" borderId="37" xfId="0" applyNumberFormat="1" applyFont="1" applyFill="1" applyBorder="1" applyAlignment="1" applyProtection="1">
      <alignment vertical="center" wrapText="1"/>
      <protection locked="0"/>
    </xf>
    <xf numFmtId="172" fontId="11" fillId="0" borderId="38" xfId="0" applyNumberFormat="1" applyFont="1" applyFill="1" applyBorder="1" applyAlignment="1" applyProtection="1">
      <alignment vertical="center" wrapText="1"/>
    </xf>
    <xf numFmtId="172" fontId="17" fillId="0" borderId="10" xfId="0" applyNumberFormat="1" applyFont="1" applyFill="1" applyBorder="1" applyAlignment="1" applyProtection="1">
      <alignment horizontal="left" vertical="center" wrapText="1" indent="1"/>
    </xf>
    <xf numFmtId="1" fontId="20" fillId="3" borderId="10" xfId="0" applyNumberFormat="1" applyFont="1" applyFill="1" applyBorder="1" applyAlignment="1" applyProtection="1">
      <alignment horizontal="center" vertical="center" wrapText="1"/>
    </xf>
    <xf numFmtId="172" fontId="17" fillId="0" borderId="10" xfId="0" applyNumberFormat="1" applyFont="1" applyFill="1" applyBorder="1" applyAlignment="1" applyProtection="1">
      <alignment vertical="center" wrapText="1"/>
    </xf>
    <xf numFmtId="172" fontId="17" fillId="0" borderId="37" xfId="0" applyNumberFormat="1" applyFont="1" applyFill="1" applyBorder="1" applyAlignment="1" applyProtection="1">
      <alignment vertical="center" wrapText="1"/>
    </xf>
    <xf numFmtId="172" fontId="17" fillId="0" borderId="38" xfId="0" applyNumberFormat="1" applyFont="1" applyFill="1" applyBorder="1" applyAlignment="1" applyProtection="1">
      <alignment vertical="center" wrapText="1"/>
    </xf>
    <xf numFmtId="172" fontId="10" fillId="0" borderId="10" xfId="0" applyNumberFormat="1" applyFont="1" applyFill="1" applyBorder="1" applyAlignment="1" applyProtection="1">
      <alignment horizontal="left" vertical="center" wrapText="1" indent="1"/>
    </xf>
    <xf numFmtId="172" fontId="10" fillId="0" borderId="1" xfId="0" applyNumberFormat="1" applyFont="1" applyFill="1" applyBorder="1" applyAlignment="1" applyProtection="1">
      <alignment horizontal="right" vertical="center" wrapText="1" indent="1"/>
    </xf>
    <xf numFmtId="172" fontId="17" fillId="0" borderId="26" xfId="0" applyNumberFormat="1" applyFont="1" applyFill="1" applyBorder="1" applyAlignment="1" applyProtection="1">
      <alignment horizontal="left" vertical="center" wrapText="1" indent="1"/>
    </xf>
    <xf numFmtId="172" fontId="17" fillId="0" borderId="26" xfId="0" applyNumberFormat="1" applyFont="1" applyFill="1" applyBorder="1" applyAlignment="1" applyProtection="1">
      <alignment vertical="center" wrapText="1"/>
    </xf>
    <xf numFmtId="172" fontId="17" fillId="0" borderId="39" xfId="0" applyNumberFormat="1" applyFont="1" applyFill="1" applyBorder="1" applyAlignment="1" applyProtection="1">
      <alignment vertical="center" wrapText="1"/>
    </xf>
    <xf numFmtId="172" fontId="10" fillId="0" borderId="7" xfId="0" applyNumberFormat="1" applyFont="1" applyFill="1" applyBorder="1" applyAlignment="1" applyProtection="1">
      <alignment horizontal="right" vertical="center" wrapText="1" indent="1"/>
    </xf>
    <xf numFmtId="172" fontId="10" fillId="0" borderId="8" xfId="0" applyNumberFormat="1" applyFont="1" applyFill="1" applyBorder="1" applyAlignment="1" applyProtection="1">
      <alignment horizontal="left" vertical="center" wrapText="1" indent="1"/>
    </xf>
    <xf numFmtId="1" fontId="11" fillId="3" borderId="34" xfId="0" applyNumberFormat="1" applyFont="1" applyFill="1" applyBorder="1" applyAlignment="1" applyProtection="1">
      <alignment vertical="center" wrapText="1"/>
    </xf>
    <xf numFmtId="172" fontId="17" fillId="0" borderId="8" xfId="0" applyNumberFormat="1" applyFont="1" applyFill="1" applyBorder="1" applyAlignment="1" applyProtection="1">
      <alignment vertical="center" wrapText="1"/>
    </xf>
    <xf numFmtId="172" fontId="17" fillId="0" borderId="34" xfId="0" applyNumberFormat="1" applyFont="1" applyFill="1" applyBorder="1" applyAlignment="1" applyProtection="1">
      <alignment vertical="center" wrapText="1"/>
    </xf>
    <xf numFmtId="172" fontId="17" fillId="0" borderId="40" xfId="0" applyNumberFormat="1" applyFont="1" applyFill="1" applyBorder="1" applyAlignment="1" applyProtection="1">
      <alignment vertical="center" wrapText="1"/>
    </xf>
    <xf numFmtId="0" fontId="18" fillId="0" borderId="5" xfId="0" applyFont="1" applyFill="1" applyBorder="1" applyAlignment="1">
      <alignment horizontal="right" vertical="center" indent="1"/>
    </xf>
    <xf numFmtId="0" fontId="18" fillId="0" borderId="23" xfId="0" applyFont="1" applyFill="1" applyBorder="1" applyAlignment="1" applyProtection="1">
      <alignment horizontal="left" vertical="center" indent="1"/>
      <protection locked="0"/>
    </xf>
    <xf numFmtId="3" fontId="18" fillId="0" borderId="41" xfId="0" applyNumberFormat="1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>
      <alignment horizontal="right" vertical="center" indent="1"/>
    </xf>
    <xf numFmtId="0" fontId="18" fillId="0" borderId="10" xfId="0" applyFont="1" applyFill="1" applyBorder="1" applyAlignment="1" applyProtection="1">
      <alignment horizontal="left" vertical="center" indent="1"/>
      <protection locked="0"/>
    </xf>
    <xf numFmtId="3" fontId="18" fillId="0" borderId="37" xfId="0" applyNumberFormat="1" applyFont="1" applyFill="1" applyBorder="1" applyAlignment="1" applyProtection="1">
      <alignment horizontal="right" vertical="center"/>
      <protection locked="0"/>
    </xf>
    <xf numFmtId="3" fontId="18" fillId="0" borderId="42" xfId="0" applyNumberFormat="1" applyFont="1" applyFill="1" applyBorder="1" applyAlignment="1" applyProtection="1">
      <alignment horizontal="right" vertical="center"/>
      <protection locked="0"/>
    </xf>
    <xf numFmtId="0" fontId="18" fillId="0" borderId="4" xfId="0" applyFont="1" applyFill="1" applyBorder="1" applyAlignment="1">
      <alignment horizontal="right" vertical="center" indent="1"/>
    </xf>
    <xf numFmtId="0" fontId="18" fillId="0" borderId="19" xfId="0" applyFont="1" applyFill="1" applyBorder="1" applyAlignment="1" applyProtection="1">
      <alignment horizontal="left" vertical="center" indent="1"/>
      <protection locked="0"/>
    </xf>
    <xf numFmtId="3" fontId="18" fillId="0" borderId="43" xfId="0" applyNumberFormat="1" applyFont="1" applyFill="1" applyBorder="1" applyAlignment="1" applyProtection="1">
      <alignment horizontal="right" vertical="center"/>
      <protection locked="0"/>
    </xf>
    <xf numFmtId="3" fontId="18" fillId="0" borderId="44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vertical="center"/>
    </xf>
    <xf numFmtId="172" fontId="17" fillId="0" borderId="8" xfId="0" applyNumberFormat="1" applyFont="1" applyFill="1" applyBorder="1" applyAlignment="1">
      <alignment vertical="center" wrapText="1"/>
    </xf>
    <xf numFmtId="172" fontId="17" fillId="0" borderId="45" xfId="0" applyNumberFormat="1" applyFont="1" applyFill="1" applyBorder="1" applyAlignment="1">
      <alignment vertical="center" wrapText="1"/>
    </xf>
    <xf numFmtId="0" fontId="27" fillId="0" borderId="0" xfId="9" applyFill="1" applyProtection="1"/>
    <xf numFmtId="0" fontId="34" fillId="0" borderId="0" xfId="9" applyFont="1" applyFill="1" applyProtection="1"/>
    <xf numFmtId="0" fontId="27" fillId="0" borderId="0" xfId="9" applyFill="1" applyAlignment="1" applyProtection="1">
      <alignment horizontal="center" vertical="center"/>
    </xf>
    <xf numFmtId="0" fontId="16" fillId="0" borderId="5" xfId="9" applyFont="1" applyFill="1" applyBorder="1" applyAlignment="1" applyProtection="1">
      <alignment vertical="center" wrapText="1"/>
    </xf>
    <xf numFmtId="182" fontId="11" fillId="0" borderId="23" xfId="8" applyNumberFormat="1" applyFont="1" applyFill="1" applyBorder="1" applyAlignment="1" applyProtection="1">
      <alignment horizontal="center" vertical="center"/>
    </xf>
    <xf numFmtId="183" fontId="38" fillId="0" borderId="23" xfId="9" applyNumberFormat="1" applyFont="1" applyFill="1" applyBorder="1" applyAlignment="1" applyProtection="1">
      <alignment horizontal="right" vertical="center" wrapText="1"/>
      <protection locked="0"/>
    </xf>
    <xf numFmtId="183" fontId="38" fillId="0" borderId="41" xfId="9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9" applyFill="1" applyAlignment="1" applyProtection="1">
      <alignment vertical="center"/>
    </xf>
    <xf numFmtId="0" fontId="16" fillId="0" borderId="2" xfId="9" applyFont="1" applyFill="1" applyBorder="1" applyAlignment="1" applyProtection="1">
      <alignment vertical="center" wrapText="1"/>
    </xf>
    <xf numFmtId="182" fontId="11" fillId="0" borderId="10" xfId="8" applyNumberFormat="1" applyFont="1" applyFill="1" applyBorder="1" applyAlignment="1" applyProtection="1">
      <alignment horizontal="center" vertical="center"/>
    </xf>
    <xf numFmtId="183" fontId="38" fillId="0" borderId="10" xfId="9" applyNumberFormat="1" applyFont="1" applyFill="1" applyBorder="1" applyAlignment="1" applyProtection="1">
      <alignment horizontal="right" vertical="center" wrapText="1"/>
    </xf>
    <xf numFmtId="183" fontId="38" fillId="0" borderId="42" xfId="9" applyNumberFormat="1" applyFont="1" applyFill="1" applyBorder="1" applyAlignment="1" applyProtection="1">
      <alignment horizontal="right" vertical="center" wrapText="1"/>
    </xf>
    <xf numFmtId="0" fontId="39" fillId="0" borderId="2" xfId="9" applyFont="1" applyFill="1" applyBorder="1" applyAlignment="1" applyProtection="1">
      <alignment horizontal="left" vertical="center" wrapText="1" indent="1"/>
    </xf>
    <xf numFmtId="183" fontId="40" fillId="0" borderId="10" xfId="9" applyNumberFormat="1" applyFont="1" applyFill="1" applyBorder="1" applyAlignment="1" applyProtection="1">
      <alignment horizontal="right" vertical="center" wrapText="1"/>
      <protection locked="0"/>
    </xf>
    <xf numFmtId="183" fontId="40" fillId="0" borderId="42" xfId="9" applyNumberFormat="1" applyFont="1" applyFill="1" applyBorder="1" applyAlignment="1" applyProtection="1">
      <alignment horizontal="right" vertical="center" wrapText="1"/>
      <protection locked="0"/>
    </xf>
    <xf numFmtId="183" fontId="41" fillId="0" borderId="10" xfId="9" applyNumberFormat="1" applyFont="1" applyFill="1" applyBorder="1" applyAlignment="1" applyProtection="1">
      <alignment horizontal="right" vertical="center" wrapText="1"/>
      <protection locked="0"/>
    </xf>
    <xf numFmtId="183" fontId="41" fillId="0" borderId="42" xfId="9" applyNumberFormat="1" applyFont="1" applyFill="1" applyBorder="1" applyAlignment="1" applyProtection="1">
      <alignment horizontal="right" vertical="center" wrapText="1"/>
      <protection locked="0"/>
    </xf>
    <xf numFmtId="183" fontId="41" fillId="0" borderId="10" xfId="9" applyNumberFormat="1" applyFont="1" applyFill="1" applyBorder="1" applyAlignment="1" applyProtection="1">
      <alignment horizontal="right" vertical="center" wrapText="1"/>
    </xf>
    <xf numFmtId="183" fontId="41" fillId="0" borderId="42" xfId="9" applyNumberFormat="1" applyFont="1" applyFill="1" applyBorder="1" applyAlignment="1" applyProtection="1">
      <alignment horizontal="right" vertical="center" wrapText="1"/>
    </xf>
    <xf numFmtId="0" fontId="16" fillId="0" borderId="6" xfId="9" applyFont="1" applyFill="1" applyBorder="1" applyAlignment="1" applyProtection="1">
      <alignment vertical="center" wrapText="1"/>
    </xf>
    <xf numFmtId="182" fontId="11" fillId="0" borderId="24" xfId="8" applyNumberFormat="1" applyFont="1" applyFill="1" applyBorder="1" applyAlignment="1" applyProtection="1">
      <alignment horizontal="center" vertical="center"/>
    </xf>
    <xf numFmtId="183" fontId="38" fillId="0" borderId="24" xfId="9" applyNumberFormat="1" applyFont="1" applyFill="1" applyBorder="1" applyAlignment="1" applyProtection="1">
      <alignment horizontal="right" vertical="center" wrapText="1"/>
    </xf>
    <xf numFmtId="183" fontId="38" fillId="0" borderId="25" xfId="9" applyNumberFormat="1" applyFont="1" applyFill="1" applyBorder="1" applyAlignment="1" applyProtection="1">
      <alignment horizontal="right" vertical="center" wrapText="1"/>
    </xf>
    <xf numFmtId="0" fontId="15" fillId="0" borderId="0" xfId="9" applyFont="1" applyFill="1" applyProtection="1"/>
    <xf numFmtId="3" fontId="27" fillId="0" borderId="0" xfId="9" applyNumberFormat="1" applyFont="1" applyFill="1" applyProtection="1"/>
    <xf numFmtId="3" fontId="27" fillId="0" borderId="0" xfId="9" applyNumberFormat="1" applyFont="1" applyFill="1" applyAlignment="1" applyProtection="1">
      <alignment horizontal="center"/>
    </xf>
    <xf numFmtId="0" fontId="27" fillId="0" borderId="0" xfId="9" applyFont="1" applyFill="1" applyProtection="1"/>
    <xf numFmtId="0" fontId="27" fillId="0" borderId="0" xfId="9" applyFill="1" applyAlignment="1" applyProtection="1">
      <alignment horizontal="center"/>
    </xf>
    <xf numFmtId="0" fontId="8" fillId="0" borderId="0" xfId="8" applyFill="1" applyAlignment="1" applyProtection="1">
      <alignment vertical="center"/>
    </xf>
    <xf numFmtId="0" fontId="8" fillId="0" borderId="0" xfId="8" applyFill="1" applyAlignment="1" applyProtection="1">
      <alignment vertical="center" wrapText="1"/>
    </xf>
    <xf numFmtId="0" fontId="8" fillId="0" borderId="0" xfId="8" applyFill="1" applyAlignment="1" applyProtection="1">
      <alignment horizontal="center" vertical="center"/>
    </xf>
    <xf numFmtId="49" fontId="7" fillId="0" borderId="0" xfId="8" applyNumberFormat="1" applyFont="1" applyFill="1" applyAlignment="1" applyProtection="1">
      <alignment horizontal="center" vertical="center"/>
    </xf>
    <xf numFmtId="182" fontId="11" fillId="0" borderId="18" xfId="8" applyNumberFormat="1" applyFont="1" applyFill="1" applyBorder="1" applyAlignment="1" applyProtection="1">
      <alignment horizontal="center" vertical="center"/>
    </xf>
    <xf numFmtId="184" fontId="11" fillId="0" borderId="46" xfId="8" applyNumberFormat="1" applyFont="1" applyFill="1" applyBorder="1" applyAlignment="1" applyProtection="1">
      <alignment vertical="center"/>
      <protection locked="0"/>
    </xf>
    <xf numFmtId="184" fontId="11" fillId="0" borderId="42" xfId="8" applyNumberFormat="1" applyFont="1" applyFill="1" applyBorder="1" applyAlignment="1" applyProtection="1">
      <alignment vertical="center"/>
      <protection locked="0"/>
    </xf>
    <xf numFmtId="184" fontId="10" fillId="0" borderId="42" xfId="8" applyNumberFormat="1" applyFont="1" applyFill="1" applyBorder="1" applyAlignment="1" applyProtection="1">
      <alignment vertical="center"/>
    </xf>
    <xf numFmtId="184" fontId="10" fillId="0" borderId="42" xfId="8" applyNumberFormat="1" applyFont="1" applyFill="1" applyBorder="1" applyAlignment="1" applyProtection="1">
      <alignment vertical="center"/>
      <protection locked="0"/>
    </xf>
    <xf numFmtId="0" fontId="7" fillId="0" borderId="0" xfId="8" applyFont="1" applyFill="1" applyAlignment="1" applyProtection="1">
      <alignment vertical="center"/>
    </xf>
    <xf numFmtId="0" fontId="10" fillId="0" borderId="6" xfId="8" applyFont="1" applyFill="1" applyBorder="1" applyAlignment="1" applyProtection="1">
      <alignment horizontal="left" vertical="center" wrapText="1"/>
    </xf>
    <xf numFmtId="184" fontId="10" fillId="0" borderId="25" xfId="8" applyNumberFormat="1" applyFont="1" applyFill="1" applyBorder="1" applyAlignment="1" applyProtection="1">
      <alignment vertical="center"/>
    </xf>
    <xf numFmtId="0" fontId="27" fillId="0" borderId="0" xfId="9" applyFont="1" applyFill="1" applyAlignment="1" applyProtection="1"/>
    <xf numFmtId="0" fontId="9" fillId="0" borderId="0" xfId="8" applyFont="1" applyFill="1" applyAlignment="1" applyProtection="1">
      <alignment horizontal="center" vertical="center"/>
    </xf>
    <xf numFmtId="172" fontId="22" fillId="0" borderId="12" xfId="7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right" vertical="center"/>
      <protection locked="0"/>
    </xf>
    <xf numFmtId="0" fontId="3" fillId="0" borderId="24" xfId="7" applyFont="1" applyFill="1" applyBorder="1" applyAlignment="1" applyProtection="1">
      <alignment horizontal="center" vertical="center" wrapText="1"/>
      <protection locked="0"/>
    </xf>
    <xf numFmtId="0" fontId="10" fillId="0" borderId="7" xfId="7" applyFont="1" applyFill="1" applyBorder="1" applyAlignment="1" applyProtection="1">
      <alignment horizontal="center" vertical="center" wrapText="1"/>
      <protection locked="0"/>
    </xf>
    <xf numFmtId="0" fontId="10" fillId="0" borderId="8" xfId="7" applyFont="1" applyFill="1" applyBorder="1" applyAlignment="1" applyProtection="1">
      <alignment horizontal="center" vertical="center" wrapText="1"/>
      <protection locked="0"/>
    </xf>
    <xf numFmtId="0" fontId="10" fillId="0" borderId="45" xfId="7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right"/>
      <protection locked="0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9" fillId="0" borderId="47" xfId="0" applyFont="1" applyFill="1" applyBorder="1" applyAlignment="1" applyProtection="1">
      <alignment horizontal="center" vertical="center" wrapText="1"/>
      <protection locked="0"/>
    </xf>
    <xf numFmtId="0" fontId="19" fillId="0" borderId="48" xfId="0" applyFont="1" applyFill="1" applyBorder="1" applyAlignment="1" applyProtection="1">
      <alignment horizontal="center" vertical="center" wrapText="1"/>
      <protection locked="0"/>
    </xf>
    <xf numFmtId="0" fontId="28" fillId="0" borderId="6" xfId="9" applyFont="1" applyFill="1" applyBorder="1" applyAlignment="1" applyProtection="1">
      <alignment horizontal="center" vertical="center" wrapText="1"/>
      <protection locked="0"/>
    </xf>
    <xf numFmtId="0" fontId="28" fillId="0" borderId="24" xfId="9" applyFont="1" applyFill="1" applyBorder="1" applyAlignment="1" applyProtection="1">
      <alignment horizontal="center" vertical="center" wrapText="1"/>
      <protection locked="0"/>
    </xf>
    <xf numFmtId="0" fontId="28" fillId="0" borderId="25" xfId="9" applyFont="1" applyFill="1" applyBorder="1" applyAlignment="1" applyProtection="1">
      <alignment horizontal="center" vertical="center" wrapText="1"/>
      <protection locked="0"/>
    </xf>
    <xf numFmtId="0" fontId="8" fillId="0" borderId="0" xfId="8" applyFill="1" applyAlignment="1" applyProtection="1">
      <alignment vertical="center" wrapText="1"/>
      <protection locked="0"/>
    </xf>
    <xf numFmtId="0" fontId="9" fillId="0" borderId="0" xfId="8" applyFont="1" applyFill="1" applyAlignment="1" applyProtection="1">
      <alignment horizontal="center" vertical="center"/>
      <protection locked="0"/>
    </xf>
    <xf numFmtId="0" fontId="8" fillId="0" borderId="0" xfId="8" applyFill="1" applyAlignment="1" applyProtection="1">
      <alignment vertical="center"/>
      <protection locked="0"/>
    </xf>
    <xf numFmtId="49" fontId="10" fillId="0" borderId="6" xfId="8" applyNumberFormat="1" applyFont="1" applyFill="1" applyBorder="1" applyAlignment="1" applyProtection="1">
      <alignment horizontal="center" vertical="center" wrapText="1"/>
      <protection locked="0"/>
    </xf>
    <xf numFmtId="49" fontId="10" fillId="0" borderId="24" xfId="8" applyNumberFormat="1" applyFont="1" applyFill="1" applyBorder="1" applyAlignment="1" applyProtection="1">
      <alignment horizontal="center" vertical="center"/>
      <protection locked="0"/>
    </xf>
    <xf numFmtId="49" fontId="10" fillId="0" borderId="25" xfId="8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5" fillId="0" borderId="0" xfId="0" applyFont="1"/>
    <xf numFmtId="0" fontId="45" fillId="0" borderId="0" xfId="0" applyFont="1" applyAlignment="1">
      <alignment horizontal="justify" vertical="top" wrapText="1"/>
    </xf>
    <xf numFmtId="0" fontId="46" fillId="4" borderId="0" xfId="0" applyFont="1" applyFill="1" applyAlignment="1">
      <alignment horizontal="center" vertical="center"/>
    </xf>
    <xf numFmtId="0" fontId="46" fillId="4" borderId="0" xfId="0" applyFont="1" applyFill="1" applyAlignment="1">
      <alignment horizontal="center" vertical="top" wrapText="1"/>
    </xf>
    <xf numFmtId="0" fontId="42" fillId="0" borderId="0" xfId="0" applyFont="1"/>
    <xf numFmtId="0" fontId="44" fillId="0" borderId="0" xfId="4" applyAlignment="1" applyProtection="1"/>
    <xf numFmtId="172" fontId="47" fillId="0" borderId="0" xfId="7" applyNumberFormat="1" applyFont="1" applyFill="1" applyProtection="1"/>
    <xf numFmtId="0" fontId="0" fillId="5" borderId="0" xfId="0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48" fillId="0" borderId="0" xfId="0" applyFont="1"/>
    <xf numFmtId="0" fontId="48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0" fillId="0" borderId="53" xfId="0" applyFont="1" applyBorder="1" applyProtection="1">
      <protection locked="0"/>
    </xf>
    <xf numFmtId="0" fontId="21" fillId="0" borderId="0" xfId="0" applyFont="1" applyProtection="1">
      <protection locked="0"/>
    </xf>
    <xf numFmtId="172" fontId="11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2" fontId="11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7" applyFont="1" applyFill="1" applyBorder="1" applyAlignment="1" applyProtection="1">
      <alignment horizontal="left" vertical="center" wrapText="1" indent="1"/>
    </xf>
    <xf numFmtId="0" fontId="11" fillId="0" borderId="8" xfId="7" applyFont="1" applyFill="1" applyBorder="1" applyAlignment="1" applyProtection="1">
      <alignment horizontal="left" vertical="center" wrapText="1"/>
    </xf>
    <xf numFmtId="172" fontId="11" fillId="0" borderId="8" xfId="7" applyNumberFormat="1" applyFont="1" applyFill="1" applyBorder="1" applyAlignment="1" applyProtection="1">
      <alignment horizontal="right" vertical="center" wrapText="1" indent="1"/>
      <protection locked="0"/>
    </xf>
    <xf numFmtId="172" fontId="11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0" applyFont="1" applyBorder="1" applyAlignment="1" applyProtection="1">
      <alignment horizontal="left" vertical="center" indent="1"/>
      <protection locked="0"/>
    </xf>
    <xf numFmtId="0" fontId="18" fillId="0" borderId="10" xfId="0" applyFont="1" applyBorder="1" applyAlignment="1" applyProtection="1">
      <alignment horizontal="left" vertical="center" indent="1"/>
      <protection locked="0"/>
    </xf>
    <xf numFmtId="172" fontId="11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left" vertical="center" wrapText="1" indent="1"/>
      <protection locked="0"/>
    </xf>
    <xf numFmtId="3" fontId="18" fillId="0" borderId="29" xfId="0" applyNumberFormat="1" applyFont="1" applyBorder="1" applyAlignment="1" applyProtection="1">
      <alignment horizontal="right" vertical="center" indent="1"/>
      <protection locked="0"/>
    </xf>
    <xf numFmtId="3" fontId="18" fillId="0" borderId="37" xfId="0" applyNumberFormat="1" applyFont="1" applyBorder="1" applyAlignment="1" applyProtection="1">
      <alignment horizontal="right" vertical="center" indent="1"/>
      <protection locked="0"/>
    </xf>
    <xf numFmtId="1" fontId="20" fillId="3" borderId="26" xfId="0" applyNumberFormat="1" applyFont="1" applyFill="1" applyBorder="1" applyAlignment="1" applyProtection="1">
      <alignment horizontal="center" vertical="center" wrapText="1"/>
    </xf>
    <xf numFmtId="172" fontId="11" fillId="0" borderId="42" xfId="0" applyNumberFormat="1" applyFont="1" applyFill="1" applyBorder="1" applyAlignment="1" applyProtection="1">
      <alignment vertical="center" wrapText="1"/>
      <protection locked="0"/>
    </xf>
    <xf numFmtId="0" fontId="49" fillId="0" borderId="0" xfId="0" applyFont="1" applyAlignment="1">
      <alignment horizontal="center" vertical="top" wrapText="1"/>
    </xf>
    <xf numFmtId="0" fontId="43" fillId="0" borderId="0" xfId="0" applyFont="1" applyAlignment="1">
      <alignment horizontal="center"/>
    </xf>
    <xf numFmtId="0" fontId="21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5" borderId="0" xfId="0" applyFont="1" applyFill="1" applyAlignment="1" applyProtection="1">
      <protection locked="0"/>
    </xf>
    <xf numFmtId="0" fontId="0" fillId="5" borderId="0" xfId="0" applyFill="1" applyAlignment="1" applyProtection="1">
      <protection locked="0"/>
    </xf>
    <xf numFmtId="0" fontId="12" fillId="5" borderId="0" xfId="0" applyFont="1" applyFill="1" applyAlignment="1" applyProtection="1">
      <alignment horizontal="center"/>
      <protection locked="0"/>
    </xf>
    <xf numFmtId="0" fontId="29" fillId="0" borderId="0" xfId="7" applyFont="1" applyFill="1" applyAlignment="1" applyProtection="1">
      <alignment horizontal="right"/>
      <protection locked="0"/>
    </xf>
    <xf numFmtId="0" fontId="29" fillId="0" borderId="0" xfId="0" applyFont="1" applyAlignment="1" applyProtection="1">
      <alignment horizontal="right"/>
      <protection locked="0"/>
    </xf>
    <xf numFmtId="0" fontId="12" fillId="0" borderId="0" xfId="7" applyFont="1" applyFill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172" fontId="2" fillId="0" borderId="0" xfId="7" applyNumberFormat="1" applyFont="1" applyFill="1" applyBorder="1" applyAlignment="1" applyProtection="1">
      <alignment horizontal="center" vertical="center"/>
      <protection locked="0"/>
    </xf>
    <xf numFmtId="0" fontId="3" fillId="0" borderId="5" xfId="7" applyFont="1" applyFill="1" applyBorder="1" applyAlignment="1" applyProtection="1">
      <alignment horizontal="center" vertical="center" wrapText="1"/>
      <protection locked="0"/>
    </xf>
    <xf numFmtId="0" fontId="3" fillId="0" borderId="6" xfId="7" applyFont="1" applyFill="1" applyBorder="1" applyAlignment="1" applyProtection="1">
      <alignment horizontal="center" vertical="center" wrapText="1"/>
      <protection locked="0"/>
    </xf>
    <xf numFmtId="0" fontId="3" fillId="0" borderId="23" xfId="7" applyFont="1" applyFill="1" applyBorder="1" applyAlignment="1" applyProtection="1">
      <alignment horizontal="center" vertical="center" wrapText="1"/>
      <protection locked="0"/>
    </xf>
    <xf numFmtId="0" fontId="3" fillId="0" borderId="24" xfId="7" applyFont="1" applyFill="1" applyBorder="1" applyAlignment="1" applyProtection="1">
      <alignment horizontal="center" vertical="center" wrapText="1"/>
      <protection locked="0"/>
    </xf>
    <xf numFmtId="0" fontId="3" fillId="0" borderId="11" xfId="7" applyFont="1" applyFill="1" applyBorder="1" applyAlignment="1" applyProtection="1">
      <alignment horizontal="center" vertical="center" wrapText="1"/>
      <protection locked="0"/>
    </xf>
    <xf numFmtId="0" fontId="3" fillId="0" borderId="27" xfId="7" applyFont="1" applyFill="1" applyBorder="1" applyAlignment="1" applyProtection="1">
      <alignment horizontal="center" vertical="center" wrapText="1"/>
      <protection locked="0"/>
    </xf>
    <xf numFmtId="172" fontId="19" fillId="0" borderId="23" xfId="7" applyNumberFormat="1" applyFont="1" applyFill="1" applyBorder="1" applyAlignment="1" applyProtection="1">
      <alignment horizontal="center" vertical="center"/>
      <protection locked="0"/>
    </xf>
    <xf numFmtId="172" fontId="19" fillId="0" borderId="41" xfId="7" applyNumberFormat="1" applyFont="1" applyFill="1" applyBorder="1" applyAlignment="1" applyProtection="1">
      <alignment horizontal="center" vertical="center"/>
      <protection locked="0"/>
    </xf>
    <xf numFmtId="172" fontId="2" fillId="0" borderId="0" xfId="7" applyNumberFormat="1" applyFont="1" applyFill="1" applyBorder="1" applyAlignment="1" applyProtection="1">
      <alignment horizontal="center" vertical="center"/>
    </xf>
    <xf numFmtId="0" fontId="3" fillId="0" borderId="5" xfId="7" applyFont="1" applyFill="1" applyBorder="1" applyAlignment="1" applyProtection="1">
      <alignment horizontal="center" vertical="center" wrapText="1"/>
    </xf>
    <xf numFmtId="0" fontId="3" fillId="0" borderId="6" xfId="7" applyFont="1" applyFill="1" applyBorder="1" applyAlignment="1" applyProtection="1">
      <alignment horizontal="center" vertical="center" wrapText="1"/>
    </xf>
    <xf numFmtId="0" fontId="3" fillId="0" borderId="23" xfId="7" applyFont="1" applyFill="1" applyBorder="1" applyAlignment="1" applyProtection="1">
      <alignment horizontal="center" vertical="center" wrapText="1"/>
    </xf>
    <xf numFmtId="0" fontId="3" fillId="0" borderId="24" xfId="7" applyFont="1" applyFill="1" applyBorder="1" applyAlignment="1" applyProtection="1">
      <alignment horizontal="center" vertical="center" wrapText="1"/>
    </xf>
    <xf numFmtId="0" fontId="3" fillId="0" borderId="11" xfId="7" applyFont="1" applyFill="1" applyBorder="1" applyAlignment="1" applyProtection="1">
      <alignment horizontal="center" vertical="center" wrapText="1"/>
    </xf>
    <xf numFmtId="0" fontId="3" fillId="0" borderId="27" xfId="7" applyFont="1" applyFill="1" applyBorder="1" applyAlignment="1" applyProtection="1">
      <alignment horizontal="center" vertical="center" wrapText="1"/>
    </xf>
    <xf numFmtId="172" fontId="19" fillId="0" borderId="23" xfId="7" applyNumberFormat="1" applyFont="1" applyFill="1" applyBorder="1" applyAlignment="1" applyProtection="1">
      <alignment horizontal="center" vertical="center"/>
    </xf>
    <xf numFmtId="172" fontId="19" fillId="0" borderId="41" xfId="7" applyNumberFormat="1" applyFont="1" applyFill="1" applyBorder="1" applyAlignment="1" applyProtection="1">
      <alignment horizontal="center" vertical="center"/>
    </xf>
    <xf numFmtId="172" fontId="22" fillId="0" borderId="12" xfId="7" applyNumberFormat="1" applyFont="1" applyFill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right" vertical="center"/>
    </xf>
    <xf numFmtId="172" fontId="12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172" fontId="29" fillId="0" borderId="0" xfId="0" applyNumberFormat="1" applyFont="1" applyFill="1" applyAlignment="1" applyProtection="1">
      <alignment horizontal="center" textRotation="180" wrapText="1"/>
      <protection locked="0"/>
    </xf>
    <xf numFmtId="172" fontId="3" fillId="0" borderId="9" xfId="0" applyNumberFormat="1" applyFont="1" applyFill="1" applyBorder="1" applyAlignment="1" applyProtection="1">
      <alignment horizontal="center" vertical="center" wrapText="1"/>
    </xf>
    <xf numFmtId="172" fontId="3" fillId="0" borderId="17" xfId="0" applyNumberFormat="1" applyFont="1" applyFill="1" applyBorder="1" applyAlignment="1" applyProtection="1">
      <alignment horizontal="center" vertical="center" wrapText="1"/>
    </xf>
    <xf numFmtId="172" fontId="3" fillId="0" borderId="11" xfId="0" applyNumberFormat="1" applyFont="1" applyFill="1" applyBorder="1" applyAlignment="1" applyProtection="1">
      <alignment horizontal="center" vertical="center" wrapText="1"/>
    </xf>
    <xf numFmtId="172" fontId="3" fillId="0" borderId="27" xfId="0" applyNumberFormat="1" applyFont="1" applyFill="1" applyBorder="1" applyAlignment="1" applyProtection="1">
      <alignment horizontal="center" vertical="center"/>
    </xf>
    <xf numFmtId="172" fontId="3" fillId="0" borderId="27" xfId="0" applyNumberFormat="1" applyFont="1" applyFill="1" applyBorder="1" applyAlignment="1" applyProtection="1">
      <alignment horizontal="center" vertical="center" wrapText="1"/>
    </xf>
    <xf numFmtId="172" fontId="3" fillId="0" borderId="50" xfId="0" applyNumberFormat="1" applyFont="1" applyFill="1" applyBorder="1" applyAlignment="1" applyProtection="1">
      <alignment horizontal="center" vertical="center" wrapText="1"/>
    </xf>
    <xf numFmtId="172" fontId="3" fillId="0" borderId="51" xfId="0" applyNumberFormat="1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>
      <alignment horizontal="left" vertical="center" indent="2"/>
    </xf>
    <xf numFmtId="0" fontId="19" fillId="0" borderId="52" xfId="0" applyFont="1" applyFill="1" applyBorder="1" applyAlignment="1">
      <alignment horizontal="left" vertical="center" indent="2"/>
    </xf>
    <xf numFmtId="0" fontId="29" fillId="0" borderId="0" xfId="0" applyFont="1" applyFill="1" applyAlignment="1" applyProtection="1">
      <alignment horizontal="right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35" fillId="0" borderId="23" xfId="9" applyFont="1" applyFill="1" applyBorder="1" applyAlignment="1" applyProtection="1">
      <alignment horizontal="center" vertical="center" wrapText="1"/>
      <protection locked="0"/>
    </xf>
    <xf numFmtId="0" fontId="35" fillId="0" borderId="10" xfId="9" applyFont="1" applyFill="1" applyBorder="1" applyAlignment="1" applyProtection="1">
      <alignment horizontal="center" vertical="center" wrapText="1"/>
      <protection locked="0"/>
    </xf>
    <xf numFmtId="0" fontId="35" fillId="0" borderId="48" xfId="9" applyFont="1" applyFill="1" applyBorder="1" applyAlignment="1" applyProtection="1">
      <alignment horizontal="center" vertical="center" wrapText="1"/>
      <protection locked="0"/>
    </xf>
    <xf numFmtId="0" fontId="35" fillId="0" borderId="46" xfId="9" applyFont="1" applyFill="1" applyBorder="1" applyAlignment="1" applyProtection="1">
      <alignment horizontal="center" vertical="center" wrapText="1"/>
      <protection locked="0"/>
    </xf>
    <xf numFmtId="0" fontId="35" fillId="0" borderId="10" xfId="9" applyFont="1" applyFill="1" applyBorder="1" applyAlignment="1" applyProtection="1">
      <alignment horizontal="center" wrapText="1"/>
      <protection locked="0"/>
    </xf>
    <xf numFmtId="0" fontId="35" fillId="0" borderId="42" xfId="9" applyFont="1" applyFill="1" applyBorder="1" applyAlignment="1" applyProtection="1">
      <alignment horizontal="center" wrapText="1"/>
      <protection locked="0"/>
    </xf>
    <xf numFmtId="0" fontId="27" fillId="0" borderId="0" xfId="9" applyFont="1" applyFill="1" applyAlignment="1" applyProtection="1">
      <alignment horizontal="left"/>
    </xf>
    <xf numFmtId="0" fontId="30" fillId="0" borderId="0" xfId="9" applyFont="1" applyFill="1" applyAlignment="1" applyProtection="1">
      <alignment horizontal="right"/>
      <protection locked="0"/>
    </xf>
    <xf numFmtId="0" fontId="33" fillId="0" borderId="0" xfId="9" applyFont="1" applyFill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33" fillId="0" borderId="0" xfId="9" applyFont="1" applyFill="1" applyAlignment="1" applyProtection="1">
      <alignment horizontal="center" vertical="center" wrapText="1"/>
      <protection locked="0"/>
    </xf>
    <xf numFmtId="0" fontId="33" fillId="0" borderId="0" xfId="9" applyFont="1" applyFill="1" applyAlignment="1" applyProtection="1">
      <alignment horizontal="center" vertical="center"/>
      <protection locked="0"/>
    </xf>
    <xf numFmtId="0" fontId="35" fillId="0" borderId="0" xfId="9" applyFont="1" applyFill="1" applyBorder="1" applyAlignment="1" applyProtection="1">
      <alignment horizontal="right"/>
      <protection locked="0"/>
    </xf>
    <xf numFmtId="0" fontId="27" fillId="0" borderId="12" xfId="9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36" fillId="0" borderId="9" xfId="9" applyFont="1" applyFill="1" applyBorder="1" applyAlignment="1" applyProtection="1">
      <alignment horizontal="center" vertical="center" wrapText="1"/>
      <protection locked="0"/>
    </xf>
    <xf numFmtId="0" fontId="36" fillId="0" borderId="1" xfId="9" applyFont="1" applyFill="1" applyBorder="1" applyAlignment="1" applyProtection="1">
      <alignment horizontal="center" vertical="center" wrapText="1"/>
      <protection locked="0"/>
    </xf>
    <xf numFmtId="0" fontId="36" fillId="0" borderId="3" xfId="9" applyFont="1" applyFill="1" applyBorder="1" applyAlignment="1" applyProtection="1">
      <alignment horizontal="center" vertical="center" wrapText="1"/>
      <protection locked="0"/>
    </xf>
    <xf numFmtId="0" fontId="37" fillId="0" borderId="11" xfId="8" applyFont="1" applyFill="1" applyBorder="1" applyAlignment="1" applyProtection="1">
      <alignment horizontal="center" vertical="center" textRotation="90"/>
      <protection locked="0"/>
    </xf>
    <xf numFmtId="0" fontId="37" fillId="0" borderId="26" xfId="8" applyFont="1" applyFill="1" applyBorder="1" applyAlignment="1" applyProtection="1">
      <alignment horizontal="center" vertical="center" textRotation="90"/>
      <protection locked="0"/>
    </xf>
    <xf numFmtId="0" fontId="37" fillId="0" borderId="18" xfId="8" applyFont="1" applyFill="1" applyBorder="1" applyAlignment="1" applyProtection="1">
      <alignment horizontal="center" vertical="center" textRotation="90"/>
      <protection locked="0"/>
    </xf>
    <xf numFmtId="0" fontId="27" fillId="0" borderId="0" xfId="9" applyFont="1" applyFill="1" applyAlignment="1" applyProtection="1">
      <alignment horizontal="center"/>
    </xf>
    <xf numFmtId="0" fontId="29" fillId="0" borderId="0" xfId="8" applyFont="1" applyFill="1" applyAlignment="1" applyProtection="1">
      <alignment horizontal="right" vertical="center" wrapText="1"/>
      <protection locked="0"/>
    </xf>
    <xf numFmtId="0" fontId="8" fillId="0" borderId="0" xfId="8" applyFill="1" applyAlignment="1" applyProtection="1">
      <alignment horizontal="right" vertical="center" wrapText="1"/>
      <protection locked="0"/>
    </xf>
    <xf numFmtId="0" fontId="12" fillId="0" borderId="0" xfId="8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0" fillId="0" borderId="0" xfId="8" applyFont="1" applyFill="1" applyAlignment="1" applyProtection="1">
      <alignment horizontal="center" vertical="center" wrapText="1"/>
      <protection locked="0"/>
    </xf>
    <xf numFmtId="0" fontId="22" fillId="0" borderId="0" xfId="8" applyFont="1" applyFill="1" applyBorder="1" applyAlignment="1" applyProtection="1">
      <alignment horizontal="right" vertical="center"/>
      <protection locked="0"/>
    </xf>
    <xf numFmtId="0" fontId="12" fillId="0" borderId="5" xfId="8" applyFont="1" applyFill="1" applyBorder="1" applyAlignment="1" applyProtection="1">
      <alignment horizontal="center" vertical="center" wrapText="1"/>
      <protection locked="0"/>
    </xf>
    <xf numFmtId="0" fontId="12" fillId="0" borderId="2" xfId="8" applyFont="1" applyFill="1" applyBorder="1" applyAlignment="1" applyProtection="1">
      <alignment horizontal="center" vertical="center" wrapText="1"/>
      <protection locked="0"/>
    </xf>
    <xf numFmtId="0" fontId="37" fillId="0" borderId="23" xfId="8" applyFont="1" applyFill="1" applyBorder="1" applyAlignment="1" applyProtection="1">
      <alignment horizontal="center" vertical="center" textRotation="90"/>
      <protection locked="0"/>
    </xf>
    <xf numFmtId="0" fontId="37" fillId="0" borderId="10" xfId="8" applyFont="1" applyFill="1" applyBorder="1" applyAlignment="1" applyProtection="1">
      <alignment horizontal="center" vertical="center" textRotation="90"/>
      <protection locked="0"/>
    </xf>
    <xf numFmtId="0" fontId="1" fillId="0" borderId="41" xfId="8" applyFont="1" applyFill="1" applyBorder="1" applyAlignment="1" applyProtection="1">
      <alignment horizontal="center" vertical="center" wrapText="1"/>
      <protection locked="0"/>
    </xf>
    <xf numFmtId="0" fontId="1" fillId="0" borderId="42" xfId="8" applyFont="1" applyFill="1" applyBorder="1" applyAlignment="1" applyProtection="1">
      <alignment horizontal="center" vertical="center"/>
      <protection locked="0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1"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4047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4050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154623</xdr:colOff>
      <xdr:row>17</xdr:row>
      <xdr:rowOff>40957</xdr:rowOff>
    </xdr:from>
    <xdr:to>
      <xdr:col>22</xdr:col>
      <xdr:colOff>263527</xdr:colOff>
      <xdr:row>23</xdr:row>
      <xdr:rowOff>169967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zoomScale="120" zoomScaleNormal="120" workbookViewId="0">
      <selection activeCell="B32" sqref="B32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235">
        <v>2020</v>
      </c>
    </row>
    <row r="2" spans="1:3" ht="18.75" x14ac:dyDescent="0.2">
      <c r="A2" s="256" t="s">
        <v>458</v>
      </c>
      <c r="B2" s="256"/>
      <c r="C2" s="256"/>
    </row>
    <row r="3" spans="1:3" ht="15" x14ac:dyDescent="0.25">
      <c r="A3" s="224"/>
      <c r="B3" s="225"/>
      <c r="C3" s="224"/>
    </row>
    <row r="4" spans="1:3" ht="14.25" x14ac:dyDescent="0.2">
      <c r="A4" s="226" t="s">
        <v>459</v>
      </c>
      <c r="B4" s="227" t="s">
        <v>460</v>
      </c>
      <c r="C4" s="226" t="s">
        <v>461</v>
      </c>
    </row>
    <row r="5" spans="1:3" x14ac:dyDescent="0.2">
      <c r="A5" s="228"/>
      <c r="B5" s="228"/>
      <c r="C5" s="228"/>
    </row>
    <row r="6" spans="1:3" ht="18.75" x14ac:dyDescent="0.3">
      <c r="A6" s="257" t="s">
        <v>467</v>
      </c>
      <c r="B6" s="257"/>
      <c r="C6" s="257"/>
    </row>
    <row r="7" spans="1:3" x14ac:dyDescent="0.2">
      <c r="A7" s="228" t="s">
        <v>462</v>
      </c>
      <c r="B7" s="228" t="s">
        <v>463</v>
      </c>
      <c r="C7" s="229"/>
    </row>
    <row r="8" spans="1:3" x14ac:dyDescent="0.2">
      <c r="A8" s="228" t="s">
        <v>464</v>
      </c>
      <c r="B8" s="228" t="s">
        <v>474</v>
      </c>
      <c r="C8" s="229"/>
    </row>
    <row r="9" spans="1:3" x14ac:dyDescent="0.2">
      <c r="A9" s="228" t="s">
        <v>299</v>
      </c>
      <c r="B9" t="str">
        <f>CONCATENATE(PROPER('6.1.sz.mell'!A2)," ",LOWER('6.1.sz.mell'!A3))</f>
        <v>Tótszerdahely Községi Önkormányzata 2020. évi zárszámadásának pénzügyi mérlege</v>
      </c>
      <c r="C9" s="229"/>
    </row>
    <row r="10" spans="1:3" x14ac:dyDescent="0.2">
      <c r="A10" s="228" t="s">
        <v>465</v>
      </c>
      <c r="B10" t="str">
        <f>'6.2.sz.mell'!A1</f>
        <v>Többéves kihatással járó döntésekből származó kötezelezettségek célok szerinti, évenkénti bontásban</v>
      </c>
      <c r="C10" s="229"/>
    </row>
    <row r="11" spans="1:3" x14ac:dyDescent="0.2">
      <c r="A11" s="228" t="s">
        <v>466</v>
      </c>
      <c r="B11" t="str">
        <f>CONCATENATE(PROPER('6.3.sz.mell.'!A3)," ",LOWER('6.3.sz.mell.'!A4))</f>
        <v>K I M U T A T Á S a 2020. évi céljelleggel juttatott támogatások felhasználásáról</v>
      </c>
      <c r="C11" s="229"/>
    </row>
    <row r="12" spans="1:3" x14ac:dyDescent="0.2">
      <c r="A12" s="228" t="s">
        <v>520</v>
      </c>
      <c r="B12" t="str">
        <f>CONCATENATE(PROPER('6.4.sz.mell.'!A2)," ",'6.4.sz.mell.'!A3)</f>
        <v>Vagyonkimutatás a könyvviteli mérlegben értékkel szereplő eszközökről</v>
      </c>
      <c r="C12" s="229"/>
    </row>
    <row r="13" spans="1:3" x14ac:dyDescent="0.2">
      <c r="A13" s="228" t="s">
        <v>516</v>
      </c>
      <c r="B13" t="s">
        <v>521</v>
      </c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N27" sqref="N2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223"/>
      <c r="B1" s="236">
        <f>Z_TARTALOMJEGYZÉK!A1</f>
        <v>2020</v>
      </c>
      <c r="C1" s="236" t="s">
        <v>476</v>
      </c>
      <c r="D1" s="236"/>
      <c r="E1" s="223"/>
      <c r="F1" s="223"/>
      <c r="G1" s="223"/>
      <c r="H1" s="223"/>
      <c r="I1" s="223"/>
    </row>
    <row r="2" spans="1:13" ht="15.75" x14ac:dyDescent="0.25">
      <c r="A2" s="260" t="s">
        <v>296</v>
      </c>
      <c r="B2" s="260"/>
      <c r="C2" s="260"/>
      <c r="D2" s="260"/>
      <c r="E2" s="260"/>
      <c r="F2" s="260"/>
      <c r="G2" s="223"/>
      <c r="H2" s="223"/>
      <c r="I2" s="223"/>
    </row>
    <row r="3" spans="1:13" ht="15.75" x14ac:dyDescent="0.25">
      <c r="A3" s="263" t="s">
        <v>488</v>
      </c>
      <c r="B3" s="263"/>
      <c r="C3" s="263"/>
      <c r="D3" s="263"/>
      <c r="E3" s="263"/>
      <c r="F3" s="263"/>
      <c r="G3" s="263"/>
      <c r="H3" s="223"/>
      <c r="I3" s="223"/>
    </row>
    <row r="4" spans="1:13" x14ac:dyDescent="0.2">
      <c r="A4" s="223"/>
      <c r="B4" s="223"/>
      <c r="C4" s="223"/>
      <c r="D4" s="223"/>
      <c r="E4" s="223"/>
      <c r="F4" s="223"/>
      <c r="G4" s="223"/>
      <c r="H4" s="223"/>
      <c r="I4" s="223"/>
    </row>
    <row r="5" spans="1:13" x14ac:dyDescent="0.2">
      <c r="A5" s="223"/>
      <c r="B5" s="223"/>
      <c r="C5" s="223"/>
      <c r="D5" s="223"/>
      <c r="E5" s="223"/>
      <c r="F5" s="223"/>
      <c r="G5" s="223"/>
      <c r="H5" s="223"/>
      <c r="I5" s="223"/>
    </row>
    <row r="6" spans="1:13" ht="15" x14ac:dyDescent="0.25">
      <c r="A6" s="237" t="s">
        <v>475</v>
      </c>
      <c r="B6" s="223"/>
      <c r="C6" s="223"/>
      <c r="D6" s="223"/>
      <c r="E6" s="223"/>
      <c r="F6" s="223"/>
      <c r="G6" s="223"/>
      <c r="H6" s="223"/>
      <c r="I6" s="223"/>
    </row>
    <row r="7" spans="1:13" x14ac:dyDescent="0.2">
      <c r="A7" s="238" t="s">
        <v>469</v>
      </c>
      <c r="B7" s="231">
        <v>3</v>
      </c>
      <c r="C7" s="223" t="s">
        <v>470</v>
      </c>
      <c r="D7" s="223" t="str">
        <f>CONCATENATE(Z_TARTALOMJEGYZÉK!A1+1,".")</f>
        <v>2021.</v>
      </c>
      <c r="E7" s="223" t="s">
        <v>471</v>
      </c>
      <c r="F7" s="231" t="s">
        <v>515</v>
      </c>
      <c r="G7" s="223" t="s">
        <v>472</v>
      </c>
      <c r="H7" s="223" t="s">
        <v>473</v>
      </c>
      <c r="I7" s="223"/>
    </row>
    <row r="8" spans="1:13" x14ac:dyDescent="0.2">
      <c r="A8" s="238"/>
      <c r="B8" s="239"/>
      <c r="C8" s="223"/>
      <c r="D8" s="223"/>
      <c r="E8" s="223"/>
      <c r="F8" s="239"/>
      <c r="G8" s="223"/>
      <c r="H8" s="223"/>
      <c r="I8" s="223"/>
    </row>
    <row r="9" spans="1:13" x14ac:dyDescent="0.2">
      <c r="A9" s="238"/>
      <c r="B9" s="239"/>
      <c r="C9" s="223"/>
      <c r="D9" s="223"/>
      <c r="E9" s="223"/>
      <c r="F9" s="239"/>
      <c r="G9" s="223"/>
      <c r="H9" s="223"/>
      <c r="I9" s="223"/>
    </row>
    <row r="10" spans="1:13" ht="13.5" thickBot="1" x14ac:dyDescent="0.25">
      <c r="A10" s="223"/>
      <c r="B10" s="223"/>
      <c r="C10" s="223"/>
      <c r="D10" s="223"/>
      <c r="E10" s="223"/>
      <c r="F10" s="223"/>
      <c r="G10" s="223"/>
      <c r="H10" s="233" t="s">
        <v>479</v>
      </c>
      <c r="I10" s="223"/>
    </row>
    <row r="11" spans="1:13" ht="17.25" thickTop="1" thickBot="1" x14ac:dyDescent="0.3">
      <c r="A11" s="261" t="s">
        <v>489</v>
      </c>
      <c r="B11" s="262"/>
      <c r="C11" s="262"/>
      <c r="D11" s="262"/>
      <c r="E11" s="262"/>
      <c r="F11" s="262"/>
      <c r="G11" s="262"/>
      <c r="H11" s="240" t="s">
        <v>481</v>
      </c>
      <c r="I11" s="223"/>
      <c r="J11" s="234" t="s">
        <v>7</v>
      </c>
      <c r="K11">
        <f>IF($H$11="Nem","",2)</f>
        <v>2</v>
      </c>
      <c r="L11" t="s">
        <v>480</v>
      </c>
      <c r="M11" t="str">
        <f>CONCATENATE(J11,K11,L11)</f>
        <v>6.2.</v>
      </c>
    </row>
    <row r="12" spans="1:13" ht="13.5" thickTop="1" x14ac:dyDescent="0.2">
      <c r="A12" s="223"/>
      <c r="B12" s="223"/>
      <c r="C12" s="223"/>
      <c r="D12" s="223"/>
      <c r="E12" s="223"/>
      <c r="F12" s="223"/>
      <c r="G12" s="223"/>
      <c r="H12" s="223"/>
      <c r="I12" s="223"/>
    </row>
    <row r="13" spans="1:13" ht="14.25" x14ac:dyDescent="0.2">
      <c r="A13" s="241" t="s">
        <v>297</v>
      </c>
      <c r="B13" s="258" t="s">
        <v>490</v>
      </c>
      <c r="C13" s="259"/>
      <c r="D13" s="259"/>
      <c r="E13" s="259"/>
      <c r="F13" s="259"/>
      <c r="G13" s="259"/>
      <c r="H13" s="223"/>
      <c r="I13" s="223"/>
      <c r="J13" s="234" t="s">
        <v>7</v>
      </c>
      <c r="K13">
        <f>IF(H11="Nem",2,3)</f>
        <v>3</v>
      </c>
      <c r="L13" t="s">
        <v>480</v>
      </c>
      <c r="M13" t="str">
        <f>CONCATENATE(J13,K13,L13)</f>
        <v>6.3.</v>
      </c>
    </row>
    <row r="14" spans="1:13" ht="14.25" x14ac:dyDescent="0.2">
      <c r="A14" s="223"/>
      <c r="B14" s="232"/>
      <c r="C14" s="223"/>
      <c r="D14" s="223"/>
      <c r="E14" s="223"/>
      <c r="F14" s="223"/>
      <c r="G14" s="223"/>
      <c r="H14" s="223"/>
      <c r="I14" s="223"/>
    </row>
    <row r="15" spans="1:13" ht="14.25" x14ac:dyDescent="0.2">
      <c r="A15" s="241"/>
      <c r="B15" s="258"/>
      <c r="C15" s="259"/>
      <c r="D15" s="259"/>
      <c r="E15" s="259"/>
      <c r="F15" s="259"/>
      <c r="G15" s="259"/>
      <c r="H15" s="223"/>
      <c r="I15" s="223"/>
      <c r="J15" s="234" t="s">
        <v>7</v>
      </c>
      <c r="K15">
        <f>K13+1</f>
        <v>4</v>
      </c>
      <c r="L15" t="s">
        <v>480</v>
      </c>
      <c r="M15" t="str">
        <f>CONCATENATE(J15,K15,L15)</f>
        <v>6.4.</v>
      </c>
    </row>
    <row r="16" spans="1:13" ht="14.25" x14ac:dyDescent="0.2">
      <c r="A16" s="223"/>
      <c r="B16" s="232"/>
      <c r="C16" s="223"/>
      <c r="D16" s="223"/>
      <c r="E16" s="223"/>
      <c r="F16" s="223"/>
      <c r="G16" s="223"/>
      <c r="H16" s="223"/>
      <c r="I16" s="223"/>
    </row>
    <row r="17" spans="1:13" ht="14.25" x14ac:dyDescent="0.2">
      <c r="A17" s="241"/>
      <c r="B17" s="258"/>
      <c r="C17" s="259"/>
      <c r="D17" s="259"/>
      <c r="E17" s="259"/>
      <c r="F17" s="259"/>
      <c r="G17" s="259"/>
      <c r="H17" s="223"/>
      <c r="I17" s="223"/>
      <c r="J17" s="234" t="s">
        <v>7</v>
      </c>
      <c r="K17">
        <f>K15+1</f>
        <v>5</v>
      </c>
      <c r="L17" t="s">
        <v>480</v>
      </c>
      <c r="M17" t="str">
        <f>CONCATENATE(J17,K17,L17)</f>
        <v>6.5.</v>
      </c>
    </row>
    <row r="18" spans="1:13" ht="14.25" x14ac:dyDescent="0.2">
      <c r="A18" s="223"/>
      <c r="B18" s="232"/>
      <c r="C18" s="223"/>
      <c r="D18" s="223"/>
      <c r="E18" s="223"/>
      <c r="F18" s="223"/>
      <c r="G18" s="223"/>
      <c r="H18" s="223"/>
      <c r="I18" s="223"/>
    </row>
    <row r="19" spans="1:13" ht="14.25" x14ac:dyDescent="0.2">
      <c r="A19" s="241"/>
      <c r="B19" s="258"/>
      <c r="C19" s="259"/>
      <c r="D19" s="259"/>
      <c r="E19" s="259"/>
      <c r="F19" s="259"/>
      <c r="G19" s="259"/>
      <c r="H19" s="223"/>
      <c r="I19" s="223"/>
      <c r="J19" s="234" t="s">
        <v>7</v>
      </c>
      <c r="K19">
        <f>K17+1</f>
        <v>6</v>
      </c>
      <c r="L19" t="s">
        <v>480</v>
      </c>
      <c r="M19" t="str">
        <f>CONCATENATE(J19,K19,L19)</f>
        <v>6.6.</v>
      </c>
    </row>
    <row r="20" spans="1:13" ht="14.25" x14ac:dyDescent="0.2">
      <c r="A20" s="223"/>
      <c r="B20" s="232"/>
      <c r="C20" s="223"/>
      <c r="D20" s="223"/>
      <c r="E20" s="223"/>
      <c r="F20" s="223"/>
      <c r="G20" s="223"/>
      <c r="H20" s="223"/>
      <c r="I20" s="223"/>
    </row>
    <row r="21" spans="1:13" ht="14.25" x14ac:dyDescent="0.2">
      <c r="A21" s="241"/>
      <c r="B21" s="258"/>
      <c r="C21" s="259"/>
      <c r="D21" s="259"/>
      <c r="E21" s="259"/>
      <c r="F21" s="259"/>
      <c r="G21" s="259"/>
      <c r="H21" s="223"/>
      <c r="I21" s="223"/>
      <c r="J21" s="234" t="s">
        <v>7</v>
      </c>
      <c r="K21">
        <f>K19+1</f>
        <v>7</v>
      </c>
      <c r="L21" t="s">
        <v>480</v>
      </c>
      <c r="M21" t="str">
        <f>CONCATENATE(J21,K21,L21)</f>
        <v>6.7.</v>
      </c>
    </row>
    <row r="22" spans="1:13" ht="14.25" x14ac:dyDescent="0.2">
      <c r="A22" s="223"/>
      <c r="B22" s="232"/>
      <c r="C22" s="223"/>
      <c r="D22" s="223"/>
      <c r="E22" s="223"/>
      <c r="F22" s="223"/>
      <c r="G22" s="223"/>
      <c r="H22" s="223"/>
      <c r="I22" s="223"/>
    </row>
    <row r="23" spans="1:13" ht="14.25" x14ac:dyDescent="0.2">
      <c r="A23" s="241"/>
      <c r="B23" s="258"/>
      <c r="C23" s="259"/>
      <c r="D23" s="259"/>
      <c r="E23" s="259"/>
      <c r="F23" s="259"/>
      <c r="G23" s="259"/>
      <c r="H23" s="223"/>
      <c r="I23" s="223"/>
      <c r="J23" s="234" t="s">
        <v>7</v>
      </c>
      <c r="K23">
        <f>K21+1</f>
        <v>8</v>
      </c>
      <c r="L23" t="s">
        <v>480</v>
      </c>
      <c r="M23" t="str">
        <f>CONCATENATE(J23,K23,L23)</f>
        <v>6.8.</v>
      </c>
    </row>
    <row r="24" spans="1:13" ht="14.25" x14ac:dyDescent="0.2">
      <c r="A24" s="223"/>
      <c r="B24" s="232"/>
      <c r="C24" s="223"/>
      <c r="D24" s="223"/>
      <c r="E24" s="223"/>
      <c r="F24" s="223"/>
      <c r="G24" s="223"/>
      <c r="H24" s="223"/>
      <c r="I24" s="223"/>
    </row>
    <row r="25" spans="1:13" ht="14.25" x14ac:dyDescent="0.2">
      <c r="A25" s="241"/>
      <c r="B25" s="258"/>
      <c r="C25" s="259"/>
      <c r="D25" s="259"/>
      <c r="E25" s="259"/>
      <c r="F25" s="259"/>
      <c r="G25" s="259"/>
      <c r="H25" s="223"/>
      <c r="I25" s="223"/>
      <c r="J25" s="234" t="s">
        <v>7</v>
      </c>
      <c r="K25">
        <f>K23+1</f>
        <v>9</v>
      </c>
      <c r="L25" t="s">
        <v>480</v>
      </c>
      <c r="M25" t="str">
        <f>CONCATENATE(J25,K25,L25)</f>
        <v>6.9.</v>
      </c>
    </row>
    <row r="26" spans="1:13" ht="14.25" x14ac:dyDescent="0.2">
      <c r="A26" s="223"/>
      <c r="B26" s="232"/>
      <c r="C26" s="223"/>
      <c r="D26" s="223"/>
      <c r="E26" s="223"/>
      <c r="F26" s="223"/>
      <c r="G26" s="223"/>
      <c r="H26" s="223"/>
      <c r="I26" s="223"/>
    </row>
    <row r="27" spans="1:13" ht="14.25" x14ac:dyDescent="0.2">
      <c r="A27" s="241"/>
      <c r="B27" s="258"/>
      <c r="C27" s="259"/>
      <c r="D27" s="259"/>
      <c r="E27" s="259"/>
      <c r="F27" s="259"/>
      <c r="G27" s="259"/>
      <c r="H27" s="223"/>
      <c r="I27" s="223"/>
      <c r="J27" s="234" t="s">
        <v>7</v>
      </c>
      <c r="K27">
        <f>K25+1</f>
        <v>10</v>
      </c>
      <c r="L27" t="s">
        <v>480</v>
      </c>
      <c r="M27" t="str">
        <f>CONCATENATE(J27,K27,L27)</f>
        <v>6.10.</v>
      </c>
    </row>
    <row r="28" spans="1:13" ht="14.25" x14ac:dyDescent="0.2">
      <c r="A28" s="223"/>
      <c r="B28" s="232"/>
      <c r="C28" s="223"/>
      <c r="D28" s="223"/>
      <c r="E28" s="223"/>
      <c r="F28" s="223"/>
      <c r="G28" s="223"/>
      <c r="H28" s="223"/>
      <c r="I28" s="223"/>
    </row>
    <row r="29" spans="1:13" ht="14.25" x14ac:dyDescent="0.2">
      <c r="A29" s="241"/>
      <c r="B29" s="258"/>
      <c r="C29" s="259"/>
      <c r="D29" s="259"/>
      <c r="E29" s="259"/>
      <c r="F29" s="259"/>
      <c r="G29" s="259"/>
      <c r="H29" s="223"/>
      <c r="I29" s="223"/>
      <c r="J29" s="234" t="s">
        <v>7</v>
      </c>
      <c r="K29">
        <f>K27+1</f>
        <v>11</v>
      </c>
      <c r="L29" t="s">
        <v>480</v>
      </c>
      <c r="M29" t="str">
        <f>CONCATENATE(J29,K29,L29)</f>
        <v>6.11.</v>
      </c>
    </row>
    <row r="30" spans="1:13" ht="14.25" x14ac:dyDescent="0.2">
      <c r="A30" s="223"/>
      <c r="B30" s="232"/>
      <c r="C30" s="223"/>
      <c r="D30" s="223"/>
      <c r="E30" s="223"/>
      <c r="F30" s="223"/>
      <c r="G30" s="223"/>
      <c r="H30" s="223"/>
      <c r="I30" s="223"/>
    </row>
    <row r="31" spans="1:13" ht="14.25" x14ac:dyDescent="0.2">
      <c r="A31" s="241"/>
      <c r="B31" s="258"/>
      <c r="C31" s="259"/>
      <c r="D31" s="259"/>
      <c r="E31" s="259"/>
      <c r="F31" s="259"/>
      <c r="G31" s="259"/>
      <c r="H31" s="223"/>
      <c r="I31" s="223"/>
      <c r="J31" s="234" t="s">
        <v>7</v>
      </c>
      <c r="K31">
        <f>K29+1</f>
        <v>12</v>
      </c>
      <c r="L31" t="s">
        <v>480</v>
      </c>
      <c r="M31" t="str">
        <f>CONCATENATE(J31,K31,L31)</f>
        <v>6.12.</v>
      </c>
    </row>
    <row r="32" spans="1:13" x14ac:dyDescent="0.2">
      <c r="A32" s="223"/>
      <c r="B32" s="223"/>
      <c r="C32" s="223"/>
      <c r="D32" s="223"/>
      <c r="E32" s="223"/>
      <c r="F32" s="223"/>
      <c r="G32" s="223"/>
      <c r="H32" s="223"/>
      <c r="I32" s="223"/>
    </row>
    <row r="33" spans="1:9" x14ac:dyDescent="0.2">
      <c r="A33" s="223"/>
      <c r="B33" s="223"/>
      <c r="C33" s="223"/>
      <c r="D33" s="223"/>
      <c r="E33" s="223"/>
      <c r="F33" s="223"/>
      <c r="G33" s="223"/>
      <c r="H33" s="223"/>
      <c r="I33" s="223"/>
    </row>
  </sheetData>
  <sheetProtection sheet="1"/>
  <mergeCells count="13">
    <mergeCell ref="A2:F2"/>
    <mergeCell ref="A11:G11"/>
    <mergeCell ref="A3:G3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phoneticPr fontId="18" type="noConversion"/>
  <conditionalFormatting sqref="A11">
    <cfRule type="expression" dxfId="0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68" t="s">
        <v>298</v>
      </c>
      <c r="B1" s="21"/>
    </row>
    <row r="2" spans="1:2" x14ac:dyDescent="0.2">
      <c r="A2" s="21"/>
      <c r="B2" s="21"/>
    </row>
    <row r="3" spans="1:2" x14ac:dyDescent="0.2">
      <c r="A3" s="69"/>
      <c r="B3" s="69"/>
    </row>
    <row r="4" spans="1:2" ht="15.75" x14ac:dyDescent="0.25">
      <c r="A4" s="22"/>
      <c r="B4" s="70"/>
    </row>
    <row r="5" spans="1:2" ht="15.75" x14ac:dyDescent="0.25">
      <c r="A5" s="22"/>
      <c r="B5" s="70"/>
    </row>
    <row r="6" spans="1:2" s="19" customFormat="1" ht="15.75" x14ac:dyDescent="0.25">
      <c r="A6" s="22" t="str">
        <f>CONCATENATE(Z_ALAPADATOK!B1,". évi eredeti előirányzat BEVÉTELEK")</f>
        <v>2020. évi eredeti előirányzat BEVÉTELEK</v>
      </c>
      <c r="B6" s="69"/>
    </row>
    <row r="7" spans="1:2" s="19" customFormat="1" x14ac:dyDescent="0.2">
      <c r="A7" s="69"/>
      <c r="B7" s="69"/>
    </row>
    <row r="8" spans="1:2" s="19" customFormat="1" x14ac:dyDescent="0.2">
      <c r="A8" s="69"/>
      <c r="B8" s="69"/>
    </row>
    <row r="9" spans="1:2" x14ac:dyDescent="0.2">
      <c r="A9" s="69" t="s">
        <v>273</v>
      </c>
      <c r="B9" s="69" t="s">
        <v>251</v>
      </c>
    </row>
    <row r="10" spans="1:2" x14ac:dyDescent="0.2">
      <c r="A10" s="69" t="s">
        <v>271</v>
      </c>
      <c r="B10" s="69" t="s">
        <v>257</v>
      </c>
    </row>
    <row r="11" spans="1:2" x14ac:dyDescent="0.2">
      <c r="A11" s="69" t="s">
        <v>272</v>
      </c>
      <c r="B11" s="69" t="s">
        <v>258</v>
      </c>
    </row>
    <row r="12" spans="1:2" x14ac:dyDescent="0.2">
      <c r="A12" s="69"/>
      <c r="B12" s="69"/>
    </row>
    <row r="13" spans="1:2" ht="15.75" x14ac:dyDescent="0.25">
      <c r="A13" s="22" t="str">
        <f>+CONCATENATE(LEFT(A6,4),". évi módosított előirányzat BEVÉTELEK")</f>
        <v>2020. évi módosított előirányzat BEVÉTELEK</v>
      </c>
      <c r="B13" s="70"/>
    </row>
    <row r="14" spans="1:2" x14ac:dyDescent="0.2">
      <c r="A14" s="69"/>
      <c r="B14" s="69"/>
    </row>
    <row r="15" spans="1:2" s="19" customFormat="1" x14ac:dyDescent="0.2">
      <c r="A15" s="69" t="s">
        <v>274</v>
      </c>
      <c r="B15" s="69" t="s">
        <v>252</v>
      </c>
    </row>
    <row r="16" spans="1:2" x14ac:dyDescent="0.2">
      <c r="A16" s="69" t="s">
        <v>275</v>
      </c>
      <c r="B16" s="69" t="s">
        <v>259</v>
      </c>
    </row>
    <row r="17" spans="1:2" x14ac:dyDescent="0.2">
      <c r="A17" s="69" t="s">
        <v>276</v>
      </c>
      <c r="B17" s="69" t="s">
        <v>260</v>
      </c>
    </row>
    <row r="18" spans="1:2" x14ac:dyDescent="0.2">
      <c r="A18" s="69"/>
      <c r="B18" s="69"/>
    </row>
    <row r="19" spans="1:2" ht="14.25" x14ac:dyDescent="0.2">
      <c r="A19" s="72" t="str">
        <f>+CONCATENATE(LEFT(A6,4),".évi teljesített BEVÉTELEK")</f>
        <v>2020.évi teljesített BEVÉTELEK</v>
      </c>
      <c r="B19" s="70"/>
    </row>
    <row r="20" spans="1:2" x14ac:dyDescent="0.2">
      <c r="A20" s="69"/>
      <c r="B20" s="69"/>
    </row>
    <row r="21" spans="1:2" x14ac:dyDescent="0.2">
      <c r="A21" s="69" t="s">
        <v>277</v>
      </c>
      <c r="B21" s="69" t="s">
        <v>253</v>
      </c>
    </row>
    <row r="22" spans="1:2" x14ac:dyDescent="0.2">
      <c r="A22" s="69" t="s">
        <v>278</v>
      </c>
      <c r="B22" s="69" t="s">
        <v>261</v>
      </c>
    </row>
    <row r="23" spans="1:2" x14ac:dyDescent="0.2">
      <c r="A23" s="69" t="s">
        <v>279</v>
      </c>
      <c r="B23" s="69" t="s">
        <v>262</v>
      </c>
    </row>
    <row r="24" spans="1:2" x14ac:dyDescent="0.2">
      <c r="A24" s="69"/>
      <c r="B24" s="69"/>
    </row>
    <row r="25" spans="1:2" ht="15.75" x14ac:dyDescent="0.25">
      <c r="A25" s="22" t="str">
        <f>+CONCATENATE(LEFT(A6,4),". évi eredeti előirányzat KIADÁSOK")</f>
        <v>2020. évi eredeti előirányzat KIADÁSOK</v>
      </c>
      <c r="B25" s="70"/>
    </row>
    <row r="26" spans="1:2" x14ac:dyDescent="0.2">
      <c r="A26" s="69"/>
      <c r="B26" s="69"/>
    </row>
    <row r="27" spans="1:2" x14ac:dyDescent="0.2">
      <c r="A27" s="69" t="s">
        <v>280</v>
      </c>
      <c r="B27" s="69" t="s">
        <v>254</v>
      </c>
    </row>
    <row r="28" spans="1:2" x14ac:dyDescent="0.2">
      <c r="A28" s="69" t="s">
        <v>281</v>
      </c>
      <c r="B28" s="69" t="s">
        <v>263</v>
      </c>
    </row>
    <row r="29" spans="1:2" x14ac:dyDescent="0.2">
      <c r="A29" s="69" t="s">
        <v>282</v>
      </c>
      <c r="B29" s="69" t="s">
        <v>264</v>
      </c>
    </row>
    <row r="30" spans="1:2" x14ac:dyDescent="0.2">
      <c r="A30" s="69"/>
      <c r="B30" s="69"/>
    </row>
    <row r="31" spans="1:2" ht="15.75" x14ac:dyDescent="0.25">
      <c r="A31" s="22" t="str">
        <f>+CONCATENATE(LEFT(A6,4),". évi módosított előirányzat KIADÁSOK")</f>
        <v>2020. évi módosított előirányzat KIADÁSOK</v>
      </c>
      <c r="B31" s="70"/>
    </row>
    <row r="32" spans="1:2" x14ac:dyDescent="0.2">
      <c r="A32" s="69"/>
      <c r="B32" s="69"/>
    </row>
    <row r="33" spans="1:2" x14ac:dyDescent="0.2">
      <c r="A33" s="69" t="s">
        <v>283</v>
      </c>
      <c r="B33" s="69" t="s">
        <v>255</v>
      </c>
    </row>
    <row r="34" spans="1:2" x14ac:dyDescent="0.2">
      <c r="A34" s="69" t="s">
        <v>284</v>
      </c>
      <c r="B34" s="69" t="s">
        <v>265</v>
      </c>
    </row>
    <row r="35" spans="1:2" x14ac:dyDescent="0.2">
      <c r="A35" s="69" t="s">
        <v>285</v>
      </c>
      <c r="B35" s="69" t="s">
        <v>266</v>
      </c>
    </row>
    <row r="36" spans="1:2" x14ac:dyDescent="0.2">
      <c r="A36" s="69"/>
      <c r="B36" s="69"/>
    </row>
    <row r="37" spans="1:2" ht="15.75" x14ac:dyDescent="0.25">
      <c r="A37" s="71" t="str">
        <f>+CONCATENATE(LEFT(A6,4),".évi teljesített KIADÁSOK")</f>
        <v>2020.évi teljesített KIADÁSOK</v>
      </c>
      <c r="B37" s="70"/>
    </row>
    <row r="38" spans="1:2" x14ac:dyDescent="0.2">
      <c r="A38" s="69"/>
      <c r="B38" s="69"/>
    </row>
    <row r="39" spans="1:2" x14ac:dyDescent="0.2">
      <c r="A39" s="69" t="s">
        <v>286</v>
      </c>
      <c r="B39" s="69" t="s">
        <v>256</v>
      </c>
    </row>
    <row r="40" spans="1:2" x14ac:dyDescent="0.2">
      <c r="A40" s="69" t="s">
        <v>287</v>
      </c>
      <c r="B40" s="69" t="s">
        <v>267</v>
      </c>
    </row>
    <row r="41" spans="1:2" x14ac:dyDescent="0.2">
      <c r="A41" s="69" t="s">
        <v>288</v>
      </c>
      <c r="B41" s="69" t="s">
        <v>268</v>
      </c>
    </row>
  </sheetData>
  <sheetProtection sheet="1"/>
  <phoneticPr fontId="1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zoomScale="120" zoomScaleNormal="120" zoomScaleSheetLayoutView="100" workbookViewId="0">
      <selection activeCell="L17" sqref="L17"/>
    </sheetView>
  </sheetViews>
  <sheetFormatPr defaultRowHeight="15.75" x14ac:dyDescent="0.25"/>
  <cols>
    <col min="1" max="1" width="9" style="31" customWidth="1"/>
    <col min="2" max="2" width="68.83203125" style="31" customWidth="1"/>
    <col min="3" max="3" width="18.83203125" style="31" customWidth="1"/>
    <col min="4" max="5" width="18.83203125" style="32" customWidth="1"/>
    <col min="6" max="16384" width="9.33203125" style="41"/>
  </cols>
  <sheetData>
    <row r="1" spans="1:5" x14ac:dyDescent="0.25">
      <c r="A1" s="264" t="s">
        <v>517</v>
      </c>
      <c r="B1" s="265"/>
      <c r="C1" s="265"/>
      <c r="D1" s="265"/>
      <c r="E1" s="265"/>
    </row>
    <row r="2" spans="1:5" x14ac:dyDescent="0.25">
      <c r="A2" s="266" t="str">
        <f>CONCATENATE(Z_ALAPADATOK!A3)</f>
        <v>Tótszerdahely Községi Önkormányzata</v>
      </c>
      <c r="B2" s="267"/>
      <c r="C2" s="267"/>
      <c r="D2" s="267"/>
      <c r="E2" s="267"/>
    </row>
    <row r="3" spans="1:5" x14ac:dyDescent="0.25">
      <c r="A3" s="266" t="str">
        <f>CONCATENATE(Z_ALAPADATOK!B1,". ÉVI ZÁRSZÁMADÁSÁNAK PÉNZÜGYI MÉRLEGE")</f>
        <v>2020. ÉVI ZÁRSZÁMADÁSÁNAK PÉNZÜGYI MÉRLEGE</v>
      </c>
      <c r="B3" s="267"/>
      <c r="C3" s="267"/>
      <c r="D3" s="267"/>
      <c r="E3" s="267"/>
    </row>
    <row r="4" spans="1:5" ht="15.95" customHeight="1" x14ac:dyDescent="0.25">
      <c r="A4" s="268" t="s">
        <v>0</v>
      </c>
      <c r="B4" s="268"/>
      <c r="C4" s="268"/>
      <c r="D4" s="268"/>
      <c r="E4" s="268"/>
    </row>
    <row r="5" spans="1:5" ht="15.95" customHeight="1" thickBot="1" x14ac:dyDescent="0.3">
      <c r="A5" s="286"/>
      <c r="B5" s="287"/>
      <c r="C5" s="203"/>
      <c r="D5" s="204"/>
      <c r="E5" s="204" t="s">
        <v>477</v>
      </c>
    </row>
    <row r="6" spans="1:5" ht="15.95" customHeight="1" x14ac:dyDescent="0.25">
      <c r="A6" s="269" t="s">
        <v>34</v>
      </c>
      <c r="B6" s="271" t="s">
        <v>1</v>
      </c>
      <c r="C6" s="273" t="str">
        <f>CONCATENATE(Z_ALAPADATOK!B1-1," évi tény")</f>
        <v>2019 évi tény</v>
      </c>
      <c r="D6" s="275" t="str">
        <f>CONCATENATE(Z_ALAPADATOK!B1,". évi")</f>
        <v>2020. évi</v>
      </c>
      <c r="E6" s="276"/>
    </row>
    <row r="7" spans="1:5" ht="38.1" customHeight="1" thickBot="1" x14ac:dyDescent="0.3">
      <c r="A7" s="270"/>
      <c r="B7" s="272"/>
      <c r="C7" s="274"/>
      <c r="D7" s="205" t="s">
        <v>270</v>
      </c>
      <c r="E7" s="73" t="s">
        <v>269</v>
      </c>
    </row>
    <row r="8" spans="1:5" s="42" customFormat="1" ht="12" customHeight="1" thickBot="1" x14ac:dyDescent="0.25">
      <c r="A8" s="206" t="s">
        <v>239</v>
      </c>
      <c r="B8" s="207" t="s">
        <v>240</v>
      </c>
      <c r="C8" s="207" t="s">
        <v>241</v>
      </c>
      <c r="D8" s="207" t="s">
        <v>242</v>
      </c>
      <c r="E8" s="208" t="s">
        <v>244</v>
      </c>
    </row>
    <row r="9" spans="1:5" s="43" customFormat="1" ht="12" customHeight="1" thickBot="1" x14ac:dyDescent="0.25">
      <c r="A9" s="7" t="s">
        <v>2</v>
      </c>
      <c r="B9" s="78" t="s">
        <v>92</v>
      </c>
      <c r="C9" s="34">
        <f>+C10+C11+C12+C13+C14+C15</f>
        <v>117251225</v>
      </c>
      <c r="D9" s="34">
        <f>+D10+D11+D12+D13+D14+D15</f>
        <v>121334556</v>
      </c>
      <c r="E9" s="23">
        <f>+E10+E11+E12+E13+E14+E15</f>
        <v>121334556</v>
      </c>
    </row>
    <row r="10" spans="1:5" s="43" customFormat="1" ht="12" customHeight="1" x14ac:dyDescent="0.2">
      <c r="A10" s="3" t="s">
        <v>46</v>
      </c>
      <c r="B10" s="79" t="s">
        <v>93</v>
      </c>
      <c r="C10" s="36">
        <v>71213837</v>
      </c>
      <c r="D10" s="36">
        <v>79197065</v>
      </c>
      <c r="E10" s="25">
        <v>79197065</v>
      </c>
    </row>
    <row r="11" spans="1:5" s="43" customFormat="1" ht="12" customHeight="1" x14ac:dyDescent="0.2">
      <c r="A11" s="2" t="s">
        <v>47</v>
      </c>
      <c r="B11" s="80" t="s">
        <v>94</v>
      </c>
      <c r="C11" s="35">
        <v>16338583</v>
      </c>
      <c r="D11" s="35">
        <v>18216970</v>
      </c>
      <c r="E11" s="24">
        <v>18216970</v>
      </c>
    </row>
    <row r="12" spans="1:5" s="43" customFormat="1" ht="12" customHeight="1" x14ac:dyDescent="0.2">
      <c r="A12" s="2" t="s">
        <v>48</v>
      </c>
      <c r="B12" s="80" t="s">
        <v>491</v>
      </c>
      <c r="C12" s="35">
        <v>22237775</v>
      </c>
      <c r="D12" s="35">
        <v>21557181</v>
      </c>
      <c r="E12" s="24">
        <v>21557181</v>
      </c>
    </row>
    <row r="13" spans="1:5" s="43" customFormat="1" ht="12" customHeight="1" x14ac:dyDescent="0.2">
      <c r="A13" s="2" t="s">
        <v>49</v>
      </c>
      <c r="B13" s="80" t="s">
        <v>95</v>
      </c>
      <c r="C13" s="35">
        <v>1800000</v>
      </c>
      <c r="D13" s="35">
        <v>2263970</v>
      </c>
      <c r="E13" s="24">
        <v>2263970</v>
      </c>
    </row>
    <row r="14" spans="1:5" s="43" customFormat="1" ht="12" customHeight="1" x14ac:dyDescent="0.2">
      <c r="A14" s="2" t="s">
        <v>66</v>
      </c>
      <c r="B14" s="80" t="s">
        <v>213</v>
      </c>
      <c r="C14" s="81">
        <v>5616000</v>
      </c>
      <c r="D14" s="35"/>
      <c r="E14" s="24"/>
    </row>
    <row r="15" spans="1:5" s="43" customFormat="1" ht="12" customHeight="1" thickBot="1" x14ac:dyDescent="0.25">
      <c r="A15" s="4" t="s">
        <v>50</v>
      </c>
      <c r="B15" s="82" t="s">
        <v>214</v>
      </c>
      <c r="C15" s="83">
        <v>45030</v>
      </c>
      <c r="D15" s="37">
        <v>99370</v>
      </c>
      <c r="E15" s="26">
        <v>99370</v>
      </c>
    </row>
    <row r="16" spans="1:5" s="43" customFormat="1" ht="12" customHeight="1" thickBot="1" x14ac:dyDescent="0.25">
      <c r="A16" s="7" t="s">
        <v>3</v>
      </c>
      <c r="B16" s="84" t="s">
        <v>96</v>
      </c>
      <c r="C16" s="34">
        <f>+C17+C18+C19+C20+C21</f>
        <v>27466244</v>
      </c>
      <c r="D16" s="34">
        <f>+D17+D18+D19+D20+D21</f>
        <v>29714049</v>
      </c>
      <c r="E16" s="23">
        <f>+E17+E18+E19+E20+E21</f>
        <v>28812392</v>
      </c>
    </row>
    <row r="17" spans="1:5" s="43" customFormat="1" ht="12" customHeight="1" x14ac:dyDescent="0.2">
      <c r="A17" s="3" t="s">
        <v>52</v>
      </c>
      <c r="B17" s="79" t="s">
        <v>97</v>
      </c>
      <c r="C17" s="36"/>
      <c r="D17" s="36"/>
      <c r="E17" s="25"/>
    </row>
    <row r="18" spans="1:5" s="43" customFormat="1" ht="12" customHeight="1" x14ac:dyDescent="0.2">
      <c r="A18" s="2" t="s">
        <v>53</v>
      </c>
      <c r="B18" s="80" t="s">
        <v>98</v>
      </c>
      <c r="C18" s="35"/>
      <c r="D18" s="35"/>
      <c r="E18" s="24"/>
    </row>
    <row r="19" spans="1:5" s="43" customFormat="1" ht="12" customHeight="1" x14ac:dyDescent="0.2">
      <c r="A19" s="2" t="s">
        <v>54</v>
      </c>
      <c r="B19" s="80" t="s">
        <v>208</v>
      </c>
      <c r="C19" s="35"/>
      <c r="D19" s="35"/>
      <c r="E19" s="24"/>
    </row>
    <row r="20" spans="1:5" s="43" customFormat="1" ht="12" customHeight="1" x14ac:dyDescent="0.2">
      <c r="A20" s="2" t="s">
        <v>55</v>
      </c>
      <c r="B20" s="80" t="s">
        <v>209</v>
      </c>
      <c r="C20" s="35"/>
      <c r="D20" s="35"/>
      <c r="E20" s="24"/>
    </row>
    <row r="21" spans="1:5" s="43" customFormat="1" ht="12" customHeight="1" x14ac:dyDescent="0.2">
      <c r="A21" s="2" t="s">
        <v>56</v>
      </c>
      <c r="B21" s="80" t="s">
        <v>99</v>
      </c>
      <c r="C21" s="35">
        <v>27466244</v>
      </c>
      <c r="D21" s="35">
        <v>29714049</v>
      </c>
      <c r="E21" s="24">
        <v>28812392</v>
      </c>
    </row>
    <row r="22" spans="1:5" s="43" customFormat="1" ht="12" customHeight="1" thickBot="1" x14ac:dyDescent="0.25">
      <c r="A22" s="4" t="s">
        <v>62</v>
      </c>
      <c r="B22" s="82" t="s">
        <v>100</v>
      </c>
      <c r="C22" s="37"/>
      <c r="D22" s="37"/>
      <c r="E22" s="26"/>
    </row>
    <row r="23" spans="1:5" s="43" customFormat="1" ht="12" customHeight="1" thickBot="1" x14ac:dyDescent="0.25">
      <c r="A23" s="7" t="s">
        <v>4</v>
      </c>
      <c r="B23" s="78" t="s">
        <v>101</v>
      </c>
      <c r="C23" s="34">
        <f>+C24+C25+C26+C27+C28</f>
        <v>9077845</v>
      </c>
      <c r="D23" s="34">
        <f>+D24+D25+D26+D27+D28</f>
        <v>127660038</v>
      </c>
      <c r="E23" s="23">
        <f>+E24+E25+E26+E27+E28</f>
        <v>127660038</v>
      </c>
    </row>
    <row r="24" spans="1:5" s="43" customFormat="1" ht="12" customHeight="1" x14ac:dyDescent="0.2">
      <c r="A24" s="3" t="s">
        <v>35</v>
      </c>
      <c r="B24" s="79" t="s">
        <v>102</v>
      </c>
      <c r="C24" s="36"/>
      <c r="D24" s="36"/>
      <c r="E24" s="25"/>
    </row>
    <row r="25" spans="1:5" s="43" customFormat="1" ht="12" customHeight="1" x14ac:dyDescent="0.2">
      <c r="A25" s="2" t="s">
        <v>36</v>
      </c>
      <c r="B25" s="80" t="s">
        <v>103</v>
      </c>
      <c r="C25" s="35"/>
      <c r="D25" s="35"/>
      <c r="E25" s="24"/>
    </row>
    <row r="26" spans="1:5" s="43" customFormat="1" ht="12" customHeight="1" x14ac:dyDescent="0.2">
      <c r="A26" s="2" t="s">
        <v>37</v>
      </c>
      <c r="B26" s="80" t="s">
        <v>210</v>
      </c>
      <c r="C26" s="35"/>
      <c r="D26" s="35"/>
      <c r="E26" s="24"/>
    </row>
    <row r="27" spans="1:5" s="43" customFormat="1" ht="12" customHeight="1" x14ac:dyDescent="0.2">
      <c r="A27" s="2" t="s">
        <v>38</v>
      </c>
      <c r="B27" s="80" t="s">
        <v>211</v>
      </c>
      <c r="C27" s="35"/>
      <c r="D27" s="35"/>
      <c r="E27" s="24"/>
    </row>
    <row r="28" spans="1:5" s="43" customFormat="1" ht="12" customHeight="1" x14ac:dyDescent="0.2">
      <c r="A28" s="2" t="s">
        <v>70</v>
      </c>
      <c r="B28" s="80" t="s">
        <v>104</v>
      </c>
      <c r="C28" s="35">
        <v>9077845</v>
      </c>
      <c r="D28" s="35">
        <v>127660038</v>
      </c>
      <c r="E28" s="24">
        <v>127660038</v>
      </c>
    </row>
    <row r="29" spans="1:5" s="43" customFormat="1" ht="12" customHeight="1" thickBot="1" x14ac:dyDescent="0.25">
      <c r="A29" s="4" t="s">
        <v>71</v>
      </c>
      <c r="B29" s="82" t="s">
        <v>105</v>
      </c>
      <c r="C29" s="37">
        <v>9077845</v>
      </c>
      <c r="D29" s="37">
        <v>98820336</v>
      </c>
      <c r="E29" s="26">
        <v>98820336</v>
      </c>
    </row>
    <row r="30" spans="1:5" s="43" customFormat="1" ht="12" customHeight="1" thickBot="1" x14ac:dyDescent="0.25">
      <c r="A30" s="13" t="s">
        <v>72</v>
      </c>
      <c r="B30" s="8" t="s">
        <v>300</v>
      </c>
      <c r="C30" s="40">
        <f>SUM(C31:C37)</f>
        <v>19167397</v>
      </c>
      <c r="D30" s="40">
        <f>SUM(D31:D37)</f>
        <v>14690000</v>
      </c>
      <c r="E30" s="51">
        <f>SUM(E31:E37)</f>
        <v>11936852</v>
      </c>
    </row>
    <row r="31" spans="1:5" s="43" customFormat="1" ht="12" customHeight="1" x14ac:dyDescent="0.2">
      <c r="A31" s="48" t="s">
        <v>106</v>
      </c>
      <c r="B31" s="44" t="s">
        <v>289</v>
      </c>
      <c r="C31" s="36">
        <v>141500</v>
      </c>
      <c r="D31" s="36">
        <v>200000</v>
      </c>
      <c r="E31" s="25">
        <v>204076</v>
      </c>
    </row>
    <row r="32" spans="1:5" s="43" customFormat="1" ht="12" customHeight="1" x14ac:dyDescent="0.2">
      <c r="A32" s="49" t="s">
        <v>107</v>
      </c>
      <c r="B32" s="44" t="s">
        <v>492</v>
      </c>
      <c r="C32" s="35">
        <v>2269333</v>
      </c>
      <c r="D32" s="35">
        <v>2040000</v>
      </c>
      <c r="E32" s="24">
        <v>2243678</v>
      </c>
    </row>
    <row r="33" spans="1:5" s="43" customFormat="1" ht="12" customHeight="1" x14ac:dyDescent="0.2">
      <c r="A33" s="49" t="s">
        <v>108</v>
      </c>
      <c r="B33" s="44" t="s">
        <v>290</v>
      </c>
      <c r="C33" s="35">
        <v>12931255</v>
      </c>
      <c r="D33" s="35">
        <v>12000000</v>
      </c>
      <c r="E33" s="24">
        <v>9428562</v>
      </c>
    </row>
    <row r="34" spans="1:5" s="43" customFormat="1" ht="12" customHeight="1" x14ac:dyDescent="0.2">
      <c r="A34" s="49" t="s">
        <v>109</v>
      </c>
      <c r="B34" s="44" t="s">
        <v>482</v>
      </c>
      <c r="C34" s="35"/>
      <c r="D34" s="35"/>
      <c r="E34" s="24"/>
    </row>
    <row r="35" spans="1:5" s="43" customFormat="1" ht="12" customHeight="1" x14ac:dyDescent="0.2">
      <c r="A35" s="49" t="s">
        <v>291</v>
      </c>
      <c r="B35" s="44" t="s">
        <v>110</v>
      </c>
      <c r="C35" s="35">
        <v>3374499</v>
      </c>
      <c r="D35" s="35"/>
      <c r="E35" s="24"/>
    </row>
    <row r="36" spans="1:5" s="43" customFormat="1" ht="12" customHeight="1" x14ac:dyDescent="0.2">
      <c r="A36" s="49" t="s">
        <v>292</v>
      </c>
      <c r="B36" s="44" t="s">
        <v>478</v>
      </c>
      <c r="C36" s="35"/>
      <c r="D36" s="35"/>
      <c r="E36" s="24"/>
    </row>
    <row r="37" spans="1:5" s="43" customFormat="1" ht="12" customHeight="1" thickBot="1" x14ac:dyDescent="0.25">
      <c r="A37" s="50" t="s">
        <v>293</v>
      </c>
      <c r="B37" s="44" t="s">
        <v>493</v>
      </c>
      <c r="C37" s="37">
        <v>450810</v>
      </c>
      <c r="D37" s="37">
        <v>450000</v>
      </c>
      <c r="E37" s="26">
        <v>60536</v>
      </c>
    </row>
    <row r="38" spans="1:5" s="43" customFormat="1" ht="12" customHeight="1" thickBot="1" x14ac:dyDescent="0.25">
      <c r="A38" s="7" t="s">
        <v>6</v>
      </c>
      <c r="B38" s="78" t="s">
        <v>301</v>
      </c>
      <c r="C38" s="34">
        <f>SUM(C39:C49)</f>
        <v>28162586</v>
      </c>
      <c r="D38" s="34">
        <f>SUM(D39:D49)</f>
        <v>38714861</v>
      </c>
      <c r="E38" s="23">
        <f>SUM(E39:E49)</f>
        <v>36676200</v>
      </c>
    </row>
    <row r="39" spans="1:5" s="43" customFormat="1" ht="12" customHeight="1" x14ac:dyDescent="0.2">
      <c r="A39" s="3" t="s">
        <v>39</v>
      </c>
      <c r="B39" s="79" t="s">
        <v>113</v>
      </c>
      <c r="C39" s="36"/>
      <c r="D39" s="36">
        <v>1200000</v>
      </c>
      <c r="E39" s="25"/>
    </row>
    <row r="40" spans="1:5" s="43" customFormat="1" ht="12" customHeight="1" x14ac:dyDescent="0.2">
      <c r="A40" s="2" t="s">
        <v>40</v>
      </c>
      <c r="B40" s="80" t="s">
        <v>114</v>
      </c>
      <c r="C40" s="35">
        <v>3385560</v>
      </c>
      <c r="D40" s="35">
        <v>3281000</v>
      </c>
      <c r="E40" s="24">
        <v>2840353</v>
      </c>
    </row>
    <row r="41" spans="1:5" s="43" customFormat="1" ht="12" customHeight="1" x14ac:dyDescent="0.2">
      <c r="A41" s="2" t="s">
        <v>41</v>
      </c>
      <c r="B41" s="80" t="s">
        <v>115</v>
      </c>
      <c r="C41" s="35"/>
      <c r="D41" s="35">
        <v>381000</v>
      </c>
      <c r="E41" s="24"/>
    </row>
    <row r="42" spans="1:5" s="43" customFormat="1" ht="12" customHeight="1" x14ac:dyDescent="0.2">
      <c r="A42" s="2" t="s">
        <v>73</v>
      </c>
      <c r="B42" s="80" t="s">
        <v>116</v>
      </c>
      <c r="C42" s="35"/>
      <c r="D42" s="35"/>
      <c r="E42" s="24"/>
    </row>
    <row r="43" spans="1:5" s="43" customFormat="1" ht="12" customHeight="1" x14ac:dyDescent="0.2">
      <c r="A43" s="2" t="s">
        <v>74</v>
      </c>
      <c r="B43" s="80" t="s">
        <v>117</v>
      </c>
      <c r="C43" s="35">
        <v>19355841</v>
      </c>
      <c r="D43" s="35">
        <v>25836791</v>
      </c>
      <c r="E43" s="24">
        <v>25836791</v>
      </c>
    </row>
    <row r="44" spans="1:5" s="43" customFormat="1" ht="12" customHeight="1" x14ac:dyDescent="0.2">
      <c r="A44" s="2" t="s">
        <v>75</v>
      </c>
      <c r="B44" s="80" t="s">
        <v>118</v>
      </c>
      <c r="C44" s="35">
        <v>5421152</v>
      </c>
      <c r="D44" s="35">
        <v>7916421</v>
      </c>
      <c r="E44" s="24">
        <v>7901249</v>
      </c>
    </row>
    <row r="45" spans="1:5" s="43" customFormat="1" ht="12" customHeight="1" x14ac:dyDescent="0.2">
      <c r="A45" s="2" t="s">
        <v>76</v>
      </c>
      <c r="B45" s="80" t="s">
        <v>119</v>
      </c>
      <c r="C45" s="35"/>
      <c r="D45" s="35"/>
      <c r="E45" s="24"/>
    </row>
    <row r="46" spans="1:5" s="43" customFormat="1" ht="12" customHeight="1" x14ac:dyDescent="0.2">
      <c r="A46" s="2" t="s">
        <v>77</v>
      </c>
      <c r="B46" s="80" t="s">
        <v>120</v>
      </c>
      <c r="C46" s="35">
        <v>33</v>
      </c>
      <c r="D46" s="35">
        <v>1874</v>
      </c>
      <c r="E46" s="24">
        <v>32</v>
      </c>
    </row>
    <row r="47" spans="1:5" s="43" customFormat="1" ht="12" customHeight="1" x14ac:dyDescent="0.2">
      <c r="A47" s="2" t="s">
        <v>111</v>
      </c>
      <c r="B47" s="80" t="s">
        <v>121</v>
      </c>
      <c r="C47" s="35"/>
      <c r="D47" s="35"/>
      <c r="E47" s="24"/>
    </row>
    <row r="48" spans="1:5" s="43" customFormat="1" ht="12" customHeight="1" x14ac:dyDescent="0.2">
      <c r="A48" s="2" t="s">
        <v>112</v>
      </c>
      <c r="B48" s="80" t="s">
        <v>216</v>
      </c>
      <c r="C48" s="38"/>
      <c r="D48" s="38"/>
      <c r="E48" s="27"/>
    </row>
    <row r="49" spans="1:5" s="43" customFormat="1" ht="12" customHeight="1" thickBot="1" x14ac:dyDescent="0.25">
      <c r="A49" s="4" t="s">
        <v>215</v>
      </c>
      <c r="B49" s="82" t="s">
        <v>122</v>
      </c>
      <c r="C49" s="39"/>
      <c r="D49" s="39">
        <v>97775</v>
      </c>
      <c r="E49" s="28">
        <v>97775</v>
      </c>
    </row>
    <row r="50" spans="1:5" s="43" customFormat="1" ht="12" customHeight="1" thickBot="1" x14ac:dyDescent="0.25">
      <c r="A50" s="7" t="s">
        <v>7</v>
      </c>
      <c r="B50" s="78" t="s">
        <v>123</v>
      </c>
      <c r="C50" s="34">
        <f>SUM(C51:C55)</f>
        <v>60000</v>
      </c>
      <c r="D50" s="34">
        <f>SUM(D51:D55)</f>
        <v>3200000</v>
      </c>
      <c r="E50" s="23">
        <f>SUM(E51:E55)</f>
        <v>3200000</v>
      </c>
    </row>
    <row r="51" spans="1:5" s="43" customFormat="1" ht="12" customHeight="1" x14ac:dyDescent="0.2">
      <c r="A51" s="3" t="s">
        <v>42</v>
      </c>
      <c r="B51" s="79" t="s">
        <v>127</v>
      </c>
      <c r="C51" s="52"/>
      <c r="D51" s="52"/>
      <c r="E51" s="29"/>
    </row>
    <row r="52" spans="1:5" s="43" customFormat="1" ht="12" customHeight="1" x14ac:dyDescent="0.2">
      <c r="A52" s="2" t="s">
        <v>43</v>
      </c>
      <c r="B52" s="80" t="s">
        <v>128</v>
      </c>
      <c r="C52" s="38">
        <v>60000</v>
      </c>
      <c r="D52" s="38"/>
      <c r="E52" s="27"/>
    </row>
    <row r="53" spans="1:5" s="43" customFormat="1" ht="12" customHeight="1" x14ac:dyDescent="0.2">
      <c r="A53" s="2" t="s">
        <v>124</v>
      </c>
      <c r="B53" s="80" t="s">
        <v>129</v>
      </c>
      <c r="C53" s="38"/>
      <c r="D53" s="38">
        <v>3200000</v>
      </c>
      <c r="E53" s="27">
        <v>3200000</v>
      </c>
    </row>
    <row r="54" spans="1:5" s="43" customFormat="1" ht="12" customHeight="1" x14ac:dyDescent="0.2">
      <c r="A54" s="2" t="s">
        <v>125</v>
      </c>
      <c r="B54" s="80" t="s">
        <v>130</v>
      </c>
      <c r="C54" s="38"/>
      <c r="D54" s="38"/>
      <c r="E54" s="27"/>
    </row>
    <row r="55" spans="1:5" s="43" customFormat="1" ht="12" customHeight="1" thickBot="1" x14ac:dyDescent="0.25">
      <c r="A55" s="4" t="s">
        <v>126</v>
      </c>
      <c r="B55" s="82" t="s">
        <v>131</v>
      </c>
      <c r="C55" s="39"/>
      <c r="D55" s="39"/>
      <c r="E55" s="28"/>
    </row>
    <row r="56" spans="1:5" s="43" customFormat="1" ht="13.5" thickBot="1" x14ac:dyDescent="0.25">
      <c r="A56" s="7" t="s">
        <v>78</v>
      </c>
      <c r="B56" s="78" t="s">
        <v>132</v>
      </c>
      <c r="C56" s="34">
        <f>SUM(C57:C59)</f>
        <v>724194</v>
      </c>
      <c r="D56" s="34">
        <f>SUM(D57:D59)</f>
        <v>0</v>
      </c>
      <c r="E56" s="23">
        <f>SUM(E57:E59)</f>
        <v>0</v>
      </c>
    </row>
    <row r="57" spans="1:5" s="43" customFormat="1" ht="12.75" x14ac:dyDescent="0.2">
      <c r="A57" s="3" t="s">
        <v>44</v>
      </c>
      <c r="B57" s="79" t="s">
        <v>133</v>
      </c>
      <c r="C57" s="36"/>
      <c r="D57" s="36"/>
      <c r="E57" s="25"/>
    </row>
    <row r="58" spans="1:5" s="43" customFormat="1" ht="14.45" customHeight="1" x14ac:dyDescent="0.2">
      <c r="A58" s="2" t="s">
        <v>45</v>
      </c>
      <c r="B58" s="80" t="s">
        <v>302</v>
      </c>
      <c r="C58" s="35"/>
      <c r="D58" s="35"/>
      <c r="E58" s="24"/>
    </row>
    <row r="59" spans="1:5" s="43" customFormat="1" ht="12.75" x14ac:dyDescent="0.2">
      <c r="A59" s="2" t="s">
        <v>136</v>
      </c>
      <c r="B59" s="80" t="s">
        <v>134</v>
      </c>
      <c r="C59" s="35">
        <v>724194</v>
      </c>
      <c r="D59" s="35"/>
      <c r="E59" s="24"/>
    </row>
    <row r="60" spans="1:5" s="43" customFormat="1" ht="13.5" thickBot="1" x14ac:dyDescent="0.25">
      <c r="A60" s="4" t="s">
        <v>137</v>
      </c>
      <c r="B60" s="82" t="s">
        <v>135</v>
      </c>
      <c r="C60" s="37"/>
      <c r="D60" s="37"/>
      <c r="E60" s="26"/>
    </row>
    <row r="61" spans="1:5" s="43" customFormat="1" ht="13.5" thickBot="1" x14ac:dyDescent="0.25">
      <c r="A61" s="7" t="s">
        <v>9</v>
      </c>
      <c r="B61" s="84" t="s">
        <v>138</v>
      </c>
      <c r="C61" s="34">
        <f>SUM(C62:C64)</f>
        <v>0</v>
      </c>
      <c r="D61" s="34">
        <f>SUM(D62:D64)</f>
        <v>0</v>
      </c>
      <c r="E61" s="23">
        <f>SUM(E62:E64)</f>
        <v>0</v>
      </c>
    </row>
    <row r="62" spans="1:5" s="43" customFormat="1" ht="12.75" x14ac:dyDescent="0.2">
      <c r="A62" s="2" t="s">
        <v>79</v>
      </c>
      <c r="B62" s="79" t="s">
        <v>140</v>
      </c>
      <c r="C62" s="38"/>
      <c r="D62" s="38"/>
      <c r="E62" s="27"/>
    </row>
    <row r="63" spans="1:5" s="43" customFormat="1" ht="12.75" customHeight="1" x14ac:dyDescent="0.2">
      <c r="A63" s="2" t="s">
        <v>80</v>
      </c>
      <c r="B63" s="80" t="s">
        <v>303</v>
      </c>
      <c r="C63" s="38"/>
      <c r="D63" s="38"/>
      <c r="E63" s="27"/>
    </row>
    <row r="64" spans="1:5" s="43" customFormat="1" ht="12.75" x14ac:dyDescent="0.2">
      <c r="A64" s="2" t="s">
        <v>90</v>
      </c>
      <c r="B64" s="80" t="s">
        <v>141</v>
      </c>
      <c r="C64" s="38"/>
      <c r="D64" s="38"/>
      <c r="E64" s="27"/>
    </row>
    <row r="65" spans="1:5" s="43" customFormat="1" ht="13.5" thickBot="1" x14ac:dyDescent="0.25">
      <c r="A65" s="2" t="s">
        <v>139</v>
      </c>
      <c r="B65" s="82" t="s">
        <v>142</v>
      </c>
      <c r="C65" s="38"/>
      <c r="D65" s="38"/>
      <c r="E65" s="27"/>
    </row>
    <row r="66" spans="1:5" s="43" customFormat="1" ht="13.5" thickBot="1" x14ac:dyDescent="0.25">
      <c r="A66" s="7" t="s">
        <v>10</v>
      </c>
      <c r="B66" s="78" t="s">
        <v>143</v>
      </c>
      <c r="C66" s="40">
        <f>+C9+C16+C23+C30+C38+C50+C56+C61</f>
        <v>201909491</v>
      </c>
      <c r="D66" s="40">
        <f>+D9+D16+D23+D30+D38+D50+D56+D61</f>
        <v>335313504</v>
      </c>
      <c r="E66" s="51">
        <f>+E9+E16+E23+E30+E38+E50+E56+E61</f>
        <v>329620038</v>
      </c>
    </row>
    <row r="67" spans="1:5" s="43" customFormat="1" ht="13.5" thickBot="1" x14ac:dyDescent="0.25">
      <c r="A67" s="53" t="s">
        <v>144</v>
      </c>
      <c r="B67" s="84" t="s">
        <v>304</v>
      </c>
      <c r="C67" s="34">
        <f>SUM(C68:C70)</f>
        <v>0</v>
      </c>
      <c r="D67" s="34">
        <f>SUM(D68:D70)</f>
        <v>0</v>
      </c>
      <c r="E67" s="23">
        <f>SUM(E68:E70)</f>
        <v>0</v>
      </c>
    </row>
    <row r="68" spans="1:5" s="43" customFormat="1" ht="12.75" x14ac:dyDescent="0.2">
      <c r="A68" s="2" t="s">
        <v>171</v>
      </c>
      <c r="B68" s="79" t="s">
        <v>145</v>
      </c>
      <c r="C68" s="38"/>
      <c r="D68" s="38"/>
      <c r="E68" s="27"/>
    </row>
    <row r="69" spans="1:5" s="43" customFormat="1" ht="12.75" x14ac:dyDescent="0.2">
      <c r="A69" s="2" t="s">
        <v>180</v>
      </c>
      <c r="B69" s="80" t="s">
        <v>146</v>
      </c>
      <c r="C69" s="38"/>
      <c r="D69" s="38"/>
      <c r="E69" s="27"/>
    </row>
    <row r="70" spans="1:5" s="43" customFormat="1" ht="13.5" thickBot="1" x14ac:dyDescent="0.25">
      <c r="A70" s="2" t="s">
        <v>181</v>
      </c>
      <c r="B70" s="57" t="s">
        <v>483</v>
      </c>
      <c r="C70" s="38"/>
      <c r="D70" s="38"/>
      <c r="E70" s="27"/>
    </row>
    <row r="71" spans="1:5" s="43" customFormat="1" ht="13.5" thickBot="1" x14ac:dyDescent="0.25">
      <c r="A71" s="53" t="s">
        <v>147</v>
      </c>
      <c r="B71" s="84" t="s">
        <v>148</v>
      </c>
      <c r="C71" s="34">
        <f>SUM(C72:C75)</f>
        <v>0</v>
      </c>
      <c r="D71" s="34">
        <f>SUM(D72:D75)</f>
        <v>0</v>
      </c>
      <c r="E71" s="23">
        <f>SUM(E72:E75)</f>
        <v>0</v>
      </c>
    </row>
    <row r="72" spans="1:5" s="43" customFormat="1" ht="12.75" x14ac:dyDescent="0.2">
      <c r="A72" s="2" t="s">
        <v>67</v>
      </c>
      <c r="B72" s="85" t="s">
        <v>149</v>
      </c>
      <c r="C72" s="38"/>
      <c r="D72" s="38"/>
      <c r="E72" s="27"/>
    </row>
    <row r="73" spans="1:5" s="43" customFormat="1" ht="12.75" x14ac:dyDescent="0.2">
      <c r="A73" s="2" t="s">
        <v>68</v>
      </c>
      <c r="B73" s="85" t="s">
        <v>294</v>
      </c>
      <c r="C73" s="38"/>
      <c r="D73" s="38"/>
      <c r="E73" s="27"/>
    </row>
    <row r="74" spans="1:5" s="43" customFormat="1" ht="12" customHeight="1" x14ac:dyDescent="0.2">
      <c r="A74" s="2" t="s">
        <v>172</v>
      </c>
      <c r="B74" s="85" t="s">
        <v>150</v>
      </c>
      <c r="C74" s="38"/>
      <c r="D74" s="38"/>
      <c r="E74" s="27"/>
    </row>
    <row r="75" spans="1:5" s="43" customFormat="1" ht="12" customHeight="1" thickBot="1" x14ac:dyDescent="0.25">
      <c r="A75" s="2" t="s">
        <v>173</v>
      </c>
      <c r="B75" s="86" t="s">
        <v>295</v>
      </c>
      <c r="C75" s="38"/>
      <c r="D75" s="38"/>
      <c r="E75" s="27"/>
    </row>
    <row r="76" spans="1:5" s="43" customFormat="1" ht="12" customHeight="1" thickBot="1" x14ac:dyDescent="0.25">
      <c r="A76" s="53" t="s">
        <v>151</v>
      </c>
      <c r="B76" s="84" t="s">
        <v>152</v>
      </c>
      <c r="C76" s="34">
        <f>SUM(C77:C78)</f>
        <v>44303013</v>
      </c>
      <c r="D76" s="34">
        <f>SUM(D77:D78)</f>
        <v>29559230</v>
      </c>
      <c r="E76" s="23">
        <f>SUM(E77:E78)</f>
        <v>29559230</v>
      </c>
    </row>
    <row r="77" spans="1:5" s="43" customFormat="1" ht="12" customHeight="1" x14ac:dyDescent="0.2">
      <c r="A77" s="2" t="s">
        <v>174</v>
      </c>
      <c r="B77" s="79" t="s">
        <v>153</v>
      </c>
      <c r="C77" s="38">
        <v>44303013</v>
      </c>
      <c r="D77" s="38">
        <v>29559230</v>
      </c>
      <c r="E77" s="27">
        <v>29559230</v>
      </c>
    </row>
    <row r="78" spans="1:5" s="43" customFormat="1" ht="12" customHeight="1" thickBot="1" x14ac:dyDescent="0.25">
      <c r="A78" s="2" t="s">
        <v>175</v>
      </c>
      <c r="B78" s="82" t="s">
        <v>154</v>
      </c>
      <c r="C78" s="38"/>
      <c r="D78" s="38"/>
      <c r="E78" s="27"/>
    </row>
    <row r="79" spans="1:5" s="43" customFormat="1" ht="12" customHeight="1" thickBot="1" x14ac:dyDescent="0.25">
      <c r="A79" s="53" t="s">
        <v>155</v>
      </c>
      <c r="B79" s="84" t="s">
        <v>156</v>
      </c>
      <c r="C79" s="34">
        <f>SUM(C80:C82)</f>
        <v>4344942</v>
      </c>
      <c r="D79" s="34">
        <f>SUM(D80:D82)</f>
        <v>0</v>
      </c>
      <c r="E79" s="23">
        <f>SUM(E80:E82)</f>
        <v>4956521</v>
      </c>
    </row>
    <row r="80" spans="1:5" s="43" customFormat="1" ht="12" customHeight="1" x14ac:dyDescent="0.2">
      <c r="A80" s="2" t="s">
        <v>176</v>
      </c>
      <c r="B80" s="79" t="s">
        <v>157</v>
      </c>
      <c r="C80" s="38">
        <v>4344942</v>
      </c>
      <c r="D80" s="38"/>
      <c r="E80" s="27">
        <v>4956521</v>
      </c>
    </row>
    <row r="81" spans="1:5" s="43" customFormat="1" ht="12" customHeight="1" x14ac:dyDescent="0.2">
      <c r="A81" s="2" t="s">
        <v>177</v>
      </c>
      <c r="B81" s="80" t="s">
        <v>158</v>
      </c>
      <c r="C81" s="38"/>
      <c r="D81" s="38"/>
      <c r="E81" s="27"/>
    </row>
    <row r="82" spans="1:5" s="43" customFormat="1" ht="12" customHeight="1" thickBot="1" x14ac:dyDescent="0.25">
      <c r="A82" s="2" t="s">
        <v>178</v>
      </c>
      <c r="B82" s="87" t="s">
        <v>305</v>
      </c>
      <c r="C82" s="38"/>
      <c r="D82" s="38"/>
      <c r="E82" s="27"/>
    </row>
    <row r="83" spans="1:5" s="43" customFormat="1" ht="12" customHeight="1" thickBot="1" x14ac:dyDescent="0.25">
      <c r="A83" s="53" t="s">
        <v>159</v>
      </c>
      <c r="B83" s="84" t="s">
        <v>179</v>
      </c>
      <c r="C83" s="34">
        <f>SUM(C84:C87)</f>
        <v>0</v>
      </c>
      <c r="D83" s="34">
        <f>SUM(D84:D87)</f>
        <v>0</v>
      </c>
      <c r="E83" s="23">
        <f>SUM(E84:E87)</f>
        <v>0</v>
      </c>
    </row>
    <row r="84" spans="1:5" s="43" customFormat="1" ht="12" customHeight="1" x14ac:dyDescent="0.2">
      <c r="A84" s="88" t="s">
        <v>160</v>
      </c>
      <c r="B84" s="79" t="s">
        <v>161</v>
      </c>
      <c r="C84" s="38"/>
      <c r="D84" s="38"/>
      <c r="E84" s="27"/>
    </row>
    <row r="85" spans="1:5" s="43" customFormat="1" ht="12" customHeight="1" x14ac:dyDescent="0.2">
      <c r="A85" s="89" t="s">
        <v>162</v>
      </c>
      <c r="B85" s="80" t="s">
        <v>163</v>
      </c>
      <c r="C85" s="38"/>
      <c r="D85" s="38"/>
      <c r="E85" s="27"/>
    </row>
    <row r="86" spans="1:5" s="43" customFormat="1" ht="12" customHeight="1" x14ac:dyDescent="0.2">
      <c r="A86" s="89" t="s">
        <v>164</v>
      </c>
      <c r="B86" s="80" t="s">
        <v>165</v>
      </c>
      <c r="C86" s="38"/>
      <c r="D86" s="38"/>
      <c r="E86" s="27"/>
    </row>
    <row r="87" spans="1:5" s="43" customFormat="1" ht="12" customHeight="1" thickBot="1" x14ac:dyDescent="0.25">
      <c r="A87" s="90" t="s">
        <v>166</v>
      </c>
      <c r="B87" s="82" t="s">
        <v>167</v>
      </c>
      <c r="C87" s="38"/>
      <c r="D87" s="38"/>
      <c r="E87" s="27"/>
    </row>
    <row r="88" spans="1:5" s="43" customFormat="1" ht="12" customHeight="1" thickBot="1" x14ac:dyDescent="0.25">
      <c r="A88" s="53" t="s">
        <v>168</v>
      </c>
      <c r="B88" s="84" t="s">
        <v>169</v>
      </c>
      <c r="C88" s="55"/>
      <c r="D88" s="55"/>
      <c r="E88" s="56"/>
    </row>
    <row r="89" spans="1:5" s="43" customFormat="1" ht="13.5" customHeight="1" thickBot="1" x14ac:dyDescent="0.25">
      <c r="A89" s="53" t="s">
        <v>170</v>
      </c>
      <c r="B89" s="91" t="s">
        <v>306</v>
      </c>
      <c r="C89" s="40">
        <f>+C67+C71+C76+C79+C83+C88</f>
        <v>48647955</v>
      </c>
      <c r="D89" s="40">
        <f>+D67+D71+D76+D79+D83+D88</f>
        <v>29559230</v>
      </c>
      <c r="E89" s="51">
        <f>+E67+E71+E76+E79+E83+E88</f>
        <v>34515751</v>
      </c>
    </row>
    <row r="90" spans="1:5" s="43" customFormat="1" ht="12" customHeight="1" thickBot="1" x14ac:dyDescent="0.25">
      <c r="A90" s="54" t="s">
        <v>182</v>
      </c>
      <c r="B90" s="92" t="s">
        <v>307</v>
      </c>
      <c r="C90" s="40">
        <f>+C66+C89</f>
        <v>250557446</v>
      </c>
      <c r="D90" s="40">
        <f>+D66+D89</f>
        <v>364872734</v>
      </c>
      <c r="E90" s="51">
        <f>+E66+E89</f>
        <v>364135789</v>
      </c>
    </row>
    <row r="91" spans="1:5" ht="16.5" customHeight="1" x14ac:dyDescent="0.25">
      <c r="A91" s="277" t="s">
        <v>30</v>
      </c>
      <c r="B91" s="277"/>
      <c r="C91" s="277"/>
      <c r="D91" s="277"/>
      <c r="E91" s="277"/>
    </row>
    <row r="92" spans="1:5" s="45" customFormat="1" ht="16.5" customHeight="1" thickBot="1" x14ac:dyDescent="0.3">
      <c r="A92" s="93" t="s">
        <v>69</v>
      </c>
      <c r="B92" s="93"/>
      <c r="C92" s="93"/>
      <c r="D92" s="18"/>
      <c r="E92" s="18" t="str">
        <f>E5</f>
        <v>Forintban!</v>
      </c>
    </row>
    <row r="93" spans="1:5" s="45" customFormat="1" ht="16.5" customHeight="1" x14ac:dyDescent="0.25">
      <c r="A93" s="278" t="s">
        <v>34</v>
      </c>
      <c r="B93" s="280" t="s">
        <v>249</v>
      </c>
      <c r="C93" s="282" t="str">
        <f>+C6</f>
        <v>2019 évi tény</v>
      </c>
      <c r="D93" s="284" t="str">
        <f>+D6</f>
        <v>2020. évi</v>
      </c>
      <c r="E93" s="285"/>
    </row>
    <row r="94" spans="1:5" ht="38.1" customHeight="1" thickBot="1" x14ac:dyDescent="0.3">
      <c r="A94" s="279"/>
      <c r="B94" s="281"/>
      <c r="C94" s="283"/>
      <c r="D94" s="67" t="s">
        <v>270</v>
      </c>
      <c r="E94" s="77" t="s">
        <v>269</v>
      </c>
    </row>
    <row r="95" spans="1:5" s="42" customFormat="1" ht="12" customHeight="1" thickBot="1" x14ac:dyDescent="0.25">
      <c r="A95" s="13" t="s">
        <v>239</v>
      </c>
      <c r="B95" s="14" t="s">
        <v>240</v>
      </c>
      <c r="C95" s="14" t="s">
        <v>241</v>
      </c>
      <c r="D95" s="14" t="s">
        <v>242</v>
      </c>
      <c r="E95" s="94" t="s">
        <v>244</v>
      </c>
    </row>
    <row r="96" spans="1:5" ht="12" customHeight="1" thickBot="1" x14ac:dyDescent="0.3">
      <c r="A96" s="9" t="s">
        <v>2</v>
      </c>
      <c r="B96" s="12" t="s">
        <v>207</v>
      </c>
      <c r="C96" s="33">
        <f>SUM(C97:C101)</f>
        <v>193271367</v>
      </c>
      <c r="D96" s="33">
        <f>+D97+D98+D99+D100+D101+D114</f>
        <v>336040963</v>
      </c>
      <c r="E96" s="58">
        <f>+E97+E98+E99+E100+E101</f>
        <v>193575541</v>
      </c>
    </row>
    <row r="97" spans="1:5" ht="12" customHeight="1" x14ac:dyDescent="0.25">
      <c r="A97" s="5" t="s">
        <v>46</v>
      </c>
      <c r="B97" s="95" t="s">
        <v>31</v>
      </c>
      <c r="C97" s="63">
        <v>101068765</v>
      </c>
      <c r="D97" s="63">
        <v>109141609</v>
      </c>
      <c r="E97" s="59">
        <v>102680404</v>
      </c>
    </row>
    <row r="98" spans="1:5" ht="12" customHeight="1" x14ac:dyDescent="0.25">
      <c r="A98" s="2" t="s">
        <v>47</v>
      </c>
      <c r="B98" s="96" t="s">
        <v>81</v>
      </c>
      <c r="C98" s="35">
        <v>16172137</v>
      </c>
      <c r="D98" s="35">
        <v>16236492</v>
      </c>
      <c r="E98" s="24">
        <v>14303061</v>
      </c>
    </row>
    <row r="99" spans="1:5" ht="12" customHeight="1" x14ac:dyDescent="0.25">
      <c r="A99" s="2" t="s">
        <v>48</v>
      </c>
      <c r="B99" s="96" t="s">
        <v>65</v>
      </c>
      <c r="C99" s="37">
        <v>69928925</v>
      </c>
      <c r="D99" s="37">
        <v>81261970</v>
      </c>
      <c r="E99" s="26">
        <v>70370587</v>
      </c>
    </row>
    <row r="100" spans="1:5" ht="12" customHeight="1" x14ac:dyDescent="0.25">
      <c r="A100" s="2" t="s">
        <v>49</v>
      </c>
      <c r="B100" s="97" t="s">
        <v>82</v>
      </c>
      <c r="C100" s="37">
        <v>858750</v>
      </c>
      <c r="D100" s="37">
        <v>687150</v>
      </c>
      <c r="E100" s="26">
        <v>552000</v>
      </c>
    </row>
    <row r="101" spans="1:5" ht="12" customHeight="1" x14ac:dyDescent="0.25">
      <c r="A101" s="2" t="s">
        <v>57</v>
      </c>
      <c r="B101" s="98" t="s">
        <v>83</v>
      </c>
      <c r="C101" s="37">
        <f>C108+C113</f>
        <v>5242790</v>
      </c>
      <c r="D101" s="37">
        <f>D108+D113+D110</f>
        <v>5995141</v>
      </c>
      <c r="E101" s="250">
        <f>E108+E113+E110</f>
        <v>5669489</v>
      </c>
    </row>
    <row r="102" spans="1:5" ht="12" customHeight="1" x14ac:dyDescent="0.25">
      <c r="A102" s="2" t="s">
        <v>50</v>
      </c>
      <c r="B102" s="96" t="s">
        <v>221</v>
      </c>
      <c r="C102" s="37"/>
      <c r="D102" s="37"/>
      <c r="E102" s="26"/>
    </row>
    <row r="103" spans="1:5" ht="12" customHeight="1" x14ac:dyDescent="0.25">
      <c r="A103" s="2" t="s">
        <v>51</v>
      </c>
      <c r="B103" s="99" t="s">
        <v>220</v>
      </c>
      <c r="C103" s="37"/>
      <c r="D103" s="37"/>
      <c r="E103" s="26"/>
    </row>
    <row r="104" spans="1:5" ht="12" customHeight="1" x14ac:dyDescent="0.25">
      <c r="A104" s="2" t="s">
        <v>58</v>
      </c>
      <c r="B104" s="96" t="s">
        <v>219</v>
      </c>
      <c r="C104" s="37"/>
      <c r="D104" s="37"/>
      <c r="E104" s="26"/>
    </row>
    <row r="105" spans="1:5" ht="12" customHeight="1" x14ac:dyDescent="0.25">
      <c r="A105" s="2" t="s">
        <v>59</v>
      </c>
      <c r="B105" s="96" t="s">
        <v>185</v>
      </c>
      <c r="C105" s="37"/>
      <c r="D105" s="37"/>
      <c r="E105" s="26"/>
    </row>
    <row r="106" spans="1:5" ht="12" customHeight="1" x14ac:dyDescent="0.25">
      <c r="A106" s="2" t="s">
        <v>60</v>
      </c>
      <c r="B106" s="99" t="s">
        <v>186</v>
      </c>
      <c r="C106" s="37"/>
      <c r="D106" s="37"/>
      <c r="E106" s="26"/>
    </row>
    <row r="107" spans="1:5" ht="12" customHeight="1" x14ac:dyDescent="0.25">
      <c r="A107" s="2" t="s">
        <v>61</v>
      </c>
      <c r="B107" s="99" t="s">
        <v>187</v>
      </c>
      <c r="C107" s="37"/>
      <c r="D107" s="37"/>
      <c r="E107" s="26"/>
    </row>
    <row r="108" spans="1:5" ht="12" customHeight="1" x14ac:dyDescent="0.25">
      <c r="A108" s="2" t="s">
        <v>63</v>
      </c>
      <c r="B108" s="99" t="s">
        <v>188</v>
      </c>
      <c r="C108" s="37">
        <v>4274114</v>
      </c>
      <c r="D108" s="37">
        <v>5504489</v>
      </c>
      <c r="E108" s="26">
        <v>5504489</v>
      </c>
    </row>
    <row r="109" spans="1:5" ht="12" customHeight="1" x14ac:dyDescent="0.25">
      <c r="A109" s="2" t="s">
        <v>84</v>
      </c>
      <c r="B109" s="99" t="s">
        <v>189</v>
      </c>
      <c r="C109" s="37"/>
      <c r="D109" s="37"/>
      <c r="E109" s="26"/>
    </row>
    <row r="110" spans="1:5" ht="12" customHeight="1" x14ac:dyDescent="0.25">
      <c r="A110" s="2" t="s">
        <v>183</v>
      </c>
      <c r="B110" s="99" t="s">
        <v>190</v>
      </c>
      <c r="C110" s="37"/>
      <c r="D110" s="37">
        <v>165000</v>
      </c>
      <c r="E110" s="26">
        <v>165000</v>
      </c>
    </row>
    <row r="111" spans="1:5" ht="12" customHeight="1" x14ac:dyDescent="0.25">
      <c r="A111" s="2" t="s">
        <v>184</v>
      </c>
      <c r="B111" s="99" t="s">
        <v>191</v>
      </c>
      <c r="C111" s="37"/>
      <c r="D111" s="37"/>
      <c r="E111" s="26"/>
    </row>
    <row r="112" spans="1:5" ht="12" customHeight="1" x14ac:dyDescent="0.25">
      <c r="A112" s="2" t="s">
        <v>217</v>
      </c>
      <c r="B112" s="99" t="s">
        <v>192</v>
      </c>
      <c r="C112" s="37"/>
      <c r="D112" s="37"/>
      <c r="E112" s="26"/>
    </row>
    <row r="113" spans="1:5" ht="12" customHeight="1" x14ac:dyDescent="0.25">
      <c r="A113" s="2" t="s">
        <v>218</v>
      </c>
      <c r="B113" s="96" t="s">
        <v>193</v>
      </c>
      <c r="C113" s="37">
        <v>968676</v>
      </c>
      <c r="D113" s="37">
        <v>325652</v>
      </c>
      <c r="E113" s="26"/>
    </row>
    <row r="114" spans="1:5" ht="12" customHeight="1" x14ac:dyDescent="0.25">
      <c r="A114" s="1" t="s">
        <v>222</v>
      </c>
      <c r="B114" s="100" t="s">
        <v>32</v>
      </c>
      <c r="C114" s="37"/>
      <c r="D114" s="37">
        <f>D115+D116</f>
        <v>122718601</v>
      </c>
      <c r="E114" s="26"/>
    </row>
    <row r="115" spans="1:5" ht="12" customHeight="1" x14ac:dyDescent="0.25">
      <c r="A115" s="2" t="s">
        <v>223</v>
      </c>
      <c r="B115" s="100" t="s">
        <v>225</v>
      </c>
      <c r="C115" s="37"/>
      <c r="D115" s="37">
        <v>4182638</v>
      </c>
      <c r="E115" s="26"/>
    </row>
    <row r="116" spans="1:5" ht="12" customHeight="1" thickBot="1" x14ac:dyDescent="0.3">
      <c r="A116" s="6" t="s">
        <v>224</v>
      </c>
      <c r="B116" s="101" t="s">
        <v>226</v>
      </c>
      <c r="C116" s="64"/>
      <c r="D116" s="64">
        <v>118535963</v>
      </c>
      <c r="E116" s="60"/>
    </row>
    <row r="117" spans="1:5" ht="12" customHeight="1" thickBot="1" x14ac:dyDescent="0.3">
      <c r="A117" s="7" t="s">
        <v>3</v>
      </c>
      <c r="B117" s="11" t="s">
        <v>484</v>
      </c>
      <c r="C117" s="34">
        <f>+C118+C120+C122</f>
        <v>16248967</v>
      </c>
      <c r="D117" s="34">
        <f>+D118+D120+D122</f>
        <v>24486829</v>
      </c>
      <c r="E117" s="23">
        <f>+E118+E120+E122</f>
        <v>24101599</v>
      </c>
    </row>
    <row r="118" spans="1:5" ht="12" customHeight="1" x14ac:dyDescent="0.25">
      <c r="A118" s="3" t="s">
        <v>52</v>
      </c>
      <c r="B118" s="96" t="s">
        <v>89</v>
      </c>
      <c r="C118" s="36">
        <v>9302071</v>
      </c>
      <c r="D118" s="36">
        <v>15365017</v>
      </c>
      <c r="E118" s="25">
        <v>15191569</v>
      </c>
    </row>
    <row r="119" spans="1:5" ht="12" customHeight="1" x14ac:dyDescent="0.25">
      <c r="A119" s="3" t="s">
        <v>53</v>
      </c>
      <c r="B119" s="100" t="s">
        <v>197</v>
      </c>
      <c r="C119" s="36"/>
      <c r="D119" s="36">
        <v>10868250</v>
      </c>
      <c r="E119" s="25">
        <v>10868250</v>
      </c>
    </row>
    <row r="120" spans="1:5" x14ac:dyDescent="0.25">
      <c r="A120" s="3" t="s">
        <v>54</v>
      </c>
      <c r="B120" s="100" t="s">
        <v>85</v>
      </c>
      <c r="C120" s="35">
        <v>6946896</v>
      </c>
      <c r="D120" s="35">
        <v>9121812</v>
      </c>
      <c r="E120" s="24">
        <v>8910030</v>
      </c>
    </row>
    <row r="121" spans="1:5" ht="12" customHeight="1" x14ac:dyDescent="0.25">
      <c r="A121" s="3" t="s">
        <v>55</v>
      </c>
      <c r="B121" s="100" t="s">
        <v>198</v>
      </c>
      <c r="C121" s="35"/>
      <c r="D121" s="35"/>
      <c r="E121" s="24"/>
    </row>
    <row r="122" spans="1:5" ht="12" customHeight="1" x14ac:dyDescent="0.25">
      <c r="A122" s="3" t="s">
        <v>56</v>
      </c>
      <c r="B122" s="82" t="s">
        <v>91</v>
      </c>
      <c r="C122" s="35"/>
      <c r="D122" s="35"/>
      <c r="E122" s="24"/>
    </row>
    <row r="123" spans="1:5" x14ac:dyDescent="0.25">
      <c r="A123" s="3" t="s">
        <v>62</v>
      </c>
      <c r="B123" s="80" t="s">
        <v>212</v>
      </c>
      <c r="C123" s="35"/>
      <c r="D123" s="35"/>
      <c r="E123" s="24"/>
    </row>
    <row r="124" spans="1:5" x14ac:dyDescent="0.25">
      <c r="A124" s="3" t="s">
        <v>64</v>
      </c>
      <c r="B124" s="102" t="s">
        <v>203</v>
      </c>
      <c r="C124" s="35"/>
      <c r="D124" s="35"/>
      <c r="E124" s="24"/>
    </row>
    <row r="125" spans="1:5" ht="12" customHeight="1" x14ac:dyDescent="0.25">
      <c r="A125" s="3" t="s">
        <v>86</v>
      </c>
      <c r="B125" s="96" t="s">
        <v>187</v>
      </c>
      <c r="C125" s="35"/>
      <c r="D125" s="35"/>
      <c r="E125" s="24"/>
    </row>
    <row r="126" spans="1:5" ht="12" customHeight="1" x14ac:dyDescent="0.25">
      <c r="A126" s="3" t="s">
        <v>87</v>
      </c>
      <c r="B126" s="96" t="s">
        <v>202</v>
      </c>
      <c r="C126" s="35"/>
      <c r="D126" s="35"/>
      <c r="E126" s="24"/>
    </row>
    <row r="127" spans="1:5" ht="12" customHeight="1" x14ac:dyDescent="0.25">
      <c r="A127" s="3" t="s">
        <v>88</v>
      </c>
      <c r="B127" s="96" t="s">
        <v>201</v>
      </c>
      <c r="C127" s="35"/>
      <c r="D127" s="35"/>
      <c r="E127" s="24"/>
    </row>
    <row r="128" spans="1:5" s="103" customFormat="1" ht="12" customHeight="1" x14ac:dyDescent="0.2">
      <c r="A128" s="3" t="s">
        <v>194</v>
      </c>
      <c r="B128" s="96" t="s">
        <v>190</v>
      </c>
      <c r="C128" s="35"/>
      <c r="D128" s="35"/>
      <c r="E128" s="24"/>
    </row>
    <row r="129" spans="1:5" ht="12" customHeight="1" x14ac:dyDescent="0.25">
      <c r="A129" s="3" t="s">
        <v>195</v>
      </c>
      <c r="B129" s="96" t="s">
        <v>200</v>
      </c>
      <c r="C129" s="35"/>
      <c r="D129" s="35"/>
      <c r="E129" s="24"/>
    </row>
    <row r="130" spans="1:5" ht="12" customHeight="1" thickBot="1" x14ac:dyDescent="0.3">
      <c r="A130" s="1" t="s">
        <v>196</v>
      </c>
      <c r="B130" s="96" t="s">
        <v>199</v>
      </c>
      <c r="C130" s="37"/>
      <c r="D130" s="37"/>
      <c r="E130" s="26"/>
    </row>
    <row r="131" spans="1:5" ht="12" customHeight="1" thickBot="1" x14ac:dyDescent="0.3">
      <c r="A131" s="7" t="s">
        <v>4</v>
      </c>
      <c r="B131" s="104" t="s">
        <v>227</v>
      </c>
      <c r="C131" s="34">
        <f>+C96+C117</f>
        <v>209520334</v>
      </c>
      <c r="D131" s="34">
        <f>+D96+D117</f>
        <v>360527792</v>
      </c>
      <c r="E131" s="23">
        <f>+E96+E117</f>
        <v>217677140</v>
      </c>
    </row>
    <row r="132" spans="1:5" ht="12" customHeight="1" thickBot="1" x14ac:dyDescent="0.3">
      <c r="A132" s="7" t="s">
        <v>5</v>
      </c>
      <c r="B132" s="104" t="s">
        <v>228</v>
      </c>
      <c r="C132" s="34">
        <f>+C133+C134+C135</f>
        <v>0</v>
      </c>
      <c r="D132" s="34">
        <f>+D133+D134+D135</f>
        <v>0</v>
      </c>
      <c r="E132" s="23">
        <f>+E133+E134+E135</f>
        <v>0</v>
      </c>
    </row>
    <row r="133" spans="1:5" ht="12" customHeight="1" x14ac:dyDescent="0.25">
      <c r="A133" s="3" t="s">
        <v>106</v>
      </c>
      <c r="B133" s="102" t="s">
        <v>248</v>
      </c>
      <c r="C133" s="35"/>
      <c r="D133" s="35"/>
      <c r="E133" s="24"/>
    </row>
    <row r="134" spans="1:5" ht="12" customHeight="1" x14ac:dyDescent="0.25">
      <c r="A134" s="3" t="s">
        <v>107</v>
      </c>
      <c r="B134" s="102" t="s">
        <v>230</v>
      </c>
      <c r="C134" s="35"/>
      <c r="D134" s="35"/>
      <c r="E134" s="24"/>
    </row>
    <row r="135" spans="1:5" ht="12" customHeight="1" thickBot="1" x14ac:dyDescent="0.3">
      <c r="A135" s="1" t="s">
        <v>108</v>
      </c>
      <c r="B135" s="105" t="s">
        <v>247</v>
      </c>
      <c r="C135" s="35"/>
      <c r="D135" s="35"/>
      <c r="E135" s="24"/>
    </row>
    <row r="136" spans="1:5" ht="12" customHeight="1" thickBot="1" x14ac:dyDescent="0.3">
      <c r="A136" s="7" t="s">
        <v>6</v>
      </c>
      <c r="B136" s="104" t="s">
        <v>485</v>
      </c>
      <c r="C136" s="34">
        <f>+C137+C138+C139+C140</f>
        <v>0</v>
      </c>
      <c r="D136" s="34">
        <f>+D137+D138+D139+D140</f>
        <v>0</v>
      </c>
      <c r="E136" s="23">
        <f>+E137+E138+E139+E140</f>
        <v>0</v>
      </c>
    </row>
    <row r="137" spans="1:5" ht="12" customHeight="1" x14ac:dyDescent="0.25">
      <c r="A137" s="3" t="s">
        <v>39</v>
      </c>
      <c r="B137" s="102" t="s">
        <v>231</v>
      </c>
      <c r="C137" s="35"/>
      <c r="D137" s="35"/>
      <c r="E137" s="24"/>
    </row>
    <row r="138" spans="1:5" ht="12" customHeight="1" x14ac:dyDescent="0.25">
      <c r="A138" s="3" t="s">
        <v>40</v>
      </c>
      <c r="B138" s="102" t="s">
        <v>308</v>
      </c>
      <c r="C138" s="35"/>
      <c r="D138" s="35"/>
      <c r="E138" s="24"/>
    </row>
    <row r="139" spans="1:5" ht="12" customHeight="1" x14ac:dyDescent="0.25">
      <c r="A139" s="3" t="s">
        <v>41</v>
      </c>
      <c r="B139" s="102" t="s">
        <v>229</v>
      </c>
      <c r="C139" s="35"/>
      <c r="D139" s="35"/>
      <c r="E139" s="24"/>
    </row>
    <row r="140" spans="1:5" ht="12" customHeight="1" thickBot="1" x14ac:dyDescent="0.3">
      <c r="A140" s="1" t="s">
        <v>73</v>
      </c>
      <c r="B140" s="105" t="s">
        <v>309</v>
      </c>
      <c r="C140" s="35"/>
      <c r="D140" s="35"/>
      <c r="E140" s="24"/>
    </row>
    <row r="141" spans="1:5" ht="12" customHeight="1" thickBot="1" x14ac:dyDescent="0.3">
      <c r="A141" s="7" t="s">
        <v>7</v>
      </c>
      <c r="B141" s="104" t="s">
        <v>232</v>
      </c>
      <c r="C141" s="40">
        <f>+C142+C143+C144+C145</f>
        <v>3974677</v>
      </c>
      <c r="D141" s="40">
        <f>+D142+D143+D144+D145</f>
        <v>4344942</v>
      </c>
      <c r="E141" s="51">
        <f>+E142+E143+E144+E145</f>
        <v>4344942</v>
      </c>
    </row>
    <row r="142" spans="1:5" ht="12" customHeight="1" x14ac:dyDescent="0.25">
      <c r="A142" s="3" t="s">
        <v>42</v>
      </c>
      <c r="B142" s="102" t="s">
        <v>204</v>
      </c>
      <c r="C142" s="35"/>
      <c r="D142" s="35"/>
      <c r="E142" s="24"/>
    </row>
    <row r="143" spans="1:5" ht="12" customHeight="1" x14ac:dyDescent="0.25">
      <c r="A143" s="3" t="s">
        <v>43</v>
      </c>
      <c r="B143" s="102" t="s">
        <v>205</v>
      </c>
      <c r="C143" s="35">
        <v>3974677</v>
      </c>
      <c r="D143" s="35">
        <v>4344942</v>
      </c>
      <c r="E143" s="24">
        <v>4344942</v>
      </c>
    </row>
    <row r="144" spans="1:5" ht="12" customHeight="1" x14ac:dyDescent="0.25">
      <c r="A144" s="3" t="s">
        <v>124</v>
      </c>
      <c r="B144" s="102" t="s">
        <v>310</v>
      </c>
      <c r="C144" s="35"/>
      <c r="D144" s="35"/>
      <c r="E144" s="24"/>
    </row>
    <row r="145" spans="1:9" ht="12" customHeight="1" thickBot="1" x14ac:dyDescent="0.3">
      <c r="A145" s="1" t="s">
        <v>125</v>
      </c>
      <c r="B145" s="105" t="s">
        <v>206</v>
      </c>
      <c r="C145" s="35"/>
      <c r="D145" s="35"/>
      <c r="E145" s="24"/>
    </row>
    <row r="146" spans="1:9" ht="15.2" customHeight="1" thickBot="1" x14ac:dyDescent="0.3">
      <c r="A146" s="7" t="s">
        <v>8</v>
      </c>
      <c r="B146" s="104" t="s">
        <v>486</v>
      </c>
      <c r="C146" s="65">
        <f>+C147+C148+C149+C150</f>
        <v>0</v>
      </c>
      <c r="D146" s="65">
        <f>+D147+D148+D149+D150</f>
        <v>0</v>
      </c>
      <c r="E146" s="61">
        <f>+E147+E148+E149+E150</f>
        <v>0</v>
      </c>
      <c r="F146" s="46"/>
      <c r="G146" s="47"/>
      <c r="H146" s="47"/>
      <c r="I146" s="47"/>
    </row>
    <row r="147" spans="1:9" s="43" customFormat="1" ht="12.95" customHeight="1" x14ac:dyDescent="0.2">
      <c r="A147" s="3" t="s">
        <v>44</v>
      </c>
      <c r="B147" s="102" t="s">
        <v>311</v>
      </c>
      <c r="C147" s="35"/>
      <c r="D147" s="35"/>
      <c r="E147" s="24"/>
    </row>
    <row r="148" spans="1:9" ht="13.5" customHeight="1" x14ac:dyDescent="0.25">
      <c r="A148" s="3" t="s">
        <v>45</v>
      </c>
      <c r="B148" s="102" t="s">
        <v>312</v>
      </c>
      <c r="C148" s="35"/>
      <c r="D148" s="35"/>
      <c r="E148" s="24"/>
    </row>
    <row r="149" spans="1:9" ht="13.5" customHeight="1" x14ac:dyDescent="0.25">
      <c r="A149" s="3" t="s">
        <v>136</v>
      </c>
      <c r="B149" s="102" t="s">
        <v>313</v>
      </c>
      <c r="C149" s="35"/>
      <c r="D149" s="35"/>
      <c r="E149" s="24"/>
    </row>
    <row r="150" spans="1:9" ht="13.5" customHeight="1" x14ac:dyDescent="0.25">
      <c r="A150" s="3" t="s">
        <v>137</v>
      </c>
      <c r="B150" s="102" t="s">
        <v>233</v>
      </c>
      <c r="C150" s="35"/>
      <c r="D150" s="35"/>
      <c r="E150" s="24"/>
    </row>
    <row r="151" spans="1:9" ht="13.5" customHeight="1" thickBot="1" x14ac:dyDescent="0.3">
      <c r="A151" s="1" t="s">
        <v>487</v>
      </c>
      <c r="B151" s="105" t="s">
        <v>234</v>
      </c>
      <c r="C151" s="242"/>
      <c r="D151" s="242"/>
      <c r="E151" s="243"/>
    </row>
    <row r="152" spans="1:9" ht="13.5" customHeight="1" thickBot="1" x14ac:dyDescent="0.3">
      <c r="A152" s="244" t="s">
        <v>9</v>
      </c>
      <c r="B152" s="245" t="s">
        <v>235</v>
      </c>
      <c r="C152" s="246"/>
      <c r="D152" s="246"/>
      <c r="E152" s="247"/>
    </row>
    <row r="153" spans="1:9" ht="13.5" customHeight="1" thickBot="1" x14ac:dyDescent="0.3">
      <c r="A153" s="244" t="s">
        <v>10</v>
      </c>
      <c r="B153" s="245" t="s">
        <v>236</v>
      </c>
      <c r="C153" s="246"/>
      <c r="D153" s="246"/>
      <c r="E153" s="247"/>
    </row>
    <row r="154" spans="1:9" ht="12.75" customHeight="1" thickBot="1" x14ac:dyDescent="0.3">
      <c r="A154" s="7" t="s">
        <v>11</v>
      </c>
      <c r="B154" s="104" t="s">
        <v>238</v>
      </c>
      <c r="C154" s="66">
        <f>+C132+C136+C141+C146+C152+C153</f>
        <v>3974677</v>
      </c>
      <c r="D154" s="66">
        <f>+D132+D136+D141+D146+D152+D153</f>
        <v>4344942</v>
      </c>
      <c r="E154" s="62">
        <f>+E132+E136+E141+E146+E152+E153</f>
        <v>4344942</v>
      </c>
    </row>
    <row r="155" spans="1:9" ht="13.5" customHeight="1" thickBot="1" x14ac:dyDescent="0.3">
      <c r="A155" s="30" t="s">
        <v>12</v>
      </c>
      <c r="B155" s="106" t="s">
        <v>237</v>
      </c>
      <c r="C155" s="66">
        <f>+C131+C154</f>
        <v>213495011</v>
      </c>
      <c r="D155" s="66">
        <f>+D131+D154</f>
        <v>364872734</v>
      </c>
      <c r="E155" s="62">
        <f>+E131+E154</f>
        <v>222022082</v>
      </c>
    </row>
    <row r="156" spans="1:9" ht="13.5" customHeight="1" x14ac:dyDescent="0.25">
      <c r="C156" s="230"/>
      <c r="D156" s="230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4">
    <mergeCell ref="A91:E91"/>
    <mergeCell ref="A93:A94"/>
    <mergeCell ref="B93:B94"/>
    <mergeCell ref="C93:C94"/>
    <mergeCell ref="D93:E93"/>
    <mergeCell ref="A5:B5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"/>
  <sheetViews>
    <sheetView zoomScale="120" zoomScaleNormal="120" workbookViewId="0">
      <selection activeCell="P12" sqref="P12"/>
    </sheetView>
  </sheetViews>
  <sheetFormatPr defaultRowHeight="12.75" x14ac:dyDescent="0.2"/>
  <cols>
    <col min="1" max="1" width="6.83203125" style="16" customWidth="1"/>
    <col min="2" max="2" width="32.33203125" style="15" customWidth="1"/>
    <col min="3" max="3" width="17" style="15" customWidth="1"/>
    <col min="4" max="9" width="12.83203125" style="15" customWidth="1"/>
    <col min="10" max="10" width="13.83203125" style="15" customWidth="1"/>
    <col min="11" max="11" width="4" style="15" customWidth="1"/>
    <col min="12" max="16384" width="9.33203125" style="15"/>
  </cols>
  <sheetData>
    <row r="1" spans="1:11" ht="15.75" x14ac:dyDescent="0.2">
      <c r="A1" s="288" t="s">
        <v>508</v>
      </c>
      <c r="B1" s="289"/>
      <c r="C1" s="289"/>
      <c r="D1" s="289"/>
      <c r="E1" s="289"/>
      <c r="F1" s="289"/>
      <c r="G1" s="289"/>
      <c r="H1" s="289"/>
      <c r="I1" s="289"/>
      <c r="J1" s="289"/>
    </row>
    <row r="2" spans="1:11" ht="14.25" thickBot="1" x14ac:dyDescent="0.25">
      <c r="A2" s="74"/>
      <c r="B2" s="75"/>
      <c r="C2" s="75"/>
      <c r="D2" s="75"/>
      <c r="E2" s="75"/>
      <c r="F2" s="75"/>
      <c r="G2" s="75"/>
      <c r="H2" s="75"/>
      <c r="I2" s="75"/>
      <c r="J2" s="76" t="str">
        <f>'6.1.sz.mell'!E5</f>
        <v>Forintban!</v>
      </c>
      <c r="K2" s="290" t="str">
        <f>CONCATENATE("6.2. melléklet ",Z_ALAPADATOK!A7," ",Z_ALAPADATOK!B7," ",Z_ALAPADATOK!C7," ",Z_ALAPADATOK!D7," ",Z_ALAPADATOK!E7," ",Z_ALAPADATOK!F7," ",Z_ALAPADATOK!G7," ",Z_ALAPADATOK!H7)</f>
        <v>6.2. melléklet a 3 / 2021. ( V.27. ) önkormányzati rendelethez</v>
      </c>
    </row>
    <row r="3" spans="1:11" s="110" customFormat="1" ht="26.45" customHeight="1" x14ac:dyDescent="0.2">
      <c r="A3" s="291" t="s">
        <v>34</v>
      </c>
      <c r="B3" s="293" t="s">
        <v>314</v>
      </c>
      <c r="C3" s="293" t="s">
        <v>315</v>
      </c>
      <c r="D3" s="293" t="s">
        <v>316</v>
      </c>
      <c r="E3" s="293" t="str">
        <f>CONCATENATE(Z_ALAPADATOK!B1,". évi teljesítés")</f>
        <v>2020. évi teljesítés</v>
      </c>
      <c r="F3" s="107" t="s">
        <v>317</v>
      </c>
      <c r="G3" s="108"/>
      <c r="H3" s="108"/>
      <c r="I3" s="109"/>
      <c r="J3" s="296" t="s">
        <v>318</v>
      </c>
      <c r="K3" s="290"/>
    </row>
    <row r="4" spans="1:11" s="114" customFormat="1" ht="32.450000000000003" customHeight="1" thickBot="1" x14ac:dyDescent="0.25">
      <c r="A4" s="292"/>
      <c r="B4" s="294"/>
      <c r="C4" s="294"/>
      <c r="D4" s="295"/>
      <c r="E4" s="295"/>
      <c r="F4" s="111" t="str">
        <f>CONCATENATE(Z_ALAPADATOK!B1+1,".")</f>
        <v>2021.</v>
      </c>
      <c r="G4" s="112" t="str">
        <f>CONCATENATE(Z_ALAPADATOK!B1+2,".")</f>
        <v>2022.</v>
      </c>
      <c r="H4" s="112" t="str">
        <f>CONCATENATE(Z_ALAPADATOK!B1+3,".")</f>
        <v>2023.</v>
      </c>
      <c r="I4" s="113" t="str">
        <f>CONCATENATE(Z_ALAPADATOK!B1+3,". után")</f>
        <v>2023. után</v>
      </c>
      <c r="J4" s="297"/>
      <c r="K4" s="290"/>
    </row>
    <row r="5" spans="1:11" s="119" customFormat="1" ht="14.1" customHeight="1" thickBot="1" x14ac:dyDescent="0.25">
      <c r="A5" s="115" t="s">
        <v>239</v>
      </c>
      <c r="B5" s="116" t="s">
        <v>319</v>
      </c>
      <c r="C5" s="117" t="s">
        <v>241</v>
      </c>
      <c r="D5" s="117" t="s">
        <v>243</v>
      </c>
      <c r="E5" s="117" t="s">
        <v>242</v>
      </c>
      <c r="F5" s="117" t="s">
        <v>244</v>
      </c>
      <c r="G5" s="117" t="s">
        <v>245</v>
      </c>
      <c r="H5" s="117" t="s">
        <v>246</v>
      </c>
      <c r="I5" s="117" t="s">
        <v>250</v>
      </c>
      <c r="J5" s="118" t="s">
        <v>320</v>
      </c>
      <c r="K5" s="290"/>
    </row>
    <row r="6" spans="1:11" ht="33.75" customHeight="1" x14ac:dyDescent="0.2">
      <c r="A6" s="120" t="s">
        <v>2</v>
      </c>
      <c r="B6" s="121" t="s">
        <v>321</v>
      </c>
      <c r="C6" s="122"/>
      <c r="D6" s="123">
        <f t="shared" ref="D6:I6" si="0">SUM(D7:D7)</f>
        <v>0</v>
      </c>
      <c r="E6" s="123">
        <f t="shared" si="0"/>
        <v>0</v>
      </c>
      <c r="F6" s="123">
        <f t="shared" si="0"/>
        <v>0</v>
      </c>
      <c r="G6" s="123">
        <f t="shared" si="0"/>
        <v>0</v>
      </c>
      <c r="H6" s="123">
        <f t="shared" si="0"/>
        <v>0</v>
      </c>
      <c r="I6" s="124">
        <f t="shared" si="0"/>
        <v>0</v>
      </c>
      <c r="J6" s="125">
        <f t="shared" ref="J6:J16" si="1">SUM(F6:I6)</f>
        <v>0</v>
      </c>
      <c r="K6" s="290"/>
    </row>
    <row r="7" spans="1:11" ht="21.2" customHeight="1" x14ac:dyDescent="0.2">
      <c r="A7" s="126" t="s">
        <v>3</v>
      </c>
      <c r="B7" s="127" t="s">
        <v>322</v>
      </c>
      <c r="C7" s="128"/>
      <c r="D7" s="10"/>
      <c r="E7" s="10"/>
      <c r="F7" s="10"/>
      <c r="G7" s="10"/>
      <c r="H7" s="10"/>
      <c r="I7" s="129"/>
      <c r="J7" s="130">
        <f t="shared" si="1"/>
        <v>0</v>
      </c>
      <c r="K7" s="290"/>
    </row>
    <row r="8" spans="1:11" ht="33" customHeight="1" x14ac:dyDescent="0.2">
      <c r="A8" s="126" t="s">
        <v>4</v>
      </c>
      <c r="B8" s="131" t="s">
        <v>323</v>
      </c>
      <c r="C8" s="132"/>
      <c r="D8" s="133">
        <f t="shared" ref="D8:I8" si="2">SUM(D9:D9)</f>
        <v>0</v>
      </c>
      <c r="E8" s="133">
        <f t="shared" si="2"/>
        <v>0</v>
      </c>
      <c r="F8" s="133">
        <f t="shared" si="2"/>
        <v>0</v>
      </c>
      <c r="G8" s="133">
        <f t="shared" si="2"/>
        <v>0</v>
      </c>
      <c r="H8" s="133">
        <f t="shared" si="2"/>
        <v>0</v>
      </c>
      <c r="I8" s="134">
        <f t="shared" si="2"/>
        <v>0</v>
      </c>
      <c r="J8" s="135">
        <f t="shared" si="1"/>
        <v>0</v>
      </c>
      <c r="K8" s="290"/>
    </row>
    <row r="9" spans="1:11" ht="21.2" customHeight="1" x14ac:dyDescent="0.2">
      <c r="A9" s="126" t="s">
        <v>5</v>
      </c>
      <c r="B9" s="127" t="s">
        <v>322</v>
      </c>
      <c r="C9" s="128"/>
      <c r="D9" s="10"/>
      <c r="E9" s="10"/>
      <c r="F9" s="10"/>
      <c r="G9" s="10"/>
      <c r="H9" s="10"/>
      <c r="I9" s="129"/>
      <c r="J9" s="130">
        <f t="shared" si="1"/>
        <v>0</v>
      </c>
      <c r="K9" s="290"/>
    </row>
    <row r="10" spans="1:11" ht="21.2" customHeight="1" x14ac:dyDescent="0.2">
      <c r="A10" s="126" t="s">
        <v>6</v>
      </c>
      <c r="B10" s="136" t="s">
        <v>324</v>
      </c>
      <c r="C10" s="132"/>
      <c r="D10" s="133">
        <f t="shared" ref="D10:I10" si="3">SUM(D11:D11)</f>
        <v>93568465</v>
      </c>
      <c r="E10" s="133">
        <f t="shared" si="3"/>
        <v>785000</v>
      </c>
      <c r="F10" s="133">
        <f t="shared" si="3"/>
        <v>86527171</v>
      </c>
      <c r="G10" s="133">
        <f t="shared" si="3"/>
        <v>6256294</v>
      </c>
      <c r="H10" s="133">
        <f t="shared" si="3"/>
        <v>0</v>
      </c>
      <c r="I10" s="134">
        <f t="shared" si="3"/>
        <v>0</v>
      </c>
      <c r="J10" s="135">
        <f t="shared" si="1"/>
        <v>92783465</v>
      </c>
      <c r="K10" s="290"/>
    </row>
    <row r="11" spans="1:11" ht="21.2" customHeight="1" x14ac:dyDescent="0.2">
      <c r="A11" s="126" t="s">
        <v>7</v>
      </c>
      <c r="B11" s="127" t="s">
        <v>509</v>
      </c>
      <c r="C11" s="128">
        <v>2020</v>
      </c>
      <c r="D11" s="10">
        <v>93568465</v>
      </c>
      <c r="E11" s="10">
        <v>785000</v>
      </c>
      <c r="F11" s="10">
        <v>86527171</v>
      </c>
      <c r="G11" s="10">
        <v>6256294</v>
      </c>
      <c r="H11" s="10"/>
      <c r="I11" s="129"/>
      <c r="J11" s="130">
        <f t="shared" si="1"/>
        <v>92783465</v>
      </c>
      <c r="K11" s="290"/>
    </row>
    <row r="12" spans="1:11" ht="21.2" customHeight="1" x14ac:dyDescent="0.2">
      <c r="A12" s="126" t="s">
        <v>8</v>
      </c>
      <c r="B12" s="136" t="s">
        <v>325</v>
      </c>
      <c r="C12" s="132"/>
      <c r="D12" s="133">
        <f>SUM(D13:D14)</f>
        <v>29465427</v>
      </c>
      <c r="E12" s="133">
        <f>SUM(E13:E14)</f>
        <v>5480000</v>
      </c>
      <c r="F12" s="133">
        <f>SUM(F13:F14)</f>
        <v>23985427</v>
      </c>
      <c r="G12" s="133">
        <f>SUM(G13:G14)</f>
        <v>0</v>
      </c>
      <c r="H12" s="133">
        <f>SUM(H13:H14)</f>
        <v>0</v>
      </c>
      <c r="I12" s="134">
        <f>SUM(I13:I13)</f>
        <v>0</v>
      </c>
      <c r="J12" s="135">
        <f t="shared" si="1"/>
        <v>23985427</v>
      </c>
      <c r="K12" s="290"/>
    </row>
    <row r="13" spans="1:11" ht="21.2" customHeight="1" x14ac:dyDescent="0.2">
      <c r="A13" s="126" t="s">
        <v>9</v>
      </c>
      <c r="B13" s="127" t="s">
        <v>507</v>
      </c>
      <c r="C13" s="128">
        <v>2020</v>
      </c>
      <c r="D13" s="10">
        <v>19305427</v>
      </c>
      <c r="E13" s="10">
        <v>400000</v>
      </c>
      <c r="F13" s="10">
        <v>18905427</v>
      </c>
      <c r="G13" s="10"/>
      <c r="H13" s="10"/>
      <c r="I13" s="129"/>
      <c r="J13" s="130">
        <f t="shared" si="1"/>
        <v>18905427</v>
      </c>
      <c r="K13" s="290"/>
    </row>
    <row r="14" spans="1:11" ht="21.2" customHeight="1" x14ac:dyDescent="0.2">
      <c r="A14" s="126" t="s">
        <v>10</v>
      </c>
      <c r="B14" s="127" t="s">
        <v>510</v>
      </c>
      <c r="C14" s="128">
        <v>2020</v>
      </c>
      <c r="D14" s="10">
        <v>10160000</v>
      </c>
      <c r="E14" s="10">
        <v>5080000</v>
      </c>
      <c r="F14" s="10">
        <v>5080000</v>
      </c>
      <c r="G14" s="10"/>
      <c r="H14" s="10"/>
      <c r="I14" s="255"/>
      <c r="J14" s="130">
        <f t="shared" si="1"/>
        <v>5080000</v>
      </c>
      <c r="K14" s="290"/>
    </row>
    <row r="15" spans="1:11" ht="21.2" customHeight="1" x14ac:dyDescent="0.2">
      <c r="A15" s="126" t="s">
        <v>11</v>
      </c>
      <c r="B15" s="138" t="s">
        <v>326</v>
      </c>
      <c r="C15" s="254"/>
      <c r="D15" s="139">
        <f t="shared" ref="D15:I15" si="4">SUM(D16:D16)</f>
        <v>0</v>
      </c>
      <c r="E15" s="139">
        <f t="shared" si="4"/>
        <v>0</v>
      </c>
      <c r="F15" s="139">
        <f t="shared" si="4"/>
        <v>0</v>
      </c>
      <c r="G15" s="139">
        <f t="shared" si="4"/>
        <v>0</v>
      </c>
      <c r="H15" s="139">
        <f t="shared" si="4"/>
        <v>0</v>
      </c>
      <c r="I15" s="140">
        <f t="shared" si="4"/>
        <v>0</v>
      </c>
      <c r="J15" s="135">
        <f t="shared" si="1"/>
        <v>0</v>
      </c>
      <c r="K15" s="290"/>
    </row>
    <row r="16" spans="1:11" ht="21.2" customHeight="1" thickBot="1" x14ac:dyDescent="0.25">
      <c r="A16" s="137" t="s">
        <v>12</v>
      </c>
      <c r="B16" s="127" t="s">
        <v>322</v>
      </c>
      <c r="C16" s="128"/>
      <c r="D16" s="10"/>
      <c r="E16" s="10"/>
      <c r="F16" s="10"/>
      <c r="G16" s="10"/>
      <c r="H16" s="10"/>
      <c r="I16" s="129"/>
      <c r="J16" s="130">
        <f t="shared" si="1"/>
        <v>0</v>
      </c>
      <c r="K16" s="290"/>
    </row>
    <row r="17" spans="1:11" ht="21.2" customHeight="1" thickBot="1" x14ac:dyDescent="0.25">
      <c r="A17" s="141" t="s">
        <v>13</v>
      </c>
      <c r="B17" s="142" t="s">
        <v>506</v>
      </c>
      <c r="C17" s="143"/>
      <c r="D17" s="144">
        <f t="shared" ref="D17:J17" si="5">D6+D8+D10+D12+D15</f>
        <v>123033892</v>
      </c>
      <c r="E17" s="144">
        <f t="shared" si="5"/>
        <v>6265000</v>
      </c>
      <c r="F17" s="144">
        <f t="shared" si="5"/>
        <v>110512598</v>
      </c>
      <c r="G17" s="144">
        <f t="shared" si="5"/>
        <v>6256294</v>
      </c>
      <c r="H17" s="144">
        <f t="shared" si="5"/>
        <v>0</v>
      </c>
      <c r="I17" s="145">
        <f t="shared" si="5"/>
        <v>0</v>
      </c>
      <c r="J17" s="146">
        <f t="shared" si="5"/>
        <v>116768892</v>
      </c>
      <c r="K17" s="290"/>
    </row>
  </sheetData>
  <mergeCells count="8">
    <mergeCell ref="A1:J1"/>
    <mergeCell ref="K2:K17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zoomScale="112" zoomScaleNormal="112" workbookViewId="0">
      <selection activeCell="O12" sqref="O12"/>
    </sheetView>
  </sheetViews>
  <sheetFormatPr defaultRowHeight="12.75" x14ac:dyDescent="0.2"/>
  <cols>
    <col min="1" max="1" width="6.6640625" style="17" customWidth="1"/>
    <col min="2" max="2" width="40.83203125" style="17" customWidth="1"/>
    <col min="3" max="3" width="20.83203125" style="17" customWidth="1"/>
    <col min="4" max="5" width="12.83203125" style="17" customWidth="1"/>
    <col min="6" max="16384" width="9.33203125" style="17"/>
  </cols>
  <sheetData>
    <row r="1" spans="1:5" ht="15" x14ac:dyDescent="0.25">
      <c r="A1" s="300" t="s">
        <v>518</v>
      </c>
      <c r="B1" s="300"/>
      <c r="C1" s="300"/>
      <c r="D1" s="300"/>
      <c r="E1" s="300"/>
    </row>
    <row r="2" spans="1:5" x14ac:dyDescent="0.2">
      <c r="A2" s="20"/>
      <c r="B2" s="302"/>
      <c r="C2" s="303"/>
      <c r="D2" s="303"/>
      <c r="E2" s="303"/>
    </row>
    <row r="3" spans="1:5" ht="15.75" x14ac:dyDescent="0.25">
      <c r="A3" s="301" t="s">
        <v>456</v>
      </c>
      <c r="B3" s="301"/>
      <c r="C3" s="301"/>
      <c r="D3" s="301"/>
      <c r="E3" s="301"/>
    </row>
    <row r="4" spans="1:5" ht="15.75" x14ac:dyDescent="0.25">
      <c r="A4" s="301" t="str">
        <f>CONCATENATE("A ",Z_ALAPADATOK!B1,". évi céljelleggel juttatott támogatások felhasználásáról")</f>
        <v>A 2020. évi céljelleggel juttatott támogatások felhasználásáról</v>
      </c>
      <c r="B4" s="301"/>
      <c r="C4" s="301"/>
      <c r="D4" s="301"/>
      <c r="E4" s="301"/>
    </row>
    <row r="5" spans="1:5" x14ac:dyDescent="0.2">
      <c r="A5" s="20"/>
      <c r="B5" s="20"/>
      <c r="C5" s="20"/>
      <c r="D5" s="20"/>
      <c r="E5" s="20"/>
    </row>
    <row r="6" spans="1:5" ht="14.25" thickBot="1" x14ac:dyDescent="0.3">
      <c r="A6" s="20"/>
      <c r="B6" s="20"/>
      <c r="C6" s="209"/>
      <c r="D6" s="209"/>
      <c r="E6" s="209" t="s">
        <v>477</v>
      </c>
    </row>
    <row r="7" spans="1:5" ht="42.75" customHeight="1" thickBot="1" x14ac:dyDescent="0.25">
      <c r="A7" s="210" t="s">
        <v>34</v>
      </c>
      <c r="B7" s="211" t="s">
        <v>327</v>
      </c>
      <c r="C7" s="211" t="s">
        <v>328</v>
      </c>
      <c r="D7" s="212" t="s">
        <v>329</v>
      </c>
      <c r="E7" s="213" t="s">
        <v>330</v>
      </c>
    </row>
    <row r="8" spans="1:5" ht="15.95" customHeight="1" x14ac:dyDescent="0.2">
      <c r="A8" s="147" t="s">
        <v>2</v>
      </c>
      <c r="B8" s="148" t="s">
        <v>512</v>
      </c>
      <c r="C8" s="248" t="s">
        <v>500</v>
      </c>
      <c r="D8" s="252">
        <v>1265610</v>
      </c>
      <c r="E8" s="149">
        <v>1265610</v>
      </c>
    </row>
    <row r="9" spans="1:5" ht="28.15" customHeight="1" x14ac:dyDescent="0.2">
      <c r="A9" s="150" t="s">
        <v>3</v>
      </c>
      <c r="B9" s="151" t="s">
        <v>514</v>
      </c>
      <c r="C9" s="251" t="s">
        <v>501</v>
      </c>
      <c r="D9" s="253">
        <v>3395358</v>
      </c>
      <c r="E9" s="153">
        <v>3395358</v>
      </c>
    </row>
    <row r="10" spans="1:5" ht="15.95" customHeight="1" x14ac:dyDescent="0.2">
      <c r="A10" s="150" t="s">
        <v>4</v>
      </c>
      <c r="B10" s="151" t="s">
        <v>513</v>
      </c>
      <c r="C10" s="249" t="s">
        <v>500</v>
      </c>
      <c r="D10" s="253">
        <v>107900</v>
      </c>
      <c r="E10" s="153">
        <v>107900</v>
      </c>
    </row>
    <row r="11" spans="1:5" ht="15.95" customHeight="1" x14ac:dyDescent="0.2">
      <c r="A11" s="150" t="s">
        <v>5</v>
      </c>
      <c r="B11" s="151" t="s">
        <v>503</v>
      </c>
      <c r="C11" s="249" t="s">
        <v>500</v>
      </c>
      <c r="D11" s="253">
        <v>178035</v>
      </c>
      <c r="E11" s="153">
        <v>178035</v>
      </c>
    </row>
    <row r="12" spans="1:5" ht="25.15" customHeight="1" x14ac:dyDescent="0.2">
      <c r="A12" s="150" t="s">
        <v>6</v>
      </c>
      <c r="B12" s="151" t="s">
        <v>504</v>
      </c>
      <c r="C12" s="251" t="s">
        <v>505</v>
      </c>
      <c r="D12" s="253">
        <v>357586</v>
      </c>
      <c r="E12" s="153">
        <v>357586</v>
      </c>
    </row>
    <row r="13" spans="1:5" ht="15.95" customHeight="1" x14ac:dyDescent="0.2">
      <c r="A13" s="150" t="s">
        <v>7</v>
      </c>
      <c r="B13" s="151" t="s">
        <v>511</v>
      </c>
      <c r="C13" s="249" t="s">
        <v>502</v>
      </c>
      <c r="D13" s="253">
        <v>200000</v>
      </c>
      <c r="E13" s="153">
        <v>200000</v>
      </c>
    </row>
    <row r="14" spans="1:5" ht="15.95" customHeight="1" x14ac:dyDescent="0.2">
      <c r="A14" s="150" t="s">
        <v>8</v>
      </c>
      <c r="B14" s="151"/>
      <c r="C14" s="249"/>
      <c r="D14" s="253"/>
      <c r="E14" s="153"/>
    </row>
    <row r="15" spans="1:5" ht="15.95" customHeight="1" x14ac:dyDescent="0.2">
      <c r="A15" s="150" t="s">
        <v>9</v>
      </c>
      <c r="B15" s="151"/>
      <c r="C15" s="249"/>
      <c r="D15" s="253"/>
      <c r="E15" s="153"/>
    </row>
    <row r="16" spans="1:5" ht="15.95" customHeight="1" x14ac:dyDescent="0.2">
      <c r="A16" s="150" t="s">
        <v>10</v>
      </c>
      <c r="B16" s="151"/>
      <c r="C16" s="249"/>
      <c r="D16" s="253"/>
      <c r="E16" s="153"/>
    </row>
    <row r="17" spans="1:5" ht="15.95" customHeight="1" x14ac:dyDescent="0.2">
      <c r="A17" s="150" t="s">
        <v>11</v>
      </c>
      <c r="B17" s="151"/>
      <c r="C17" s="249"/>
      <c r="D17" s="253"/>
      <c r="E17" s="153"/>
    </row>
    <row r="18" spans="1:5" ht="15.95" customHeight="1" x14ac:dyDescent="0.2">
      <c r="A18" s="150" t="s">
        <v>12</v>
      </c>
      <c r="B18" s="151"/>
      <c r="C18" s="249"/>
      <c r="D18" s="253"/>
      <c r="E18" s="153"/>
    </row>
    <row r="19" spans="1:5" ht="15.95" customHeight="1" x14ac:dyDescent="0.2">
      <c r="A19" s="150" t="s">
        <v>13</v>
      </c>
      <c r="B19" s="151"/>
      <c r="C19" s="151"/>
      <c r="D19" s="152"/>
      <c r="E19" s="153"/>
    </row>
    <row r="20" spans="1:5" ht="15.95" customHeight="1" x14ac:dyDescent="0.2">
      <c r="A20" s="150" t="s">
        <v>14</v>
      </c>
      <c r="B20" s="151"/>
      <c r="C20" s="151"/>
      <c r="D20" s="152"/>
      <c r="E20" s="153"/>
    </row>
    <row r="21" spans="1:5" ht="15.95" customHeight="1" x14ac:dyDescent="0.2">
      <c r="A21" s="150" t="s">
        <v>15</v>
      </c>
      <c r="B21" s="151"/>
      <c r="C21" s="151"/>
      <c r="D21" s="152"/>
      <c r="E21" s="153"/>
    </row>
    <row r="22" spans="1:5" ht="15.95" customHeight="1" x14ac:dyDescent="0.2">
      <c r="A22" s="150" t="s">
        <v>16</v>
      </c>
      <c r="B22" s="151"/>
      <c r="C22" s="151"/>
      <c r="D22" s="152"/>
      <c r="E22" s="153"/>
    </row>
    <row r="23" spans="1:5" ht="15.95" customHeight="1" x14ac:dyDescent="0.2">
      <c r="A23" s="150" t="s">
        <v>17</v>
      </c>
      <c r="B23" s="151"/>
      <c r="C23" s="151"/>
      <c r="D23" s="152"/>
      <c r="E23" s="153"/>
    </row>
    <row r="24" spans="1:5" ht="15.95" customHeight="1" x14ac:dyDescent="0.2">
      <c r="A24" s="150" t="s">
        <v>18</v>
      </c>
      <c r="B24" s="151"/>
      <c r="C24" s="151"/>
      <c r="D24" s="152"/>
      <c r="E24" s="153"/>
    </row>
    <row r="25" spans="1:5" ht="15.95" customHeight="1" x14ac:dyDescent="0.2">
      <c r="A25" s="150" t="s">
        <v>19</v>
      </c>
      <c r="B25" s="151"/>
      <c r="C25" s="151"/>
      <c r="D25" s="152"/>
      <c r="E25" s="153"/>
    </row>
    <row r="26" spans="1:5" ht="15.95" customHeight="1" x14ac:dyDescent="0.2">
      <c r="A26" s="150" t="s">
        <v>20</v>
      </c>
      <c r="B26" s="151"/>
      <c r="C26" s="151"/>
      <c r="D26" s="152"/>
      <c r="E26" s="153"/>
    </row>
    <row r="27" spans="1:5" ht="15.95" customHeight="1" x14ac:dyDescent="0.2">
      <c r="A27" s="150" t="s">
        <v>21</v>
      </c>
      <c r="B27" s="151"/>
      <c r="C27" s="151"/>
      <c r="D27" s="152"/>
      <c r="E27" s="153"/>
    </row>
    <row r="28" spans="1:5" ht="15.95" customHeight="1" x14ac:dyDescent="0.2">
      <c r="A28" s="150" t="s">
        <v>22</v>
      </c>
      <c r="B28" s="151"/>
      <c r="C28" s="151"/>
      <c r="D28" s="152"/>
      <c r="E28" s="153"/>
    </row>
    <row r="29" spans="1:5" ht="15.95" customHeight="1" x14ac:dyDescent="0.2">
      <c r="A29" s="150" t="s">
        <v>23</v>
      </c>
      <c r="B29" s="151"/>
      <c r="C29" s="151"/>
      <c r="D29" s="152"/>
      <c r="E29" s="153"/>
    </row>
    <row r="30" spans="1:5" ht="15.95" customHeight="1" x14ac:dyDescent="0.2">
      <c r="A30" s="150" t="s">
        <v>24</v>
      </c>
      <c r="B30" s="151"/>
      <c r="C30" s="151"/>
      <c r="D30" s="152"/>
      <c r="E30" s="153"/>
    </row>
    <row r="31" spans="1:5" ht="15.95" customHeight="1" x14ac:dyDescent="0.2">
      <c r="A31" s="150" t="s">
        <v>25</v>
      </c>
      <c r="B31" s="151"/>
      <c r="C31" s="151"/>
      <c r="D31" s="152"/>
      <c r="E31" s="153"/>
    </row>
    <row r="32" spans="1:5" ht="15.95" customHeight="1" x14ac:dyDescent="0.2">
      <c r="A32" s="150" t="s">
        <v>26</v>
      </c>
      <c r="B32" s="151"/>
      <c r="C32" s="151"/>
      <c r="D32" s="152"/>
      <c r="E32" s="153"/>
    </row>
    <row r="33" spans="1:5" ht="15.95" customHeight="1" x14ac:dyDescent="0.2">
      <c r="A33" s="150" t="s">
        <v>27</v>
      </c>
      <c r="B33" s="151"/>
      <c r="C33" s="151"/>
      <c r="D33" s="152"/>
      <c r="E33" s="153"/>
    </row>
    <row r="34" spans="1:5" ht="15.95" customHeight="1" x14ac:dyDescent="0.2">
      <c r="A34" s="150" t="s">
        <v>28</v>
      </c>
      <c r="B34" s="151"/>
      <c r="C34" s="151"/>
      <c r="D34" s="152"/>
      <c r="E34" s="153"/>
    </row>
    <row r="35" spans="1:5" ht="15.95" customHeight="1" x14ac:dyDescent="0.2">
      <c r="A35" s="150" t="s">
        <v>29</v>
      </c>
      <c r="B35" s="151"/>
      <c r="C35" s="151"/>
      <c r="D35" s="152"/>
      <c r="E35" s="153"/>
    </row>
    <row r="36" spans="1:5" ht="15.95" customHeight="1" x14ac:dyDescent="0.2">
      <c r="A36" s="150" t="s">
        <v>331</v>
      </c>
      <c r="B36" s="151"/>
      <c r="C36" s="151"/>
      <c r="D36" s="152"/>
      <c r="E36" s="153"/>
    </row>
    <row r="37" spans="1:5" ht="15.95" customHeight="1" x14ac:dyDescent="0.2">
      <c r="A37" s="150" t="s">
        <v>332</v>
      </c>
      <c r="B37" s="151"/>
      <c r="C37" s="151"/>
      <c r="D37" s="152"/>
      <c r="E37" s="153"/>
    </row>
    <row r="38" spans="1:5" ht="15.95" customHeight="1" x14ac:dyDescent="0.2">
      <c r="A38" s="150" t="s">
        <v>333</v>
      </c>
      <c r="B38" s="151"/>
      <c r="C38" s="151"/>
      <c r="D38" s="152"/>
      <c r="E38" s="153"/>
    </row>
    <row r="39" spans="1:5" ht="15.95" customHeight="1" x14ac:dyDescent="0.2">
      <c r="A39" s="150" t="s">
        <v>334</v>
      </c>
      <c r="B39" s="151"/>
      <c r="C39" s="151"/>
      <c r="D39" s="152"/>
      <c r="E39" s="153"/>
    </row>
    <row r="40" spans="1:5" ht="15.95" customHeight="1" thickBot="1" x14ac:dyDescent="0.25">
      <c r="A40" s="154" t="s">
        <v>335</v>
      </c>
      <c r="B40" s="155"/>
      <c r="C40" s="155"/>
      <c r="D40" s="156"/>
      <c r="E40" s="157"/>
    </row>
    <row r="41" spans="1:5" ht="15.95" customHeight="1" thickBot="1" x14ac:dyDescent="0.25">
      <c r="A41" s="298" t="s">
        <v>33</v>
      </c>
      <c r="B41" s="299"/>
      <c r="C41" s="158"/>
      <c r="D41" s="159">
        <f>SUM(D8:D40)</f>
        <v>5504489</v>
      </c>
      <c r="E41" s="160">
        <f>SUM(E8:E40)</f>
        <v>5504489</v>
      </c>
    </row>
  </sheetData>
  <mergeCells count="5">
    <mergeCell ref="A41:B41"/>
    <mergeCell ref="A1:E1"/>
    <mergeCell ref="A4:E4"/>
    <mergeCell ref="A3:E3"/>
    <mergeCell ref="B2:E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7"/>
  <sheetViews>
    <sheetView zoomScale="120" zoomScaleNormal="120" zoomScaleSheetLayoutView="120" workbookViewId="0">
      <selection activeCell="J10" sqref="J10"/>
    </sheetView>
  </sheetViews>
  <sheetFormatPr defaultColWidth="12" defaultRowHeight="15.75" x14ac:dyDescent="0.25"/>
  <cols>
    <col min="1" max="1" width="67.1640625" style="161" customWidth="1"/>
    <col min="2" max="2" width="6.1640625" style="162" customWidth="1"/>
    <col min="3" max="4" width="12.1640625" style="161" customWidth="1"/>
    <col min="5" max="5" width="12.1640625" style="188" customWidth="1"/>
    <col min="6" max="16384" width="12" style="161"/>
  </cols>
  <sheetData>
    <row r="1" spans="1:5" x14ac:dyDescent="0.25">
      <c r="A1" s="311" t="s">
        <v>519</v>
      </c>
      <c r="B1" s="265"/>
      <c r="C1" s="265"/>
      <c r="D1" s="265"/>
      <c r="E1" s="265"/>
    </row>
    <row r="2" spans="1:5" x14ac:dyDescent="0.25">
      <c r="A2" s="312" t="s">
        <v>457</v>
      </c>
      <c r="B2" s="313"/>
      <c r="C2" s="313"/>
      <c r="D2" s="313"/>
      <c r="E2" s="313"/>
    </row>
    <row r="3" spans="1:5" ht="16.5" customHeight="1" x14ac:dyDescent="0.25">
      <c r="A3" s="312" t="s">
        <v>494</v>
      </c>
      <c r="B3" s="313"/>
      <c r="C3" s="313"/>
      <c r="D3" s="313"/>
      <c r="E3" s="313"/>
    </row>
    <row r="4" spans="1:5" ht="16.5" customHeight="1" x14ac:dyDescent="0.25">
      <c r="A4" s="314" t="str">
        <f>CONCATENATE(Z_ALAPADATOK!B1,". év")</f>
        <v>2020. év</v>
      </c>
      <c r="B4" s="315"/>
      <c r="C4" s="315"/>
      <c r="D4" s="315"/>
      <c r="E4" s="315"/>
    </row>
    <row r="5" spans="1:5" ht="16.5" customHeight="1" thickBot="1" x14ac:dyDescent="0.3">
      <c r="A5" s="317"/>
      <c r="B5" s="318"/>
      <c r="C5" s="316" t="s">
        <v>477</v>
      </c>
      <c r="D5" s="316"/>
      <c r="E5" s="316"/>
    </row>
    <row r="6" spans="1:5" ht="15.75" customHeight="1" x14ac:dyDescent="0.25">
      <c r="A6" s="319" t="s">
        <v>336</v>
      </c>
      <c r="B6" s="322" t="s">
        <v>337</v>
      </c>
      <c r="C6" s="304" t="s">
        <v>338</v>
      </c>
      <c r="D6" s="304" t="s">
        <v>339</v>
      </c>
      <c r="E6" s="306" t="s">
        <v>340</v>
      </c>
    </row>
    <row r="7" spans="1:5" ht="11.25" customHeight="1" x14ac:dyDescent="0.25">
      <c r="A7" s="320"/>
      <c r="B7" s="323"/>
      <c r="C7" s="305"/>
      <c r="D7" s="305"/>
      <c r="E7" s="307"/>
    </row>
    <row r="8" spans="1:5" x14ac:dyDescent="0.25">
      <c r="A8" s="321"/>
      <c r="B8" s="324"/>
      <c r="C8" s="308" t="s">
        <v>341</v>
      </c>
      <c r="D8" s="308"/>
      <c r="E8" s="309"/>
    </row>
    <row r="9" spans="1:5" s="163" customFormat="1" ht="16.5" thickBot="1" x14ac:dyDescent="0.25">
      <c r="A9" s="214" t="s">
        <v>342</v>
      </c>
      <c r="B9" s="215" t="s">
        <v>240</v>
      </c>
      <c r="C9" s="215" t="s">
        <v>241</v>
      </c>
      <c r="D9" s="215" t="s">
        <v>243</v>
      </c>
      <c r="E9" s="216" t="s">
        <v>242</v>
      </c>
    </row>
    <row r="10" spans="1:5" s="168" customFormat="1" x14ac:dyDescent="0.2">
      <c r="A10" s="164" t="s">
        <v>343</v>
      </c>
      <c r="B10" s="165" t="s">
        <v>344</v>
      </c>
      <c r="C10" s="166">
        <v>8948018</v>
      </c>
      <c r="D10" s="166">
        <v>1288135</v>
      </c>
      <c r="E10" s="167"/>
    </row>
    <row r="11" spans="1:5" s="168" customFormat="1" x14ac:dyDescent="0.2">
      <c r="A11" s="169" t="s">
        <v>345</v>
      </c>
      <c r="B11" s="170" t="s">
        <v>346</v>
      </c>
      <c r="C11" s="171">
        <f>+C12+C17+C22+C27+C32</f>
        <v>1565110772</v>
      </c>
      <c r="D11" s="171">
        <f>+D12+D17+D22+D27+D32</f>
        <v>1116720644</v>
      </c>
      <c r="E11" s="172">
        <f>+E12+E17+E22+E27+E32</f>
        <v>0</v>
      </c>
    </row>
    <row r="12" spans="1:5" s="168" customFormat="1" x14ac:dyDescent="0.2">
      <c r="A12" s="169" t="s">
        <v>347</v>
      </c>
      <c r="B12" s="170" t="s">
        <v>348</v>
      </c>
      <c r="C12" s="171">
        <f>+C13+C14+C15+C16</f>
        <v>1437135232</v>
      </c>
      <c r="D12" s="171">
        <f>+D13+D14+D15+D16</f>
        <v>1056452095</v>
      </c>
      <c r="E12" s="172">
        <f>+E13+E14+E15+E16</f>
        <v>0</v>
      </c>
    </row>
    <row r="13" spans="1:5" s="168" customFormat="1" x14ac:dyDescent="0.2">
      <c r="A13" s="173" t="s">
        <v>349</v>
      </c>
      <c r="B13" s="170" t="s">
        <v>350</v>
      </c>
      <c r="C13" s="174">
        <v>343774603</v>
      </c>
      <c r="D13" s="174">
        <v>176987943</v>
      </c>
      <c r="E13" s="175"/>
    </row>
    <row r="14" spans="1:5" s="168" customFormat="1" ht="26.45" customHeight="1" x14ac:dyDescent="0.2">
      <c r="A14" s="173" t="s">
        <v>351</v>
      </c>
      <c r="B14" s="170" t="s">
        <v>352</v>
      </c>
      <c r="C14" s="176"/>
      <c r="D14" s="176"/>
      <c r="E14" s="177"/>
    </row>
    <row r="15" spans="1:5" s="168" customFormat="1" x14ac:dyDescent="0.2">
      <c r="A15" s="173" t="s">
        <v>353</v>
      </c>
      <c r="B15" s="170" t="s">
        <v>354</v>
      </c>
      <c r="C15" s="176">
        <v>962473529</v>
      </c>
      <c r="D15" s="176">
        <v>750639623</v>
      </c>
      <c r="E15" s="177"/>
    </row>
    <row r="16" spans="1:5" s="168" customFormat="1" x14ac:dyDescent="0.2">
      <c r="A16" s="173" t="s">
        <v>355</v>
      </c>
      <c r="B16" s="170" t="s">
        <v>356</v>
      </c>
      <c r="C16" s="176">
        <v>130887100</v>
      </c>
      <c r="D16" s="176">
        <v>128824529</v>
      </c>
      <c r="E16" s="177"/>
    </row>
    <row r="17" spans="1:5" s="168" customFormat="1" x14ac:dyDescent="0.2">
      <c r="A17" s="169" t="s">
        <v>357</v>
      </c>
      <c r="B17" s="170" t="s">
        <v>358</v>
      </c>
      <c r="C17" s="178">
        <f>+C18+C19+C20+C21</f>
        <v>123575540</v>
      </c>
      <c r="D17" s="178">
        <f>+D18+D19+D20+D21</f>
        <v>55868549</v>
      </c>
      <c r="E17" s="179">
        <f>+E18+E19+E20+E21</f>
        <v>0</v>
      </c>
    </row>
    <row r="18" spans="1:5" s="168" customFormat="1" x14ac:dyDescent="0.2">
      <c r="A18" s="173" t="s">
        <v>359</v>
      </c>
      <c r="B18" s="170" t="s">
        <v>360</v>
      </c>
      <c r="C18" s="176"/>
      <c r="D18" s="176"/>
      <c r="E18" s="177"/>
    </row>
    <row r="19" spans="1:5" s="168" customFormat="1" ht="22.5" x14ac:dyDescent="0.2">
      <c r="A19" s="173" t="s">
        <v>361</v>
      </c>
      <c r="B19" s="170" t="s">
        <v>11</v>
      </c>
      <c r="C19" s="176"/>
      <c r="D19" s="176"/>
      <c r="E19" s="177"/>
    </row>
    <row r="20" spans="1:5" s="168" customFormat="1" x14ac:dyDescent="0.2">
      <c r="A20" s="173" t="s">
        <v>362</v>
      </c>
      <c r="B20" s="170" t="s">
        <v>12</v>
      </c>
      <c r="C20" s="176">
        <v>48153136</v>
      </c>
      <c r="D20" s="176">
        <v>37989299</v>
      </c>
      <c r="E20" s="177"/>
    </row>
    <row r="21" spans="1:5" s="168" customFormat="1" x14ac:dyDescent="0.2">
      <c r="A21" s="173" t="s">
        <v>363</v>
      </c>
      <c r="B21" s="170" t="s">
        <v>13</v>
      </c>
      <c r="C21" s="176">
        <v>75422404</v>
      </c>
      <c r="D21" s="176">
        <v>17879250</v>
      </c>
      <c r="E21" s="177"/>
    </row>
    <row r="22" spans="1:5" s="168" customFormat="1" x14ac:dyDescent="0.2">
      <c r="A22" s="169" t="s">
        <v>364</v>
      </c>
      <c r="B22" s="170" t="s">
        <v>14</v>
      </c>
      <c r="C22" s="178">
        <f>+C23+C24+C25+C26</f>
        <v>0</v>
      </c>
      <c r="D22" s="178">
        <f>+D23+D24+D25+D26</f>
        <v>0</v>
      </c>
      <c r="E22" s="179">
        <f>+E23+E24+E25+E26</f>
        <v>0</v>
      </c>
    </row>
    <row r="23" spans="1:5" s="168" customFormat="1" x14ac:dyDescent="0.2">
      <c r="A23" s="173" t="s">
        <v>365</v>
      </c>
      <c r="B23" s="170" t="s">
        <v>15</v>
      </c>
      <c r="C23" s="176"/>
      <c r="D23" s="176"/>
      <c r="E23" s="177"/>
    </row>
    <row r="24" spans="1:5" s="168" customFormat="1" x14ac:dyDescent="0.2">
      <c r="A24" s="173" t="s">
        <v>366</v>
      </c>
      <c r="B24" s="170" t="s">
        <v>16</v>
      </c>
      <c r="C24" s="176"/>
      <c r="D24" s="176"/>
      <c r="E24" s="177"/>
    </row>
    <row r="25" spans="1:5" s="168" customFormat="1" x14ac:dyDescent="0.2">
      <c r="A25" s="173" t="s">
        <v>367</v>
      </c>
      <c r="B25" s="170" t="s">
        <v>17</v>
      </c>
      <c r="C25" s="176"/>
      <c r="D25" s="176"/>
      <c r="E25" s="177"/>
    </row>
    <row r="26" spans="1:5" s="168" customFormat="1" x14ac:dyDescent="0.2">
      <c r="A26" s="173" t="s">
        <v>368</v>
      </c>
      <c r="B26" s="170" t="s">
        <v>18</v>
      </c>
      <c r="C26" s="176"/>
      <c r="D26" s="176"/>
      <c r="E26" s="177"/>
    </row>
    <row r="27" spans="1:5" s="168" customFormat="1" x14ac:dyDescent="0.2">
      <c r="A27" s="169" t="s">
        <v>369</v>
      </c>
      <c r="B27" s="170" t="s">
        <v>19</v>
      </c>
      <c r="C27" s="178">
        <f>+C28+C29+C30+C31</f>
        <v>4400000</v>
      </c>
      <c r="D27" s="178">
        <f>+D28+D29+D30+D31</f>
        <v>4400000</v>
      </c>
      <c r="E27" s="179">
        <f>+E28+E29+E30+E31</f>
        <v>0</v>
      </c>
    </row>
    <row r="28" spans="1:5" s="168" customFormat="1" x14ac:dyDescent="0.2">
      <c r="A28" s="173" t="s">
        <v>370</v>
      </c>
      <c r="B28" s="170" t="s">
        <v>20</v>
      </c>
      <c r="C28" s="176"/>
      <c r="D28" s="176"/>
      <c r="E28" s="177"/>
    </row>
    <row r="29" spans="1:5" s="168" customFormat="1" x14ac:dyDescent="0.2">
      <c r="A29" s="173" t="s">
        <v>371</v>
      </c>
      <c r="B29" s="170" t="s">
        <v>21</v>
      </c>
      <c r="C29" s="176"/>
      <c r="D29" s="176"/>
      <c r="E29" s="177"/>
    </row>
    <row r="30" spans="1:5" s="168" customFormat="1" x14ac:dyDescent="0.2">
      <c r="A30" s="173" t="s">
        <v>372</v>
      </c>
      <c r="B30" s="170" t="s">
        <v>22</v>
      </c>
      <c r="C30" s="176">
        <v>4400000</v>
      </c>
      <c r="D30" s="176">
        <v>4400000</v>
      </c>
      <c r="E30" s="177"/>
    </row>
    <row r="31" spans="1:5" s="168" customFormat="1" x14ac:dyDescent="0.2">
      <c r="A31" s="173" t="s">
        <v>373</v>
      </c>
      <c r="B31" s="170" t="s">
        <v>23</v>
      </c>
      <c r="C31" s="176"/>
      <c r="D31" s="176"/>
      <c r="E31" s="177"/>
    </row>
    <row r="32" spans="1:5" s="168" customFormat="1" x14ac:dyDescent="0.2">
      <c r="A32" s="169" t="s">
        <v>374</v>
      </c>
      <c r="B32" s="170" t="s">
        <v>24</v>
      </c>
      <c r="C32" s="178">
        <f>+C33+C34+C35+C36</f>
        <v>0</v>
      </c>
      <c r="D32" s="178">
        <f>+D33+D34+D35+D36</f>
        <v>0</v>
      </c>
      <c r="E32" s="179">
        <f>+E33+E34+E35+E36</f>
        <v>0</v>
      </c>
    </row>
    <row r="33" spans="1:5" s="168" customFormat="1" x14ac:dyDescent="0.2">
      <c r="A33" s="173" t="s">
        <v>375</v>
      </c>
      <c r="B33" s="170" t="s">
        <v>25</v>
      </c>
      <c r="C33" s="176"/>
      <c r="D33" s="176"/>
      <c r="E33" s="177"/>
    </row>
    <row r="34" spans="1:5" s="168" customFormat="1" ht="22.5" x14ac:dyDescent="0.2">
      <c r="A34" s="173" t="s">
        <v>376</v>
      </c>
      <c r="B34" s="170" t="s">
        <v>26</v>
      </c>
      <c r="C34" s="176"/>
      <c r="D34" s="176"/>
      <c r="E34" s="177"/>
    </row>
    <row r="35" spans="1:5" s="168" customFormat="1" x14ac:dyDescent="0.2">
      <c r="A35" s="173" t="s">
        <v>377</v>
      </c>
      <c r="B35" s="170" t="s">
        <v>27</v>
      </c>
      <c r="C35" s="176"/>
      <c r="D35" s="176"/>
      <c r="E35" s="177"/>
    </row>
    <row r="36" spans="1:5" s="168" customFormat="1" x14ac:dyDescent="0.2">
      <c r="A36" s="173" t="s">
        <v>378</v>
      </c>
      <c r="B36" s="170" t="s">
        <v>28</v>
      </c>
      <c r="C36" s="176"/>
      <c r="D36" s="176"/>
      <c r="E36" s="177"/>
    </row>
    <row r="37" spans="1:5" s="168" customFormat="1" x14ac:dyDescent="0.2">
      <c r="A37" s="169" t="s">
        <v>379</v>
      </c>
      <c r="B37" s="170" t="s">
        <v>29</v>
      </c>
      <c r="C37" s="178">
        <f>+C38+C43+C48</f>
        <v>11793000</v>
      </c>
      <c r="D37" s="178">
        <f>+D38+D43+D48</f>
        <v>11793000</v>
      </c>
      <c r="E37" s="179">
        <f>+E38+E43+E48</f>
        <v>0</v>
      </c>
    </row>
    <row r="38" spans="1:5" s="168" customFormat="1" x14ac:dyDescent="0.2">
      <c r="A38" s="169" t="s">
        <v>380</v>
      </c>
      <c r="B38" s="170" t="s">
        <v>331</v>
      </c>
      <c r="C38" s="178">
        <f>+C39+C40+C41+C42</f>
        <v>11793000</v>
      </c>
      <c r="D38" s="178">
        <f>+D39+D40+D41+D42</f>
        <v>11793000</v>
      </c>
      <c r="E38" s="179">
        <f>+E39+E40+E41+E42</f>
        <v>0</v>
      </c>
    </row>
    <row r="39" spans="1:5" s="168" customFormat="1" x14ac:dyDescent="0.2">
      <c r="A39" s="173" t="s">
        <v>381</v>
      </c>
      <c r="B39" s="170" t="s">
        <v>332</v>
      </c>
      <c r="C39" s="176"/>
      <c r="D39" s="176"/>
      <c r="E39" s="177"/>
    </row>
    <row r="40" spans="1:5" s="168" customFormat="1" x14ac:dyDescent="0.2">
      <c r="A40" s="173" t="s">
        <v>382</v>
      </c>
      <c r="B40" s="170" t="s">
        <v>333</v>
      </c>
      <c r="C40" s="176"/>
      <c r="D40" s="176"/>
      <c r="E40" s="177"/>
    </row>
    <row r="41" spans="1:5" s="168" customFormat="1" x14ac:dyDescent="0.2">
      <c r="A41" s="173" t="s">
        <v>383</v>
      </c>
      <c r="B41" s="170" t="s">
        <v>334</v>
      </c>
      <c r="C41" s="176">
        <v>11793000</v>
      </c>
      <c r="D41" s="176">
        <v>11793000</v>
      </c>
      <c r="E41" s="177"/>
    </row>
    <row r="42" spans="1:5" s="168" customFormat="1" x14ac:dyDescent="0.2">
      <c r="A42" s="173" t="s">
        <v>384</v>
      </c>
      <c r="B42" s="170" t="s">
        <v>335</v>
      </c>
      <c r="C42" s="176"/>
      <c r="D42" s="176"/>
      <c r="E42" s="177"/>
    </row>
    <row r="43" spans="1:5" s="168" customFormat="1" x14ac:dyDescent="0.2">
      <c r="A43" s="169" t="s">
        <v>385</v>
      </c>
      <c r="B43" s="170" t="s">
        <v>386</v>
      </c>
      <c r="C43" s="178">
        <f>+C44+C45+C46+C47</f>
        <v>0</v>
      </c>
      <c r="D43" s="178">
        <f>+D44+D45+D46+D47</f>
        <v>0</v>
      </c>
      <c r="E43" s="179">
        <f>+E44+E45+E46+E47</f>
        <v>0</v>
      </c>
    </row>
    <row r="44" spans="1:5" s="168" customFormat="1" x14ac:dyDescent="0.2">
      <c r="A44" s="173" t="s">
        <v>387</v>
      </c>
      <c r="B44" s="170" t="s">
        <v>388</v>
      </c>
      <c r="C44" s="176"/>
      <c r="D44" s="176"/>
      <c r="E44" s="177"/>
    </row>
    <row r="45" spans="1:5" s="168" customFormat="1" ht="22.5" x14ac:dyDescent="0.2">
      <c r="A45" s="173" t="s">
        <v>389</v>
      </c>
      <c r="B45" s="170" t="s">
        <v>390</v>
      </c>
      <c r="C45" s="176"/>
      <c r="D45" s="176"/>
      <c r="E45" s="177"/>
    </row>
    <row r="46" spans="1:5" s="168" customFormat="1" x14ac:dyDescent="0.2">
      <c r="A46" s="173" t="s">
        <v>391</v>
      </c>
      <c r="B46" s="170" t="s">
        <v>392</v>
      </c>
      <c r="C46" s="176"/>
      <c r="D46" s="176"/>
      <c r="E46" s="177"/>
    </row>
    <row r="47" spans="1:5" s="168" customFormat="1" x14ac:dyDescent="0.2">
      <c r="A47" s="173" t="s">
        <v>393</v>
      </c>
      <c r="B47" s="170" t="s">
        <v>394</v>
      </c>
      <c r="C47" s="176"/>
      <c r="D47" s="176"/>
      <c r="E47" s="177"/>
    </row>
    <row r="48" spans="1:5" s="168" customFormat="1" x14ac:dyDescent="0.2">
      <c r="A48" s="169" t="s">
        <v>395</v>
      </c>
      <c r="B48" s="170" t="s">
        <v>396</v>
      </c>
      <c r="C48" s="178">
        <f>+C49+C50+C51+C52</f>
        <v>0</v>
      </c>
      <c r="D48" s="178">
        <f>+D49+D50+D51+D52</f>
        <v>0</v>
      </c>
      <c r="E48" s="179">
        <f>+E49+E50+E51+E52</f>
        <v>0</v>
      </c>
    </row>
    <row r="49" spans="1:5" s="168" customFormat="1" x14ac:dyDescent="0.2">
      <c r="A49" s="173" t="s">
        <v>397</v>
      </c>
      <c r="B49" s="170" t="s">
        <v>398</v>
      </c>
      <c r="C49" s="176"/>
      <c r="D49" s="176"/>
      <c r="E49" s="177"/>
    </row>
    <row r="50" spans="1:5" s="168" customFormat="1" ht="22.5" x14ac:dyDescent="0.2">
      <c r="A50" s="173" t="s">
        <v>399</v>
      </c>
      <c r="B50" s="170" t="s">
        <v>400</v>
      </c>
      <c r="C50" s="176"/>
      <c r="D50" s="176"/>
      <c r="E50" s="177"/>
    </row>
    <row r="51" spans="1:5" s="168" customFormat="1" x14ac:dyDescent="0.2">
      <c r="A51" s="173" t="s">
        <v>401</v>
      </c>
      <c r="B51" s="170" t="s">
        <v>402</v>
      </c>
      <c r="C51" s="176"/>
      <c r="D51" s="176"/>
      <c r="E51" s="177"/>
    </row>
    <row r="52" spans="1:5" s="168" customFormat="1" x14ac:dyDescent="0.2">
      <c r="A52" s="173" t="s">
        <v>403</v>
      </c>
      <c r="B52" s="170" t="s">
        <v>404</v>
      </c>
      <c r="C52" s="176"/>
      <c r="D52" s="176"/>
      <c r="E52" s="177"/>
    </row>
    <row r="53" spans="1:5" s="168" customFormat="1" x14ac:dyDescent="0.2">
      <c r="A53" s="169" t="s">
        <v>405</v>
      </c>
      <c r="B53" s="170" t="s">
        <v>406</v>
      </c>
      <c r="C53" s="176"/>
      <c r="D53" s="176"/>
      <c r="E53" s="177"/>
    </row>
    <row r="54" spans="1:5" s="168" customFormat="1" ht="21" x14ac:dyDescent="0.2">
      <c r="A54" s="169" t="s">
        <v>407</v>
      </c>
      <c r="B54" s="170" t="s">
        <v>408</v>
      </c>
      <c r="C54" s="178">
        <f>+C10+C11+C37+C53</f>
        <v>1585851790</v>
      </c>
      <c r="D54" s="178">
        <f>+D10+D11+D37+D53</f>
        <v>1129801779</v>
      </c>
      <c r="E54" s="179">
        <f>+E10+E11+E37+E53</f>
        <v>0</v>
      </c>
    </row>
    <row r="55" spans="1:5" s="168" customFormat="1" x14ac:dyDescent="0.2">
      <c r="A55" s="169" t="s">
        <v>409</v>
      </c>
      <c r="B55" s="170" t="s">
        <v>410</v>
      </c>
      <c r="C55" s="176">
        <v>249258</v>
      </c>
      <c r="D55" s="176">
        <v>249258</v>
      </c>
      <c r="E55" s="177"/>
    </row>
    <row r="56" spans="1:5" s="168" customFormat="1" x14ac:dyDescent="0.2">
      <c r="A56" s="169" t="s">
        <v>411</v>
      </c>
      <c r="B56" s="170" t="s">
        <v>412</v>
      </c>
      <c r="C56" s="176"/>
      <c r="D56" s="176"/>
      <c r="E56" s="177"/>
    </row>
    <row r="57" spans="1:5" s="168" customFormat="1" x14ac:dyDescent="0.2">
      <c r="A57" s="169" t="s">
        <v>413</v>
      </c>
      <c r="B57" s="170" t="s">
        <v>414</v>
      </c>
      <c r="C57" s="178">
        <f>+C55+C56</f>
        <v>249258</v>
      </c>
      <c r="D57" s="178">
        <f>+D55+D56</f>
        <v>249258</v>
      </c>
      <c r="E57" s="179">
        <f>+E55+E56</f>
        <v>0</v>
      </c>
    </row>
    <row r="58" spans="1:5" s="168" customFormat="1" x14ac:dyDescent="0.2">
      <c r="A58" s="169" t="s">
        <v>415</v>
      </c>
      <c r="B58" s="170" t="s">
        <v>416</v>
      </c>
      <c r="C58" s="176"/>
      <c r="D58" s="176"/>
      <c r="E58" s="177"/>
    </row>
    <row r="59" spans="1:5" s="168" customFormat="1" x14ac:dyDescent="0.2">
      <c r="A59" s="169" t="s">
        <v>417</v>
      </c>
      <c r="B59" s="170" t="s">
        <v>418</v>
      </c>
      <c r="C59" s="176">
        <v>646255</v>
      </c>
      <c r="D59" s="176">
        <v>646255</v>
      </c>
      <c r="E59" s="177"/>
    </row>
    <row r="60" spans="1:5" s="168" customFormat="1" x14ac:dyDescent="0.2">
      <c r="A60" s="169" t="s">
        <v>419</v>
      </c>
      <c r="B60" s="170" t="s">
        <v>420</v>
      </c>
      <c r="C60" s="176">
        <v>134743717</v>
      </c>
      <c r="D60" s="176">
        <v>134743717</v>
      </c>
      <c r="E60" s="177"/>
    </row>
    <row r="61" spans="1:5" s="168" customFormat="1" x14ac:dyDescent="0.2">
      <c r="A61" s="169" t="s">
        <v>421</v>
      </c>
      <c r="B61" s="170" t="s">
        <v>422</v>
      </c>
      <c r="C61" s="176">
        <v>10551701</v>
      </c>
      <c r="D61" s="176">
        <v>10551701</v>
      </c>
      <c r="E61" s="177"/>
    </row>
    <row r="62" spans="1:5" s="168" customFormat="1" x14ac:dyDescent="0.2">
      <c r="A62" s="169" t="s">
        <v>423</v>
      </c>
      <c r="B62" s="170" t="s">
        <v>424</v>
      </c>
      <c r="C62" s="178">
        <f>+C58+C59+C60+C61</f>
        <v>145941673</v>
      </c>
      <c r="D62" s="178">
        <f>+D58+D59+D60+D61</f>
        <v>145941673</v>
      </c>
      <c r="E62" s="179">
        <f>+E58+E59+E60+E61</f>
        <v>0</v>
      </c>
    </row>
    <row r="63" spans="1:5" s="168" customFormat="1" x14ac:dyDescent="0.2">
      <c r="A63" s="169" t="s">
        <v>425</v>
      </c>
      <c r="B63" s="170" t="s">
        <v>426</v>
      </c>
      <c r="C63" s="176">
        <v>7703763</v>
      </c>
      <c r="D63" s="176">
        <v>7703763</v>
      </c>
      <c r="E63" s="177"/>
    </row>
    <row r="64" spans="1:5" s="168" customFormat="1" x14ac:dyDescent="0.2">
      <c r="A64" s="169" t="s">
        <v>427</v>
      </c>
      <c r="B64" s="170" t="s">
        <v>428</v>
      </c>
      <c r="C64" s="176">
        <v>165000</v>
      </c>
      <c r="D64" s="176">
        <v>165000</v>
      </c>
      <c r="E64" s="177"/>
    </row>
    <row r="65" spans="1:5" s="168" customFormat="1" x14ac:dyDescent="0.2">
      <c r="A65" s="169" t="s">
        <v>429</v>
      </c>
      <c r="B65" s="170" t="s">
        <v>430</v>
      </c>
      <c r="C65" s="176">
        <v>25000</v>
      </c>
      <c r="D65" s="176">
        <v>25000</v>
      </c>
      <c r="E65" s="177"/>
    </row>
    <row r="66" spans="1:5" s="168" customFormat="1" x14ac:dyDescent="0.2">
      <c r="A66" s="169" t="s">
        <v>431</v>
      </c>
      <c r="B66" s="170" t="s">
        <v>432</v>
      </c>
      <c r="C66" s="178">
        <f>+C63+C64+C65</f>
        <v>7893763</v>
      </c>
      <c r="D66" s="178">
        <f>+D63+D64+D65</f>
        <v>7893763</v>
      </c>
      <c r="E66" s="179">
        <f>+E63+E64+E65</f>
        <v>0</v>
      </c>
    </row>
    <row r="67" spans="1:5" s="168" customFormat="1" x14ac:dyDescent="0.2">
      <c r="A67" s="169" t="s">
        <v>495</v>
      </c>
      <c r="B67" s="170" t="s">
        <v>433</v>
      </c>
      <c r="C67" s="176">
        <v>10767864</v>
      </c>
      <c r="D67" s="176">
        <v>10767864</v>
      </c>
      <c r="E67" s="177"/>
    </row>
    <row r="68" spans="1:5" s="168" customFormat="1" x14ac:dyDescent="0.2">
      <c r="A68" s="169" t="s">
        <v>496</v>
      </c>
      <c r="B68" s="170" t="s">
        <v>434</v>
      </c>
      <c r="C68" s="176">
        <v>-11522048</v>
      </c>
      <c r="D68" s="176">
        <v>-11522048</v>
      </c>
      <c r="E68" s="177"/>
    </row>
    <row r="69" spans="1:5" s="168" customFormat="1" x14ac:dyDescent="0.2">
      <c r="A69" s="169" t="s">
        <v>497</v>
      </c>
      <c r="B69" s="170" t="s">
        <v>435</v>
      </c>
      <c r="C69" s="176"/>
      <c r="D69" s="176"/>
      <c r="E69" s="177"/>
    </row>
    <row r="70" spans="1:5" s="168" customFormat="1" x14ac:dyDescent="0.2">
      <c r="A70" s="169" t="s">
        <v>498</v>
      </c>
      <c r="B70" s="170" t="s">
        <v>437</v>
      </c>
      <c r="C70" s="178">
        <f>+C67+C68</f>
        <v>-754184</v>
      </c>
      <c r="D70" s="178">
        <f>+D67+D68</f>
        <v>-754184</v>
      </c>
      <c r="E70" s="179">
        <f>+E67+E68</f>
        <v>0</v>
      </c>
    </row>
    <row r="71" spans="1:5" s="168" customFormat="1" x14ac:dyDescent="0.2">
      <c r="A71" s="169" t="s">
        <v>436</v>
      </c>
      <c r="B71" s="170" t="s">
        <v>439</v>
      </c>
      <c r="C71" s="176"/>
      <c r="D71" s="176"/>
      <c r="E71" s="177"/>
    </row>
    <row r="72" spans="1:5" s="168" customFormat="1" ht="16.5" thickBot="1" x14ac:dyDescent="0.25">
      <c r="A72" s="180" t="s">
        <v>438</v>
      </c>
      <c r="B72" s="181" t="s">
        <v>499</v>
      </c>
      <c r="C72" s="182">
        <f>+C54+C57+C62+C66+C70+C71</f>
        <v>1739182300</v>
      </c>
      <c r="D72" s="182">
        <f>+D54+D57+D62+D66+D70+D71</f>
        <v>1283132289</v>
      </c>
      <c r="E72" s="183">
        <f>+E54+E57+E62+E66+E70+E71</f>
        <v>0</v>
      </c>
    </row>
    <row r="73" spans="1:5" x14ac:dyDescent="0.25">
      <c r="A73" s="184"/>
      <c r="C73" s="185"/>
      <c r="D73" s="185"/>
      <c r="E73" s="186"/>
    </row>
    <row r="74" spans="1:5" x14ac:dyDescent="0.25">
      <c r="A74" s="184"/>
      <c r="C74" s="185"/>
      <c r="D74" s="185"/>
      <c r="E74" s="186"/>
    </row>
    <row r="75" spans="1:5" x14ac:dyDescent="0.25">
      <c r="A75" s="187"/>
      <c r="C75" s="185"/>
      <c r="D75" s="185"/>
      <c r="E75" s="186"/>
    </row>
    <row r="76" spans="1:5" x14ac:dyDescent="0.25">
      <c r="A76" s="310"/>
      <c r="B76" s="310"/>
      <c r="C76" s="310"/>
      <c r="D76" s="310"/>
      <c r="E76" s="310"/>
    </row>
    <row r="77" spans="1:5" x14ac:dyDescent="0.25">
      <c r="A77" s="310"/>
      <c r="B77" s="310"/>
      <c r="C77" s="310"/>
      <c r="D77" s="310"/>
      <c r="E77" s="310"/>
    </row>
  </sheetData>
  <mergeCells count="14">
    <mergeCell ref="A1:E1"/>
    <mergeCell ref="A2:E2"/>
    <mergeCell ref="A3:E3"/>
    <mergeCell ref="A4:E4"/>
    <mergeCell ref="C5:E5"/>
    <mergeCell ref="A5:B5"/>
    <mergeCell ref="C6:C7"/>
    <mergeCell ref="D6:D7"/>
    <mergeCell ref="E6:E7"/>
    <mergeCell ref="C8:E8"/>
    <mergeCell ref="A76:E76"/>
    <mergeCell ref="A77:E77"/>
    <mergeCell ref="A6:A8"/>
    <mergeCell ref="B6:B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tabSelected="1" zoomScale="120" zoomScaleNormal="120" workbookViewId="0">
      <selection activeCell="H22" sqref="H22"/>
    </sheetView>
  </sheetViews>
  <sheetFormatPr defaultRowHeight="12.75" x14ac:dyDescent="0.2"/>
  <cols>
    <col min="1" max="1" width="71.1640625" style="190" customWidth="1"/>
    <col min="2" max="2" width="6.1640625" style="202" customWidth="1"/>
    <col min="3" max="3" width="18" style="189" customWidth="1"/>
    <col min="4" max="16384" width="9.33203125" style="189"/>
  </cols>
  <sheetData>
    <row r="1" spans="1:3" ht="16.5" customHeight="1" x14ac:dyDescent="0.2">
      <c r="A1" s="326" t="str">
        <f>CONCATENATE("6.5. melléklet ",Z_ALAPADATOK!A7," ",Z_ALAPADATOK!B7," ",Z_ALAPADATOK!C7," ",Z_ALAPADATOK!D7," ",Z_ALAPADATOK!E7," ",Z_ALAPADATOK!F7," ",Z_ALAPADATOK!G7," ",Z_ALAPADATOK!H7)</f>
        <v>6.5. melléklet a 3 / 2021. ( V.27. ) önkormányzati rendelethez</v>
      </c>
      <c r="B1" s="327"/>
      <c r="C1" s="327"/>
    </row>
    <row r="2" spans="1:3" ht="16.5" customHeight="1" x14ac:dyDescent="0.2">
      <c r="A2" s="217"/>
      <c r="B2" s="218"/>
      <c r="C2" s="219"/>
    </row>
    <row r="3" spans="1:3" ht="16.5" customHeight="1" x14ac:dyDescent="0.2">
      <c r="A3" s="330" t="s">
        <v>457</v>
      </c>
      <c r="B3" s="330"/>
      <c r="C3" s="330"/>
    </row>
    <row r="4" spans="1:3" ht="16.5" customHeight="1" x14ac:dyDescent="0.2">
      <c r="A4" s="328" t="s">
        <v>468</v>
      </c>
      <c r="B4" s="328"/>
      <c r="C4" s="328"/>
    </row>
    <row r="5" spans="1:3" ht="16.5" customHeight="1" x14ac:dyDescent="0.2">
      <c r="A5" s="328" t="str">
        <f>'6.4.sz.mell.'!A4</f>
        <v>2020. év</v>
      </c>
      <c r="B5" s="329"/>
      <c r="C5" s="329"/>
    </row>
    <row r="6" spans="1:3" ht="13.5" thickBot="1" x14ac:dyDescent="0.25">
      <c r="A6" s="217"/>
      <c r="B6" s="331" t="s">
        <v>477</v>
      </c>
      <c r="C6" s="331"/>
    </row>
    <row r="7" spans="1:3" s="191" customFormat="1" ht="31.5" customHeight="1" x14ac:dyDescent="0.2">
      <c r="A7" s="332" t="s">
        <v>440</v>
      </c>
      <c r="B7" s="334" t="s">
        <v>337</v>
      </c>
      <c r="C7" s="336" t="s">
        <v>441</v>
      </c>
    </row>
    <row r="8" spans="1:3" s="191" customFormat="1" x14ac:dyDescent="0.2">
      <c r="A8" s="333"/>
      <c r="B8" s="335"/>
      <c r="C8" s="337"/>
    </row>
    <row r="9" spans="1:3" s="192" customFormat="1" ht="13.5" thickBot="1" x14ac:dyDescent="0.25">
      <c r="A9" s="220" t="s">
        <v>239</v>
      </c>
      <c r="B9" s="221" t="s">
        <v>240</v>
      </c>
      <c r="C9" s="222" t="s">
        <v>241</v>
      </c>
    </row>
    <row r="10" spans="1:3" ht="15.75" customHeight="1" x14ac:dyDescent="0.2">
      <c r="A10" s="169" t="s">
        <v>442</v>
      </c>
      <c r="B10" s="193" t="s">
        <v>344</v>
      </c>
      <c r="C10" s="194">
        <v>1134605754</v>
      </c>
    </row>
    <row r="11" spans="1:3" ht="15.75" customHeight="1" x14ac:dyDescent="0.2">
      <c r="A11" s="169" t="s">
        <v>443</v>
      </c>
      <c r="B11" s="170" t="s">
        <v>346</v>
      </c>
      <c r="C11" s="194">
        <v>-112965505</v>
      </c>
    </row>
    <row r="12" spans="1:3" ht="15.75" customHeight="1" x14ac:dyDescent="0.2">
      <c r="A12" s="169" t="s">
        <v>444</v>
      </c>
      <c r="B12" s="170" t="s">
        <v>348</v>
      </c>
      <c r="C12" s="194">
        <v>-3663541</v>
      </c>
    </row>
    <row r="13" spans="1:3" ht="15.75" customHeight="1" x14ac:dyDescent="0.2">
      <c r="A13" s="169" t="s">
        <v>445</v>
      </c>
      <c r="B13" s="170" t="s">
        <v>350</v>
      </c>
      <c r="C13" s="195">
        <v>146522848</v>
      </c>
    </row>
    <row r="14" spans="1:3" ht="15.75" customHeight="1" x14ac:dyDescent="0.2">
      <c r="A14" s="169" t="s">
        <v>446</v>
      </c>
      <c r="B14" s="170" t="s">
        <v>352</v>
      </c>
      <c r="C14" s="195"/>
    </row>
    <row r="15" spans="1:3" ht="15.75" customHeight="1" x14ac:dyDescent="0.2">
      <c r="A15" s="169" t="s">
        <v>447</v>
      </c>
      <c r="B15" s="170" t="s">
        <v>354</v>
      </c>
      <c r="C15" s="195">
        <v>-23251745</v>
      </c>
    </row>
    <row r="16" spans="1:3" ht="15.75" customHeight="1" x14ac:dyDescent="0.2">
      <c r="A16" s="169" t="s">
        <v>448</v>
      </c>
      <c r="B16" s="170" t="s">
        <v>356</v>
      </c>
      <c r="C16" s="196">
        <f>+C10+C11+C12+C13+C14+C15</f>
        <v>1141247811</v>
      </c>
    </row>
    <row r="17" spans="1:5" ht="15.75" customHeight="1" x14ac:dyDescent="0.2">
      <c r="A17" s="169" t="s">
        <v>449</v>
      </c>
      <c r="B17" s="170" t="s">
        <v>358</v>
      </c>
      <c r="C17" s="197"/>
    </row>
    <row r="18" spans="1:5" ht="15.75" customHeight="1" x14ac:dyDescent="0.2">
      <c r="A18" s="169" t="s">
        <v>450</v>
      </c>
      <c r="B18" s="170" t="s">
        <v>360</v>
      </c>
      <c r="C18" s="195">
        <v>4956521</v>
      </c>
    </row>
    <row r="19" spans="1:5" ht="15.75" customHeight="1" x14ac:dyDescent="0.2">
      <c r="A19" s="169" t="s">
        <v>451</v>
      </c>
      <c r="B19" s="170" t="s">
        <v>11</v>
      </c>
      <c r="C19" s="195">
        <v>3570050</v>
      </c>
    </row>
    <row r="20" spans="1:5" ht="15.75" customHeight="1" x14ac:dyDescent="0.2">
      <c r="A20" s="169" t="s">
        <v>452</v>
      </c>
      <c r="B20" s="170" t="s">
        <v>12</v>
      </c>
      <c r="C20" s="196">
        <f>+C17+C18+C19</f>
        <v>8526571</v>
      </c>
    </row>
    <row r="21" spans="1:5" s="198" customFormat="1" ht="15.75" customHeight="1" x14ac:dyDescent="0.2">
      <c r="A21" s="169" t="s">
        <v>453</v>
      </c>
      <c r="B21" s="170" t="s">
        <v>13</v>
      </c>
      <c r="C21" s="195"/>
    </row>
    <row r="22" spans="1:5" ht="15.75" customHeight="1" x14ac:dyDescent="0.2">
      <c r="A22" s="169" t="s">
        <v>454</v>
      </c>
      <c r="B22" s="170" t="s">
        <v>14</v>
      </c>
      <c r="C22" s="195">
        <v>133357907</v>
      </c>
    </row>
    <row r="23" spans="1:5" ht="15.75" customHeight="1" thickBot="1" x14ac:dyDescent="0.25">
      <c r="A23" s="199" t="s">
        <v>455</v>
      </c>
      <c r="B23" s="181" t="s">
        <v>15</v>
      </c>
      <c r="C23" s="200">
        <f>+C16+C20+C21+C22</f>
        <v>1283132289</v>
      </c>
    </row>
    <row r="24" spans="1:5" ht="15.75" x14ac:dyDescent="0.25">
      <c r="A24" s="184"/>
      <c r="B24" s="187"/>
      <c r="C24" s="185"/>
      <c r="D24" s="185"/>
      <c r="E24" s="185"/>
    </row>
    <row r="25" spans="1:5" ht="15.75" x14ac:dyDescent="0.25">
      <c r="A25" s="184"/>
      <c r="B25" s="187"/>
      <c r="C25" s="185"/>
      <c r="D25" s="185"/>
      <c r="E25" s="185"/>
    </row>
    <row r="26" spans="1:5" ht="15.75" x14ac:dyDescent="0.25">
      <c r="A26" s="187"/>
      <c r="B26" s="187"/>
      <c r="C26" s="185"/>
      <c r="D26" s="185"/>
      <c r="E26" s="185"/>
    </row>
    <row r="27" spans="1:5" ht="15.75" x14ac:dyDescent="0.25">
      <c r="A27" s="325"/>
      <c r="B27" s="325"/>
      <c r="C27" s="325"/>
      <c r="D27" s="201"/>
      <c r="E27" s="201"/>
    </row>
    <row r="28" spans="1:5" ht="15.75" x14ac:dyDescent="0.25">
      <c r="A28" s="325"/>
      <c r="B28" s="325"/>
      <c r="C28" s="325"/>
      <c r="D28" s="201"/>
      <c r="E28" s="201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2</vt:i4>
      </vt:variant>
    </vt:vector>
  </HeadingPairs>
  <TitlesOfParts>
    <vt:vector size="10" baseType="lpstr">
      <vt:lpstr>Z_TARTALOMJEGYZÉK</vt:lpstr>
      <vt:lpstr>Z_ALAPADATOK</vt:lpstr>
      <vt:lpstr>Z_ÖSSZEFÜGGÉSEK</vt:lpstr>
      <vt:lpstr>6.1.sz.mell</vt:lpstr>
      <vt:lpstr>6.2.sz.mell</vt:lpstr>
      <vt:lpstr>6.3.sz.mell.</vt:lpstr>
      <vt:lpstr>6.4.sz.mell.</vt:lpstr>
      <vt:lpstr>6.5.sz.mell.</vt:lpstr>
      <vt:lpstr>'6.4.sz.mell.'!Nyomtatási_cím</vt:lpstr>
      <vt:lpstr>'6.1.sz.mell'!Nyomtatási_terület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2021-05-20T07:15:18Z</cp:lastPrinted>
  <dcterms:created xsi:type="dcterms:W3CDTF">1999-10-30T10:30:45Z</dcterms:created>
  <dcterms:modified xsi:type="dcterms:W3CDTF">2021-05-27T11:59:39Z</dcterms:modified>
</cp:coreProperties>
</file>