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6.1\Server\hivatal\_kozos\Képviselőtestületi előterjesztések\2021. ZALAKAROS\2021. július 5\2021. évi költségvetés módosítása\"/>
    </mc:Choice>
  </mc:AlternateContent>
  <bookViews>
    <workbookView xWindow="0" yWindow="0" windowWidth="20490" windowHeight="7155" tabRatio="608" activeTab="15"/>
  </bookViews>
  <sheets>
    <sheet name="1" sheetId="135" r:id="rId1"/>
    <sheet name="2" sheetId="178" r:id="rId2"/>
    <sheet name="2.a" sheetId="157" r:id="rId3"/>
    <sheet name="3" sheetId="179" r:id="rId4"/>
    <sheet name="3.a" sheetId="169" r:id="rId5"/>
    <sheet name="4" sheetId="172" r:id="rId6"/>
    <sheet name="5" sheetId="158" r:id="rId7"/>
    <sheet name="6" sheetId="173" r:id="rId8"/>
    <sheet name="7" sheetId="174" r:id="rId9"/>
    <sheet name="8" sheetId="159" r:id="rId10"/>
    <sheet name="9" sheetId="150" r:id="rId11"/>
    <sheet name="10" sheetId="175" r:id="rId12"/>
    <sheet name="11" sheetId="163" r:id="rId13"/>
    <sheet name="12.a" sheetId="166" r:id="rId14"/>
    <sheet name="12.b" sheetId="177" r:id="rId15"/>
    <sheet name="13" sheetId="180" r:id="rId16"/>
  </sheets>
  <definedNames>
    <definedName name="_GoBack" localSheetId="1">'2'!#REF!</definedName>
    <definedName name="_GoBack" localSheetId="2">'2.a'!#REF!</definedName>
    <definedName name="_GoBack" localSheetId="5">'4'!#REF!</definedName>
    <definedName name="_xlnm.Print_Titles" localSheetId="13">'12.a'!$1:$1</definedName>
    <definedName name="_xlnm.Print_Titles" localSheetId="14">'12.b'!$1:$1</definedName>
    <definedName name="_xlnm.Print_Titles" localSheetId="6">'5'!$1:$2</definedName>
    <definedName name="_xlnm.Print_Titles" localSheetId="10">'9'!$3:$4</definedName>
    <definedName name="_xlnm.Print_Area" localSheetId="4">'3.a'!$A$1:$H$40</definedName>
    <definedName name="_xlnm.Print_Area" localSheetId="5">'4'!$A$1:$H$41</definedName>
    <definedName name="_xlnm.Print_Area" localSheetId="6">'5'!$A$1:$K$50</definedName>
    <definedName name="_xlnm.Print_Area" localSheetId="9">'8'!$A$1:$N$5</definedName>
  </definedNames>
  <calcPr calcId="977461" fullCalcOnLoad="1"/>
</workbook>
</file>

<file path=xl/calcChain.xml><?xml version="1.0" encoding="utf-8"?>
<calcChain xmlns="http://schemas.openxmlformats.org/spreadsheetml/2006/main">
  <c r="I11" i="179" l="1"/>
  <c r="I10" i="179"/>
  <c r="G7" i="179"/>
  <c r="H7" i="169"/>
  <c r="G7" i="169"/>
  <c r="G24" i="169"/>
  <c r="G35" i="169"/>
  <c r="G40" i="169"/>
  <c r="F7" i="169"/>
  <c r="F7" i="179"/>
  <c r="H17" i="179"/>
  <c r="E17" i="179"/>
  <c r="F20" i="180"/>
  <c r="F25" i="180"/>
  <c r="F27" i="180"/>
  <c r="C10" i="166"/>
  <c r="G8" i="177"/>
  <c r="B13" i="177"/>
  <c r="N13" i="177"/>
  <c r="D9" i="177"/>
  <c r="I7" i="177"/>
  <c r="H7" i="177"/>
  <c r="N7" i="177"/>
  <c r="F7" i="177"/>
  <c r="E7" i="177"/>
  <c r="G7" i="177"/>
  <c r="C5" i="177"/>
  <c r="C10" i="177"/>
  <c r="C16" i="177"/>
  <c r="B5" i="177"/>
  <c r="D7" i="177"/>
  <c r="C7" i="177"/>
  <c r="B6" i="177"/>
  <c r="E15" i="166"/>
  <c r="B13" i="166"/>
  <c r="B16" i="166"/>
  <c r="B14" i="166"/>
  <c r="B9" i="166"/>
  <c r="N9" i="166"/>
  <c r="B8" i="166"/>
  <c r="B6" i="166"/>
  <c r="I5" i="166"/>
  <c r="I11" i="166"/>
  <c r="K5" i="166"/>
  <c r="J5" i="166"/>
  <c r="F5" i="166"/>
  <c r="D5" i="166"/>
  <c r="N5" i="166"/>
  <c r="E3" i="166"/>
  <c r="D11" i="150"/>
  <c r="E11" i="150"/>
  <c r="F11" i="150"/>
  <c r="G11" i="150"/>
  <c r="H11" i="150"/>
  <c r="K11" i="150"/>
  <c r="L11" i="150"/>
  <c r="L12" i="150"/>
  <c r="M11" i="150"/>
  <c r="O11" i="150"/>
  <c r="I8" i="150"/>
  <c r="I11" i="150"/>
  <c r="I12" i="150"/>
  <c r="C7" i="150"/>
  <c r="C11" i="150"/>
  <c r="C12" i="150"/>
  <c r="O5" i="163"/>
  <c r="C51" i="178"/>
  <c r="C29" i="178"/>
  <c r="C35" i="178"/>
  <c r="D20" i="178"/>
  <c r="C12" i="178"/>
  <c r="C21" i="178"/>
  <c r="C46" i="178"/>
  <c r="B14" i="175"/>
  <c r="N4" i="159"/>
  <c r="H4" i="159"/>
  <c r="H5" i="159"/>
  <c r="N3" i="159"/>
  <c r="F4" i="159"/>
  <c r="C16" i="174"/>
  <c r="G20" i="135"/>
  <c r="C10" i="174"/>
  <c r="G8" i="135"/>
  <c r="C18" i="173"/>
  <c r="C19" i="173"/>
  <c r="C20" i="173"/>
  <c r="H25" i="172"/>
  <c r="H15" i="172"/>
  <c r="G21" i="172"/>
  <c r="G33" i="172"/>
  <c r="G25" i="172"/>
  <c r="E25" i="172"/>
  <c r="F25" i="172"/>
  <c r="E21" i="172"/>
  <c r="E33" i="172"/>
  <c r="E39" i="172"/>
  <c r="E41" i="172"/>
  <c r="F21" i="172"/>
  <c r="D25" i="172"/>
  <c r="D21" i="172"/>
  <c r="D33" i="172"/>
  <c r="C21" i="172"/>
  <c r="C17" i="174"/>
  <c r="C25" i="172"/>
  <c r="K27" i="158"/>
  <c r="K28" i="158"/>
  <c r="K26" i="158"/>
  <c r="J15" i="158"/>
  <c r="K7" i="158"/>
  <c r="K4" i="158"/>
  <c r="J11" i="158"/>
  <c r="J8" i="158"/>
  <c r="J5" i="158"/>
  <c r="H36" i="169"/>
  <c r="H39" i="169"/>
  <c r="H37" i="169"/>
  <c r="H38" i="169"/>
  <c r="H32" i="169"/>
  <c r="H33" i="169"/>
  <c r="F5" i="169"/>
  <c r="G5" i="169"/>
  <c r="H16" i="169"/>
  <c r="H17" i="169"/>
  <c r="E17" i="169"/>
  <c r="H4" i="169"/>
  <c r="B4" i="177"/>
  <c r="N4" i="177"/>
  <c r="H6" i="169"/>
  <c r="H3" i="169"/>
  <c r="B3" i="177"/>
  <c r="D39" i="169"/>
  <c r="F39" i="169"/>
  <c r="G39" i="169"/>
  <c r="C39" i="169"/>
  <c r="C27" i="169"/>
  <c r="E29" i="169"/>
  <c r="E30" i="169"/>
  <c r="E31" i="169"/>
  <c r="E32" i="169"/>
  <c r="E27" i="169"/>
  <c r="E33" i="169"/>
  <c r="E28" i="169"/>
  <c r="E9" i="169"/>
  <c r="E10" i="169"/>
  <c r="E11" i="169"/>
  <c r="E8" i="169"/>
  <c r="E18" i="169"/>
  <c r="E19" i="169"/>
  <c r="E20" i="169"/>
  <c r="E21" i="169"/>
  <c r="E22" i="169"/>
  <c r="E23" i="169"/>
  <c r="E15" i="169"/>
  <c r="E13" i="169"/>
  <c r="E12" i="169"/>
  <c r="D11" i="157"/>
  <c r="D19" i="157"/>
  <c r="B3" i="166"/>
  <c r="D45" i="157"/>
  <c r="D49" i="157"/>
  <c r="C45" i="157"/>
  <c r="C49" i="157"/>
  <c r="D39" i="157"/>
  <c r="E7" i="166"/>
  <c r="D20" i="157"/>
  <c r="D27" i="157"/>
  <c r="D4" i="166"/>
  <c r="D43" i="157"/>
  <c r="C43" i="157"/>
  <c r="C39" i="157"/>
  <c r="D33" i="157"/>
  <c r="C33" i="157"/>
  <c r="C27" i="157"/>
  <c r="C19" i="157"/>
  <c r="C38" i="179"/>
  <c r="C37" i="179"/>
  <c r="E37" i="179"/>
  <c r="D34" i="179"/>
  <c r="C33" i="179"/>
  <c r="C32" i="179"/>
  <c r="E32" i="179"/>
  <c r="C31" i="179"/>
  <c r="E31" i="179"/>
  <c r="C30" i="179"/>
  <c r="E30" i="179"/>
  <c r="C29" i="179"/>
  <c r="E29" i="179"/>
  <c r="E28" i="179"/>
  <c r="E26" i="179"/>
  <c r="C23" i="179"/>
  <c r="E23" i="179"/>
  <c r="C22" i="179"/>
  <c r="E22" i="179"/>
  <c r="C21" i="179"/>
  <c r="E21" i="179"/>
  <c r="C20" i="179"/>
  <c r="E20" i="179"/>
  <c r="C19" i="179"/>
  <c r="E19" i="179"/>
  <c r="C18" i="179"/>
  <c r="E18" i="179"/>
  <c r="C15" i="179"/>
  <c r="E15" i="179"/>
  <c r="C14" i="179"/>
  <c r="E14" i="179"/>
  <c r="C13" i="179"/>
  <c r="E13" i="179"/>
  <c r="C12" i="179"/>
  <c r="E12" i="179"/>
  <c r="C11" i="179"/>
  <c r="E11" i="179"/>
  <c r="C10" i="179"/>
  <c r="E10" i="179"/>
  <c r="C9" i="179"/>
  <c r="E9" i="179"/>
  <c r="C8" i="179"/>
  <c r="E8" i="179"/>
  <c r="C6" i="179"/>
  <c r="E6" i="179"/>
  <c r="D5" i="179"/>
  <c r="E4" i="179"/>
  <c r="D3" i="179"/>
  <c r="D24" i="179"/>
  <c r="G19" i="135"/>
  <c r="G17" i="135"/>
  <c r="D50" i="178"/>
  <c r="C12" i="180"/>
  <c r="D49" i="178"/>
  <c r="D48" i="178"/>
  <c r="D45" i="178"/>
  <c r="D44" i="178"/>
  <c r="D42" i="178"/>
  <c r="C9" i="180"/>
  <c r="C6" i="135"/>
  <c r="D40" i="178"/>
  <c r="D39" i="178"/>
  <c r="D38" i="178"/>
  <c r="D37" i="178"/>
  <c r="D41" i="178"/>
  <c r="D36" i="178"/>
  <c r="C7" i="180"/>
  <c r="D34" i="178"/>
  <c r="D33" i="178"/>
  <c r="D35" i="178"/>
  <c r="D32" i="178"/>
  <c r="D31" i="178"/>
  <c r="D30" i="178"/>
  <c r="D27" i="178"/>
  <c r="D26" i="178"/>
  <c r="D25" i="178"/>
  <c r="D24" i="178"/>
  <c r="D23" i="178"/>
  <c r="D19" i="178"/>
  <c r="D18" i="178"/>
  <c r="D17" i="178"/>
  <c r="D16" i="178"/>
  <c r="D15" i="178"/>
  <c r="D14" i="178"/>
  <c r="D13" i="178"/>
  <c r="D11" i="178"/>
  <c r="D10" i="178"/>
  <c r="D9" i="178"/>
  <c r="F38" i="179"/>
  <c r="H38" i="179"/>
  <c r="G10" i="135"/>
  <c r="F37" i="179"/>
  <c r="F33" i="179"/>
  <c r="F32" i="179"/>
  <c r="H32" i="179"/>
  <c r="F31" i="179"/>
  <c r="H31" i="179"/>
  <c r="F30" i="179"/>
  <c r="H30" i="179"/>
  <c r="F29" i="179"/>
  <c r="H29" i="179"/>
  <c r="F28" i="179"/>
  <c r="H28" i="179"/>
  <c r="F27" i="169"/>
  <c r="F23" i="179"/>
  <c r="H23" i="179"/>
  <c r="F22" i="179"/>
  <c r="H22" i="179"/>
  <c r="F21" i="179"/>
  <c r="H21" i="179"/>
  <c r="F20" i="179"/>
  <c r="H20" i="179"/>
  <c r="F19" i="179"/>
  <c r="H19" i="179"/>
  <c r="F18" i="179"/>
  <c r="H18" i="179"/>
  <c r="F15" i="179"/>
  <c r="H15" i="179"/>
  <c r="F14" i="179"/>
  <c r="H14" i="179"/>
  <c r="F13" i="179"/>
  <c r="H13" i="179"/>
  <c r="F12" i="179"/>
  <c r="H12" i="179"/>
  <c r="F11" i="179"/>
  <c r="H11" i="179"/>
  <c r="F10" i="179"/>
  <c r="H10" i="179"/>
  <c r="F9" i="179"/>
  <c r="H9" i="179"/>
  <c r="F8" i="179"/>
  <c r="H8" i="179"/>
  <c r="F6" i="179"/>
  <c r="H6" i="179"/>
  <c r="G34" i="179"/>
  <c r="F4" i="179"/>
  <c r="H4" i="179"/>
  <c r="G3" i="179"/>
  <c r="H21" i="172"/>
  <c r="F3" i="179"/>
  <c r="G27" i="169"/>
  <c r="G34" i="169"/>
  <c r="K10" i="177"/>
  <c r="J10" i="177"/>
  <c r="N9" i="177"/>
  <c r="H22" i="169"/>
  <c r="F33" i="172"/>
  <c r="N8" i="150"/>
  <c r="P8" i="150"/>
  <c r="P11" i="150"/>
  <c r="P12" i="150"/>
  <c r="H21" i="169"/>
  <c r="H12" i="150"/>
  <c r="F31" i="158"/>
  <c r="F24" i="158"/>
  <c r="F30" i="158"/>
  <c r="F47" i="158"/>
  <c r="F46" i="158"/>
  <c r="F44" i="158"/>
  <c r="F41" i="158"/>
  <c r="F38" i="158"/>
  <c r="F37" i="158"/>
  <c r="F36" i="158"/>
  <c r="F32" i="158"/>
  <c r="F35" i="158"/>
  <c r="F34" i="158"/>
  <c r="F22" i="158"/>
  <c r="F16" i="158"/>
  <c r="F14" i="158"/>
  <c r="F7" i="158"/>
  <c r="F6" i="158"/>
  <c r="F4" i="158"/>
  <c r="H36" i="172"/>
  <c r="H38" i="172"/>
  <c r="H12" i="172"/>
  <c r="H6" i="172"/>
  <c r="H14" i="172"/>
  <c r="H18" i="172"/>
  <c r="H4" i="172"/>
  <c r="F36" i="172"/>
  <c r="F38" i="172"/>
  <c r="F15" i="172"/>
  <c r="F12" i="172"/>
  <c r="F6" i="172"/>
  <c r="F4" i="172"/>
  <c r="D36" i="172"/>
  <c r="D15" i="172"/>
  <c r="D12" i="172"/>
  <c r="D14" i="172"/>
  <c r="D18" i="172"/>
  <c r="D6" i="172"/>
  <c r="D4" i="172"/>
  <c r="G36" i="172"/>
  <c r="G38" i="172"/>
  <c r="E36" i="172"/>
  <c r="E38" i="172"/>
  <c r="C36" i="172"/>
  <c r="C38" i="172"/>
  <c r="G15" i="172"/>
  <c r="E15" i="172"/>
  <c r="C15" i="172"/>
  <c r="C18" i="172"/>
  <c r="G12" i="172"/>
  <c r="E12" i="172"/>
  <c r="C12" i="172"/>
  <c r="G6" i="172"/>
  <c r="E6" i="172"/>
  <c r="C6" i="172"/>
  <c r="G4" i="172"/>
  <c r="E4" i="172"/>
  <c r="E14" i="172"/>
  <c r="E18" i="172"/>
  <c r="C4" i="172"/>
  <c r="D27" i="169"/>
  <c r="D34" i="169"/>
  <c r="E38" i="169"/>
  <c r="E39" i="169"/>
  <c r="E37" i="169"/>
  <c r="E36" i="169"/>
  <c r="D7" i="169"/>
  <c r="C7" i="169"/>
  <c r="C24" i="169"/>
  <c r="E24" i="169"/>
  <c r="E14" i="169"/>
  <c r="E6" i="169"/>
  <c r="D5" i="169"/>
  <c r="E4" i="169"/>
  <c r="E3" i="169"/>
  <c r="D12" i="150"/>
  <c r="E20" i="180"/>
  <c r="N13" i="166"/>
  <c r="N16" i="166"/>
  <c r="I16" i="166"/>
  <c r="M16" i="166"/>
  <c r="N14" i="166"/>
  <c r="L16" i="166"/>
  <c r="L17" i="166"/>
  <c r="H11" i="166"/>
  <c r="J9" i="150"/>
  <c r="P7" i="150"/>
  <c r="H20" i="169"/>
  <c r="H19" i="169"/>
  <c r="H18" i="169"/>
  <c r="H10" i="169"/>
  <c r="H11" i="169"/>
  <c r="H12" i="169"/>
  <c r="H13" i="169"/>
  <c r="H14" i="169"/>
  <c r="H15" i="169"/>
  <c r="H23" i="169"/>
  <c r="E10" i="177"/>
  <c r="G10" i="177"/>
  <c r="H10" i="177"/>
  <c r="H16" i="177"/>
  <c r="L10" i="177"/>
  <c r="M10" i="177"/>
  <c r="M15" i="177"/>
  <c r="L15" i="177"/>
  <c r="L16" i="177"/>
  <c r="K15" i="177"/>
  <c r="H15" i="177"/>
  <c r="G15" i="177"/>
  <c r="I10" i="177"/>
  <c r="I16" i="177"/>
  <c r="F24" i="180"/>
  <c r="E24" i="180"/>
  <c r="D24" i="180"/>
  <c r="K10" i="163"/>
  <c r="K8" i="163"/>
  <c r="K7" i="163"/>
  <c r="K9" i="163"/>
  <c r="K5" i="163"/>
  <c r="H8" i="169"/>
  <c r="H9" i="169"/>
  <c r="H28" i="169"/>
  <c r="H27" i="169"/>
  <c r="H29" i="169"/>
  <c r="H30" i="169"/>
  <c r="H31" i="169"/>
  <c r="N6" i="177"/>
  <c r="J15" i="177"/>
  <c r="I15" i="177"/>
  <c r="F15" i="177"/>
  <c r="F16" i="177"/>
  <c r="E15" i="177"/>
  <c r="C15" i="177"/>
  <c r="J9" i="163"/>
  <c r="J11" i="163"/>
  <c r="G9" i="163"/>
  <c r="G11" i="163"/>
  <c r="J18" i="175"/>
  <c r="I18" i="175"/>
  <c r="G18" i="175"/>
  <c r="F18" i="175"/>
  <c r="E18" i="175"/>
  <c r="D18" i="175"/>
  <c r="C18" i="175"/>
  <c r="B18" i="175"/>
  <c r="K17" i="175"/>
  <c r="K16" i="175"/>
  <c r="J14" i="175"/>
  <c r="I14" i="175"/>
  <c r="G14" i="175"/>
  <c r="G19" i="175"/>
  <c r="F14" i="175"/>
  <c r="E14" i="175"/>
  <c r="D14" i="175"/>
  <c r="C14" i="175"/>
  <c r="K13" i="175"/>
  <c r="K12" i="175"/>
  <c r="K11" i="175"/>
  <c r="J8" i="175"/>
  <c r="J19" i="175"/>
  <c r="I8" i="175"/>
  <c r="H8" i="175"/>
  <c r="G8" i="175"/>
  <c r="H19" i="175"/>
  <c r="F8" i="175"/>
  <c r="E8" i="175"/>
  <c r="D8" i="175"/>
  <c r="C8" i="175"/>
  <c r="K8" i="175"/>
  <c r="B8" i="175"/>
  <c r="K7" i="175"/>
  <c r="K6" i="175"/>
  <c r="K5" i="175"/>
  <c r="K4" i="175"/>
  <c r="O12" i="150"/>
  <c r="F12" i="150"/>
  <c r="E12" i="150"/>
  <c r="K47" i="158"/>
  <c r="D8" i="178"/>
  <c r="K46" i="158"/>
  <c r="K44" i="158"/>
  <c r="K41" i="158"/>
  <c r="K37" i="158"/>
  <c r="K38" i="158"/>
  <c r="K32" i="158"/>
  <c r="K49" i="158"/>
  <c r="K36" i="158"/>
  <c r="K34" i="158"/>
  <c r="K30" i="158"/>
  <c r="D6" i="178"/>
  <c r="G13" i="158"/>
  <c r="H9" i="158"/>
  <c r="D5" i="178"/>
  <c r="L48" i="158"/>
  <c r="K22" i="158"/>
  <c r="K35" i="158"/>
  <c r="E5" i="159"/>
  <c r="F5" i="159"/>
  <c r="G5" i="159"/>
  <c r="I5" i="159"/>
  <c r="J5" i="159"/>
  <c r="K5" i="159"/>
  <c r="L5" i="159"/>
  <c r="M5" i="159"/>
  <c r="N5" i="159"/>
  <c r="D15" i="177"/>
  <c r="D20" i="180"/>
  <c r="K12" i="150"/>
  <c r="F26" i="179"/>
  <c r="F25" i="179"/>
  <c r="H25" i="179"/>
  <c r="D7" i="178"/>
  <c r="N11" i="150"/>
  <c r="N12" i="150"/>
  <c r="F16" i="166"/>
  <c r="K18" i="175"/>
  <c r="C16" i="166"/>
  <c r="M12" i="150"/>
  <c r="D16" i="166"/>
  <c r="G12" i="150"/>
  <c r="N15" i="166"/>
  <c r="F5" i="179"/>
  <c r="K11" i="166"/>
  <c r="G11" i="166"/>
  <c r="G17" i="166"/>
  <c r="C11" i="166"/>
  <c r="G16" i="166"/>
  <c r="M11" i="166"/>
  <c r="M17" i="166"/>
  <c r="N6" i="166"/>
  <c r="F19" i="175"/>
  <c r="B19" i="175"/>
  <c r="N10" i="166"/>
  <c r="J16" i="166"/>
  <c r="G5" i="179"/>
  <c r="C19" i="175"/>
  <c r="L11" i="166"/>
  <c r="N8" i="166"/>
  <c r="E19" i="175"/>
  <c r="N8" i="177"/>
  <c r="F10" i="177"/>
  <c r="K24" i="158"/>
  <c r="D19" i="175"/>
  <c r="H16" i="166"/>
  <c r="F11" i="166"/>
  <c r="F17" i="166"/>
  <c r="K16" i="166"/>
  <c r="J8" i="150"/>
  <c r="G14" i="172"/>
  <c r="G18" i="172"/>
  <c r="I19" i="175"/>
  <c r="K14" i="175"/>
  <c r="K11" i="163"/>
  <c r="E5" i="179"/>
  <c r="D29" i="178"/>
  <c r="D12" i="178"/>
  <c r="C19" i="174"/>
  <c r="H33" i="172"/>
  <c r="H39" i="172"/>
  <c r="F39" i="172"/>
  <c r="F41" i="172"/>
  <c r="F14" i="172"/>
  <c r="F18" i="172"/>
  <c r="C33" i="172"/>
  <c r="C39" i="172"/>
  <c r="C41" i="172"/>
  <c r="C14" i="172"/>
  <c r="D24" i="169"/>
  <c r="D35" i="169"/>
  <c r="D40" i="169"/>
  <c r="H5" i="169"/>
  <c r="N5" i="177"/>
  <c r="E5" i="169"/>
  <c r="H37" i="179"/>
  <c r="G23" i="135"/>
  <c r="F34" i="169"/>
  <c r="H25" i="169"/>
  <c r="E7" i="169"/>
  <c r="D22" i="178"/>
  <c r="C44" i="157"/>
  <c r="D43" i="178"/>
  <c r="C10" i="180"/>
  <c r="E25" i="179"/>
  <c r="J11" i="150"/>
  <c r="J12" i="150"/>
  <c r="K19" i="175"/>
  <c r="E25" i="180"/>
  <c r="E27" i="180"/>
  <c r="D25" i="180"/>
  <c r="D27" i="180"/>
  <c r="J16" i="177"/>
  <c r="G16" i="177"/>
  <c r="K16" i="177"/>
  <c r="M16" i="177"/>
  <c r="E16" i="177"/>
  <c r="D10" i="177"/>
  <c r="D16" i="177"/>
  <c r="C17" i="166"/>
  <c r="H17" i="166"/>
  <c r="I17" i="166"/>
  <c r="K17" i="166"/>
  <c r="E16" i="166"/>
  <c r="J11" i="166"/>
  <c r="J17" i="166"/>
  <c r="F36" i="179"/>
  <c r="H36" i="179"/>
  <c r="C26" i="180"/>
  <c r="C16" i="180"/>
  <c r="G4" i="135"/>
  <c r="E3" i="179"/>
  <c r="C21" i="180"/>
  <c r="G16" i="135"/>
  <c r="H5" i="179"/>
  <c r="C17" i="180"/>
  <c r="G5" i="135"/>
  <c r="F24" i="169"/>
  <c r="H24" i="169"/>
  <c r="F24" i="179"/>
  <c r="H7" i="179"/>
  <c r="G7" i="135"/>
  <c r="B11" i="166"/>
  <c r="B17" i="166"/>
  <c r="N3" i="166"/>
  <c r="H26" i="179"/>
  <c r="F27" i="179"/>
  <c r="H27" i="179"/>
  <c r="D38" i="172"/>
  <c r="D39" i="172"/>
  <c r="G24" i="179"/>
  <c r="G35" i="179"/>
  <c r="G39" i="179"/>
  <c r="H3" i="179"/>
  <c r="G6" i="135"/>
  <c r="C18" i="180"/>
  <c r="H34" i="169"/>
  <c r="F35" i="169"/>
  <c r="E38" i="179"/>
  <c r="C36" i="179"/>
  <c r="E36" i="179"/>
  <c r="C7" i="179"/>
  <c r="C35" i="169"/>
  <c r="B14" i="177"/>
  <c r="N14" i="177"/>
  <c r="H41" i="172"/>
  <c r="C15" i="135"/>
  <c r="C5" i="180"/>
  <c r="C17" i="135"/>
  <c r="C8" i="180"/>
  <c r="C23" i="135"/>
  <c r="D51" i="178"/>
  <c r="N7" i="166"/>
  <c r="E11" i="166"/>
  <c r="E17" i="166"/>
  <c r="D44" i="157"/>
  <c r="D50" i="157"/>
  <c r="C27" i="179"/>
  <c r="C34" i="169"/>
  <c r="E34" i="169"/>
  <c r="G39" i="172"/>
  <c r="G41" i="172"/>
  <c r="D3" i="178"/>
  <c r="C3" i="135"/>
  <c r="C9" i="135"/>
  <c r="C13" i="135"/>
  <c r="D21" i="178"/>
  <c r="F50" i="158"/>
  <c r="F49" i="158"/>
  <c r="N4" i="166"/>
  <c r="D11" i="166"/>
  <c r="D17" i="166"/>
  <c r="K50" i="158"/>
  <c r="C4" i="135"/>
  <c r="C6" i="180"/>
  <c r="D35" i="179"/>
  <c r="D39" i="179"/>
  <c r="N3" i="177"/>
  <c r="N10" i="177"/>
  <c r="B10" i="177"/>
  <c r="C18" i="135"/>
  <c r="C5" i="135"/>
  <c r="C19" i="180"/>
  <c r="D41" i="172"/>
  <c r="B12" i="177"/>
  <c r="C4" i="180"/>
  <c r="D46" i="178"/>
  <c r="D52" i="178"/>
  <c r="C40" i="169"/>
  <c r="E35" i="169"/>
  <c r="E40" i="169"/>
  <c r="C21" i="135"/>
  <c r="C27" i="135"/>
  <c r="E7" i="179"/>
  <c r="C24" i="179"/>
  <c r="F40" i="169"/>
  <c r="H35" i="169"/>
  <c r="H40" i="169"/>
  <c r="C23" i="180"/>
  <c r="G15" i="135"/>
  <c r="C34" i="179"/>
  <c r="E34" i="179"/>
  <c r="E27" i="179"/>
  <c r="C28" i="135"/>
  <c r="H24" i="179"/>
  <c r="C15" i="180"/>
  <c r="C20" i="180"/>
  <c r="G3" i="135"/>
  <c r="G9" i="135"/>
  <c r="G13" i="135"/>
  <c r="F34" i="179"/>
  <c r="N11" i="166"/>
  <c r="N17" i="166"/>
  <c r="G18" i="135"/>
  <c r="C22" i="180"/>
  <c r="D4" i="180"/>
  <c r="C11" i="180"/>
  <c r="C13" i="180"/>
  <c r="B15" i="177"/>
  <c r="B16" i="177"/>
  <c r="N12" i="177"/>
  <c r="N15" i="177"/>
  <c r="N16" i="177"/>
  <c r="C24" i="180"/>
  <c r="C25" i="180"/>
  <c r="C27" i="180"/>
  <c r="H34" i="179"/>
  <c r="F35" i="179"/>
  <c r="G21" i="135"/>
  <c r="G27" i="135"/>
  <c r="G28" i="135"/>
  <c r="C35" i="179"/>
  <c r="E24" i="179"/>
  <c r="E35" i="179"/>
  <c r="C39" i="179"/>
  <c r="E39" i="179"/>
  <c r="H35" i="179"/>
  <c r="F39" i="179"/>
  <c r="H39" i="179"/>
  <c r="E4" i="180"/>
  <c r="D11" i="180"/>
  <c r="D13" i="180"/>
  <c r="F4" i="180"/>
  <c r="F11" i="180"/>
  <c r="F13" i="180"/>
  <c r="H12" i="180"/>
  <c r="E11" i="180"/>
  <c r="E13" i="180"/>
</calcChain>
</file>

<file path=xl/sharedStrings.xml><?xml version="1.0" encoding="utf-8"?>
<sst xmlns="http://schemas.openxmlformats.org/spreadsheetml/2006/main" count="792" uniqueCount="437">
  <si>
    <t>Értékesítési és forgalmi adók (iparűzési adó)</t>
  </si>
  <si>
    <t xml:space="preserve"> - szünidei étkeztetés</t>
  </si>
  <si>
    <t xml:space="preserve">         ebből: költségvetési szervek</t>
  </si>
  <si>
    <t>Hozzájárulás jogcíme</t>
  </si>
  <si>
    <t>létszám</t>
  </si>
  <si>
    <t>mutató</t>
  </si>
  <si>
    <t>Normatíva     Ft/fő</t>
  </si>
  <si>
    <t>I. Helyi önkormányzatok működésének általános támogatása</t>
  </si>
  <si>
    <t>II. Települési önkormányzatok egyes köznevelési feladatainak támogatása</t>
  </si>
  <si>
    <t xml:space="preserve">  (1) Pedagógus II. kategóriába sorolt óvodapedagógusok kiegészítő támogatása</t>
  </si>
  <si>
    <t>Közhatalmi bevételek</t>
  </si>
  <si>
    <t>Ellátottak pénzbeli juttatásai</t>
  </si>
  <si>
    <t>6.) Államháztartáson belüli megelőlegezések</t>
  </si>
  <si>
    <t>Sorszám</t>
  </si>
  <si>
    <t>III. Települési önkormányzatok szociális és gyermekjóléti feladatainak támogatása</t>
  </si>
  <si>
    <t>IV. Települési önk. kulturális feladatainak támogatása</t>
  </si>
  <si>
    <t>Felújítások</t>
  </si>
  <si>
    <t>Beruházások</t>
  </si>
  <si>
    <t>10.</t>
  </si>
  <si>
    <t>Egyéb működési célú kiadások</t>
  </si>
  <si>
    <t>B</t>
  </si>
  <si>
    <t>B1</t>
  </si>
  <si>
    <t>Működési célú támogatások államháztartáson belülről</t>
  </si>
  <si>
    <t>B11</t>
  </si>
  <si>
    <t>Önkormányzatok működési támogatásai</t>
  </si>
  <si>
    <t>B111</t>
  </si>
  <si>
    <t>Helyi önkormányzatok működésének általános támogatása</t>
  </si>
  <si>
    <t>B112</t>
  </si>
  <si>
    <t>B113</t>
  </si>
  <si>
    <t>Települési önkormányzatok szociális és gyermekjóléti feladatainak támogatása</t>
  </si>
  <si>
    <t>B114</t>
  </si>
  <si>
    <t>B115</t>
  </si>
  <si>
    <t>Települési önkormányzatok kulturális feladatainak támogatása</t>
  </si>
  <si>
    <t>B2</t>
  </si>
  <si>
    <t>Felhalmozási célú támogatások államháztartáson belülről</t>
  </si>
  <si>
    <t>B25</t>
  </si>
  <si>
    <t>Egyéb felhalmozási célú támogatások bevételei államháztartáson belülről</t>
  </si>
  <si>
    <t>Települési önkormányzatok egyes köznevelési feladatainak tám.</t>
  </si>
  <si>
    <t>B3</t>
  </si>
  <si>
    <t>B351</t>
  </si>
  <si>
    <t>B354</t>
  </si>
  <si>
    <t>Hitelező</t>
  </si>
  <si>
    <t>Lejárat éve</t>
  </si>
  <si>
    <t>önkormányzat hitel állománya</t>
  </si>
  <si>
    <t>Tőketörlesz- tés</t>
  </si>
  <si>
    <t>Kamat és egyéb ktg.</t>
  </si>
  <si>
    <t>OTP</t>
  </si>
  <si>
    <t>Gépjárműadók</t>
  </si>
  <si>
    <t>B355</t>
  </si>
  <si>
    <t>B36</t>
  </si>
  <si>
    <t>B4</t>
  </si>
  <si>
    <t>B5</t>
  </si>
  <si>
    <t>B52</t>
  </si>
  <si>
    <t>Ingatlanok értékesítése</t>
  </si>
  <si>
    <t>B6</t>
  </si>
  <si>
    <t>B7</t>
  </si>
  <si>
    <t>B72</t>
  </si>
  <si>
    <t>Felhalmozási célú visszatérítendő támogatások, kölcsönök visszatérülése államháztartáson kívülről</t>
  </si>
  <si>
    <t>B73</t>
  </si>
  <si>
    <t>Egyéb felhalmozási célú átvett pénzeszközök</t>
  </si>
  <si>
    <t>B1-B7</t>
  </si>
  <si>
    <t>B8</t>
  </si>
  <si>
    <t>B81</t>
  </si>
  <si>
    <t>Belföldi finanszírozás bevételei</t>
  </si>
  <si>
    <t>B811</t>
  </si>
  <si>
    <t>B813</t>
  </si>
  <si>
    <t>BEVÉTELEK ÖSSZESEN:</t>
  </si>
  <si>
    <t xml:space="preserve"> Finanszírozási bevételek</t>
  </si>
  <si>
    <t>1.) Működési célú támogatások államháztartáson belülről</t>
  </si>
  <si>
    <t xml:space="preserve">1.) Felhalmozási célú támogatások államháztartáson belülről </t>
  </si>
  <si>
    <t>2.) Közhatalmi bevételek</t>
  </si>
  <si>
    <t>3.) Működési bevételek</t>
  </si>
  <si>
    <t>3.) Felhalmozási bevételek</t>
  </si>
  <si>
    <t>4.) Felhalmozási célú átvett pénzeszközök</t>
  </si>
  <si>
    <t>4.) Működési célú átvett pénzeszközök</t>
  </si>
  <si>
    <t>5.) Előző év költségvetési maradványának igénybevétele</t>
  </si>
  <si>
    <t>1.) Egyéb  felhalmozási célú kiadások</t>
  </si>
  <si>
    <t xml:space="preserve"> Finanszírozási kiadások</t>
  </si>
  <si>
    <t>Egyéb felhalmozási célú kiadások</t>
  </si>
  <si>
    <t>K1-K8</t>
  </si>
  <si>
    <t>Költségvetési kiadások összesen:</t>
  </si>
  <si>
    <t>K9</t>
  </si>
  <si>
    <t>6.</t>
  </si>
  <si>
    <t>5.</t>
  </si>
  <si>
    <t>7.</t>
  </si>
  <si>
    <t>8.</t>
  </si>
  <si>
    <t>9.</t>
  </si>
  <si>
    <t xml:space="preserve"> </t>
  </si>
  <si>
    <t>2.</t>
  </si>
  <si>
    <t>1.</t>
  </si>
  <si>
    <t>3.</t>
  </si>
  <si>
    <t>4.</t>
  </si>
  <si>
    <t>Központi, irányító szervi támogatás</t>
  </si>
  <si>
    <t>Működési célú költségvetési támogatások és kiegészítő támogatások</t>
  </si>
  <si>
    <t>B34</t>
  </si>
  <si>
    <t>Vagyoni típusú adók (építményadó, magánszemélyek kommunális adója)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</si>
  <si>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</si>
  <si>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</si>
  <si>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</si>
  <si>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</si>
  <si>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</si>
  <si>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</si>
  <si>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1.a) önkormányzati hivatal működésének támogatása</t>
  </si>
  <si>
    <t xml:space="preserve">  3.a) Család és gyermekjóléti szolgálat</t>
  </si>
  <si>
    <t>Projektek mindösszesen:</t>
  </si>
  <si>
    <t>Állami hozzájárulás összesen:</t>
  </si>
  <si>
    <t>II. Felhalmozási célú kiadások</t>
  </si>
  <si>
    <t>II. Felhalmozási célú bevételek</t>
  </si>
  <si>
    <t>2.) Beruházás</t>
  </si>
  <si>
    <t>3.) Felújítás</t>
  </si>
  <si>
    <t>4.) Céltartalék</t>
  </si>
  <si>
    <t>FELHALMOZÁSI CÉLÚ BEVÉTELEK  ÖSSZESEN:</t>
  </si>
  <si>
    <t>FELHALMOZÁSI CÉLÚ KIADÁSOK ÖSSZESEN:</t>
  </si>
  <si>
    <t>BEVÉTELEK</t>
  </si>
  <si>
    <t>7.) Lízing kötelezettség</t>
  </si>
  <si>
    <t>6.) Hitel- és kölcsön törlesztések</t>
  </si>
  <si>
    <t>Személyi juttatások</t>
  </si>
  <si>
    <t xml:space="preserve">     Költségvetési műk. bevételei összesen:</t>
  </si>
  <si>
    <t xml:space="preserve">     Költségvetési felhalm. bevételei összesen:</t>
  </si>
  <si>
    <t xml:space="preserve">      Költségvetési felh.célú kiadásai összesen:</t>
  </si>
  <si>
    <t>Fizikai dolgozó</t>
  </si>
  <si>
    <t xml:space="preserve">   Költségvetési műk. kiadásai összesen:</t>
  </si>
  <si>
    <t>Önkormányzat kiadásai összesen</t>
  </si>
  <si>
    <t>B16</t>
  </si>
  <si>
    <t>Egyéb működési célú támogatások bevételei államháztartáson belülről</t>
  </si>
  <si>
    <t>6.) Hitel felvétel</t>
  </si>
  <si>
    <t>7.) Előző év költségvetési maradványának igénybevétele</t>
  </si>
  <si>
    <t>6.) Egyéb finanszírozási kiadás (államháztartáson belüli megelőlegezés visszafizetése)</t>
  </si>
  <si>
    <t>Mindösszesen:</t>
  </si>
  <si>
    <t>Megnevezés</t>
  </si>
  <si>
    <t>Összesen</t>
  </si>
  <si>
    <t>Finanszírozási kiadások</t>
  </si>
  <si>
    <t>Költségvetési bevételek</t>
  </si>
  <si>
    <t>számított hozzájárulás</t>
  </si>
  <si>
    <t>1.a) önkormányzati hivatal működésénak támogatása - beszámítás után</t>
  </si>
  <si>
    <t>1.b) település-üzemeltetéshez kapcsolódó feladataellátás támogatása</t>
  </si>
  <si>
    <t xml:space="preserve">1.b) település-üzemeltetéshez kapcsolódó feladataellátás támogatása - beszámítás után </t>
  </si>
  <si>
    <t>1.c) egyéb kötelező önkormányzati feladatok támogatása</t>
  </si>
  <si>
    <t>1.c) egyéb kötelező önkormányzati feladatok támogatása - beszámítás után</t>
  </si>
  <si>
    <t>Egyéb áruhasználati és szolgáltatási adók ( idegenforgalmi adó, talajterhelési díj)</t>
  </si>
  <si>
    <t>Egyéb közhatalmi bevételek (különféle bírságok)</t>
  </si>
  <si>
    <t>Ft-ban</t>
  </si>
  <si>
    <t xml:space="preserve">       beszámításssal le nem fedett rész</t>
  </si>
  <si>
    <t xml:space="preserve">                da) szociális segítés</t>
  </si>
  <si>
    <t xml:space="preserve">                db) személyi gondozás</t>
  </si>
  <si>
    <t>adag</t>
  </si>
  <si>
    <t>I.6.2016. évről áthúzúdó bérkompenzáció</t>
  </si>
  <si>
    <t>Beruházási cél megnevezése</t>
  </si>
  <si>
    <t>Évek szerinti ütemezés</t>
  </si>
  <si>
    <t>Rovat száma</t>
  </si>
  <si>
    <t>K1</t>
  </si>
  <si>
    <t>K2</t>
  </si>
  <si>
    <t>K3</t>
  </si>
  <si>
    <t>K4</t>
  </si>
  <si>
    <t>K5</t>
  </si>
  <si>
    <t>K6</t>
  </si>
  <si>
    <t>K7</t>
  </si>
  <si>
    <t>K8</t>
  </si>
  <si>
    <t xml:space="preserve"> a) a finanszírozás szempontjából elismert szakmai dolgozók bértámogatása</t>
  </si>
  <si>
    <t>b) Gyermekétkeztetés-üzemeltetési támogatás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</si>
  <si>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</si>
  <si>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</si>
  <si>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</si>
  <si>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</si>
  <si>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</si>
  <si>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</si>
  <si>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</si>
  <si>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</si>
  <si>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</si>
  <si>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</si>
  <si>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</si>
  <si>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</si>
  <si>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Önkormányzat bevételei</t>
  </si>
  <si>
    <t>Bevételek összesen:</t>
  </si>
  <si>
    <t>Önkormányzat összesen:</t>
  </si>
  <si>
    <t>I. Működési célú bevételek</t>
  </si>
  <si>
    <t>I. Működési célú kiadások</t>
  </si>
  <si>
    <t>Önkormányzat</t>
  </si>
  <si>
    <t xml:space="preserve">     ba) zöldterület gazdálkodással kapcsolatos feladatok ellátásának támogatása (hektár)</t>
  </si>
  <si>
    <t xml:space="preserve">     bb) közvilágítás fenntartásának támogatása  (km)</t>
  </si>
  <si>
    <t xml:space="preserve">     bc) köztemető fenntartással kapcsolatos feladatok támogatása  (m²)</t>
  </si>
  <si>
    <t>1.d) Lakott külterülettel kapcsolatos feladatok támogatása</t>
  </si>
  <si>
    <t>Munkaadókat terhelő járulékok és szociális hj. adó</t>
  </si>
  <si>
    <t xml:space="preserve">Dologi kiadások </t>
  </si>
  <si>
    <t>Dologi kiadások</t>
  </si>
  <si>
    <t>1. Óvodapedagógusok és az óvodapedagógusok nevelő munkáját közvetlenül segítők bértámogatása</t>
  </si>
  <si>
    <t>Működési bevételek</t>
  </si>
  <si>
    <t>Felhalmozási bevételek</t>
  </si>
  <si>
    <t>Működési célú átvett pénzeszközök</t>
  </si>
  <si>
    <t>Felhalmozási célú átvett pénzeszközök</t>
  </si>
  <si>
    <t>Finanszírozási bevételek</t>
  </si>
  <si>
    <t xml:space="preserve">   c) Szociális étkeztetés</t>
  </si>
  <si>
    <t xml:space="preserve">   d) Házi segítségnyújtás</t>
  </si>
  <si>
    <t xml:space="preserve">  j) Gyermekek napközbeni ellátása</t>
  </si>
  <si>
    <t>Működési költségvetés összesen:</t>
  </si>
  <si>
    <t>Felhalmozási költségvetés összesen:</t>
  </si>
  <si>
    <t>ÖNKORMÁNYZAT ÖSSZESEN:</t>
  </si>
  <si>
    <t>1.d) Lakott külterülettel kapcsolatos feladatok támogatása - beszámítás után</t>
  </si>
  <si>
    <t xml:space="preserve"> Forgatási célú belföldi értékpapírok beváltása, értékesítése</t>
  </si>
  <si>
    <t>B8121</t>
  </si>
  <si>
    <t>8.) Forgatási célú értékpapír beváltás</t>
  </si>
  <si>
    <t>B116</t>
  </si>
  <si>
    <t>Elszámolásból származó bevételek</t>
  </si>
  <si>
    <t>B14</t>
  </si>
  <si>
    <t>Működési célú visszatérítendő támogatások, kölcsönök visszatérülése államháztartáson belülről</t>
  </si>
  <si>
    <t xml:space="preserve">      szolidaritási hozzájárulás a beszámítással le nem fedett rész 70 %-a  /2018-ban 50 %</t>
  </si>
  <si>
    <t xml:space="preserve">       - bölcsődei dajkák,középfokú végzettségű kisgyermeknevelők</t>
  </si>
  <si>
    <t>1.e) Üdülőhelyi feladatok támogatása</t>
  </si>
  <si>
    <t>1.e) Üdülőhelyi feladatok támogatása -  beszámítás után</t>
  </si>
  <si>
    <t>V. Beszámítás összege</t>
  </si>
  <si>
    <t>I.2.Nem közművel összegyűjtött háztartási szennyvíz ártalmatlanítása</t>
  </si>
  <si>
    <t>2. Óvodaműködtetési támogatás 8 hóra</t>
  </si>
  <si>
    <t>1.) Személyi juttatások</t>
  </si>
  <si>
    <t>2.) Munkáltatókat terhelő járulékok és szociális hozzájárulási adó</t>
  </si>
  <si>
    <t>3.)Dologi kiadások</t>
  </si>
  <si>
    <t>4.)Ellátotak pénzbeli juttatásai</t>
  </si>
  <si>
    <t>5).Egyéb működési célú kiadások (költségvetési szervek és tartalék nélkül)</t>
  </si>
  <si>
    <t>5.) Tartalékok</t>
  </si>
  <si>
    <t>7.) Belföldi értékpapír beváltás</t>
  </si>
  <si>
    <t xml:space="preserve">MŰKÖDÉSI CÉLÚ BEVÉTELEK ÖSSZESEN                  </t>
  </si>
  <si>
    <t>MŰKÖDÉSI CÉLÚ KIADÁSOK ÖSSZESEN</t>
  </si>
  <si>
    <t>Normatíva átadás Kistérségnek (házi segítségnyújtás)</t>
  </si>
  <si>
    <t>Szálláshelyek minősítésének támogatása</t>
  </si>
  <si>
    <t>Zalakarosi Turisztikai Egyesület támogatása</t>
  </si>
  <si>
    <t>Zalakarosi Turisztikai Nonprofit Kft. támogatása</t>
  </si>
  <si>
    <t>Kerékpáros projektból projektmenedzseri díj és adminisztrációs költség (átadás KÖH részére)</t>
  </si>
  <si>
    <t xml:space="preserve">Működési célú visszatéritendő támog.,kölcsönök </t>
  </si>
  <si>
    <t xml:space="preserve"> Tartalék  </t>
  </si>
  <si>
    <t xml:space="preserve">Felhalmozási célú visszatérítendő tám,kölcsönök </t>
  </si>
  <si>
    <t>Lakástámogatás</t>
  </si>
  <si>
    <t>Hiteltörlesztés</t>
  </si>
  <si>
    <t>Államháztartáson belüli megelőlegezés visszafizetése</t>
  </si>
  <si>
    <t>Intézményfinanszírozás</t>
  </si>
  <si>
    <t>Zalakarosi Közös Önkormányzati Hivatal</t>
  </si>
  <si>
    <t>Zalakarosi Közösségi Ház és Könyvtár</t>
  </si>
  <si>
    <t>Zalakarosi Óvoda és Bölcsőde</t>
  </si>
  <si>
    <t>Hozzájárulás        Ft-ban</t>
  </si>
  <si>
    <t>b) bölcsődei üzemeltetési támogatás</t>
  </si>
  <si>
    <t>Települési önkormányzatok települési önkormányzati és közművelődési feladatainak támogatása</t>
  </si>
  <si>
    <t>3. Kiegészítő támogatás az óvodapedagógusok minősítéséből adódó többletkiadásokhoz</t>
  </si>
  <si>
    <t>a)Bölcsődében a finanszírozás szempontból elismert szakmai dolgozók bértámogatása</t>
  </si>
  <si>
    <t>5.Gyermekétkeztetés támogatása</t>
  </si>
  <si>
    <t>Tartalék</t>
  </si>
  <si>
    <t>K</t>
  </si>
  <si>
    <t>Ipari park fejlesztés projekt támogatása</t>
  </si>
  <si>
    <t>Kisfaludy projekt támgogatása</t>
  </si>
  <si>
    <t>Nagykanizsai Tankerületi Központ támogatása,konyha tető felújítás</t>
  </si>
  <si>
    <t xml:space="preserve"> Hitel-, kölcsönfelvétel államháztartáson kívülről Kisfaludy pályázat önrészére</t>
  </si>
  <si>
    <t>Előző évi maradvány igénybevétele</t>
  </si>
  <si>
    <t>ZALAKAROSI KÖZÖS ÖNKORMÁNYZATI HIVATAL</t>
  </si>
  <si>
    <t>ZALAKAROSI ÓVODA ÉS BÖLCSŐDE</t>
  </si>
  <si>
    <t>ZALAKAROSI KÖZÖSSÉGI HÁZ ÉS KÖNYVTÁR</t>
  </si>
  <si>
    <t>KIADÁSOK ÖSSZESEN</t>
  </si>
  <si>
    <t>KIADÁSOK</t>
  </si>
  <si>
    <t>Feladat megnevezése</t>
  </si>
  <si>
    <t>FELHALMOZÁSI KIADÁSOK</t>
  </si>
  <si>
    <t>I.</t>
  </si>
  <si>
    <t xml:space="preserve"> Beruházások</t>
  </si>
  <si>
    <t xml:space="preserve"> A. Önkormányzat</t>
  </si>
  <si>
    <t>D. Zalakarosi Közösségi Ház és Könyvtár</t>
  </si>
  <si>
    <t>Önkormányzat összesen</t>
  </si>
  <si>
    <t>BERUHÁZÁSI KIADÁSOK ÖSSZESEN</t>
  </si>
  <si>
    <t>FELHALMOZÁSI KIADÁSOK ÖSSZESEN</t>
  </si>
  <si>
    <t>Feladat/cél</t>
  </si>
  <si>
    <t xml:space="preserve">I. </t>
  </si>
  <si>
    <t xml:space="preserve">Céltartalékok </t>
  </si>
  <si>
    <t>A.</t>
  </si>
  <si>
    <t>Működési célú céltartalékok</t>
  </si>
  <si>
    <t xml:space="preserve">1. </t>
  </si>
  <si>
    <t xml:space="preserve">2. </t>
  </si>
  <si>
    <t xml:space="preserve">3. </t>
  </si>
  <si>
    <t>Elmaradt bevételek, támogatások pótlására</t>
  </si>
  <si>
    <t xml:space="preserve">4. </t>
  </si>
  <si>
    <t>Működési célú céltartalékok összesen</t>
  </si>
  <si>
    <t>B.</t>
  </si>
  <si>
    <t>Fejlesztési  célú céltartalékok</t>
  </si>
  <si>
    <t>Fejlesztési  célú céltartalékok összesen</t>
  </si>
  <si>
    <t xml:space="preserve">Céltartalékok összesen: </t>
  </si>
  <si>
    <t xml:space="preserve">Általános tartalék </t>
  </si>
  <si>
    <t>TARTALÉKOK MINDÖSSZESEN</t>
  </si>
  <si>
    <t>M7 Takarék</t>
  </si>
  <si>
    <t>Hitelfelvétel  célja</t>
  </si>
  <si>
    <t>Hitel 293.hrsz. telek megvásárlása</t>
  </si>
  <si>
    <t>Kisfaludy pályázat önrészének biztosítása</t>
  </si>
  <si>
    <t>Felvett hitel összege</t>
  </si>
  <si>
    <t>Kiadások</t>
  </si>
  <si>
    <t>Pályázati támogatás</t>
  </si>
  <si>
    <t>Levonható áfa</t>
  </si>
  <si>
    <t>Projekt összes bevétele</t>
  </si>
  <si>
    <t>Bevételek</t>
  </si>
  <si>
    <t>Tárgyévet megelőző évek kifizetései</t>
  </si>
  <si>
    <t>Tárgyévet követő évet terhelő költségek</t>
  </si>
  <si>
    <t xml:space="preserve">Tárgyévet megelőző években folyósított támogatás </t>
  </si>
  <si>
    <t>Önkormányzat által biztosított önrész</t>
  </si>
  <si>
    <t>Tárgyévet megelőző években</t>
  </si>
  <si>
    <t>Működési kidadás</t>
  </si>
  <si>
    <t>Felhalmozási kiadás</t>
  </si>
  <si>
    <t>Tárgyévet követő évben biztosítandó önrész</t>
  </si>
  <si>
    <t xml:space="preserve">Zalakarosi Közösségi Ház és Könyvtár </t>
  </si>
  <si>
    <t>Költségvetési szerv megnevezése</t>
  </si>
  <si>
    <t>Igazgatás, pénzügyi dolgozó</t>
  </si>
  <si>
    <t xml:space="preserve">Óvoda pedagógus </t>
  </si>
  <si>
    <t>Kisgyermek- nevelő</t>
  </si>
  <si>
    <t xml:space="preserve">Népművelő  könyvtáros </t>
  </si>
  <si>
    <t>Egyéb szak- alkalmazott</t>
  </si>
  <si>
    <t>Választott tisztségviselő</t>
  </si>
  <si>
    <t>Gazdasági ügyviteli dolgozó</t>
  </si>
  <si>
    <t xml:space="preserve">A.  Önkormányzat </t>
  </si>
  <si>
    <t xml:space="preserve">1. Önkormányzat igazgatási tevékenységén </t>
  </si>
  <si>
    <t xml:space="preserve">2. Család és nővédelem </t>
  </si>
  <si>
    <t xml:space="preserve">3. Szociális étkeztetés </t>
  </si>
  <si>
    <t>4. Családsegítés</t>
  </si>
  <si>
    <t xml:space="preserve">B. Zalakarosi Közös Önkormányzati Hivatal </t>
  </si>
  <si>
    <t>C.  Zalakarosi Óvoda és Bölcsőde</t>
  </si>
  <si>
    <t>1. Óvoda</t>
  </si>
  <si>
    <t>2. Bölcsőde</t>
  </si>
  <si>
    <t xml:space="preserve">5. Konyha </t>
  </si>
  <si>
    <t>1. Könyvtár</t>
  </si>
  <si>
    <t>2. Közösségi Ház</t>
  </si>
  <si>
    <t xml:space="preserve">    Mindösszesen</t>
  </si>
  <si>
    <t>Sor- sz.</t>
  </si>
  <si>
    <t>A támogatás kedvezményezettje (csoportonként)</t>
  </si>
  <si>
    <t>Kedvezmény</t>
  </si>
  <si>
    <t>Mentesség</t>
  </si>
  <si>
    <t>jogcíme (jellege)</t>
  </si>
  <si>
    <t>mértéke %</t>
  </si>
  <si>
    <t>összege  Ft</t>
  </si>
  <si>
    <t>Ft</t>
  </si>
  <si>
    <t>Helyi adók, gépjárműadó</t>
  </si>
  <si>
    <t>Építményadó</t>
  </si>
  <si>
    <t>55% zártkert, belterület 30%</t>
  </si>
  <si>
    <t xml:space="preserve">  -</t>
  </si>
  <si>
    <t>Magánszemélyek kommunális adója</t>
  </si>
  <si>
    <t>Beszedett idegenforgalmi adó</t>
  </si>
  <si>
    <t>Helyi iparűzési adó</t>
  </si>
  <si>
    <t xml:space="preserve">Bérleti díjakból </t>
  </si>
  <si>
    <t xml:space="preserve">Kedvezmények mindösszesen </t>
  </si>
  <si>
    <t xml:space="preserve">Helyi adók összesen </t>
  </si>
  <si>
    <t>Egészségügyi tevékenységet végzők</t>
  </si>
  <si>
    <t xml:space="preserve">Magyarországon élő állandó </t>
  </si>
  <si>
    <t>Orvosi ügyeleten nagymértékű tevékenységet végző dolgozók</t>
  </si>
  <si>
    <t>Működési célú átvett péneszközök</t>
  </si>
  <si>
    <t>Önkormányzat által irányított költségvetési szervek bevételei</t>
  </si>
  <si>
    <t>Önkormányzat által irányított költségvetési szervek bevételei összesen</t>
  </si>
  <si>
    <t>Önkormányzat kiadásai</t>
  </si>
  <si>
    <t>Munkáltatókat terhelő járulékok és szociális hozzájárulási adó</t>
  </si>
  <si>
    <t>Felhalmozási kiadások</t>
  </si>
  <si>
    <t>Önkormányzat által irányított költségvetési szervek kiadásai</t>
  </si>
  <si>
    <t>Önkormányzat által irányított költségvetési szervek kiadásai összesen</t>
  </si>
  <si>
    <t>kötelező feladat</t>
  </si>
  <si>
    <t>önként vállalt feladat</t>
  </si>
  <si>
    <t>Átcsoportosítás joga</t>
  </si>
  <si>
    <t>képviselőtestület</t>
  </si>
  <si>
    <t>1500000 Ft-nál alacsonyag adóalap esetén</t>
  </si>
  <si>
    <t>magánszálláshelyek</t>
  </si>
  <si>
    <t>Gyógyhelyi pályázat támogatása</t>
  </si>
  <si>
    <t>2020. évi terv</t>
  </si>
  <si>
    <t>2021. évi terv</t>
  </si>
  <si>
    <t>2022. évi terv</t>
  </si>
  <si>
    <t>2020. évi  eredeti előirányzat</t>
  </si>
  <si>
    <t>2020. évi eredeti előirányzat</t>
  </si>
  <si>
    <t>Zártkerti utak felújítása pályázat</t>
  </si>
  <si>
    <t>Balatonmagyaród település hozzájárulása óvodások után</t>
  </si>
  <si>
    <t>Települési hozzájárulás orvosi ügyelet működtetéséhez</t>
  </si>
  <si>
    <t>NEAK hozzájárulás orvosi ügyelet működtetéséhez</t>
  </si>
  <si>
    <t>Védőnői szolgálat finanszírozása</t>
  </si>
  <si>
    <t>Iskolaegészségügy NEAK finanszírozása</t>
  </si>
  <si>
    <t>Háziorvosi szolgálat finanszírozása (6 hónap)</t>
  </si>
  <si>
    <t>Gyógyhely pályázat projektmenedzseri díj, Interreg adminisztrációs költség  átadása KÖH részre</t>
  </si>
  <si>
    <t>Gyógyhely projekt projektmenedzseri díj átadás KÖH részére</t>
  </si>
  <si>
    <t>Zalakaros Sportjáért Közhasznú Közalapítvány támogatása</t>
  </si>
  <si>
    <t>Polgármesteri keret</t>
  </si>
  <si>
    <t>Sakkverseny támogatása</t>
  </si>
  <si>
    <t>Iskolatej program megvalósításának támogatása</t>
  </si>
  <si>
    <t>Intelligens zebra építés támogatása</t>
  </si>
  <si>
    <t>Karos Park Kft gépbeszerzéséhez támogatás</t>
  </si>
  <si>
    <t>WIFI pályázat önrésze</t>
  </si>
  <si>
    <t>2020. évi tervezett bevétel</t>
  </si>
  <si>
    <t xml:space="preserve">  - óvodapedagógusok átlagbérének és közterheinek elismert összege </t>
  </si>
  <si>
    <t>Gyógyhely fejlesztés</t>
  </si>
  <si>
    <t>Parkerdőben mobil wc létesítése+felújítások</t>
  </si>
  <si>
    <t>Zrinyi utcai korlát csere</t>
  </si>
  <si>
    <t>Jegyenye sor parkoló kialakítás</t>
  </si>
  <si>
    <t>2022. évi adósságszolgálat</t>
  </si>
  <si>
    <t>Zártkerti utak felújítása</t>
  </si>
  <si>
    <t>2023. évi terv</t>
  </si>
  <si>
    <t xml:space="preserve">  (2) Mesterpedagógus kategóriába sorolt óvodapedagógusok kiegészítő támogatása</t>
  </si>
  <si>
    <t>Önkormányzatok működési támogatásai összesen</t>
  </si>
  <si>
    <t>Projekt összes költsége levonható áfával</t>
  </si>
  <si>
    <t>Projekt összes költsége levonható áfa nélkül</t>
  </si>
  <si>
    <t>Bursa ösztöndíj</t>
  </si>
  <si>
    <t>Bursa Hungarica ösztöndíj</t>
  </si>
  <si>
    <t>Foglalkoztatottak személyi juttatásai</t>
  </si>
  <si>
    <t>Külső személyi juttatások</t>
  </si>
  <si>
    <t>Készletbeszerzés</t>
  </si>
  <si>
    <t>Kommunikációs szolgáltatások</t>
  </si>
  <si>
    <t>Szolgáltatási kiadások</t>
  </si>
  <si>
    <t>Kiküldetés, reklám</t>
  </si>
  <si>
    <t>Egyéb különféle dologi kiadások</t>
  </si>
  <si>
    <t>Karos Park működési támogatás (közmunka program)</t>
  </si>
  <si>
    <t>Ovi Sport pályázat önrész</t>
  </si>
  <si>
    <t>Ovi Sport pályázat önrésze</t>
  </si>
  <si>
    <t xml:space="preserve">     bd) közutak fenntartásának támogatása  (km)</t>
  </si>
  <si>
    <t>Tőketörlesz-tés</t>
  </si>
  <si>
    <t>Későbbi évek tőketörlesz-tése</t>
  </si>
  <si>
    <t>2021. évi  eredeti előirányzat</t>
  </si>
  <si>
    <t>2021. évi eredeti előirányzat</t>
  </si>
  <si>
    <t>2020. IV. negyedévi IFA támogatás</t>
  </si>
  <si>
    <t>Egészségház fejlesztés pályázati támogatás</t>
  </si>
  <si>
    <t>Önkormányzati szolidaritási hozzájárulás</t>
  </si>
  <si>
    <t>Zalakaros Térsége SE támogatása</t>
  </si>
  <si>
    <t>2021. évi tervezett bevétel</t>
  </si>
  <si>
    <t>5 db amerikai típusú sírhely kialakítés</t>
  </si>
  <si>
    <t>Kerékpátút fejlesztés</t>
  </si>
  <si>
    <t>Borházak beszerzése</t>
  </si>
  <si>
    <t>Egészségház bővítés</t>
  </si>
  <si>
    <t>Termál úton zebra +világítás kiépítése</t>
  </si>
  <si>
    <t>Gyógyhely fejlesztés áthúzódó kiadásai  (bútorok)</t>
  </si>
  <si>
    <t>Gyógyhelyi központ további fejlesztése (pályázaton kívül)</t>
  </si>
  <si>
    <t>2021.évi eredeti előirányzat</t>
  </si>
  <si>
    <t>Interreg pályázat árfolyamkülönbözet</t>
  </si>
  <si>
    <t>Tervezési munkákra</t>
  </si>
  <si>
    <t>vis maior előleg (Torrens árok)</t>
  </si>
  <si>
    <t>Dombhátról-dombhátra pályázat maradványa</t>
  </si>
  <si>
    <t>Belterületi utak fejlesztése pályázat önrésze</t>
  </si>
  <si>
    <t>Hitelek állománya  2020. XII. 31-én</t>
  </si>
  <si>
    <t>2021 évi adósságszolgálat.</t>
  </si>
  <si>
    <t>2023. évi adósságszolgálat</t>
  </si>
  <si>
    <t>2021. évi  létszám-  keret</t>
  </si>
  <si>
    <t xml:space="preserve">2020. évi záró létszám </t>
  </si>
  <si>
    <t>2021. évet terhelő költségek</t>
  </si>
  <si>
    <t>2021. évben várható támogatás</t>
  </si>
  <si>
    <t>2021. évben biztosítandó önrész</t>
  </si>
  <si>
    <t>Egészségház fejlesztése</t>
  </si>
  <si>
    <t>Kerékpárút fejlesztés</t>
  </si>
  <si>
    <t>2024. évi terv</t>
  </si>
  <si>
    <t>2021. hitelfelvétel összege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</si>
</sst>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6" formatCode="0.0"/>
    <numFmt numFmtId="167" formatCode="#,##0.0"/>
  </numFmts>
  <fonts count="94" x14ac:knownFonts="1">
    <font>
      <sz val="10"/>
      <name val="Times New Roman CE"/>
      <charset val="238"/>
    </font>
    <font>
      <b/>
      <i/>
      <sz val="10"/>
      <name val="Times New Roman CE"/>
      <charset val="238"/>
    </font>
    <font>
      <sz val="10"/>
      <name val="Times New Roman CE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9"/>
      <name val="Arial CE"/>
      <family val="2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sz val="9"/>
      <name val="Times New Roman CE"/>
      <charset val="238"/>
    </font>
    <font>
      <b/>
      <sz val="10"/>
      <name val="Times New Roman"/>
      <family val="1"/>
      <charset val="238"/>
    </font>
    <font>
      <sz val="10"/>
      <color indexed="8"/>
      <name val="Tahoma"/>
      <family val="2"/>
      <charset val="238"/>
    </font>
    <font>
      <sz val="10"/>
      <color indexed="9"/>
      <name val="Tahoma"/>
      <family val="2"/>
      <charset val="238"/>
    </font>
    <font>
      <sz val="10"/>
      <color indexed="62"/>
      <name val="Tahom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Tahoma"/>
      <family val="2"/>
      <charset val="238"/>
    </font>
    <font>
      <b/>
      <sz val="13"/>
      <color indexed="56"/>
      <name val="Tahoma"/>
      <family val="2"/>
      <charset val="238"/>
    </font>
    <font>
      <b/>
      <sz val="11"/>
      <color indexed="56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indexed="52"/>
      <name val="Tahoma"/>
      <family val="2"/>
      <charset val="238"/>
    </font>
    <font>
      <sz val="10"/>
      <name val="Arial"/>
      <family val="2"/>
      <charset val="238"/>
    </font>
    <font>
      <sz val="10"/>
      <color indexed="17"/>
      <name val="Tahoma"/>
      <family val="2"/>
      <charset val="238"/>
    </font>
    <font>
      <b/>
      <sz val="10"/>
      <color indexed="63"/>
      <name val="Tahoma"/>
      <family val="2"/>
      <charset val="238"/>
    </font>
    <font>
      <i/>
      <sz val="10"/>
      <color indexed="23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60"/>
      <name val="Tahoma"/>
      <family val="2"/>
      <charset val="238"/>
    </font>
    <font>
      <b/>
      <sz val="10"/>
      <color indexed="52"/>
      <name val="Tahoma"/>
      <family val="2"/>
      <charset val="238"/>
    </font>
    <font>
      <sz val="8"/>
      <name val="Times New Roman"/>
      <family val="1"/>
      <charset val="238"/>
    </font>
    <font>
      <sz val="10"/>
      <name val="Times New Roman CE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0"/>
      <color indexed="8"/>
      <name val="Times New Roman"/>
      <family val="1"/>
      <charset val="238"/>
    </font>
    <font>
      <sz val="8"/>
      <name val="Arial CE"/>
      <charset val="238"/>
    </font>
    <font>
      <i/>
      <sz val="7"/>
      <name val="Arial"/>
      <family val="2"/>
      <charset val="238"/>
    </font>
    <font>
      <b/>
      <i/>
      <sz val="10"/>
      <name val="Arial CE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9"/>
      <name val="Times New Roman CE"/>
      <charset val="238"/>
    </font>
    <font>
      <sz val="8"/>
      <name val="Times New Roman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54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50"/>
      </patternFill>
    </fill>
    <fill>
      <patternFill patternType="solid">
        <fgColor indexed="11"/>
      </patternFill>
    </fill>
    <fill>
      <patternFill patternType="solid">
        <fgColor indexed="11"/>
        <bgColor indexed="35"/>
      </patternFill>
    </fill>
    <fill>
      <patternFill patternType="solid">
        <fgColor indexed="51"/>
        <bgColor indexed="13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19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4">
    <xf numFmtId="0" fontId="0" fillId="0" borderId="0"/>
    <xf numFmtId="0" fontId="58" fillId="2" borderId="0" applyNumberFormat="0" applyBorder="0" applyAlignment="0" applyProtection="0"/>
    <xf numFmtId="0" fontId="58" fillId="3" borderId="0" applyNumberFormat="0" applyBorder="0" applyAlignment="0" applyProtection="0"/>
    <xf numFmtId="0" fontId="18" fillId="4" borderId="0" applyNumberFormat="0" applyBorder="0" applyAlignment="0" applyProtection="0"/>
    <xf numFmtId="0" fontId="57" fillId="5" borderId="0" applyNumberFormat="0" applyBorder="0" applyAlignment="0" applyProtection="0"/>
    <xf numFmtId="0" fontId="18" fillId="6" borderId="0" applyNumberFormat="0" applyBorder="0" applyAlignment="0" applyProtection="0"/>
    <xf numFmtId="0" fontId="57" fillId="7" borderId="0" applyNumberFormat="0" applyBorder="0" applyAlignment="0" applyProtection="0"/>
    <xf numFmtId="0" fontId="18" fillId="8" borderId="0" applyNumberFormat="0" applyBorder="0" applyAlignment="0" applyProtection="0"/>
    <xf numFmtId="0" fontId="57" fillId="9" borderId="0" applyNumberFormat="0" applyBorder="0" applyAlignment="0" applyProtection="0"/>
    <xf numFmtId="0" fontId="18" fillId="10" borderId="0" applyNumberFormat="0" applyBorder="0" applyAlignment="0" applyProtection="0"/>
    <xf numFmtId="0" fontId="57" fillId="11" borderId="0" applyNumberFormat="0" applyBorder="0" applyAlignment="0" applyProtection="0"/>
    <xf numFmtId="0" fontId="18" fillId="12" borderId="0" applyNumberFormat="0" applyBorder="0" applyAlignment="0" applyProtection="0"/>
    <xf numFmtId="0" fontId="57" fillId="13" borderId="0" applyNumberFormat="0" applyBorder="0" applyAlignment="0" applyProtection="0"/>
    <xf numFmtId="0" fontId="18" fillId="14" borderId="0" applyNumberFormat="0" applyBorder="0" applyAlignment="0" applyProtection="0"/>
    <xf numFmtId="0" fontId="57" fillId="15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10" borderId="0" applyNumberFormat="0" applyBorder="0" applyAlignment="0" applyProtection="0"/>
    <xf numFmtId="0" fontId="38" fillId="12" borderId="0" applyNumberFormat="0" applyBorder="0" applyAlignment="0" applyProtection="0"/>
    <xf numFmtId="0" fontId="38" fillId="14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18" fillId="18" borderId="0" applyNumberFormat="0" applyBorder="0" applyAlignment="0" applyProtection="0"/>
    <xf numFmtId="0" fontId="57" fillId="19" borderId="0" applyNumberFormat="0" applyBorder="0" applyAlignment="0" applyProtection="0"/>
    <xf numFmtId="0" fontId="18" fillId="20" borderId="0" applyNumberFormat="0" applyBorder="0" applyAlignment="0" applyProtection="0"/>
    <xf numFmtId="0" fontId="57" fillId="21" borderId="0" applyNumberFormat="0" applyBorder="0" applyAlignment="0" applyProtection="0"/>
    <xf numFmtId="0" fontId="18" fillId="22" borderId="0" applyNumberFormat="0" applyBorder="0" applyAlignment="0" applyProtection="0"/>
    <xf numFmtId="0" fontId="57" fillId="23" borderId="0" applyNumberFormat="0" applyBorder="0" applyAlignment="0" applyProtection="0"/>
    <xf numFmtId="0" fontId="18" fillId="10" borderId="0" applyNumberFormat="0" applyBorder="0" applyAlignment="0" applyProtection="0"/>
    <xf numFmtId="0" fontId="57" fillId="11" borderId="0" applyNumberFormat="0" applyBorder="0" applyAlignment="0" applyProtection="0"/>
    <xf numFmtId="0" fontId="18" fillId="18" borderId="0" applyNumberFormat="0" applyBorder="0" applyAlignment="0" applyProtection="0"/>
    <xf numFmtId="0" fontId="57" fillId="19" borderId="0" applyNumberFormat="0" applyBorder="0" applyAlignment="0" applyProtection="0"/>
    <xf numFmtId="0" fontId="18" fillId="17" borderId="0" applyNumberFormat="0" applyBorder="0" applyAlignment="0" applyProtection="0"/>
    <xf numFmtId="0" fontId="57" fillId="24" borderId="0" applyNumberFormat="0" applyBorder="0" applyAlignment="0" applyProtection="0"/>
    <xf numFmtId="0" fontId="38" fillId="18" borderId="0" applyNumberFormat="0" applyBorder="0" applyAlignment="0" applyProtection="0"/>
    <xf numFmtId="0" fontId="38" fillId="20" borderId="0" applyNumberFormat="0" applyBorder="0" applyAlignment="0" applyProtection="0"/>
    <xf numFmtId="0" fontId="38" fillId="22" borderId="0" applyNumberFormat="0" applyBorder="0" applyAlignment="0" applyProtection="0"/>
    <xf numFmtId="0" fontId="38" fillId="10" borderId="0" applyNumberFormat="0" applyBorder="0" applyAlignment="0" applyProtection="0"/>
    <xf numFmtId="0" fontId="38" fillId="18" borderId="0" applyNumberFormat="0" applyBorder="0" applyAlignment="0" applyProtection="0"/>
    <xf numFmtId="0" fontId="38" fillId="17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19" fillId="27" borderId="0" applyNumberFormat="0" applyBorder="0" applyAlignment="0" applyProtection="0"/>
    <xf numFmtId="0" fontId="58" fillId="28" borderId="0" applyNumberFormat="0" applyBorder="0" applyAlignment="0" applyProtection="0"/>
    <xf numFmtId="0" fontId="19" fillId="20" borderId="0" applyNumberFormat="0" applyBorder="0" applyAlignment="0" applyProtection="0"/>
    <xf numFmtId="0" fontId="58" fillId="21" borderId="0" applyNumberFormat="0" applyBorder="0" applyAlignment="0" applyProtection="0"/>
    <xf numFmtId="0" fontId="19" fillId="22" borderId="0" applyNumberFormat="0" applyBorder="0" applyAlignment="0" applyProtection="0"/>
    <xf numFmtId="0" fontId="58" fillId="23" borderId="0" applyNumberFormat="0" applyBorder="0" applyAlignment="0" applyProtection="0"/>
    <xf numFmtId="0" fontId="19" fillId="29" borderId="0" applyNumberFormat="0" applyBorder="0" applyAlignment="0" applyProtection="0"/>
    <xf numFmtId="0" fontId="58" fillId="30" borderId="0" applyNumberFormat="0" applyBorder="0" applyAlignment="0" applyProtection="0"/>
    <xf numFmtId="0" fontId="19" fillId="2" borderId="0" applyNumberFormat="0" applyBorder="0" applyAlignment="0" applyProtection="0"/>
    <xf numFmtId="0" fontId="58" fillId="31" borderId="0" applyNumberFormat="0" applyBorder="0" applyAlignment="0" applyProtection="0"/>
    <xf numFmtId="0" fontId="19" fillId="32" borderId="0" applyNumberFormat="0" applyBorder="0" applyAlignment="0" applyProtection="0"/>
    <xf numFmtId="0" fontId="58" fillId="33" borderId="0" applyNumberFormat="0" applyBorder="0" applyAlignment="0" applyProtection="0"/>
    <xf numFmtId="0" fontId="39" fillId="27" borderId="0" applyNumberFormat="0" applyBorder="0" applyAlignment="0" applyProtection="0"/>
    <xf numFmtId="0" fontId="39" fillId="20" borderId="0" applyNumberFormat="0" applyBorder="0" applyAlignment="0" applyProtection="0"/>
    <xf numFmtId="0" fontId="39" fillId="22" borderId="0" applyNumberFormat="0" applyBorder="0" applyAlignment="0" applyProtection="0"/>
    <xf numFmtId="0" fontId="39" fillId="29" borderId="0" applyNumberFormat="0" applyBorder="0" applyAlignment="0" applyProtection="0"/>
    <xf numFmtId="0" fontId="39" fillId="2" borderId="0" applyNumberFormat="0" applyBorder="0" applyAlignment="0" applyProtection="0"/>
    <xf numFmtId="0" fontId="39" fillId="32" borderId="0" applyNumberFormat="0" applyBorder="0" applyAlignment="0" applyProtection="0"/>
    <xf numFmtId="0" fontId="39" fillId="25" borderId="0" applyNumberFormat="0" applyBorder="0" applyAlignment="0" applyProtection="0"/>
    <xf numFmtId="0" fontId="39" fillId="34" borderId="0" applyNumberFormat="0" applyBorder="0" applyAlignment="0" applyProtection="0"/>
    <xf numFmtId="0" fontId="39" fillId="26" borderId="0" applyNumberFormat="0" applyBorder="0" applyAlignment="0" applyProtection="0"/>
    <xf numFmtId="0" fontId="39" fillId="29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40" fillId="6" borderId="0" applyNumberFormat="0" applyBorder="0" applyAlignment="0" applyProtection="0"/>
    <xf numFmtId="0" fontId="20" fillId="14" borderId="1" applyNumberFormat="0" applyAlignment="0" applyProtection="0"/>
    <xf numFmtId="0" fontId="59" fillId="15" borderId="1" applyNumberFormat="0" applyAlignment="0" applyProtection="0"/>
    <xf numFmtId="0" fontId="41" fillId="35" borderId="1" applyNumberFormat="0" applyAlignment="0" applyProtection="0"/>
    <xf numFmtId="0" fontId="42" fillId="16" borderId="2" applyNumberFormat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60" fillId="0" borderId="4" applyNumberFormat="0" applyFill="0" applyAlignment="0" applyProtection="0"/>
    <xf numFmtId="0" fontId="23" fillId="0" borderId="5" applyNumberFormat="0" applyFill="0" applyAlignment="0" applyProtection="0"/>
    <xf numFmtId="0" fontId="61" fillId="0" borderId="6" applyNumberFormat="0" applyFill="0" applyAlignment="0" applyProtection="0"/>
    <xf numFmtId="0" fontId="24" fillId="0" borderId="7" applyNumberFormat="0" applyFill="0" applyAlignment="0" applyProtection="0"/>
    <xf numFmtId="0" fontId="62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5" fillId="16" borderId="2" applyNumberFormat="0" applyAlignment="0" applyProtection="0"/>
    <xf numFmtId="0" fontId="63" fillId="36" borderId="2" applyNumberFormat="0" applyAlignment="0" applyProtection="0"/>
    <xf numFmtId="0" fontId="4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45" fillId="0" borderId="3" applyNumberFormat="0" applyFill="0" applyAlignment="0" applyProtection="0"/>
    <xf numFmtId="0" fontId="46" fillId="0" borderId="5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65" fillId="0" borderId="9" applyNumberFormat="0" applyFill="0" applyAlignment="0" applyProtection="0"/>
    <xf numFmtId="0" fontId="48" fillId="14" borderId="1" applyNumberFormat="0" applyAlignment="0" applyProtection="0"/>
    <xf numFmtId="0" fontId="28" fillId="37" borderId="10" applyNumberFormat="0" applyFont="0" applyAlignment="0" applyProtection="0"/>
    <xf numFmtId="0" fontId="56" fillId="38" borderId="10" applyNumberFormat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42" borderId="0" applyNumberFormat="0" applyBorder="0" applyAlignment="0" applyProtection="0"/>
    <xf numFmtId="0" fontId="29" fillId="8" borderId="0" applyNumberFormat="0" applyBorder="0" applyAlignment="0" applyProtection="0"/>
    <xf numFmtId="0" fontId="66" fillId="9" borderId="0" applyNumberFormat="0" applyBorder="0" applyAlignment="0" applyProtection="0"/>
    <xf numFmtId="0" fontId="30" fillId="35" borderId="11" applyNumberFormat="0" applyAlignment="0" applyProtection="0"/>
    <xf numFmtId="0" fontId="67" fillId="43" borderId="11" applyNumberFormat="0" applyAlignment="0" applyProtection="0"/>
    <xf numFmtId="0" fontId="49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28" fillId="0" borderId="0"/>
    <xf numFmtId="0" fontId="14" fillId="0" borderId="0"/>
    <xf numFmtId="0" fontId="56" fillId="0" borderId="0"/>
    <xf numFmtId="0" fontId="14" fillId="0" borderId="0"/>
    <xf numFmtId="0" fontId="73" fillId="0" borderId="0"/>
    <xf numFmtId="0" fontId="4" fillId="0" borderId="0"/>
    <xf numFmtId="0" fontId="14" fillId="0" borderId="0"/>
    <xf numFmtId="0" fontId="14" fillId="0" borderId="0"/>
    <xf numFmtId="0" fontId="7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37" fillId="0" borderId="0"/>
    <xf numFmtId="0" fontId="14" fillId="0" borderId="0"/>
    <xf numFmtId="0" fontId="4" fillId="0" borderId="0"/>
    <xf numFmtId="0" fontId="3" fillId="0" borderId="0"/>
    <xf numFmtId="0" fontId="4" fillId="0" borderId="0"/>
    <xf numFmtId="0" fontId="38" fillId="37" borderId="10" applyNumberFormat="0" applyFont="0" applyAlignment="0" applyProtection="0"/>
    <xf numFmtId="0" fontId="51" fillId="35" borderId="11" applyNumberFormat="0" applyAlignment="0" applyProtection="0"/>
    <xf numFmtId="0" fontId="32" fillId="0" borderId="12" applyNumberFormat="0" applyFill="0" applyAlignment="0" applyProtection="0"/>
    <xf numFmtId="0" fontId="69" fillId="0" borderId="12" applyNumberFormat="0" applyFill="0" applyAlignment="0" applyProtection="0"/>
    <xf numFmtId="44" fontId="14" fillId="0" borderId="0" applyFont="0" applyFill="0" applyBorder="0" applyAlignment="0" applyProtection="0"/>
    <xf numFmtId="0" fontId="33" fillId="6" borderId="0" applyNumberFormat="0" applyBorder="0" applyAlignment="0" applyProtection="0"/>
    <xf numFmtId="0" fontId="70" fillId="7" borderId="0" applyNumberFormat="0" applyBorder="0" applyAlignment="0" applyProtection="0"/>
    <xf numFmtId="0" fontId="34" fillId="44" borderId="0" applyNumberFormat="0" applyBorder="0" applyAlignment="0" applyProtection="0"/>
    <xf numFmtId="0" fontId="71" fillId="45" borderId="0" applyNumberFormat="0" applyBorder="0" applyAlignment="0" applyProtection="0"/>
    <xf numFmtId="0" fontId="35" fillId="35" borderId="1" applyNumberFormat="0" applyAlignment="0" applyProtection="0"/>
    <xf numFmtId="0" fontId="72" fillId="43" borderId="1" applyNumberFormat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0" borderId="0" applyNumberFormat="0" applyFill="0" applyBorder="0" applyAlignment="0" applyProtection="0"/>
  </cellStyleXfs>
  <cellXfs count="350">
    <xf numFmtId="0" fontId="0" fillId="0" borderId="0" xfId="0"/>
    <xf numFmtId="3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/>
    <xf numFmtId="3" fontId="5" fillId="0" borderId="0" xfId="0" applyNumberFormat="1" applyFont="1" applyFill="1" applyBorder="1" applyAlignment="1">
      <alignment vertical="center"/>
    </xf>
    <xf numFmtId="0" fontId="5" fillId="0" borderId="0" xfId="0" applyFont="1"/>
    <xf numFmtId="3" fontId="5" fillId="0" borderId="0" xfId="0" applyNumberFormat="1" applyFont="1" applyAlignment="1">
      <alignment vertical="center" wrapText="1"/>
    </xf>
    <xf numFmtId="0" fontId="6" fillId="0" borderId="0" xfId="0" applyFont="1" applyFill="1"/>
    <xf numFmtId="3" fontId="5" fillId="0" borderId="0" xfId="0" applyNumberFormat="1" applyFont="1" applyAlignment="1">
      <alignment horizontal="center" vertical="center" wrapText="1"/>
    </xf>
    <xf numFmtId="3" fontId="5" fillId="0" borderId="0" xfId="128" applyNumberFormat="1" applyFont="1" applyAlignment="1">
      <alignment vertical="center"/>
    </xf>
    <xf numFmtId="3" fontId="5" fillId="0" borderId="0" xfId="128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horizontal="center" vertical="center" wrapText="1"/>
    </xf>
    <xf numFmtId="3" fontId="13" fillId="0" borderId="0" xfId="128" applyNumberFormat="1" applyFont="1" applyAlignment="1">
      <alignment vertical="center"/>
    </xf>
    <xf numFmtId="3" fontId="5" fillId="0" borderId="0" xfId="128" applyNumberFormat="1" applyFont="1" applyFill="1" applyAlignment="1">
      <alignment vertical="center"/>
    </xf>
    <xf numFmtId="3" fontId="8" fillId="0" borderId="13" xfId="0" applyNumberFormat="1" applyFont="1" applyFill="1" applyBorder="1" applyAlignment="1">
      <alignment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vertical="center" wrapText="1"/>
    </xf>
    <xf numFmtId="3" fontId="7" fillId="0" borderId="13" xfId="128" applyNumberFormat="1" applyFont="1" applyFill="1" applyBorder="1" applyAlignment="1">
      <alignment horizontal="center" vertical="center" wrapText="1"/>
    </xf>
    <xf numFmtId="3" fontId="7" fillId="0" borderId="13" xfId="128" applyNumberFormat="1" applyFont="1" applyBorder="1" applyAlignment="1">
      <alignment horizontal="center" vertical="center"/>
    </xf>
    <xf numFmtId="3" fontId="7" fillId="0" borderId="13" xfId="128" applyNumberFormat="1" applyFont="1" applyBorder="1" applyAlignment="1">
      <alignment horizontal="left" vertical="center" wrapText="1"/>
    </xf>
    <xf numFmtId="3" fontId="7" fillId="0" borderId="13" xfId="128" applyNumberFormat="1" applyFont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/>
    <xf numFmtId="3" fontId="7" fillId="0" borderId="13" xfId="128" applyNumberFormat="1" applyFont="1" applyFill="1" applyBorder="1" applyAlignment="1">
      <alignment vertical="center" wrapText="1"/>
    </xf>
    <xf numFmtId="3" fontId="7" fillId="0" borderId="13" xfId="127" applyNumberFormat="1" applyFont="1" applyFill="1" applyBorder="1" applyAlignment="1">
      <alignment vertical="center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0" fontId="73" fillId="0" borderId="0" xfId="115" applyAlignment="1">
      <alignment vertical="center"/>
    </xf>
    <xf numFmtId="0" fontId="73" fillId="0" borderId="0" xfId="115" applyAlignment="1">
      <alignment vertical="top"/>
    </xf>
    <xf numFmtId="0" fontId="10" fillId="0" borderId="13" xfId="0" applyFont="1" applyFill="1" applyBorder="1"/>
    <xf numFmtId="0" fontId="5" fillId="0" borderId="0" xfId="116" applyFont="1" applyAlignment="1">
      <alignment vertical="center"/>
    </xf>
    <xf numFmtId="0" fontId="5" fillId="0" borderId="0" xfId="116" applyFont="1" applyBorder="1" applyAlignment="1">
      <alignment vertical="center"/>
    </xf>
    <xf numFmtId="3" fontId="7" fillId="0" borderId="14" xfId="116" applyNumberFormat="1" applyFont="1" applyFill="1" applyBorder="1" applyAlignment="1">
      <alignment vertical="center"/>
    </xf>
    <xf numFmtId="4" fontId="7" fillId="0" borderId="14" xfId="116" applyNumberFormat="1" applyFont="1" applyFill="1" applyBorder="1" applyAlignment="1">
      <alignment vertical="center"/>
    </xf>
    <xf numFmtId="167" fontId="7" fillId="0" borderId="14" xfId="116" applyNumberFormat="1" applyFont="1" applyFill="1" applyBorder="1" applyAlignment="1">
      <alignment vertical="center"/>
    </xf>
    <xf numFmtId="3" fontId="55" fillId="0" borderId="14" xfId="116" applyNumberFormat="1" applyFont="1" applyFill="1" applyBorder="1" applyAlignment="1">
      <alignment vertical="center"/>
    </xf>
    <xf numFmtId="3" fontId="7" fillId="0" borderId="14" xfId="116" applyNumberFormat="1" applyFont="1" applyFill="1" applyBorder="1" applyAlignment="1">
      <alignment horizontal="right" vertical="center"/>
    </xf>
    <xf numFmtId="3" fontId="5" fillId="0" borderId="0" xfId="116" applyNumberFormat="1" applyFont="1" applyAlignment="1">
      <alignment vertical="center"/>
    </xf>
    <xf numFmtId="3" fontId="55" fillId="0" borderId="14" xfId="116" applyNumberFormat="1" applyFont="1" applyFill="1" applyBorder="1" applyAlignment="1">
      <alignment horizontal="right" vertical="center"/>
    </xf>
    <xf numFmtId="3" fontId="9" fillId="9" borderId="14" xfId="116" applyNumberFormat="1" applyFont="1" applyFill="1" applyBorder="1" applyAlignment="1">
      <alignment vertical="center"/>
    </xf>
    <xf numFmtId="3" fontId="5" fillId="0" borderId="0" xfId="116" applyNumberFormat="1" applyFont="1" applyFill="1" applyAlignment="1">
      <alignment vertical="center"/>
    </xf>
    <xf numFmtId="0" fontId="5" fillId="0" borderId="0" xfId="116" applyFont="1" applyFill="1" applyAlignment="1">
      <alignment vertical="center"/>
    </xf>
    <xf numFmtId="0" fontId="16" fillId="0" borderId="13" xfId="124" applyFont="1" applyFill="1" applyBorder="1" applyAlignment="1">
      <alignment horizontal="left" vertical="center" wrapText="1"/>
    </xf>
    <xf numFmtId="3" fontId="10" fillId="0" borderId="13" xfId="115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46" borderId="14" xfId="116" applyNumberFormat="1" applyFont="1" applyFill="1" applyBorder="1" applyAlignment="1">
      <alignment vertical="center"/>
    </xf>
    <xf numFmtId="0" fontId="14" fillId="0" borderId="0" xfId="123"/>
    <xf numFmtId="0" fontId="75" fillId="0" borderId="0" xfId="123" applyFont="1" applyAlignment="1">
      <alignment horizontal="center" vertical="center"/>
    </xf>
    <xf numFmtId="0" fontId="7" fillId="0" borderId="13" xfId="123" applyFont="1" applyFill="1" applyBorder="1" applyAlignment="1">
      <alignment horizontal="center" vertical="center" wrapText="1"/>
    </xf>
    <xf numFmtId="3" fontId="7" fillId="0" borderId="13" xfId="123" applyNumberFormat="1" applyFont="1" applyFill="1" applyBorder="1" applyAlignment="1">
      <alignment horizontal="right" vertical="center" wrapText="1"/>
    </xf>
    <xf numFmtId="0" fontId="76" fillId="0" borderId="0" xfId="123" applyFont="1"/>
    <xf numFmtId="3" fontId="7" fillId="0" borderId="13" xfId="0" applyNumberFormat="1" applyFont="1" applyBorder="1" applyAlignment="1">
      <alignment horizontal="right" vertical="center"/>
    </xf>
    <xf numFmtId="0" fontId="5" fillId="0" borderId="14" xfId="116" applyFont="1" applyBorder="1" applyAlignment="1">
      <alignment vertical="center"/>
    </xf>
    <xf numFmtId="3" fontId="5" fillId="0" borderId="14" xfId="116" applyNumberFormat="1" applyFont="1" applyBorder="1" applyAlignment="1">
      <alignment vertical="center"/>
    </xf>
    <xf numFmtId="3" fontId="5" fillId="46" borderId="14" xfId="116" applyNumberFormat="1" applyFont="1" applyFill="1" applyBorder="1" applyAlignment="1">
      <alignment vertical="center"/>
    </xf>
    <xf numFmtId="3" fontId="5" fillId="0" borderId="14" xfId="116" applyNumberFormat="1" applyFont="1" applyFill="1" applyBorder="1" applyAlignment="1">
      <alignment vertical="center"/>
    </xf>
    <xf numFmtId="0" fontId="5" fillId="0" borderId="0" xfId="116" applyFont="1" applyAlignment="1">
      <alignment horizontal="left" vertical="center" wrapText="1"/>
    </xf>
    <xf numFmtId="3" fontId="77" fillId="0" borderId="0" xfId="125" applyNumberFormat="1" applyFont="1" applyAlignment="1">
      <alignment horizontal="center" vertical="center" wrapText="1"/>
    </xf>
    <xf numFmtId="3" fontId="56" fillId="0" borderId="13" xfId="125" applyNumberFormat="1" applyFont="1" applyBorder="1" applyAlignment="1">
      <alignment horizontal="center" vertical="center" wrapText="1"/>
    </xf>
    <xf numFmtId="3" fontId="56" fillId="0" borderId="0" xfId="125" applyNumberFormat="1" applyFont="1" applyAlignment="1">
      <alignment vertical="center" wrapText="1"/>
    </xf>
    <xf numFmtId="3" fontId="7" fillId="0" borderId="0" xfId="125" applyNumberFormat="1" applyFont="1" applyAlignment="1">
      <alignment vertical="center" wrapText="1"/>
    </xf>
    <xf numFmtId="10" fontId="0" fillId="0" borderId="0" xfId="0" applyNumberFormat="1"/>
    <xf numFmtId="0" fontId="14" fillId="47" borderId="13" xfId="123" applyFill="1" applyBorder="1"/>
    <xf numFmtId="0" fontId="7" fillId="0" borderId="15" xfId="123" applyFont="1" applyFill="1" applyBorder="1" applyAlignment="1">
      <alignment horizontal="center" vertical="center" wrapText="1"/>
    </xf>
    <xf numFmtId="3" fontId="7" fillId="0" borderId="15" xfId="123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center" wrapText="1"/>
    </xf>
    <xf numFmtId="1" fontId="15" fillId="0" borderId="13" xfId="123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/>
    <xf numFmtId="0" fontId="8" fillId="0" borderId="13" xfId="0" applyFont="1" applyFill="1" applyBorder="1" applyAlignment="1"/>
    <xf numFmtId="3" fontId="7" fillId="0" borderId="13" xfId="0" applyNumberFormat="1" applyFont="1" applyFill="1" applyBorder="1" applyAlignment="1">
      <alignment vertical="center"/>
    </xf>
    <xf numFmtId="0" fontId="14" fillId="0" borderId="0" xfId="126"/>
    <xf numFmtId="0" fontId="7" fillId="0" borderId="0" xfId="126" applyFont="1"/>
    <xf numFmtId="0" fontId="73" fillId="0" borderId="0" xfId="115" applyBorder="1" applyAlignment="1">
      <alignment vertical="center"/>
    </xf>
    <xf numFmtId="0" fontId="10" fillId="0" borderId="13" xfId="115" applyFont="1" applyBorder="1" applyAlignment="1">
      <alignment vertical="center"/>
    </xf>
    <xf numFmtId="3" fontId="10" fillId="0" borderId="16" xfId="115" applyNumberFormat="1" applyFont="1" applyBorder="1" applyAlignment="1">
      <alignment vertical="center"/>
    </xf>
    <xf numFmtId="3" fontId="10" fillId="0" borderId="16" xfId="115" applyNumberFormat="1" applyFont="1" applyFill="1" applyBorder="1" applyAlignment="1">
      <alignment vertical="center"/>
    </xf>
    <xf numFmtId="0" fontId="7" fillId="51" borderId="13" xfId="118" applyFont="1" applyFill="1" applyBorder="1" applyAlignment="1">
      <alignment horizontal="left"/>
    </xf>
    <xf numFmtId="0" fontId="10" fillId="51" borderId="13" xfId="0" applyFont="1" applyFill="1" applyBorder="1"/>
    <xf numFmtId="0" fontId="10" fillId="51" borderId="13" xfId="120" applyFont="1" applyFill="1" applyBorder="1"/>
    <xf numFmtId="3" fontId="8" fillId="52" borderId="13" xfId="0" applyNumberFormat="1" applyFont="1" applyFill="1" applyBorder="1" applyAlignment="1">
      <alignment vertical="center" wrapText="1"/>
    </xf>
    <xf numFmtId="3" fontId="8" fillId="52" borderId="13" xfId="128" applyNumberFormat="1" applyFont="1" applyFill="1" applyBorder="1" applyAlignment="1">
      <alignment horizontal="left" vertical="center" wrapText="1"/>
    </xf>
    <xf numFmtId="3" fontId="8" fillId="52" borderId="13" xfId="128" applyNumberFormat="1" applyFont="1" applyFill="1" applyBorder="1" applyAlignment="1">
      <alignment vertical="center"/>
    </xf>
    <xf numFmtId="3" fontId="7" fillId="52" borderId="13" xfId="128" applyNumberFormat="1" applyFont="1" applyFill="1" applyBorder="1" applyAlignment="1">
      <alignment horizontal="center" vertical="center"/>
    </xf>
    <xf numFmtId="3" fontId="17" fillId="52" borderId="13" xfId="128" applyNumberFormat="1" applyFont="1" applyFill="1" applyBorder="1" applyAlignment="1">
      <alignment horizontal="center" vertical="center"/>
    </xf>
    <xf numFmtId="3" fontId="7" fillId="52" borderId="13" xfId="128" applyNumberFormat="1" applyFont="1" applyFill="1" applyBorder="1" applyAlignment="1">
      <alignment horizontal="center" vertical="center" wrapText="1"/>
    </xf>
    <xf numFmtId="3" fontId="7" fillId="0" borderId="13" xfId="128" applyNumberFormat="1" applyFont="1" applyFill="1" applyBorder="1" applyAlignment="1">
      <alignment vertical="center"/>
    </xf>
    <xf numFmtId="3" fontId="17" fillId="53" borderId="13" xfId="128" applyNumberFormat="1" applyFont="1" applyFill="1" applyBorder="1" applyAlignment="1">
      <alignment horizontal="center" vertical="center" wrapText="1"/>
    </xf>
    <xf numFmtId="3" fontId="17" fillId="53" borderId="13" xfId="128" applyNumberFormat="1" applyFont="1" applyFill="1" applyBorder="1" applyAlignment="1">
      <alignment horizontal="left" vertical="center" wrapText="1"/>
    </xf>
    <xf numFmtId="3" fontId="17" fillId="53" borderId="13" xfId="128" applyNumberFormat="1" applyFont="1" applyFill="1" applyBorder="1" applyAlignment="1">
      <alignment vertical="center" wrapText="1"/>
    </xf>
    <xf numFmtId="3" fontId="17" fillId="53" borderId="13" xfId="128" applyNumberFormat="1" applyFont="1" applyFill="1" applyBorder="1" applyAlignment="1">
      <alignment horizontal="left" vertical="center"/>
    </xf>
    <xf numFmtId="3" fontId="17" fillId="53" borderId="13" xfId="128" applyNumberFormat="1" applyFont="1" applyFill="1" applyBorder="1" applyAlignment="1">
      <alignment horizontal="center" vertical="center"/>
    </xf>
    <xf numFmtId="3" fontId="17" fillId="53" borderId="13" xfId="128" applyNumberFormat="1" applyFont="1" applyFill="1" applyBorder="1" applyAlignment="1">
      <alignment vertical="center"/>
    </xf>
    <xf numFmtId="3" fontId="8" fillId="53" borderId="13" xfId="128" applyNumberFormat="1" applyFont="1" applyFill="1" applyBorder="1" applyAlignment="1">
      <alignment horizontal="left" vertical="center" wrapText="1"/>
    </xf>
    <xf numFmtId="3" fontId="8" fillId="53" borderId="13" xfId="128" applyNumberFormat="1" applyFont="1" applyFill="1" applyBorder="1" applyAlignment="1">
      <alignment vertical="center"/>
    </xf>
    <xf numFmtId="3" fontId="8" fillId="53" borderId="13" xfId="0" applyNumberFormat="1" applyFont="1" applyFill="1" applyBorder="1" applyAlignment="1">
      <alignment horizontal="center" vertical="center" wrapText="1"/>
    </xf>
    <xf numFmtId="3" fontId="8" fillId="53" borderId="13" xfId="0" applyNumberFormat="1" applyFont="1" applyFill="1" applyBorder="1" applyAlignment="1">
      <alignment vertical="center" wrapText="1"/>
    </xf>
    <xf numFmtId="3" fontId="7" fillId="53" borderId="13" xfId="0" applyNumberFormat="1" applyFont="1" applyFill="1" applyBorder="1" applyAlignment="1">
      <alignment vertical="center" wrapText="1"/>
    </xf>
    <xf numFmtId="3" fontId="17" fillId="53" borderId="13" xfId="0" applyNumberFormat="1" applyFont="1" applyFill="1" applyBorder="1" applyAlignment="1">
      <alignment vertical="center" wrapText="1"/>
    </xf>
    <xf numFmtId="3" fontId="17" fillId="53" borderId="13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8" fillId="0" borderId="13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 wrapText="1"/>
    </xf>
    <xf numFmtId="3" fontId="7" fillId="0" borderId="13" xfId="0" applyNumberFormat="1" applyFont="1" applyFill="1" applyBorder="1" applyAlignment="1">
      <alignment horizontal="right" vertical="center"/>
    </xf>
    <xf numFmtId="0" fontId="9" fillId="52" borderId="13" xfId="115" applyFont="1" applyFill="1" applyBorder="1" applyAlignment="1">
      <alignment horizontal="center" vertical="center" wrapText="1"/>
    </xf>
    <xf numFmtId="0" fontId="9" fillId="52" borderId="13" xfId="115" applyFont="1" applyFill="1" applyBorder="1" applyAlignment="1">
      <alignment horizontal="center" vertical="center"/>
    </xf>
    <xf numFmtId="3" fontId="7" fillId="53" borderId="14" xfId="116" applyNumberFormat="1" applyFont="1" applyFill="1" applyBorder="1" applyAlignment="1">
      <alignment vertical="center"/>
    </xf>
    <xf numFmtId="3" fontId="17" fillId="53" borderId="14" xfId="116" applyNumberFormat="1" applyFont="1" applyFill="1" applyBorder="1" applyAlignment="1">
      <alignment vertical="center"/>
    </xf>
    <xf numFmtId="3" fontId="55" fillId="53" borderId="14" xfId="116" applyNumberFormat="1" applyFont="1" applyFill="1" applyBorder="1" applyAlignment="1">
      <alignment vertical="center"/>
    </xf>
    <xf numFmtId="3" fontId="7" fillId="53" borderId="14" xfId="116" applyNumberFormat="1" applyFont="1" applyFill="1" applyBorder="1" applyAlignment="1">
      <alignment horizontal="right" vertical="center"/>
    </xf>
    <xf numFmtId="3" fontId="17" fillId="52" borderId="13" xfId="0" applyNumberFormat="1" applyFont="1" applyFill="1" applyBorder="1" applyAlignment="1">
      <alignment horizontal="center" vertical="center" wrapText="1"/>
    </xf>
    <xf numFmtId="0" fontId="83" fillId="52" borderId="13" xfId="119" applyFont="1" applyFill="1" applyBorder="1"/>
    <xf numFmtId="0" fontId="74" fillId="53" borderId="13" xfId="122" applyFont="1" applyFill="1" applyBorder="1" applyAlignment="1">
      <alignment horizontal="center"/>
    </xf>
    <xf numFmtId="3" fontId="7" fillId="0" borderId="13" xfId="122" applyNumberFormat="1" applyFont="1" applyBorder="1" applyAlignment="1">
      <alignment horizontal="right" vertical="center" wrapText="1"/>
    </xf>
    <xf numFmtId="3" fontId="74" fillId="53" borderId="13" xfId="122" applyNumberFormat="1" applyFont="1" applyFill="1" applyBorder="1" applyAlignment="1">
      <alignment horizontal="right" vertical="center" wrapText="1"/>
    </xf>
    <xf numFmtId="3" fontId="82" fillId="52" borderId="13" xfId="122" applyNumberFormat="1" applyFont="1" applyFill="1" applyBorder="1" applyAlignment="1">
      <alignment horizontal="right" vertical="center" wrapText="1"/>
    </xf>
    <xf numFmtId="3" fontId="83" fillId="0" borderId="13" xfId="122" applyNumberFormat="1" applyFont="1" applyBorder="1" applyAlignment="1">
      <alignment horizontal="right" vertical="center" wrapText="1"/>
    </xf>
    <xf numFmtId="3" fontId="56" fillId="52" borderId="13" xfId="125" applyNumberFormat="1" applyFont="1" applyFill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1" fontId="8" fillId="52" borderId="13" xfId="123" applyNumberFormat="1" applyFont="1" applyFill="1" applyBorder="1" applyAlignment="1">
      <alignment horizontal="center" vertical="center" wrapText="1"/>
    </xf>
    <xf numFmtId="3" fontId="7" fillId="0" borderId="13" xfId="123" applyNumberFormat="1" applyFont="1" applyBorder="1" applyAlignment="1">
      <alignment horizontal="center" vertical="center"/>
    </xf>
    <xf numFmtId="3" fontId="7" fillId="0" borderId="13" xfId="123" applyNumberFormat="1" applyFont="1" applyBorder="1"/>
    <xf numFmtId="3" fontId="17" fillId="0" borderId="13" xfId="123" applyNumberFormat="1" applyFont="1" applyBorder="1"/>
    <xf numFmtId="0" fontId="17" fillId="0" borderId="13" xfId="123" applyFont="1" applyBorder="1" applyAlignment="1">
      <alignment horizontal="center" vertical="center"/>
    </xf>
    <xf numFmtId="0" fontId="8" fillId="52" borderId="18" xfId="123" applyFont="1" applyFill="1" applyBorder="1" applyAlignment="1">
      <alignment wrapText="1"/>
    </xf>
    <xf numFmtId="0" fontId="8" fillId="52" borderId="15" xfId="123" applyFont="1" applyFill="1" applyBorder="1" applyAlignment="1">
      <alignment horizontal="center" wrapText="1"/>
    </xf>
    <xf numFmtId="0" fontId="8" fillId="52" borderId="13" xfId="123" applyFont="1" applyFill="1" applyBorder="1" applyAlignment="1">
      <alignment horizontal="center" vertical="center" wrapText="1"/>
    </xf>
    <xf numFmtId="0" fontId="8" fillId="52" borderId="13" xfId="0" applyFont="1" applyFill="1" applyBorder="1" applyAlignment="1"/>
    <xf numFmtId="0" fontId="8" fillId="52" borderId="13" xfId="123" applyFont="1" applyFill="1" applyBorder="1" applyAlignment="1">
      <alignment horizontal="left" vertical="center" wrapText="1"/>
    </xf>
    <xf numFmtId="3" fontId="8" fillId="52" borderId="13" xfId="123" applyNumberFormat="1" applyFont="1" applyFill="1" applyBorder="1" applyAlignment="1">
      <alignment horizontal="right" vertical="center" wrapText="1"/>
    </xf>
    <xf numFmtId="3" fontId="8" fillId="52" borderId="13" xfId="123" applyNumberFormat="1" applyFont="1" applyFill="1" applyBorder="1"/>
    <xf numFmtId="0" fontId="8" fillId="52" borderId="19" xfId="123" applyFont="1" applyFill="1" applyBorder="1" applyAlignment="1">
      <alignment wrapText="1"/>
    </xf>
    <xf numFmtId="0" fontId="8" fillId="52" borderId="13" xfId="123" applyFont="1" applyFill="1" applyBorder="1" applyAlignment="1">
      <alignment wrapText="1"/>
    </xf>
    <xf numFmtId="0" fontId="0" fillId="0" borderId="13" xfId="0" applyBorder="1"/>
    <xf numFmtId="0" fontId="89" fillId="51" borderId="13" xfId="0" applyFont="1" applyFill="1" applyBorder="1"/>
    <xf numFmtId="0" fontId="0" fillId="51" borderId="13" xfId="0" applyFont="1" applyFill="1" applyBorder="1"/>
    <xf numFmtId="0" fontId="86" fillId="0" borderId="13" xfId="117" applyFont="1" applyFill="1" applyBorder="1" applyAlignment="1">
      <alignment horizontal="center" vertical="center" wrapText="1"/>
    </xf>
    <xf numFmtId="0" fontId="14" fillId="0" borderId="13" xfId="117" applyFont="1" applyBorder="1"/>
    <xf numFmtId="0" fontId="86" fillId="0" borderId="13" xfId="117" applyFont="1" applyBorder="1"/>
    <xf numFmtId="3" fontId="17" fillId="0" borderId="13" xfId="117" applyNumberFormat="1" applyFont="1" applyFill="1" applyBorder="1" applyAlignment="1">
      <alignment horizontal="center" vertical="center" wrapText="1"/>
    </xf>
    <xf numFmtId="3" fontId="7" fillId="0" borderId="13" xfId="117" applyNumberFormat="1" applyFont="1" applyBorder="1" applyAlignment="1">
      <alignment horizontal="center" vertical="top" wrapText="1"/>
    </xf>
    <xf numFmtId="3" fontId="7" fillId="0" borderId="13" xfId="117" applyNumberFormat="1" applyFont="1" applyBorder="1" applyAlignment="1">
      <alignment horizontal="right" vertical="distributed"/>
    </xf>
    <xf numFmtId="3" fontId="7" fillId="0" borderId="13" xfId="117" applyNumberFormat="1" applyFont="1" applyBorder="1" applyAlignment="1">
      <alignment horizontal="center"/>
    </xf>
    <xf numFmtId="3" fontId="7" fillId="0" borderId="13" xfId="117" applyNumberFormat="1" applyFont="1" applyBorder="1" applyAlignment="1">
      <alignment horizontal="center" wrapText="1"/>
    </xf>
    <xf numFmtId="3" fontId="36" fillId="0" borderId="13" xfId="117" applyNumberFormat="1" applyFont="1" applyBorder="1" applyAlignment="1">
      <alignment horizontal="center" vertical="distributed"/>
    </xf>
    <xf numFmtId="3" fontId="7" fillId="0" borderId="13" xfId="117" applyNumberFormat="1" applyFont="1" applyBorder="1" applyAlignment="1">
      <alignment vertical="distributed"/>
    </xf>
    <xf numFmtId="3" fontId="7" fillId="0" borderId="13" xfId="117" applyNumberFormat="1" applyFont="1" applyBorder="1" applyAlignment="1">
      <alignment horizontal="center" vertical="distributed"/>
    </xf>
    <xf numFmtId="3" fontId="87" fillId="0" borderId="13" xfId="117" applyNumberFormat="1" applyFont="1" applyBorder="1" applyAlignment="1">
      <alignment horizontal="center" vertical="distributed"/>
    </xf>
    <xf numFmtId="3" fontId="17" fillId="0" borderId="13" xfId="117" applyNumberFormat="1" applyFont="1" applyBorder="1" applyAlignment="1">
      <alignment horizontal="center" vertical="distributed"/>
    </xf>
    <xf numFmtId="3" fontId="17" fillId="0" borderId="13" xfId="117" applyNumberFormat="1" applyFont="1" applyBorder="1" applyAlignment="1">
      <alignment vertical="distributed"/>
    </xf>
    <xf numFmtId="3" fontId="7" fillId="0" borderId="13" xfId="117" applyNumberFormat="1" applyFont="1" applyBorder="1" applyAlignment="1">
      <alignment horizontal="distributed" vertical="center"/>
    </xf>
    <xf numFmtId="9" fontId="7" fillId="0" borderId="13" xfId="117" applyNumberFormat="1" applyFont="1" applyBorder="1" applyAlignment="1">
      <alignment horizontal="center" vertical="distributed"/>
    </xf>
    <xf numFmtId="0" fontId="9" fillId="52" borderId="16" xfId="115" applyFont="1" applyFill="1" applyBorder="1" applyAlignment="1">
      <alignment horizontal="center" vertical="center" wrapText="1"/>
    </xf>
    <xf numFmtId="0" fontId="11" fillId="53" borderId="13" xfId="115" applyFont="1" applyFill="1" applyBorder="1" applyAlignment="1">
      <alignment vertical="center"/>
    </xf>
    <xf numFmtId="3" fontId="11" fillId="53" borderId="13" xfId="115" applyNumberFormat="1" applyFont="1" applyFill="1" applyBorder="1" applyAlignment="1">
      <alignment vertical="center"/>
    </xf>
    <xf numFmtId="0" fontId="10" fillId="0" borderId="13" xfId="115" applyFont="1" applyBorder="1" applyAlignment="1">
      <alignment vertical="center" wrapText="1"/>
    </xf>
    <xf numFmtId="3" fontId="11" fillId="51" borderId="13" xfId="115" applyNumberFormat="1" applyFont="1" applyFill="1" applyBorder="1" applyAlignment="1">
      <alignment vertical="center"/>
    </xf>
    <xf numFmtId="0" fontId="90" fillId="53" borderId="13" xfId="124" applyFont="1" applyFill="1" applyBorder="1" applyAlignment="1">
      <alignment vertical="center" wrapText="1"/>
    </xf>
    <xf numFmtId="3" fontId="90" fillId="53" borderId="13" xfId="124" applyNumberFormat="1" applyFont="1" applyFill="1" applyBorder="1" applyAlignment="1">
      <alignment vertical="center" wrapText="1"/>
    </xf>
    <xf numFmtId="3" fontId="17" fillId="53" borderId="16" xfId="115" applyNumberFormat="1" applyFont="1" applyFill="1" applyBorder="1" applyAlignment="1">
      <alignment vertical="center"/>
    </xf>
    <xf numFmtId="0" fontId="17" fillId="53" borderId="13" xfId="115" applyFont="1" applyFill="1" applyBorder="1" applyAlignment="1">
      <alignment vertical="center" wrapText="1"/>
    </xf>
    <xf numFmtId="3" fontId="8" fillId="0" borderId="13" xfId="128" applyNumberFormat="1" applyFont="1" applyFill="1" applyBorder="1" applyAlignment="1">
      <alignment horizontal="center" vertical="center" wrapText="1"/>
    </xf>
    <xf numFmtId="3" fontId="9" fillId="0" borderId="13" xfId="128" applyNumberFormat="1" applyFont="1" applyBorder="1" applyAlignment="1">
      <alignment horizontal="center" vertical="center" wrapText="1"/>
    </xf>
    <xf numFmtId="3" fontId="17" fillId="52" borderId="13" xfId="128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 wrapText="1"/>
    </xf>
    <xf numFmtId="3" fontId="5" fillId="0" borderId="13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88" fillId="52" borderId="13" xfId="0" applyFont="1" applyFill="1" applyBorder="1" applyAlignment="1">
      <alignment horizontal="center" wrapText="1"/>
    </xf>
    <xf numFmtId="0" fontId="88" fillId="52" borderId="13" xfId="0" applyFont="1" applyFill="1" applyBorder="1"/>
    <xf numFmtId="0" fontId="0" fillId="52" borderId="13" xfId="0" applyFill="1" applyBorder="1"/>
    <xf numFmtId="0" fontId="89" fillId="52" borderId="13" xfId="0" applyFont="1" applyFill="1" applyBorder="1"/>
    <xf numFmtId="0" fontId="0" fillId="52" borderId="13" xfId="0" applyFont="1" applyFill="1" applyBorder="1"/>
    <xf numFmtId="9" fontId="7" fillId="0" borderId="13" xfId="117" applyNumberFormat="1" applyFont="1" applyBorder="1" applyAlignment="1">
      <alignment horizontal="center"/>
    </xf>
    <xf numFmtId="3" fontId="17" fillId="0" borderId="13" xfId="117" applyNumberFormat="1" applyFont="1" applyFill="1" applyBorder="1" applyAlignment="1">
      <alignment horizontal="center" vertical="center"/>
    </xf>
    <xf numFmtId="0" fontId="86" fillId="52" borderId="13" xfId="117" applyFont="1" applyFill="1" applyBorder="1" applyAlignment="1">
      <alignment horizontal="center"/>
    </xf>
    <xf numFmtId="3" fontId="7" fillId="0" borderId="13" xfId="117" applyNumberFormat="1" applyFont="1" applyBorder="1" applyAlignment="1"/>
    <xf numFmtId="3" fontId="0" fillId="0" borderId="0" xfId="0" applyNumberFormat="1"/>
    <xf numFmtId="3" fontId="8" fillId="51" borderId="13" xfId="0" applyNumberFormat="1" applyFont="1" applyFill="1" applyBorder="1" applyAlignment="1">
      <alignment horizontal="center" vertical="center" wrapText="1"/>
    </xf>
    <xf numFmtId="3" fontId="8" fillId="51" borderId="13" xfId="0" applyNumberFormat="1" applyFont="1" applyFill="1" applyBorder="1" applyAlignment="1">
      <alignment vertical="center" wrapText="1"/>
    </xf>
    <xf numFmtId="3" fontId="17" fillId="51" borderId="13" xfId="0" applyNumberFormat="1" applyFont="1" applyFill="1" applyBorder="1" applyAlignment="1">
      <alignment vertical="center" wrapText="1"/>
    </xf>
    <xf numFmtId="3" fontId="7" fillId="51" borderId="13" xfId="0" applyNumberFormat="1" applyFont="1" applyFill="1" applyBorder="1" applyAlignment="1">
      <alignment vertical="center" wrapText="1"/>
    </xf>
    <xf numFmtId="3" fontId="17" fillId="51" borderId="13" xfId="0" applyNumberFormat="1" applyFont="1" applyFill="1" applyBorder="1" applyAlignment="1">
      <alignment horizontal="center" vertical="center" wrapText="1"/>
    </xf>
    <xf numFmtId="3" fontId="8" fillId="53" borderId="13" xfId="128" applyNumberFormat="1" applyFont="1" applyFill="1" applyBorder="1" applyAlignment="1">
      <alignment horizontal="center" vertical="center" wrapText="1"/>
    </xf>
    <xf numFmtId="3" fontId="17" fillId="51" borderId="13" xfId="128" applyNumberFormat="1" applyFont="1" applyFill="1" applyBorder="1" applyAlignment="1">
      <alignment horizontal="center" vertical="center" wrapText="1"/>
    </xf>
    <xf numFmtId="3" fontId="17" fillId="51" borderId="13" xfId="128" applyNumberFormat="1" applyFont="1" applyFill="1" applyBorder="1" applyAlignment="1">
      <alignment horizontal="left" vertical="center" wrapText="1"/>
    </xf>
    <xf numFmtId="3" fontId="17" fillId="51" borderId="13" xfId="128" applyNumberFormat="1" applyFont="1" applyFill="1" applyBorder="1" applyAlignment="1">
      <alignment vertical="center" wrapText="1"/>
    </xf>
    <xf numFmtId="3" fontId="17" fillId="51" borderId="13" xfId="128" applyNumberFormat="1" applyFont="1" applyFill="1" applyBorder="1" applyAlignment="1">
      <alignment horizontal="left" vertical="center"/>
    </xf>
    <xf numFmtId="3" fontId="17" fillId="51" borderId="13" xfId="128" applyNumberFormat="1" applyFont="1" applyFill="1" applyBorder="1" applyAlignment="1">
      <alignment horizontal="center" vertical="center"/>
    </xf>
    <xf numFmtId="3" fontId="17" fillId="51" borderId="13" xfId="128" applyNumberFormat="1" applyFont="1" applyFill="1" applyBorder="1" applyAlignment="1">
      <alignment vertical="center"/>
    </xf>
    <xf numFmtId="3" fontId="8" fillId="51" borderId="13" xfId="128" applyNumberFormat="1" applyFont="1" applyFill="1" applyBorder="1" applyAlignment="1">
      <alignment horizontal="left" vertical="center" wrapText="1"/>
    </xf>
    <xf numFmtId="3" fontId="8" fillId="51" borderId="13" xfId="128" applyNumberFormat="1" applyFont="1" applyFill="1" applyBorder="1" applyAlignment="1">
      <alignment vertical="center"/>
    </xf>
    <xf numFmtId="3" fontId="5" fillId="0" borderId="0" xfId="0" applyNumberFormat="1" applyFont="1"/>
    <xf numFmtId="3" fontId="17" fillId="54" borderId="13" xfId="128" applyNumberFormat="1" applyFont="1" applyFill="1" applyBorder="1" applyAlignment="1">
      <alignment vertical="center"/>
    </xf>
    <xf numFmtId="0" fontId="74" fillId="0" borderId="13" xfId="122" applyFont="1" applyBorder="1" applyAlignment="1">
      <alignment horizontal="left" vertical="center" wrapText="1"/>
    </xf>
    <xf numFmtId="3" fontId="14" fillId="0" borderId="13" xfId="122" applyNumberFormat="1" applyFont="1" applyBorder="1" applyAlignment="1">
      <alignment horizontal="right" vertical="center" wrapText="1"/>
    </xf>
    <xf numFmtId="3" fontId="14" fillId="48" borderId="13" xfId="122" applyNumberFormat="1" applyFont="1" applyFill="1" applyBorder="1" applyAlignment="1">
      <alignment horizontal="right" vertical="center" wrapText="1"/>
    </xf>
    <xf numFmtId="3" fontId="83" fillId="53" borderId="13" xfId="122" applyNumberFormat="1" applyFont="1" applyFill="1" applyBorder="1" applyAlignment="1">
      <alignment horizontal="right" vertical="center" wrapText="1"/>
    </xf>
    <xf numFmtId="3" fontId="92" fillId="0" borderId="15" xfId="123" applyNumberFormat="1" applyFont="1" applyFill="1" applyBorder="1" applyAlignment="1">
      <alignment horizontal="right" vertical="center" wrapText="1"/>
    </xf>
    <xf numFmtId="3" fontId="93" fillId="0" borderId="15" xfId="123" applyNumberFormat="1" applyFont="1" applyFill="1" applyBorder="1" applyAlignment="1">
      <alignment horizontal="right" vertical="center" wrapText="1"/>
    </xf>
    <xf numFmtId="3" fontId="92" fillId="0" borderId="13" xfId="123" applyNumberFormat="1" applyFont="1" applyBorder="1"/>
    <xf numFmtId="3" fontId="8" fillId="52" borderId="13" xfId="0" applyNumberFormat="1" applyFont="1" applyFill="1" applyBorder="1" applyAlignment="1">
      <alignment horizontal="center" vertical="center" wrapText="1"/>
    </xf>
    <xf numFmtId="3" fontId="7" fillId="0" borderId="13" xfId="127" applyNumberFormat="1" applyFont="1" applyBorder="1" applyAlignment="1">
      <alignment vertical="center"/>
    </xf>
    <xf numFmtId="3" fontId="5" fillId="0" borderId="0" xfId="0" applyNumberFormat="1" applyFont="1" applyFill="1"/>
    <xf numFmtId="3" fontId="8" fillId="0" borderId="13" xfId="128" applyNumberFormat="1" applyFont="1" applyBorder="1" applyAlignment="1">
      <alignment horizontal="center" vertical="center" wrapText="1"/>
    </xf>
    <xf numFmtId="3" fontId="8" fillId="52" borderId="13" xfId="128" applyNumberFormat="1" applyFont="1" applyFill="1" applyBorder="1" applyAlignment="1">
      <alignment horizontal="right" vertical="center" wrapText="1"/>
    </xf>
    <xf numFmtId="3" fontId="8" fillId="53" borderId="13" xfId="128" applyNumberFormat="1" applyFont="1" applyFill="1" applyBorder="1" applyAlignment="1">
      <alignment horizontal="right" vertical="center" wrapText="1"/>
    </xf>
    <xf numFmtId="3" fontId="17" fillId="53" borderId="13" xfId="128" applyNumberFormat="1" applyFont="1" applyFill="1" applyBorder="1" applyAlignment="1">
      <alignment horizontal="right" vertical="center"/>
    </xf>
    <xf numFmtId="3" fontId="7" fillId="51" borderId="13" xfId="128" applyNumberFormat="1" applyFont="1" applyFill="1" applyBorder="1" applyAlignment="1">
      <alignment horizontal="center" vertical="center"/>
    </xf>
    <xf numFmtId="3" fontId="7" fillId="53" borderId="13" xfId="128" applyNumberFormat="1" applyFont="1" applyFill="1" applyBorder="1" applyAlignment="1">
      <alignment horizontal="center" vertical="center"/>
    </xf>
    <xf numFmtId="3" fontId="5" fillId="54" borderId="13" xfId="0" applyNumberFormat="1" applyFont="1" applyFill="1" applyBorder="1" applyAlignment="1">
      <alignment horizontal="center" vertical="center" wrapText="1"/>
    </xf>
    <xf numFmtId="3" fontId="17" fillId="54" borderId="13" xfId="128" applyNumberFormat="1" applyFont="1" applyFill="1" applyBorder="1" applyAlignment="1">
      <alignment horizontal="center" vertical="center"/>
    </xf>
    <xf numFmtId="3" fontId="8" fillId="54" borderId="13" xfId="128" applyNumberFormat="1" applyFont="1" applyFill="1" applyBorder="1" applyAlignment="1">
      <alignment horizontal="left" vertical="center" wrapText="1"/>
    </xf>
    <xf numFmtId="3" fontId="8" fillId="54" borderId="13" xfId="128" applyNumberFormat="1" applyFont="1" applyFill="1" applyBorder="1" applyAlignment="1">
      <alignment vertical="center"/>
    </xf>
    <xf numFmtId="4" fontId="7" fillId="0" borderId="14" xfId="116" applyNumberFormat="1" applyFont="1" applyBorder="1" applyAlignment="1">
      <alignment vertical="center"/>
    </xf>
    <xf numFmtId="3" fontId="7" fillId="0" borderId="14" xfId="116" applyNumberFormat="1" applyFont="1" applyBorder="1" applyAlignment="1">
      <alignment vertical="center"/>
    </xf>
    <xf numFmtId="167" fontId="7" fillId="0" borderId="14" xfId="116" applyNumberFormat="1" applyFont="1" applyBorder="1" applyAlignment="1">
      <alignment vertical="center"/>
    </xf>
    <xf numFmtId="3" fontId="55" fillId="0" borderId="14" xfId="116" applyNumberFormat="1" applyFont="1" applyBorder="1" applyAlignment="1">
      <alignment vertical="center"/>
    </xf>
    <xf numFmtId="3" fontId="7" fillId="0" borderId="14" xfId="116" applyNumberFormat="1" applyFont="1" applyBorder="1" applyAlignment="1">
      <alignment horizontal="right" vertical="center"/>
    </xf>
    <xf numFmtId="3" fontId="55" fillId="0" borderId="14" xfId="116" applyNumberFormat="1" applyFont="1" applyBorder="1" applyAlignment="1">
      <alignment horizontal="right" vertical="center"/>
    </xf>
    <xf numFmtId="0" fontId="92" fillId="0" borderId="17" xfId="0" applyFont="1" applyBorder="1" applyAlignment="1">
      <alignment horizontal="left" vertical="center" wrapText="1"/>
    </xf>
    <xf numFmtId="3" fontId="7" fillId="51" borderId="13" xfId="128" applyNumberFormat="1" applyFont="1" applyFill="1" applyBorder="1" applyAlignment="1">
      <alignment vertical="center" wrapText="1"/>
    </xf>
    <xf numFmtId="3" fontId="7" fillId="51" borderId="13" xfId="128" applyNumberFormat="1" applyFont="1" applyFill="1" applyBorder="1" applyAlignment="1">
      <alignment horizontal="left" vertical="center"/>
    </xf>
    <xf numFmtId="3" fontId="11" fillId="0" borderId="16" xfId="115" applyNumberFormat="1" applyFont="1" applyBorder="1" applyAlignment="1">
      <alignment vertical="center"/>
    </xf>
    <xf numFmtId="3" fontId="7" fillId="51" borderId="13" xfId="128" applyNumberFormat="1" applyFont="1" applyFill="1" applyBorder="1" applyAlignment="1">
      <alignment vertical="center"/>
    </xf>
    <xf numFmtId="3" fontId="8" fillId="55" borderId="13" xfId="128" applyNumberFormat="1" applyFont="1" applyFill="1" applyBorder="1" applyAlignment="1">
      <alignment horizontal="center" vertical="center" wrapText="1"/>
    </xf>
    <xf numFmtId="3" fontId="8" fillId="56" borderId="13" xfId="116" applyNumberFormat="1" applyFont="1" applyFill="1" applyBorder="1" applyAlignment="1">
      <alignment horizontal="center" vertical="center" wrapText="1"/>
    </xf>
    <xf numFmtId="0" fontId="17" fillId="0" borderId="20" xfId="116" applyFont="1" applyFill="1" applyBorder="1" applyAlignment="1">
      <alignment horizontal="left" vertical="top"/>
    </xf>
    <xf numFmtId="3" fontId="8" fillId="0" borderId="20" xfId="116" applyNumberFormat="1" applyFont="1" applyFill="1" applyBorder="1" applyAlignment="1">
      <alignment horizontal="center" vertical="center" wrapText="1"/>
    </xf>
    <xf numFmtId="3" fontId="8" fillId="0" borderId="21" xfId="116" applyNumberFormat="1" applyFont="1" applyFill="1" applyBorder="1" applyAlignment="1">
      <alignment horizontal="center" vertical="center" wrapText="1"/>
    </xf>
    <xf numFmtId="0" fontId="7" fillId="0" borderId="14" xfId="116" applyFont="1" applyFill="1" applyBorder="1" applyAlignment="1">
      <alignment vertical="center" wrapText="1"/>
    </xf>
    <xf numFmtId="0" fontId="17" fillId="53" borderId="14" xfId="116" applyFont="1" applyFill="1" applyBorder="1" applyAlignment="1">
      <alignment vertical="center" wrapText="1"/>
    </xf>
    <xf numFmtId="3" fontId="8" fillId="56" borderId="22" xfId="116" applyNumberFormat="1" applyFont="1" applyFill="1" applyBorder="1" applyAlignment="1">
      <alignment vertical="center"/>
    </xf>
    <xf numFmtId="3" fontId="17" fillId="56" borderId="22" xfId="116" applyNumberFormat="1" applyFont="1" applyFill="1" applyBorder="1" applyAlignment="1">
      <alignment vertical="center"/>
    </xf>
    <xf numFmtId="3" fontId="17" fillId="54" borderId="13" xfId="0" applyNumberFormat="1" applyFont="1" applyFill="1" applyBorder="1" applyAlignment="1">
      <alignment vertical="center" wrapText="1"/>
    </xf>
    <xf numFmtId="0" fontId="17" fillId="54" borderId="13" xfId="116" applyFont="1" applyFill="1" applyBorder="1" applyAlignment="1">
      <alignment vertical="center"/>
    </xf>
    <xf numFmtId="3" fontId="17" fillId="54" borderId="13" xfId="116" applyNumberFormat="1" applyFont="1" applyFill="1" applyBorder="1" applyAlignment="1">
      <alignment vertical="center"/>
    </xf>
    <xf numFmtId="3" fontId="12" fillId="56" borderId="13" xfId="125" applyNumberFormat="1" applyFont="1" applyFill="1" applyBorder="1" applyAlignment="1">
      <alignment horizontal="center" wrapText="1"/>
    </xf>
    <xf numFmtId="3" fontId="9" fillId="56" borderId="13" xfId="125" applyNumberFormat="1" applyFont="1" applyFill="1" applyBorder="1" applyAlignment="1">
      <alignment horizontal="center" vertical="center" wrapText="1"/>
    </xf>
    <xf numFmtId="3" fontId="7" fillId="0" borderId="13" xfId="125" applyNumberFormat="1" applyFont="1" applyBorder="1" applyAlignment="1">
      <alignment vertical="center" wrapText="1"/>
    </xf>
    <xf numFmtId="3" fontId="10" fillId="0" borderId="13" xfId="125" applyNumberFormat="1" applyFont="1" applyBorder="1" applyAlignment="1">
      <alignment horizontal="center" vertical="center" wrapText="1"/>
    </xf>
    <xf numFmtId="1" fontId="7" fillId="0" borderId="13" xfId="125" applyNumberFormat="1" applyFont="1" applyBorder="1" applyAlignment="1">
      <alignment horizontal="center" vertical="center" wrapText="1"/>
    </xf>
    <xf numFmtId="3" fontId="7" fillId="0" borderId="13" xfId="125" applyNumberFormat="1" applyFont="1" applyBorder="1" applyAlignment="1">
      <alignment horizontal="right" vertical="center" wrapText="1"/>
    </xf>
    <xf numFmtId="3" fontId="7" fillId="0" borderId="13" xfId="125" applyNumberFormat="1" applyFont="1" applyBorder="1" applyAlignment="1">
      <alignment horizontal="center" vertical="center" wrapText="1"/>
    </xf>
    <xf numFmtId="3" fontId="8" fillId="56" borderId="13" xfId="125" applyNumberFormat="1" applyFont="1" applyFill="1" applyBorder="1" applyAlignment="1">
      <alignment vertical="center" wrapText="1"/>
    </xf>
    <xf numFmtId="3" fontId="9" fillId="56" borderId="13" xfId="125" applyNumberFormat="1" applyFont="1" applyFill="1" applyBorder="1" applyAlignment="1">
      <alignment vertical="center" wrapText="1"/>
    </xf>
    <xf numFmtId="3" fontId="8" fillId="51" borderId="13" xfId="0" applyNumberFormat="1" applyFont="1" applyFill="1" applyBorder="1" applyAlignment="1">
      <alignment vertical="center"/>
    </xf>
    <xf numFmtId="3" fontId="7" fillId="51" borderId="13" xfId="0" applyNumberFormat="1" applyFont="1" applyFill="1" applyBorder="1" applyAlignment="1">
      <alignment vertical="center"/>
    </xf>
    <xf numFmtId="3" fontId="8" fillId="52" borderId="13" xfId="0" applyNumberFormat="1" applyFont="1" applyFill="1" applyBorder="1" applyAlignment="1">
      <alignment horizontal="left" vertical="center" wrapText="1"/>
    </xf>
    <xf numFmtId="3" fontId="8" fillId="52" borderId="13" xfId="0" applyNumberFormat="1" applyFont="1" applyFill="1" applyBorder="1" applyAlignment="1">
      <alignment vertical="center"/>
    </xf>
    <xf numFmtId="0" fontId="7" fillId="0" borderId="13" xfId="120" applyFont="1" applyBorder="1"/>
    <xf numFmtId="0" fontId="10" fillId="0" borderId="13" xfId="0" applyFont="1" applyFill="1" applyBorder="1" applyAlignment="1">
      <alignment horizontal="left"/>
    </xf>
    <xf numFmtId="3" fontId="8" fillId="0" borderId="13" xfId="128" applyNumberFormat="1" applyFont="1" applyFill="1" applyBorder="1" applyAlignment="1">
      <alignment horizontal="left" vertical="center" wrapText="1"/>
    </xf>
    <xf numFmtId="0" fontId="7" fillId="0" borderId="13" xfId="120" applyFont="1" applyBorder="1" applyAlignment="1">
      <alignment horizontal="left" wrapText="1"/>
    </xf>
    <xf numFmtId="0" fontId="7" fillId="0" borderId="13" xfId="120" applyFont="1" applyBorder="1" applyAlignment="1">
      <alignment horizontal="left"/>
    </xf>
    <xf numFmtId="0" fontId="7" fillId="0" borderId="13" xfId="120" applyFont="1" applyBorder="1" applyAlignment="1">
      <alignment horizontal="right"/>
    </xf>
    <xf numFmtId="0" fontId="10" fillId="51" borderId="13" xfId="118" applyFont="1" applyFill="1" applyBorder="1" applyAlignment="1">
      <alignment horizontal="left" shrinkToFit="1"/>
    </xf>
    <xf numFmtId="0" fontId="7" fillId="0" borderId="14" xfId="116" applyFont="1" applyBorder="1" applyAlignment="1">
      <alignment vertical="center" wrapText="1"/>
    </xf>
    <xf numFmtId="0" fontId="7" fillId="0" borderId="23" xfId="116" applyFont="1" applyFill="1" applyBorder="1" applyAlignment="1">
      <alignment vertical="center" wrapText="1"/>
    </xf>
    <xf numFmtId="0" fontId="8" fillId="56" borderId="14" xfId="116" applyFont="1" applyFill="1" applyBorder="1" applyAlignment="1">
      <alignment vertical="center" wrapText="1"/>
    </xf>
    <xf numFmtId="0" fontId="81" fillId="0" borderId="13" xfId="121" applyFont="1" applyBorder="1" applyAlignment="1">
      <alignment vertical="center"/>
    </xf>
    <xf numFmtId="0" fontId="81" fillId="0" borderId="13" xfId="121" applyFont="1" applyBorder="1" applyAlignment="1">
      <alignment horizontal="left" vertical="center"/>
    </xf>
    <xf numFmtId="0" fontId="81" fillId="53" borderId="13" xfId="121" applyFont="1" applyFill="1" applyBorder="1" applyAlignment="1">
      <alignment horizontal="center" vertical="center"/>
    </xf>
    <xf numFmtId="0" fontId="82" fillId="53" borderId="13" xfId="121" applyFont="1" applyFill="1" applyBorder="1" applyAlignment="1">
      <alignment horizontal="left" vertical="center"/>
    </xf>
    <xf numFmtId="0" fontId="81" fillId="53" borderId="13" xfId="121" applyFont="1" applyFill="1" applyBorder="1" applyAlignment="1">
      <alignment vertical="center"/>
    </xf>
    <xf numFmtId="0" fontId="81" fillId="0" borderId="13" xfId="121" applyFont="1" applyBorder="1" applyAlignment="1">
      <alignment horizontal="center" vertical="center"/>
    </xf>
    <xf numFmtId="0" fontId="78" fillId="0" borderId="13" xfId="119" applyFont="1" applyBorder="1" applyAlignment="1">
      <alignment horizontal="center" vertical="center"/>
    </xf>
    <xf numFmtId="0" fontId="7" fillId="0" borderId="13" xfId="119" applyFont="1" applyBorder="1" applyAlignment="1">
      <alignment vertical="center"/>
    </xf>
    <xf numFmtId="3" fontId="7" fillId="0" borderId="13" xfId="121" applyNumberFormat="1" applyFont="1" applyBorder="1" applyAlignment="1">
      <alignment vertical="center"/>
    </xf>
    <xf numFmtId="3" fontId="7" fillId="51" borderId="13" xfId="121" applyNumberFormat="1" applyFont="1" applyFill="1" applyBorder="1" applyAlignment="1">
      <alignment vertical="center"/>
    </xf>
    <xf numFmtId="0" fontId="7" fillId="0" borderId="13" xfId="119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3" fontId="82" fillId="53" borderId="13" xfId="121" applyNumberFormat="1" applyFont="1" applyFill="1" applyBorder="1" applyAlignment="1">
      <alignment vertical="center"/>
    </xf>
    <xf numFmtId="3" fontId="83" fillId="52" borderId="13" xfId="119" applyNumberFormat="1" applyFont="1" applyFill="1" applyBorder="1" applyAlignment="1">
      <alignment vertical="center"/>
    </xf>
    <xf numFmtId="0" fontId="80" fillId="53" borderId="13" xfId="122" applyFont="1" applyFill="1" applyBorder="1" applyAlignment="1">
      <alignment horizontal="center"/>
    </xf>
    <xf numFmtId="0" fontId="82" fillId="53" borderId="13" xfId="122" applyFont="1" applyFill="1" applyBorder="1" applyAlignment="1">
      <alignment horizontal="left"/>
    </xf>
    <xf numFmtId="0" fontId="81" fillId="53" borderId="13" xfId="122" applyFont="1" applyFill="1" applyBorder="1" applyAlignment="1">
      <alignment horizontal="left"/>
    </xf>
    <xf numFmtId="0" fontId="74" fillId="0" borderId="13" xfId="122" applyFont="1" applyBorder="1" applyAlignment="1">
      <alignment horizontal="center"/>
    </xf>
    <xf numFmtId="0" fontId="81" fillId="53" borderId="13" xfId="122" applyFont="1" applyFill="1" applyBorder="1" applyAlignment="1">
      <alignment horizontal="left" vertical="center" wrapText="1"/>
    </xf>
    <xf numFmtId="0" fontId="80" fillId="0" borderId="13" xfId="122" applyFont="1" applyBorder="1" applyAlignment="1">
      <alignment horizontal="center"/>
    </xf>
    <xf numFmtId="0" fontId="74" fillId="51" borderId="13" xfId="122" applyFont="1" applyFill="1" applyBorder="1" applyAlignment="1">
      <alignment horizontal="center"/>
    </xf>
    <xf numFmtId="0" fontId="84" fillId="52" borderId="13" xfId="122" applyFont="1" applyFill="1" applyBorder="1" applyAlignment="1">
      <alignment horizontal="center"/>
    </xf>
    <xf numFmtId="0" fontId="82" fillId="52" borderId="13" xfId="122" applyFont="1" applyFill="1" applyBorder="1" applyAlignment="1">
      <alignment horizontal="left" vertical="center" wrapText="1"/>
    </xf>
    <xf numFmtId="0" fontId="82" fillId="0" borderId="13" xfId="122" applyFont="1" applyBorder="1" applyAlignment="1">
      <alignment horizontal="center"/>
    </xf>
    <xf numFmtId="0" fontId="82" fillId="0" borderId="13" xfId="122" applyFont="1" applyBorder="1" applyAlignment="1">
      <alignment horizontal="left" vertical="center" wrapText="1"/>
    </xf>
    <xf numFmtId="0" fontId="74" fillId="57" borderId="13" xfId="122" applyFont="1" applyFill="1" applyBorder="1" applyAlignment="1">
      <alignment horizontal="center"/>
    </xf>
    <xf numFmtId="0" fontId="88" fillId="52" borderId="13" xfId="0" applyFont="1" applyFill="1" applyBorder="1" applyAlignment="1">
      <alignment horizontal="center" vertical="center"/>
    </xf>
    <xf numFmtId="0" fontId="89" fillId="0" borderId="13" xfId="0" applyFont="1" applyBorder="1"/>
    <xf numFmtId="0" fontId="88" fillId="52" borderId="13" xfId="0" applyFont="1" applyFill="1" applyBorder="1" applyAlignment="1"/>
    <xf numFmtId="3" fontId="8" fillId="52" borderId="13" xfId="0" applyNumberFormat="1" applyFont="1" applyFill="1" applyBorder="1" applyAlignment="1">
      <alignment horizontal="center" vertical="center" wrapText="1"/>
    </xf>
    <xf numFmtId="3" fontId="7" fillId="0" borderId="13" xfId="120" applyNumberFormat="1" applyFont="1" applyBorder="1"/>
    <xf numFmtId="3" fontId="7" fillId="0" borderId="13" xfId="120" applyNumberFormat="1" applyFont="1" applyBorder="1" applyAlignment="1">
      <alignment horizontal="right"/>
    </xf>
    <xf numFmtId="3" fontId="7" fillId="0" borderId="13" xfId="128" applyNumberFormat="1" applyFont="1" applyBorder="1" applyAlignment="1">
      <alignment horizontal="right" vertical="center" wrapText="1"/>
    </xf>
    <xf numFmtId="3" fontId="7" fillId="0" borderId="13" xfId="128" applyNumberFormat="1" applyFont="1" applyBorder="1" applyAlignment="1">
      <alignment horizontal="right" vertical="center"/>
    </xf>
    <xf numFmtId="3" fontId="10" fillId="51" borderId="13" xfId="120" applyNumberFormat="1" applyFont="1" applyFill="1" applyBorder="1"/>
    <xf numFmtId="166" fontId="7" fillId="0" borderId="14" xfId="116" applyNumberFormat="1" applyFont="1" applyFill="1" applyBorder="1" applyAlignment="1">
      <alignment vertical="center"/>
    </xf>
    <xf numFmtId="3" fontId="73" fillId="0" borderId="0" xfId="115" applyNumberFormat="1" applyAlignment="1">
      <alignment vertical="center"/>
    </xf>
    <xf numFmtId="3" fontId="7" fillId="51" borderId="13" xfId="120" applyNumberFormat="1" applyFont="1" applyFill="1" applyBorder="1"/>
    <xf numFmtId="3" fontId="5" fillId="0" borderId="0" xfId="128" applyNumberFormat="1" applyFont="1" applyFill="1" applyBorder="1" applyAlignment="1">
      <alignment horizontal="right" vertical="center"/>
    </xf>
    <xf numFmtId="3" fontId="17" fillId="58" borderId="13" xfId="128" applyNumberFormat="1" applyFont="1" applyFill="1" applyBorder="1" applyAlignment="1">
      <alignment vertical="center"/>
    </xf>
    <xf numFmtId="3" fontId="8" fillId="55" borderId="13" xfId="128" applyNumberFormat="1" applyFont="1" applyFill="1" applyBorder="1" applyAlignment="1">
      <alignment horizontal="center" vertical="center" wrapText="1"/>
    </xf>
    <xf numFmtId="3" fontId="8" fillId="52" borderId="1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8" fillId="56" borderId="13" xfId="116" applyNumberFormat="1" applyFont="1" applyFill="1" applyBorder="1" applyAlignment="1">
      <alignment horizontal="center" vertical="center"/>
    </xf>
    <xf numFmtId="0" fontId="5" fillId="50" borderId="18" xfId="116" applyFont="1" applyFill="1" applyBorder="1" applyAlignment="1">
      <alignment horizontal="center" vertical="center"/>
    </xf>
    <xf numFmtId="0" fontId="5" fillId="50" borderId="19" xfId="116" applyFont="1" applyFill="1" applyBorder="1" applyAlignment="1">
      <alignment horizontal="center" vertical="center"/>
    </xf>
    <xf numFmtId="0" fontId="5" fillId="0" borderId="0" xfId="116" applyFont="1" applyBorder="1" applyAlignment="1">
      <alignment horizontal="center" vertical="center"/>
    </xf>
    <xf numFmtId="0" fontId="8" fillId="56" borderId="18" xfId="116" applyFont="1" applyFill="1" applyBorder="1" applyAlignment="1">
      <alignment horizontal="center" vertical="center"/>
    </xf>
    <xf numFmtId="0" fontId="8" fillId="56" borderId="15" xfId="116" applyFont="1" applyFill="1" applyBorder="1" applyAlignment="1">
      <alignment horizontal="center" vertical="center"/>
    </xf>
    <xf numFmtId="0" fontId="83" fillId="52" borderId="13" xfId="119" applyFont="1" applyFill="1" applyBorder="1" applyAlignment="1">
      <alignment horizontal="left" vertical="center"/>
    </xf>
    <xf numFmtId="0" fontId="85" fillId="52" borderId="13" xfId="121" applyFont="1" applyFill="1" applyBorder="1" applyAlignment="1">
      <alignment horizontal="center" vertical="center" wrapText="1"/>
    </xf>
    <xf numFmtId="0" fontId="85" fillId="52" borderId="13" xfId="121" applyFont="1" applyFill="1" applyBorder="1" applyAlignment="1">
      <alignment horizontal="center" vertical="center"/>
    </xf>
    <xf numFmtId="0" fontId="83" fillId="53" borderId="13" xfId="119" applyFont="1" applyFill="1" applyBorder="1" applyAlignment="1">
      <alignment horizontal="left" vertical="center"/>
    </xf>
    <xf numFmtId="0" fontId="85" fillId="52" borderId="13" xfId="122" applyFont="1" applyFill="1" applyBorder="1" applyAlignment="1">
      <alignment horizontal="center" vertical="center" wrapText="1"/>
    </xf>
    <xf numFmtId="0" fontId="1" fillId="53" borderId="13" xfId="0" applyFont="1" applyFill="1" applyBorder="1" applyAlignment="1">
      <alignment horizontal="center" wrapText="1"/>
    </xf>
    <xf numFmtId="3" fontId="77" fillId="52" borderId="13" xfId="125" applyNumberFormat="1" applyFont="1" applyFill="1" applyBorder="1" applyAlignment="1">
      <alignment horizontal="center" vertical="center" wrapText="1"/>
    </xf>
    <xf numFmtId="3" fontId="9" fillId="56" borderId="13" xfId="125" applyNumberFormat="1" applyFont="1" applyFill="1" applyBorder="1" applyAlignment="1">
      <alignment horizontal="center" vertical="center" wrapText="1"/>
    </xf>
    <xf numFmtId="3" fontId="9" fillId="56" borderId="13" xfId="125" applyNumberFormat="1" applyFont="1" applyFill="1" applyBorder="1" applyAlignment="1">
      <alignment horizontal="center" wrapText="1"/>
    </xf>
    <xf numFmtId="0" fontId="8" fillId="52" borderId="18" xfId="0" applyFont="1" applyFill="1" applyBorder="1" applyAlignment="1">
      <alignment horizontal="center" vertical="center" wrapText="1"/>
    </xf>
    <xf numFmtId="0" fontId="8" fillId="52" borderId="15" xfId="0" applyFont="1" applyFill="1" applyBorder="1" applyAlignment="1">
      <alignment horizontal="center" vertical="center" wrapText="1"/>
    </xf>
    <xf numFmtId="0" fontId="8" fillId="52" borderId="25" xfId="123" applyFont="1" applyFill="1" applyBorder="1" applyAlignment="1">
      <alignment horizontal="center" wrapText="1"/>
    </xf>
    <xf numFmtId="0" fontId="8" fillId="52" borderId="27" xfId="123" applyFont="1" applyFill="1" applyBorder="1" applyAlignment="1">
      <alignment horizontal="center" wrapText="1"/>
    </xf>
    <xf numFmtId="1" fontId="8" fillId="52" borderId="17" xfId="123" applyNumberFormat="1" applyFont="1" applyFill="1" applyBorder="1" applyAlignment="1">
      <alignment horizontal="center" vertical="center" wrapText="1"/>
    </xf>
    <xf numFmtId="1" fontId="8" fillId="52" borderId="24" xfId="123" applyNumberFormat="1" applyFont="1" applyFill="1" applyBorder="1" applyAlignment="1">
      <alignment horizontal="center" vertical="center" wrapText="1"/>
    </xf>
    <xf numFmtId="1" fontId="8" fillId="52" borderId="16" xfId="123" applyNumberFormat="1" applyFont="1" applyFill="1" applyBorder="1" applyAlignment="1">
      <alignment horizontal="center" vertical="center" wrapText="1"/>
    </xf>
    <xf numFmtId="0" fontId="8" fillId="52" borderId="26" xfId="123" applyFont="1" applyFill="1" applyBorder="1" applyAlignment="1">
      <alignment horizontal="center" wrapText="1"/>
    </xf>
    <xf numFmtId="0" fontId="8" fillId="52" borderId="13" xfId="123" applyFont="1" applyFill="1" applyBorder="1" applyAlignment="1">
      <alignment horizontal="center" vertical="center"/>
    </xf>
    <xf numFmtId="0" fontId="8" fillId="52" borderId="13" xfId="0" applyFont="1" applyFill="1" applyBorder="1" applyAlignment="1">
      <alignment horizontal="center" vertical="center"/>
    </xf>
    <xf numFmtId="3" fontId="8" fillId="52" borderId="13" xfId="123" applyNumberFormat="1" applyFont="1" applyFill="1" applyBorder="1" applyAlignment="1">
      <alignment horizontal="center" vertical="center" wrapText="1"/>
    </xf>
    <xf numFmtId="0" fontId="8" fillId="52" borderId="13" xfId="0" applyFont="1" applyFill="1" applyBorder="1" applyAlignment="1"/>
    <xf numFmtId="0" fontId="14" fillId="0" borderId="0" xfId="123" applyAlignment="1">
      <alignment horizontal="center" wrapText="1"/>
    </xf>
    <xf numFmtId="0" fontId="8" fillId="52" borderId="13" xfId="123" applyFont="1" applyFill="1" applyBorder="1" applyAlignment="1">
      <alignment horizontal="center" vertical="center" wrapText="1"/>
    </xf>
    <xf numFmtId="0" fontId="8" fillId="52" borderId="13" xfId="123" applyFont="1" applyFill="1" applyBorder="1" applyAlignment="1">
      <alignment horizontal="center"/>
    </xf>
    <xf numFmtId="0" fontId="8" fillId="52" borderId="18" xfId="123" applyFont="1" applyFill="1" applyBorder="1" applyAlignment="1">
      <alignment horizontal="center" wrapText="1"/>
    </xf>
    <xf numFmtId="0" fontId="8" fillId="52" borderId="15" xfId="123" applyFont="1" applyFill="1" applyBorder="1" applyAlignment="1">
      <alignment horizontal="center" wrapText="1"/>
    </xf>
    <xf numFmtId="3" fontId="17" fillId="0" borderId="13" xfId="117" applyNumberFormat="1" applyFont="1" applyBorder="1" applyAlignment="1">
      <alignment horizontal="left" vertical="distributed"/>
    </xf>
    <xf numFmtId="3" fontId="7" fillId="0" borderId="13" xfId="117" applyNumberFormat="1" applyFont="1" applyBorder="1" applyAlignment="1">
      <alignment horizontal="left" vertical="distributed"/>
    </xf>
    <xf numFmtId="3" fontId="17" fillId="0" borderId="17" xfId="117" applyNumberFormat="1" applyFont="1" applyBorder="1" applyAlignment="1">
      <alignment horizontal="left" vertical="distributed"/>
    </xf>
    <xf numFmtId="3" fontId="17" fillId="0" borderId="24" xfId="117" applyNumberFormat="1" applyFont="1" applyBorder="1" applyAlignment="1">
      <alignment horizontal="left" vertical="distributed"/>
    </xf>
    <xf numFmtId="3" fontId="17" fillId="0" borderId="16" xfId="117" applyNumberFormat="1" applyFont="1" applyBorder="1" applyAlignment="1">
      <alignment horizontal="left" vertical="distributed"/>
    </xf>
    <xf numFmtId="3" fontId="17" fillId="52" borderId="13" xfId="117" applyNumberFormat="1" applyFont="1" applyFill="1" applyBorder="1" applyAlignment="1">
      <alignment horizontal="center" vertical="center"/>
    </xf>
    <xf numFmtId="3" fontId="17" fillId="0" borderId="17" xfId="117" applyNumberFormat="1" applyFont="1" applyFill="1" applyBorder="1" applyAlignment="1">
      <alignment horizontal="left" vertical="center" wrapText="1"/>
    </xf>
    <xf numFmtId="3" fontId="17" fillId="0" borderId="24" xfId="117" applyNumberFormat="1" applyFont="1" applyFill="1" applyBorder="1" applyAlignment="1">
      <alignment horizontal="left" vertical="center" wrapText="1"/>
    </xf>
    <xf numFmtId="3" fontId="17" fillId="0" borderId="16" xfId="117" applyNumberFormat="1" applyFont="1" applyFill="1" applyBorder="1" applyAlignment="1">
      <alignment horizontal="left" vertical="center" wrapText="1"/>
    </xf>
    <xf numFmtId="0" fontId="86" fillId="49" borderId="13" xfId="117" applyFont="1" applyFill="1" applyBorder="1" applyAlignment="1">
      <alignment horizontal="center" vertical="center" wrapText="1"/>
    </xf>
    <xf numFmtId="3" fontId="17" fillId="52" borderId="13" xfId="117" applyNumberFormat="1" applyFont="1" applyFill="1" applyBorder="1" applyAlignment="1">
      <alignment horizontal="center" vertical="center" wrapText="1"/>
    </xf>
    <xf numFmtId="3" fontId="17" fillId="52" borderId="13" xfId="117" applyNumberFormat="1" applyFont="1" applyFill="1" applyBorder="1" applyAlignment="1">
      <alignment horizontal="center"/>
    </xf>
    <xf numFmtId="0" fontId="11" fillId="53" borderId="17" xfId="115" applyFont="1" applyFill="1" applyBorder="1" applyAlignment="1">
      <alignment horizontal="left" vertical="center"/>
    </xf>
    <xf numFmtId="0" fontId="11" fillId="53" borderId="24" xfId="115" applyFont="1" applyFill="1" applyBorder="1" applyAlignment="1">
      <alignment horizontal="left" vertical="center"/>
    </xf>
    <xf numFmtId="0" fontId="11" fillId="53" borderId="16" xfId="115" applyFont="1" applyFill="1" applyBorder="1" applyAlignment="1">
      <alignment horizontal="left" vertical="center"/>
    </xf>
  </cellXfs>
  <cellStyles count="144">
    <cellStyle name="1. jelölőszín" xfId="1"/>
    <cellStyle name="2. jelölőszín" xfId="2"/>
    <cellStyle name="20% - 1. jelölőszín" xfId="3" builtinId="30" customBuiltin="1"/>
    <cellStyle name="20% - 1. jelölőszín 2" xfId="4"/>
    <cellStyle name="20% - 2. jelölőszín" xfId="5" builtinId="34" customBuiltin="1"/>
    <cellStyle name="20% - 2. jelölőszín 2" xfId="6"/>
    <cellStyle name="20% - 3. jelölőszín" xfId="7" builtinId="38" customBuiltin="1"/>
    <cellStyle name="20% - 3. jelölőszín 2" xfId="8"/>
    <cellStyle name="20% - 4. jelölőszín" xfId="9" builtinId="42" customBuiltin="1"/>
    <cellStyle name="20% - 4. jelölőszín 2" xfId="10"/>
    <cellStyle name="20% - 5. jelölőszín" xfId="11" builtinId="46" customBuiltin="1"/>
    <cellStyle name="20% - 5. jelölőszín 2" xfId="12"/>
    <cellStyle name="20% - 6. jelölőszín" xfId="13" builtinId="50" customBuiltin="1"/>
    <cellStyle name="20% - 6. jelölőszín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3. jelölőszín" xfId="21"/>
    <cellStyle name="4. jelölőszín" xfId="22"/>
    <cellStyle name="40% - 1. jelölőszín" xfId="23" builtinId="31" customBuiltin="1"/>
    <cellStyle name="40% - 1. jelölőszín 2" xfId="24"/>
    <cellStyle name="40% - 2. jelölőszín" xfId="25" builtinId="35" customBuiltin="1"/>
    <cellStyle name="40% - 2. jelölőszín 2" xfId="26"/>
    <cellStyle name="40% - 3. jelölőszín" xfId="27" builtinId="39" customBuiltin="1"/>
    <cellStyle name="40% - 3. jelölőszín 2" xfId="28"/>
    <cellStyle name="40% - 4. jelölőszín" xfId="29" builtinId="43" customBuiltin="1"/>
    <cellStyle name="40% - 4. jelölőszín 2" xfId="30"/>
    <cellStyle name="40% - 5. jelölőszín" xfId="31" builtinId="47" customBuiltin="1"/>
    <cellStyle name="40% - 5. jelölőszín 2" xfId="32"/>
    <cellStyle name="40% - 6. jelölőszín" xfId="33" builtinId="51" customBuiltin="1"/>
    <cellStyle name="40% - 6. jelölőszín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5. jelölőszín" xfId="41"/>
    <cellStyle name="6. jelölőszín" xfId="42"/>
    <cellStyle name="60% - 1. jelölőszín" xfId="43" builtinId="32" customBuiltin="1"/>
    <cellStyle name="60% - 1. jelölőszín 2" xfId="44"/>
    <cellStyle name="60% - 2. jelölőszín" xfId="45" builtinId="36" customBuiltin="1"/>
    <cellStyle name="60% - 2. jelölőszín 2" xfId="46"/>
    <cellStyle name="60% - 3. jelölőszín" xfId="47" builtinId="40" customBuiltin="1"/>
    <cellStyle name="60% - 3. jelölőszín 2" xfId="48"/>
    <cellStyle name="60% - 4. jelölőszín" xfId="49" builtinId="44" customBuiltin="1"/>
    <cellStyle name="60% - 4. jelölőszín 2" xfId="50"/>
    <cellStyle name="60% - 5. jelölőszín" xfId="51" builtinId="48" customBuiltin="1"/>
    <cellStyle name="60% - 5. jelölőszín 2" xfId="52"/>
    <cellStyle name="60% - 6. jelölőszín" xfId="53" builtinId="52" customBuiltin="1"/>
    <cellStyle name="60% - 6. jelölőszín 2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evitel" xfId="68" builtinId="20" customBuiltin="1"/>
    <cellStyle name="Bevitel 2" xfId="69"/>
    <cellStyle name="Calculation" xfId="70"/>
    <cellStyle name="Check Cell" xfId="71"/>
    <cellStyle name="Cím" xfId="72" builtinId="15" customBuiltin="1"/>
    <cellStyle name="Címsor 1" xfId="73" builtinId="16" customBuiltin="1"/>
    <cellStyle name="Címsor 1 2" xfId="74"/>
    <cellStyle name="Címsor 2" xfId="75" builtinId="17" customBuiltin="1"/>
    <cellStyle name="Címsor 2 2" xfId="76"/>
    <cellStyle name="Címsor 3" xfId="77" builtinId="18" customBuiltin="1"/>
    <cellStyle name="Címsor 3 2" xfId="78"/>
    <cellStyle name="Címsor 4" xfId="79" builtinId="19" customBuiltin="1"/>
    <cellStyle name="Címsor 4 2" xfId="80"/>
    <cellStyle name="Ellenőrzőcella" xfId="81" builtinId="23" customBuiltin="1"/>
    <cellStyle name="Ellenőrzőcella 2" xfId="82"/>
    <cellStyle name="Explanatory Text" xfId="83"/>
    <cellStyle name="Ezres 2" xfId="84"/>
    <cellStyle name="Figyelmeztetés" xfId="85" builtinId="11" customBuiltin="1"/>
    <cellStyle name="Figyelmeztetés 2" xfId="86"/>
    <cellStyle name="Good" xfId="87"/>
    <cellStyle name="Heading 1" xfId="88"/>
    <cellStyle name="Heading 2" xfId="89"/>
    <cellStyle name="Heading 3" xfId="90"/>
    <cellStyle name="Heading 4" xfId="91"/>
    <cellStyle name="Hivatkozott cella" xfId="92" builtinId="24" customBuiltin="1"/>
    <cellStyle name="Hivatkozott cella 2" xfId="93"/>
    <cellStyle name="Input" xfId="94"/>
    <cellStyle name="Jegyzet" xfId="95" builtinId="10" customBuiltin="1"/>
    <cellStyle name="Jegyzet 2" xfId="96"/>
    <cellStyle name="Jelölőszín (1) 2" xfId="97"/>
    <cellStyle name="Jelölőszín (2) 2" xfId="98"/>
    <cellStyle name="Jelölőszín (3) 2" xfId="99"/>
    <cellStyle name="Jelölőszín (4) 2" xfId="100"/>
    <cellStyle name="Jelölőszín (5) 2" xfId="101"/>
    <cellStyle name="Jelölőszín (6) 2" xfId="102"/>
    <cellStyle name="Jó" xfId="103" builtinId="26" customBuiltin="1"/>
    <cellStyle name="Jó 2" xfId="104"/>
    <cellStyle name="Kimenet" xfId="105" builtinId="21" customBuiltin="1"/>
    <cellStyle name="Kimenet 2" xfId="106"/>
    <cellStyle name="Linked Cell" xfId="107"/>
    <cellStyle name="Magyarázó szöveg" xfId="108" builtinId="53" customBuiltin="1"/>
    <cellStyle name="Magyarázó szöveg 2" xfId="109"/>
    <cellStyle name="Neutral" xfId="110"/>
    <cellStyle name="Normál" xfId="0" builtinId="0"/>
    <cellStyle name="Normál 2" xfId="111"/>
    <cellStyle name="Normál 2 2" xfId="112"/>
    <cellStyle name="Normál 3" xfId="113"/>
    <cellStyle name="Normál 4" xfId="114"/>
    <cellStyle name="Normál_   5    (2)_KÖLTSÉGVETÉS 2015 intézmények " xfId="115"/>
    <cellStyle name="Normál_  3   _2010.évi állami_állami  tám." xfId="116"/>
    <cellStyle name="Normál_10szm" xfId="117"/>
    <cellStyle name="Normál_1szm" xfId="118"/>
    <cellStyle name="Normál_2010.évi tervezett beruházás, felújítás" xfId="119"/>
    <cellStyle name="Normál_3aszm" xfId="120"/>
    <cellStyle name="Normál_6szm" xfId="121"/>
    <cellStyle name="Normál_7szm" xfId="122"/>
    <cellStyle name="Normál_Európai Uniós pályázatok 2009.01.15. átdolgozott_KÖLTSÉGVETÉS 2015 intézmények _Intézményi táblák" xfId="123"/>
    <cellStyle name="Normál_Intézmények 2014" xfId="124"/>
    <cellStyle name="Normál_KÖLTSÉGVETÉS_2013 (1)" xfId="125"/>
    <cellStyle name="Normál_Közvetett támogatások 2016" xfId="126"/>
    <cellStyle name="Normál_Munka2 (2)" xfId="127"/>
    <cellStyle name="Normál_ÖKIADELÖ" xfId="128"/>
    <cellStyle name="Normal_tanusitv" xfId="129"/>
    <cellStyle name="Note" xfId="130"/>
    <cellStyle name="Output" xfId="131"/>
    <cellStyle name="Összesen" xfId="132" builtinId="25" customBuiltin="1"/>
    <cellStyle name="Összesen 2" xfId="133"/>
    <cellStyle name="Pénznem 2" xfId="134"/>
    <cellStyle name="Rossz" xfId="135" builtinId="27" customBuiltin="1"/>
    <cellStyle name="Rossz 2" xfId="136"/>
    <cellStyle name="Semleges" xfId="137" builtinId="28" customBuiltin="1"/>
    <cellStyle name="Semleges 2" xfId="138"/>
    <cellStyle name="Számítás" xfId="139" builtinId="22" customBuiltin="1"/>
    <cellStyle name="Számítás 2" xfId="140"/>
    <cellStyle name="Title" xfId="141"/>
    <cellStyle name="Total" xfId="142"/>
    <cellStyle name="Warning Text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Layout" zoomScaleNormal="100" workbookViewId="0">
      <selection activeCell="H5" sqref="H5"/>
    </sheetView>
  </sheetViews>
  <sheetFormatPr defaultRowHeight="12" x14ac:dyDescent="0.2"/>
  <cols>
    <col min="1" max="1" width="45.1640625" style="7" customWidth="1"/>
    <col min="2" max="2" width="15.6640625" style="7" customWidth="1"/>
    <col min="3" max="3" width="15.33203125" style="1" customWidth="1"/>
    <col min="4" max="4" width="2" style="5" customWidth="1"/>
    <col min="5" max="5" width="43" style="7" customWidth="1"/>
    <col min="6" max="6" width="15.1640625" style="7" customWidth="1"/>
    <col min="7" max="7" width="15.1640625" style="1" customWidth="1"/>
    <col min="8" max="8" width="12.6640625" style="6" bestFit="1" customWidth="1"/>
    <col min="9" max="9" width="14.5" style="6" bestFit="1" customWidth="1"/>
    <col min="10" max="16384" width="9.33203125" style="6"/>
  </cols>
  <sheetData>
    <row r="1" spans="1:9" s="3" customFormat="1" ht="39.950000000000003" customHeight="1" x14ac:dyDescent="0.2">
      <c r="A1" s="201" t="s">
        <v>129</v>
      </c>
      <c r="B1" s="201" t="s">
        <v>359</v>
      </c>
      <c r="C1" s="201" t="s">
        <v>405</v>
      </c>
      <c r="D1" s="179"/>
      <c r="E1" s="201" t="s">
        <v>129</v>
      </c>
      <c r="F1" s="201" t="s">
        <v>359</v>
      </c>
      <c r="G1" s="201" t="s">
        <v>405</v>
      </c>
    </row>
    <row r="2" spans="1:9" s="4" customFormat="1" ht="12.95" customHeight="1" x14ac:dyDescent="0.2">
      <c r="A2" s="101" t="s">
        <v>175</v>
      </c>
      <c r="B2" s="102"/>
      <c r="C2" s="102"/>
      <c r="D2" s="246"/>
      <c r="E2" s="101" t="s">
        <v>176</v>
      </c>
      <c r="F2" s="102"/>
      <c r="G2" s="102"/>
    </row>
    <row r="3" spans="1:9" ht="24.95" customHeight="1" x14ac:dyDescent="0.2">
      <c r="A3" s="103" t="s">
        <v>68</v>
      </c>
      <c r="B3" s="46">
        <v>531954353</v>
      </c>
      <c r="C3" s="46">
        <f>'2'!D3</f>
        <v>349517333</v>
      </c>
      <c r="D3" s="247"/>
      <c r="E3" s="103" t="s">
        <v>212</v>
      </c>
      <c r="F3" s="46">
        <v>292201962</v>
      </c>
      <c r="G3" s="46">
        <f>'3'!H3</f>
        <v>270513204</v>
      </c>
    </row>
    <row r="4" spans="1:9" ht="26.25" customHeight="1" x14ac:dyDescent="0.2">
      <c r="A4" s="103" t="s">
        <v>70</v>
      </c>
      <c r="B4" s="71">
        <v>553000000</v>
      </c>
      <c r="C4" s="71">
        <f>'2'!D35</f>
        <v>370000000</v>
      </c>
      <c r="D4" s="247"/>
      <c r="E4" s="17" t="s">
        <v>213</v>
      </c>
      <c r="F4" s="46">
        <v>56801927</v>
      </c>
      <c r="G4" s="46">
        <f>'3'!H4</f>
        <v>43480230</v>
      </c>
    </row>
    <row r="5" spans="1:9" ht="26.25" customHeight="1" x14ac:dyDescent="0.2">
      <c r="A5" s="103" t="s">
        <v>71</v>
      </c>
      <c r="B5" s="71">
        <v>131760828</v>
      </c>
      <c r="C5" s="71">
        <f>'2'!D36</f>
        <v>139507809</v>
      </c>
      <c r="D5" s="247"/>
      <c r="E5" s="17" t="s">
        <v>214</v>
      </c>
      <c r="F5" s="46">
        <v>532387349</v>
      </c>
      <c r="G5" s="46">
        <f>'3'!H5</f>
        <v>663582496.5</v>
      </c>
    </row>
    <row r="6" spans="1:9" ht="26.25" customHeight="1" x14ac:dyDescent="0.2">
      <c r="A6" s="103" t="s">
        <v>74</v>
      </c>
      <c r="B6" s="46">
        <v>6448800</v>
      </c>
      <c r="C6" s="46">
        <f>'2'!D42</f>
        <v>1409420</v>
      </c>
      <c r="D6" s="247"/>
      <c r="E6" s="17" t="s">
        <v>215</v>
      </c>
      <c r="F6" s="46">
        <v>7500000</v>
      </c>
      <c r="G6" s="46">
        <f>'3'!H6</f>
        <v>5000000</v>
      </c>
    </row>
    <row r="7" spans="1:9" ht="22.5" customHeight="1" x14ac:dyDescent="0.2">
      <c r="A7" s="165"/>
      <c r="B7" s="166"/>
      <c r="C7" s="166"/>
      <c r="D7" s="247"/>
      <c r="E7" s="103" t="s">
        <v>216</v>
      </c>
      <c r="F7" s="46">
        <v>144491876</v>
      </c>
      <c r="G7" s="46">
        <f>'3'!H7-'3'!H23</f>
        <v>157144336</v>
      </c>
      <c r="H7" s="192"/>
      <c r="I7" s="192"/>
    </row>
    <row r="8" spans="1:9" ht="20.100000000000001" customHeight="1" x14ac:dyDescent="0.2">
      <c r="A8" s="165"/>
      <c r="B8" s="166"/>
      <c r="C8" s="166"/>
      <c r="D8" s="247"/>
      <c r="E8" s="103" t="s">
        <v>217</v>
      </c>
      <c r="F8" s="71">
        <v>48702798</v>
      </c>
      <c r="G8" s="71">
        <f>'7'!C10+'7'!C18</f>
        <v>26276694</v>
      </c>
    </row>
    <row r="9" spans="1:9" ht="14.1" customHeight="1" x14ac:dyDescent="0.2">
      <c r="A9" s="15" t="s">
        <v>117</v>
      </c>
      <c r="B9" s="15">
        <v>1223163981</v>
      </c>
      <c r="C9" s="15">
        <f>SUM(C3+C4+C5+C6)</f>
        <v>860434562</v>
      </c>
      <c r="D9" s="247"/>
      <c r="E9" s="15" t="s">
        <v>121</v>
      </c>
      <c r="F9" s="101">
        <v>1082085912</v>
      </c>
      <c r="G9" s="101">
        <f>SUM(G2:G8)</f>
        <v>1165996960.5</v>
      </c>
    </row>
    <row r="10" spans="1:9" ht="36.75" customHeight="1" x14ac:dyDescent="0.2">
      <c r="A10" s="17" t="s">
        <v>67</v>
      </c>
      <c r="B10" s="15"/>
      <c r="C10" s="15"/>
      <c r="D10" s="247"/>
      <c r="E10" s="17" t="s">
        <v>127</v>
      </c>
      <c r="F10" s="103">
        <v>18628492</v>
      </c>
      <c r="G10" s="103">
        <f>'3'!H38</f>
        <v>10947463</v>
      </c>
    </row>
    <row r="11" spans="1:9" ht="24.95" customHeight="1" x14ac:dyDescent="0.2">
      <c r="A11" s="17" t="s">
        <v>75</v>
      </c>
      <c r="B11" s="104">
        <v>1166481</v>
      </c>
      <c r="C11" s="104">
        <v>1790460</v>
      </c>
      <c r="D11" s="247"/>
      <c r="E11" s="17" t="s">
        <v>218</v>
      </c>
      <c r="F11" s="46"/>
      <c r="G11" s="46"/>
    </row>
    <row r="12" spans="1:9" ht="24.95" customHeight="1" x14ac:dyDescent="0.2">
      <c r="A12" s="17" t="s">
        <v>12</v>
      </c>
      <c r="B12" s="53"/>
      <c r="C12" s="53"/>
      <c r="D12" s="247"/>
      <c r="E12" s="17"/>
      <c r="F12" s="46"/>
      <c r="G12" s="46"/>
    </row>
    <row r="13" spans="1:9" s="4" customFormat="1" ht="24.95" customHeight="1" x14ac:dyDescent="0.2">
      <c r="A13" s="248" t="s">
        <v>219</v>
      </c>
      <c r="B13" s="249">
        <v>1224330462</v>
      </c>
      <c r="C13" s="249">
        <f>SUM(C9:C12)</f>
        <v>862225022</v>
      </c>
      <c r="D13" s="247"/>
      <c r="E13" s="81" t="s">
        <v>220</v>
      </c>
      <c r="F13" s="81">
        <v>1100714404</v>
      </c>
      <c r="G13" s="81">
        <f>SUM(G9:G10)</f>
        <v>1176944423.5</v>
      </c>
    </row>
    <row r="14" spans="1:9" s="4" customFormat="1" ht="23.25" customHeight="1" x14ac:dyDescent="0.2">
      <c r="A14" s="101" t="s">
        <v>107</v>
      </c>
      <c r="B14" s="46"/>
      <c r="C14" s="46"/>
      <c r="D14" s="247"/>
      <c r="E14" s="101" t="s">
        <v>106</v>
      </c>
      <c r="F14" s="15"/>
      <c r="G14" s="15"/>
    </row>
    <row r="15" spans="1:9" ht="24" customHeight="1" x14ac:dyDescent="0.2">
      <c r="A15" s="103" t="s">
        <v>69</v>
      </c>
      <c r="B15" s="46">
        <v>637000332</v>
      </c>
      <c r="C15" s="46">
        <f>'2'!D29</f>
        <v>261652856</v>
      </c>
      <c r="D15" s="247"/>
      <c r="E15" s="103" t="s">
        <v>76</v>
      </c>
      <c r="F15" s="103">
        <v>11584658</v>
      </c>
      <c r="G15" s="103">
        <f>'3'!H27</f>
        <v>12470000</v>
      </c>
    </row>
    <row r="16" spans="1:9" ht="24" customHeight="1" x14ac:dyDescent="0.2">
      <c r="A16" s="103" t="s">
        <v>70</v>
      </c>
      <c r="B16" s="46"/>
      <c r="C16" s="46"/>
      <c r="D16" s="247"/>
      <c r="E16" s="103" t="s">
        <v>108</v>
      </c>
      <c r="F16" s="71">
        <v>1389670457</v>
      </c>
      <c r="G16" s="71">
        <f>'3'!H25</f>
        <v>233998225</v>
      </c>
    </row>
    <row r="17" spans="1:9" ht="20.100000000000001" customHeight="1" x14ac:dyDescent="0.2">
      <c r="A17" s="103" t="s">
        <v>72</v>
      </c>
      <c r="B17" s="53">
        <v>0</v>
      </c>
      <c r="C17" s="53">
        <f>'2'!D41</f>
        <v>20598765</v>
      </c>
      <c r="D17" s="247"/>
      <c r="E17" s="103" t="s">
        <v>2</v>
      </c>
      <c r="F17" s="104">
        <v>4690500</v>
      </c>
      <c r="G17" s="104">
        <f>'4'!D34+'4'!F34+'4'!H34</f>
        <v>0</v>
      </c>
    </row>
    <row r="18" spans="1:9" ht="15" customHeight="1" x14ac:dyDescent="0.2">
      <c r="A18" s="103" t="s">
        <v>73</v>
      </c>
      <c r="B18" s="53">
        <v>791592</v>
      </c>
      <c r="C18" s="53">
        <f>'2'!D43</f>
        <v>823235</v>
      </c>
      <c r="D18" s="247"/>
      <c r="E18" s="103" t="s">
        <v>109</v>
      </c>
      <c r="F18" s="71">
        <v>149243092</v>
      </c>
      <c r="G18" s="71">
        <f>'3'!H26</f>
        <v>0</v>
      </c>
      <c r="H18" s="192"/>
    </row>
    <row r="19" spans="1:9" ht="24.95" customHeight="1" x14ac:dyDescent="0.2">
      <c r="A19" s="103"/>
      <c r="B19" s="53"/>
      <c r="C19" s="53"/>
      <c r="D19" s="247"/>
      <c r="E19" s="103" t="s">
        <v>2</v>
      </c>
      <c r="F19" s="46">
        <v>0</v>
      </c>
      <c r="G19" s="46">
        <f>'4'!D35+'4'!F35+'4'!H35</f>
        <v>0</v>
      </c>
    </row>
    <row r="20" spans="1:9" ht="24.95" customHeight="1" x14ac:dyDescent="0.2">
      <c r="A20" s="103"/>
      <c r="B20" s="53"/>
      <c r="C20" s="53"/>
      <c r="D20" s="247"/>
      <c r="E20" s="103" t="s">
        <v>110</v>
      </c>
      <c r="F20" s="46">
        <v>130188275</v>
      </c>
      <c r="G20" s="46">
        <f>'7'!C16</f>
        <v>15841000</v>
      </c>
      <c r="I20" s="192"/>
    </row>
    <row r="21" spans="1:9" ht="24" customHeight="1" x14ac:dyDescent="0.2">
      <c r="A21" s="15" t="s">
        <v>118</v>
      </c>
      <c r="B21" s="101">
        <v>637791924</v>
      </c>
      <c r="C21" s="101">
        <f>SUM(C14:C19)</f>
        <v>283074856</v>
      </c>
      <c r="D21" s="246"/>
      <c r="E21" s="15" t="s">
        <v>119</v>
      </c>
      <c r="F21" s="101">
        <v>1680686482</v>
      </c>
      <c r="G21" s="101">
        <f>SUM(G15+G16+G18+G20)</f>
        <v>262309225</v>
      </c>
      <c r="I21" s="192"/>
    </row>
    <row r="22" spans="1:9" ht="12.95" customHeight="1" x14ac:dyDescent="0.2">
      <c r="A22" s="17" t="s">
        <v>67</v>
      </c>
      <c r="B22" s="101"/>
      <c r="C22" s="101"/>
      <c r="D22" s="246"/>
      <c r="E22" s="17" t="s">
        <v>77</v>
      </c>
      <c r="F22" s="46"/>
      <c r="G22" s="46"/>
    </row>
    <row r="23" spans="1:9" ht="24" customHeight="1" x14ac:dyDescent="0.2">
      <c r="A23" s="17" t="s">
        <v>125</v>
      </c>
      <c r="B23" s="103">
        <v>0</v>
      </c>
      <c r="C23" s="103">
        <f>'2'!D48</f>
        <v>0</v>
      </c>
      <c r="D23" s="247"/>
      <c r="E23" s="17" t="s">
        <v>115</v>
      </c>
      <c r="F23" s="46">
        <v>17000000</v>
      </c>
      <c r="G23" s="46">
        <f>'3'!H37</f>
        <v>17560000</v>
      </c>
    </row>
    <row r="24" spans="1:9" ht="24" customHeight="1" x14ac:dyDescent="0.2">
      <c r="A24" s="17" t="s">
        <v>126</v>
      </c>
      <c r="B24" s="104">
        <v>936278500</v>
      </c>
      <c r="C24" s="104">
        <v>311513771</v>
      </c>
      <c r="D24" s="247"/>
      <c r="E24" s="17" t="s">
        <v>114</v>
      </c>
      <c r="F24" s="71">
        <v>0</v>
      </c>
      <c r="G24" s="71">
        <v>0</v>
      </c>
    </row>
    <row r="25" spans="1:9" ht="12.95" customHeight="1" x14ac:dyDescent="0.2">
      <c r="A25" s="17"/>
      <c r="B25" s="104"/>
      <c r="C25" s="104"/>
      <c r="D25" s="247"/>
      <c r="E25" s="17"/>
      <c r="F25" s="71"/>
      <c r="G25" s="71"/>
    </row>
    <row r="26" spans="1:9" ht="12.95" customHeight="1" x14ac:dyDescent="0.2">
      <c r="A26" s="17" t="s">
        <v>200</v>
      </c>
      <c r="B26" s="103">
        <v>0</v>
      </c>
      <c r="C26" s="103">
        <v>0</v>
      </c>
      <c r="D26" s="247"/>
      <c r="E26" s="17"/>
      <c r="F26" s="71"/>
      <c r="G26" s="71"/>
    </row>
    <row r="27" spans="1:9" ht="24.95" customHeight="1" x14ac:dyDescent="0.2">
      <c r="A27" s="81" t="s">
        <v>111</v>
      </c>
      <c r="B27" s="249">
        <v>1574070424</v>
      </c>
      <c r="C27" s="249">
        <f>SUM(C21:C26)</f>
        <v>594588627</v>
      </c>
      <c r="D27" s="247"/>
      <c r="E27" s="81" t="s">
        <v>112</v>
      </c>
      <c r="F27" s="249">
        <v>1697686482</v>
      </c>
      <c r="G27" s="249">
        <f>SUM(G21:G24)</f>
        <v>279869225</v>
      </c>
    </row>
    <row r="28" spans="1:9" ht="25.5" customHeight="1" x14ac:dyDescent="0.2">
      <c r="A28" s="81" t="s">
        <v>196</v>
      </c>
      <c r="B28" s="249">
        <v>2798400886</v>
      </c>
      <c r="C28" s="249">
        <f>SUM(C13+C27)</f>
        <v>1456813649</v>
      </c>
      <c r="D28" s="247"/>
      <c r="E28" s="81" t="s">
        <v>196</v>
      </c>
      <c r="F28" s="81">
        <v>2798400886</v>
      </c>
      <c r="G28" s="81">
        <f>SUM(G13+G27)</f>
        <v>1456813648.5</v>
      </c>
    </row>
  </sheetData>
  <phoneticPr fontId="0" type="noConversion"/>
  <printOptions horizontalCentered="1" verticalCentered="1"/>
  <pageMargins left="0.15748031496062992" right="0.19685039370078741" top="0.9055118110236221" bottom="0.27559055118110237" header="0.39370078740157483" footer="0.51181102362204722"/>
  <pageSetup paperSize="9" scale="79" orientation="landscape" horizontalDpi="300" verticalDpi="300" r:id="rId1"/>
  <headerFooter alignWithMargins="0">
    <oddHeader>&amp;C&amp;"Times New Roman CE,Félkövér dőlt"ZALAKAROS VÁROS  ÖNKORMÁNYZATA ÉS INTÉZMÉNYEI
BEVÉTELEINEK  ÉS  KIADÁSAINAK   MÉRLEGE
2020-2021. ÉVEKBEN
2/2021.( II.25.  )Ör.
&amp;R&amp;"Times New Roman CE,Félkövér dőlt"1. melléklet
Adatok Ft-ban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zoomScaleNormal="100" workbookViewId="0">
      <selection activeCell="J2" sqref="J2"/>
    </sheetView>
  </sheetViews>
  <sheetFormatPr defaultRowHeight="12.75" x14ac:dyDescent="0.2"/>
  <cols>
    <col min="1" max="1" width="7.33203125" style="61" customWidth="1"/>
    <col min="2" max="2" width="33.83203125" style="61" customWidth="1"/>
    <col min="3" max="3" width="9.83203125" style="61" customWidth="1"/>
    <col min="4" max="4" width="7.6640625" style="61" customWidth="1"/>
    <col min="5" max="5" width="12" style="61" customWidth="1"/>
    <col min="6" max="6" width="11.5" style="61" customWidth="1"/>
    <col min="7" max="7" width="11.83203125" style="61" customWidth="1"/>
    <col min="8" max="8" width="10.5" style="61" customWidth="1"/>
    <col min="9" max="9" width="11" style="61" customWidth="1"/>
    <col min="10" max="10" width="11.6640625" style="61" customWidth="1"/>
    <col min="11" max="11" width="12.83203125" style="61" customWidth="1"/>
    <col min="12" max="12" width="11.5" style="61" customWidth="1"/>
    <col min="13" max="13" width="10.6640625" style="61" customWidth="1"/>
    <col min="14" max="14" width="11.83203125" style="61" customWidth="1"/>
    <col min="15" max="16384" width="9.33203125" style="61"/>
  </cols>
  <sheetData>
    <row r="1" spans="1:14" s="59" customFormat="1" ht="36.75" customHeight="1" x14ac:dyDescent="0.2">
      <c r="A1" s="315"/>
      <c r="B1" s="316" t="s">
        <v>281</v>
      </c>
      <c r="C1" s="316" t="s">
        <v>41</v>
      </c>
      <c r="D1" s="316" t="s">
        <v>42</v>
      </c>
      <c r="E1" s="316" t="s">
        <v>284</v>
      </c>
      <c r="F1" s="317" t="s">
        <v>43</v>
      </c>
      <c r="G1" s="317"/>
      <c r="H1" s="316" t="s">
        <v>426</v>
      </c>
      <c r="I1" s="316"/>
      <c r="J1" s="316" t="s">
        <v>383</v>
      </c>
      <c r="K1" s="316"/>
      <c r="L1" s="316" t="s">
        <v>427</v>
      </c>
      <c r="M1" s="316"/>
      <c r="N1" s="317" t="s">
        <v>404</v>
      </c>
    </row>
    <row r="2" spans="1:14" s="59" customFormat="1" ht="60.75" customHeight="1" x14ac:dyDescent="0.2">
      <c r="A2" s="315"/>
      <c r="B2" s="316"/>
      <c r="C2" s="316"/>
      <c r="D2" s="316"/>
      <c r="E2" s="316"/>
      <c r="F2" s="237" t="s">
        <v>425</v>
      </c>
      <c r="G2" s="238" t="s">
        <v>436</v>
      </c>
      <c r="H2" s="238" t="s">
        <v>44</v>
      </c>
      <c r="I2" s="238" t="s">
        <v>45</v>
      </c>
      <c r="J2" s="238" t="s">
        <v>403</v>
      </c>
      <c r="K2" s="238" t="s">
        <v>45</v>
      </c>
      <c r="L2" s="238" t="s">
        <v>403</v>
      </c>
      <c r="M2" s="238" t="s">
        <v>45</v>
      </c>
      <c r="N2" s="317"/>
    </row>
    <row r="3" spans="1:14" ht="39.950000000000003" customHeight="1" x14ac:dyDescent="0.2">
      <c r="A3" s="60" t="s">
        <v>89</v>
      </c>
      <c r="B3" s="239" t="s">
        <v>282</v>
      </c>
      <c r="C3" s="240" t="s">
        <v>280</v>
      </c>
      <c r="D3" s="241">
        <v>2025</v>
      </c>
      <c r="E3" s="242">
        <v>100000000</v>
      </c>
      <c r="F3" s="239">
        <v>50000000</v>
      </c>
      <c r="G3" s="239">
        <v>0</v>
      </c>
      <c r="H3" s="239">
        <v>10000000</v>
      </c>
      <c r="I3" s="239">
        <v>1393700</v>
      </c>
      <c r="J3" s="239">
        <v>10000000</v>
      </c>
      <c r="K3" s="239">
        <v>1180000</v>
      </c>
      <c r="L3" s="239">
        <v>10000000</v>
      </c>
      <c r="M3" s="239">
        <v>960000</v>
      </c>
      <c r="N3" s="239">
        <f>42170000-L3-M3</f>
        <v>31210000</v>
      </c>
    </row>
    <row r="4" spans="1:14" ht="39.950000000000003" customHeight="1" x14ac:dyDescent="0.2">
      <c r="A4" s="60" t="s">
        <v>88</v>
      </c>
      <c r="B4" s="239" t="s">
        <v>283</v>
      </c>
      <c r="C4" s="243" t="s">
        <v>46</v>
      </c>
      <c r="D4" s="243">
        <v>2028</v>
      </c>
      <c r="E4" s="242">
        <v>70000000</v>
      </c>
      <c r="F4" s="239">
        <f>68110000-1890000-1890000-1890000-1890000</f>
        <v>60550000</v>
      </c>
      <c r="G4" s="239">
        <v>0</v>
      </c>
      <c r="H4" s="239">
        <f>1890000*4</f>
        <v>7560000</v>
      </c>
      <c r="I4" s="239">
        <v>2240000</v>
      </c>
      <c r="J4" s="239">
        <v>7560000</v>
      </c>
      <c r="K4" s="239">
        <v>2086307</v>
      </c>
      <c r="L4" s="239">
        <v>7560000</v>
      </c>
      <c r="M4" s="239">
        <v>2086307</v>
      </c>
      <c r="N4" s="239">
        <f>47949039-2600000-7560000</f>
        <v>37789039</v>
      </c>
    </row>
    <row r="5" spans="1:14" ht="39.950000000000003" customHeight="1" x14ac:dyDescent="0.2">
      <c r="A5" s="118"/>
      <c r="B5" s="244" t="s">
        <v>128</v>
      </c>
      <c r="C5" s="244"/>
      <c r="D5" s="244"/>
      <c r="E5" s="245">
        <f t="shared" ref="E5:N5" si="0">SUM(E3:E4)</f>
        <v>170000000</v>
      </c>
      <c r="F5" s="245">
        <f t="shared" si="0"/>
        <v>110550000</v>
      </c>
      <c r="G5" s="245">
        <f t="shared" si="0"/>
        <v>0</v>
      </c>
      <c r="H5" s="245">
        <f t="shared" si="0"/>
        <v>17560000</v>
      </c>
      <c r="I5" s="245">
        <f t="shared" si="0"/>
        <v>3633700</v>
      </c>
      <c r="J5" s="245">
        <f t="shared" si="0"/>
        <v>17560000</v>
      </c>
      <c r="K5" s="245">
        <f t="shared" si="0"/>
        <v>3266307</v>
      </c>
      <c r="L5" s="245">
        <f t="shared" si="0"/>
        <v>17560000</v>
      </c>
      <c r="M5" s="245">
        <f t="shared" si="0"/>
        <v>3046307</v>
      </c>
      <c r="N5" s="245">
        <f t="shared" si="0"/>
        <v>68999039</v>
      </c>
    </row>
    <row r="6" spans="1:14" ht="10.5" customHeight="1" x14ac:dyDescent="0.2">
      <c r="B6" s="62"/>
      <c r="C6" s="62"/>
      <c r="D6" s="62"/>
      <c r="E6" s="62"/>
      <c r="F6" s="62"/>
      <c r="G6" s="62"/>
      <c r="H6" s="62"/>
      <c r="I6" s="62"/>
      <c r="J6" s="62"/>
    </row>
    <row r="7" spans="1:14" ht="20.100000000000001" customHeight="1" x14ac:dyDescent="0.2">
      <c r="B7" s="62"/>
      <c r="C7" s="62"/>
      <c r="D7" s="62"/>
      <c r="E7" s="62"/>
      <c r="F7" s="62"/>
      <c r="G7" s="62"/>
      <c r="H7" s="62"/>
      <c r="I7" s="62"/>
      <c r="J7" s="62"/>
    </row>
    <row r="8" spans="1:14" ht="20.100000000000001" customHeight="1" x14ac:dyDescent="0.2">
      <c r="B8" s="62"/>
      <c r="C8" s="62"/>
      <c r="D8" s="62"/>
      <c r="E8" s="62"/>
      <c r="F8" s="62"/>
      <c r="G8" s="62"/>
      <c r="H8" s="62"/>
      <c r="I8" s="62"/>
      <c r="J8" s="62"/>
    </row>
    <row r="9" spans="1:14" ht="36.75" customHeight="1" x14ac:dyDescent="0.2">
      <c r="A9"/>
      <c r="B9"/>
      <c r="C9" s="63"/>
    </row>
    <row r="10" spans="1:14" ht="20.100000000000001" customHeight="1" x14ac:dyDescent="0.2">
      <c r="A10"/>
      <c r="B10"/>
      <c r="C10"/>
      <c r="M10" s="61" t="s">
        <v>87</v>
      </c>
    </row>
    <row r="11" spans="1:14" ht="20.100000000000001" customHeight="1" x14ac:dyDescent="0.2">
      <c r="A11"/>
      <c r="B11"/>
      <c r="C11" s="63"/>
    </row>
    <row r="12" spans="1:14" ht="20.100000000000001" customHeight="1" x14ac:dyDescent="0.2">
      <c r="A12"/>
      <c r="B12"/>
      <c r="C12"/>
    </row>
    <row r="13" spans="1:14" ht="20.100000000000001" customHeight="1" x14ac:dyDescent="0.2">
      <c r="A13"/>
      <c r="B13"/>
      <c r="C13" s="63"/>
    </row>
    <row r="14" spans="1:14" ht="20.100000000000001" customHeight="1" x14ac:dyDescent="0.2">
      <c r="A14"/>
      <c r="B14"/>
      <c r="C14"/>
    </row>
    <row r="15" spans="1:14" ht="20.100000000000001" customHeight="1" x14ac:dyDescent="0.2">
      <c r="A15"/>
      <c r="B15"/>
      <c r="C15" s="63"/>
    </row>
    <row r="16" spans="1:14" ht="20.100000000000001" customHeight="1" x14ac:dyDescent="0.2">
      <c r="A16"/>
      <c r="B16"/>
      <c r="C16"/>
    </row>
    <row r="17" spans="1:7" ht="20.100000000000001" customHeight="1" x14ac:dyDescent="0.2">
      <c r="A17"/>
      <c r="B17"/>
      <c r="C17" s="63"/>
    </row>
    <row r="18" spans="1:7" ht="20.100000000000001" customHeight="1" x14ac:dyDescent="0.2">
      <c r="A18"/>
      <c r="B18"/>
      <c r="C18"/>
    </row>
    <row r="19" spans="1:7" ht="20.100000000000001" customHeight="1" x14ac:dyDescent="0.2">
      <c r="A19"/>
      <c r="B19"/>
      <c r="C19" s="63"/>
    </row>
    <row r="20" spans="1:7" ht="20.100000000000001" customHeight="1" x14ac:dyDescent="0.2">
      <c r="A20"/>
      <c r="B20"/>
      <c r="C20"/>
    </row>
    <row r="21" spans="1:7" ht="20.100000000000001" customHeight="1" x14ac:dyDescent="0.2">
      <c r="A21"/>
      <c r="B21"/>
      <c r="C21" s="63"/>
    </row>
    <row r="22" spans="1:7" ht="20.100000000000001" customHeight="1" x14ac:dyDescent="0.2"/>
    <row r="23" spans="1:7" ht="20.100000000000001" customHeight="1" x14ac:dyDescent="0.2">
      <c r="B23"/>
      <c r="C23"/>
      <c r="D23"/>
      <c r="E23"/>
      <c r="F23"/>
      <c r="G23"/>
    </row>
    <row r="24" spans="1:7" ht="20.100000000000001" customHeight="1" x14ac:dyDescent="0.2"/>
    <row r="25" spans="1:7" ht="20.100000000000001" customHeight="1" x14ac:dyDescent="0.2"/>
    <row r="26" spans="1:7" ht="20.100000000000001" customHeight="1" x14ac:dyDescent="0.2"/>
    <row r="27" spans="1:7" ht="20.100000000000001" customHeight="1" x14ac:dyDescent="0.2"/>
    <row r="28" spans="1:7" ht="20.100000000000001" customHeight="1" x14ac:dyDescent="0.2"/>
    <row r="29" spans="1:7" ht="20.100000000000001" customHeight="1" x14ac:dyDescent="0.2"/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</sheetData>
  <mergeCells count="10">
    <mergeCell ref="A1:A2"/>
    <mergeCell ref="B1:B2"/>
    <mergeCell ref="N1:N2"/>
    <mergeCell ref="C1:C2"/>
    <mergeCell ref="D1:D2"/>
    <mergeCell ref="E1:E2"/>
    <mergeCell ref="F1:G1"/>
    <mergeCell ref="H1:I1"/>
    <mergeCell ref="J1:K1"/>
    <mergeCell ref="L1:M1"/>
  </mergeCells>
  <phoneticPr fontId="14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horizontalDpi="300" verticalDpi="300" r:id="rId1"/>
  <headerFooter alignWithMargins="0">
    <oddHeader>&amp;C&amp;"Times New Roman CE,Félkövér dőlt"A HITELÁLLOMÁNY ÉS ADÓSSÁGSZOLGÁLAT ALAKULÁSA 2021-2023. ÉVEKBEN 2/2021.( II.25.  )Ör.&amp;R8. melléklet
Adatok Ft-ban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view="pageLayout" topLeftCell="B1" zoomScale="80" zoomScaleNormal="110" zoomScalePageLayoutView="80" workbookViewId="0">
      <selection activeCell="I3" sqref="I3:I4"/>
    </sheetView>
  </sheetViews>
  <sheetFormatPr defaultColWidth="10.6640625" defaultRowHeight="12.75" x14ac:dyDescent="0.2"/>
  <cols>
    <col min="1" max="1" width="9.33203125" style="48" bestFit="1" customWidth="1"/>
    <col min="2" max="2" width="27.5" style="48" customWidth="1"/>
    <col min="3" max="3" width="15.6640625" style="52" customWidth="1"/>
    <col min="4" max="4" width="18.83203125" style="52" customWidth="1"/>
    <col min="5" max="5" width="15.33203125" style="52" customWidth="1"/>
    <col min="6" max="6" width="13.6640625" style="52" customWidth="1"/>
    <col min="7" max="7" width="15.33203125" style="48" customWidth="1"/>
    <col min="8" max="8" width="13.5" style="48" customWidth="1"/>
    <col min="9" max="9" width="15.5" style="48" customWidth="1"/>
    <col min="10" max="10" width="16.33203125" style="48" customWidth="1"/>
    <col min="11" max="11" width="17.1640625" style="48" customWidth="1"/>
    <col min="12" max="12" width="14.33203125" style="48" customWidth="1"/>
    <col min="13" max="13" width="14.6640625" style="48" customWidth="1"/>
    <col min="14" max="14" width="14.83203125" style="48" customWidth="1"/>
    <col min="15" max="15" width="12.6640625" style="48" customWidth="1"/>
    <col min="16" max="16" width="18.33203125" style="48" customWidth="1"/>
    <col min="17" max="16384" width="10.6640625" style="48"/>
  </cols>
  <sheetData>
    <row r="2" spans="1:16" ht="13.5" x14ac:dyDescent="0.25">
      <c r="A2" s="331" t="s">
        <v>13</v>
      </c>
      <c r="B2" s="331" t="s">
        <v>147</v>
      </c>
      <c r="C2" s="332" t="s">
        <v>285</v>
      </c>
      <c r="D2" s="332"/>
      <c r="E2" s="332"/>
      <c r="F2" s="332"/>
      <c r="G2" s="332"/>
      <c r="H2" s="332"/>
      <c r="I2" s="332"/>
      <c r="J2" s="332"/>
      <c r="K2" s="332" t="s">
        <v>289</v>
      </c>
      <c r="L2" s="332"/>
      <c r="M2" s="332"/>
      <c r="N2" s="332"/>
      <c r="O2" s="332"/>
      <c r="P2" s="332"/>
    </row>
    <row r="3" spans="1:16" ht="30" customHeight="1" x14ac:dyDescent="0.25">
      <c r="A3" s="331"/>
      <c r="B3" s="331"/>
      <c r="C3" s="326" t="s">
        <v>148</v>
      </c>
      <c r="D3" s="326"/>
      <c r="E3" s="326"/>
      <c r="F3" s="326"/>
      <c r="G3" s="327"/>
      <c r="H3" s="327"/>
      <c r="I3" s="318" t="s">
        <v>389</v>
      </c>
      <c r="J3" s="328" t="s">
        <v>388</v>
      </c>
      <c r="K3" s="320" t="s">
        <v>286</v>
      </c>
      <c r="L3" s="321"/>
      <c r="M3" s="320" t="s">
        <v>293</v>
      </c>
      <c r="N3" s="325"/>
      <c r="O3" s="321"/>
      <c r="P3" s="333" t="s">
        <v>288</v>
      </c>
    </row>
    <row r="4" spans="1:16" s="49" customFormat="1" ht="65.25" customHeight="1" x14ac:dyDescent="0.25">
      <c r="A4" s="331"/>
      <c r="B4" s="331"/>
      <c r="C4" s="120" t="s">
        <v>290</v>
      </c>
      <c r="D4" s="322" t="s">
        <v>430</v>
      </c>
      <c r="E4" s="323"/>
      <c r="F4" s="323"/>
      <c r="G4" s="324"/>
      <c r="H4" s="120" t="s">
        <v>291</v>
      </c>
      <c r="I4" s="319"/>
      <c r="J4" s="329"/>
      <c r="K4" s="120" t="s">
        <v>292</v>
      </c>
      <c r="L4" s="120" t="s">
        <v>431</v>
      </c>
      <c r="M4" s="125" t="s">
        <v>294</v>
      </c>
      <c r="N4" s="125" t="s">
        <v>432</v>
      </c>
      <c r="O4" s="133" t="s">
        <v>297</v>
      </c>
      <c r="P4" s="334"/>
    </row>
    <row r="5" spans="1:16" s="49" customFormat="1" ht="23.25" customHeight="1" x14ac:dyDescent="0.25">
      <c r="A5" s="127"/>
      <c r="B5" s="127"/>
      <c r="C5" s="120"/>
      <c r="D5" s="120" t="s">
        <v>296</v>
      </c>
      <c r="E5" s="120" t="s">
        <v>295</v>
      </c>
      <c r="F5" s="120" t="s">
        <v>242</v>
      </c>
      <c r="G5" s="120" t="s">
        <v>287</v>
      </c>
      <c r="H5" s="120"/>
      <c r="I5" s="120"/>
      <c r="J5" s="128"/>
      <c r="K5" s="120"/>
      <c r="L5" s="120"/>
      <c r="M5" s="125"/>
      <c r="N5" s="125"/>
      <c r="O5" s="132"/>
      <c r="P5" s="126"/>
    </row>
    <row r="6" spans="1:16" s="49" customFormat="1" ht="15" customHeight="1" x14ac:dyDescent="0.25">
      <c r="A6" s="67"/>
      <c r="B6" s="70" t="s">
        <v>177</v>
      </c>
      <c r="C6" s="68"/>
      <c r="D6" s="68"/>
      <c r="E6" s="68"/>
      <c r="F6" s="68"/>
      <c r="G6" s="68"/>
      <c r="H6" s="68"/>
      <c r="I6" s="68"/>
      <c r="J6" s="69"/>
      <c r="K6" s="121"/>
      <c r="L6" s="121"/>
      <c r="M6" s="121"/>
      <c r="N6" s="121"/>
      <c r="O6" s="121"/>
      <c r="P6" s="124"/>
    </row>
    <row r="7" spans="1:16" ht="16.5" customHeight="1" x14ac:dyDescent="0.2">
      <c r="A7" s="65" t="s">
        <v>89</v>
      </c>
      <c r="B7" s="119" t="s">
        <v>379</v>
      </c>
      <c r="C7" s="66">
        <f>I7-D7+G7</f>
        <v>1406561913</v>
      </c>
      <c r="D7" s="198">
        <v>73839891</v>
      </c>
      <c r="E7" s="198">
        <v>0</v>
      </c>
      <c r="F7" s="198">
        <v>0</v>
      </c>
      <c r="G7" s="198">
        <v>8187480</v>
      </c>
      <c r="H7" s="198">
        <v>0</v>
      </c>
      <c r="I7" s="198">
        <v>1472214324</v>
      </c>
      <c r="J7" s="199">
        <v>1645707700</v>
      </c>
      <c r="K7" s="200">
        <v>1000000000</v>
      </c>
      <c r="L7" s="200">
        <v>199152856</v>
      </c>
      <c r="M7" s="200">
        <v>273061458</v>
      </c>
      <c r="N7" s="200">
        <v>0</v>
      </c>
      <c r="O7" s="122">
        <v>0</v>
      </c>
      <c r="P7" s="123">
        <f>SUM(K7:N7)</f>
        <v>1472214314</v>
      </c>
    </row>
    <row r="8" spans="1:16" ht="26.25" customHeight="1" x14ac:dyDescent="0.2">
      <c r="A8" s="65" t="s">
        <v>83</v>
      </c>
      <c r="B8" s="220" t="s">
        <v>433</v>
      </c>
      <c r="C8" s="51">
        <v>0</v>
      </c>
      <c r="D8" s="51">
        <v>86520316</v>
      </c>
      <c r="E8" s="51">
        <v>0</v>
      </c>
      <c r="F8" s="51">
        <v>0</v>
      </c>
      <c r="G8" s="51">
        <v>0</v>
      </c>
      <c r="H8" s="51">
        <v>0</v>
      </c>
      <c r="I8" s="66">
        <f>D8</f>
        <v>86520316</v>
      </c>
      <c r="J8" s="199">
        <f>G8+D8+C8</f>
        <v>86520316</v>
      </c>
      <c r="K8" s="122">
        <v>0</v>
      </c>
      <c r="L8" s="122">
        <v>60000000</v>
      </c>
      <c r="N8" s="122">
        <f>I8-L8</f>
        <v>26520316</v>
      </c>
      <c r="O8" s="122">
        <v>0</v>
      </c>
      <c r="P8" s="123">
        <f>SUM(K8:N8)</f>
        <v>86520316</v>
      </c>
    </row>
    <row r="9" spans="1:16" ht="26.25" customHeight="1" x14ac:dyDescent="0.2">
      <c r="A9" s="65"/>
      <c r="B9" s="119" t="s">
        <v>434</v>
      </c>
      <c r="C9" s="51">
        <v>0</v>
      </c>
      <c r="D9" s="51">
        <v>31849678</v>
      </c>
      <c r="E9" s="51">
        <v>0</v>
      </c>
      <c r="F9" s="51">
        <v>0</v>
      </c>
      <c r="G9" s="51">
        <v>0</v>
      </c>
      <c r="H9" s="51">
        <v>0</v>
      </c>
      <c r="I9" s="66">
        <v>31849678</v>
      </c>
      <c r="J9" s="199">
        <f>D9+G9</f>
        <v>31849678</v>
      </c>
      <c r="K9" s="122">
        <v>31849678</v>
      </c>
      <c r="L9" s="122">
        <v>0</v>
      </c>
      <c r="M9" s="122">
        <v>0</v>
      </c>
      <c r="N9" s="122">
        <v>0</v>
      </c>
      <c r="O9" s="122">
        <v>0</v>
      </c>
      <c r="P9" s="123">
        <v>31849678</v>
      </c>
    </row>
    <row r="10" spans="1:16" ht="26.25" customHeight="1" x14ac:dyDescent="0.2">
      <c r="A10" s="65"/>
      <c r="B10" s="119" t="s">
        <v>384</v>
      </c>
      <c r="C10" s="51">
        <v>12000000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66">
        <v>12000000</v>
      </c>
      <c r="J10" s="199">
        <v>12000000</v>
      </c>
      <c r="K10" s="122">
        <v>7500000</v>
      </c>
      <c r="L10" s="122">
        <v>2500000</v>
      </c>
      <c r="M10" s="122">
        <v>2000000</v>
      </c>
      <c r="N10" s="122">
        <v>0</v>
      </c>
      <c r="O10" s="122">
        <v>0</v>
      </c>
      <c r="P10" s="123">
        <v>12000000</v>
      </c>
    </row>
    <row r="11" spans="1:16" ht="24" customHeight="1" x14ac:dyDescent="0.2">
      <c r="A11" s="50"/>
      <c r="B11" s="129" t="s">
        <v>260</v>
      </c>
      <c r="C11" s="130">
        <f>SUM(C7:C10)</f>
        <v>1418561913</v>
      </c>
      <c r="D11" s="130">
        <f t="shared" ref="D11:P11" si="0">SUM(D7:D10)</f>
        <v>192209885</v>
      </c>
      <c r="E11" s="130">
        <f t="shared" si="0"/>
        <v>0</v>
      </c>
      <c r="F11" s="130">
        <f t="shared" si="0"/>
        <v>0</v>
      </c>
      <c r="G11" s="130">
        <f t="shared" si="0"/>
        <v>8187480</v>
      </c>
      <c r="H11" s="130">
        <f t="shared" si="0"/>
        <v>0</v>
      </c>
      <c r="I11" s="130">
        <f t="shared" si="0"/>
        <v>1602584318</v>
      </c>
      <c r="J11" s="130">
        <f t="shared" si="0"/>
        <v>1776077694</v>
      </c>
      <c r="K11" s="130">
        <f t="shared" si="0"/>
        <v>1039349678</v>
      </c>
      <c r="L11" s="130">
        <f t="shared" si="0"/>
        <v>261652856</v>
      </c>
      <c r="M11" s="130">
        <f t="shared" si="0"/>
        <v>275061458</v>
      </c>
      <c r="N11" s="130">
        <f t="shared" si="0"/>
        <v>26520316</v>
      </c>
      <c r="O11" s="130">
        <f t="shared" si="0"/>
        <v>0</v>
      </c>
      <c r="P11" s="130">
        <f t="shared" si="0"/>
        <v>1602584308</v>
      </c>
    </row>
    <row r="12" spans="1:16" ht="22.5" customHeight="1" x14ac:dyDescent="0.25">
      <c r="A12" s="64"/>
      <c r="B12" s="129" t="s">
        <v>104</v>
      </c>
      <c r="C12" s="131">
        <f>C11</f>
        <v>1418561913</v>
      </c>
      <c r="D12" s="131">
        <f t="shared" ref="D12:P12" si="1">D11</f>
        <v>192209885</v>
      </c>
      <c r="E12" s="131">
        <f t="shared" si="1"/>
        <v>0</v>
      </c>
      <c r="F12" s="131">
        <f t="shared" si="1"/>
        <v>0</v>
      </c>
      <c r="G12" s="131">
        <f t="shared" si="1"/>
        <v>8187480</v>
      </c>
      <c r="H12" s="131">
        <f t="shared" si="1"/>
        <v>0</v>
      </c>
      <c r="I12" s="131">
        <f t="shared" si="1"/>
        <v>1602584318</v>
      </c>
      <c r="J12" s="131">
        <f t="shared" si="1"/>
        <v>1776077694</v>
      </c>
      <c r="K12" s="131">
        <f t="shared" si="1"/>
        <v>1039349678</v>
      </c>
      <c r="L12" s="131">
        <f t="shared" si="1"/>
        <v>261652856</v>
      </c>
      <c r="M12" s="131">
        <f t="shared" si="1"/>
        <v>275061458</v>
      </c>
      <c r="N12" s="131">
        <f t="shared" si="1"/>
        <v>26520316</v>
      </c>
      <c r="O12" s="131">
        <f t="shared" si="1"/>
        <v>0</v>
      </c>
      <c r="P12" s="131">
        <f t="shared" si="1"/>
        <v>1602584308</v>
      </c>
    </row>
    <row r="15" spans="1:16" x14ac:dyDescent="0.2">
      <c r="A15" s="330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</row>
    <row r="16" spans="1:16" x14ac:dyDescent="0.2">
      <c r="A16" s="330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</row>
    <row r="17" spans="1:16" x14ac:dyDescent="0.2">
      <c r="A17" s="330"/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</row>
  </sheetData>
  <mergeCells count="12">
    <mergeCell ref="A15:P17"/>
    <mergeCell ref="A2:A4"/>
    <mergeCell ref="B2:B4"/>
    <mergeCell ref="C2:J2"/>
    <mergeCell ref="P3:P4"/>
    <mergeCell ref="K2:P2"/>
    <mergeCell ref="I3:I4"/>
    <mergeCell ref="K3:L3"/>
    <mergeCell ref="D4:G4"/>
    <mergeCell ref="M3:O3"/>
    <mergeCell ref="C3:H3"/>
    <mergeCell ref="J3:J4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4" orientation="landscape" horizontalDpi="300" verticalDpi="300" r:id="rId1"/>
  <headerFooter alignWithMargins="0">
    <oddHeader>&amp;C&amp;"Times New Roman CE,Félkövér dőlt"&amp;12Zalakaros Város Önkormányzata Európai Uniós és hazai támogatással 
megvalósuló projekjei  2021. évben 2/2021.( II.25.  )Ör.&amp;R&amp;"Times New Roman CE,Dőlt"&amp;11 9. melléklet
adatok Ft-ban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view="pageLayout" zoomScaleNormal="100" workbookViewId="0">
      <selection activeCell="F6" sqref="F6"/>
    </sheetView>
  </sheetViews>
  <sheetFormatPr defaultRowHeight="12.75" x14ac:dyDescent="0.2"/>
  <cols>
    <col min="1" max="1" width="46.1640625" customWidth="1"/>
    <col min="2" max="2" width="13.5" customWidth="1"/>
    <col min="3" max="3" width="13.83203125" customWidth="1"/>
    <col min="4" max="4" width="13" customWidth="1"/>
    <col min="5" max="5" width="9.83203125" customWidth="1"/>
    <col min="6" max="6" width="12.83203125" customWidth="1"/>
    <col min="8" max="8" width="15.5" customWidth="1"/>
    <col min="9" max="9" width="12.5" customWidth="1"/>
    <col min="10" max="10" width="10.6640625" customWidth="1"/>
    <col min="11" max="11" width="11.33203125" customWidth="1"/>
    <col min="12" max="12" width="41.33203125" customWidth="1"/>
    <col min="13" max="14" width="11.5" customWidth="1"/>
    <col min="15" max="15" width="13.1640625" customWidth="1"/>
    <col min="17" max="17" width="12.83203125" customWidth="1"/>
    <col min="19" max="19" width="14.83203125" customWidth="1"/>
    <col min="20" max="20" width="13" customWidth="1"/>
    <col min="21" max="21" width="11.5" customWidth="1"/>
    <col min="22" max="22" width="10.6640625" customWidth="1"/>
  </cols>
  <sheetData>
    <row r="2" spans="1:11" ht="51" x14ac:dyDescent="0.2">
      <c r="A2" s="286" t="s">
        <v>299</v>
      </c>
      <c r="B2" s="168" t="s">
        <v>429</v>
      </c>
      <c r="C2" s="168" t="s">
        <v>300</v>
      </c>
      <c r="D2" s="168" t="s">
        <v>301</v>
      </c>
      <c r="E2" s="168" t="s">
        <v>302</v>
      </c>
      <c r="F2" s="168" t="s">
        <v>303</v>
      </c>
      <c r="G2" s="168" t="s">
        <v>304</v>
      </c>
      <c r="H2" s="168" t="s">
        <v>305</v>
      </c>
      <c r="I2" s="168" t="s">
        <v>306</v>
      </c>
      <c r="J2" s="168" t="s">
        <v>120</v>
      </c>
      <c r="K2" s="168" t="s">
        <v>428</v>
      </c>
    </row>
    <row r="3" spans="1:11" x14ac:dyDescent="0.2">
      <c r="A3" s="287" t="s">
        <v>307</v>
      </c>
      <c r="B3" s="170"/>
      <c r="C3" s="134"/>
      <c r="D3" s="134"/>
      <c r="E3" s="134"/>
      <c r="F3" s="134"/>
      <c r="G3" s="134"/>
      <c r="H3" s="134"/>
      <c r="I3" s="134"/>
      <c r="J3" s="134"/>
      <c r="K3" s="170"/>
    </row>
    <row r="4" spans="1:11" x14ac:dyDescent="0.2">
      <c r="A4" s="134" t="s">
        <v>308</v>
      </c>
      <c r="B4" s="170">
        <v>6</v>
      </c>
      <c r="C4" s="134"/>
      <c r="D4" s="134"/>
      <c r="E4" s="134"/>
      <c r="F4" s="134"/>
      <c r="G4" s="134">
        <v>3</v>
      </c>
      <c r="H4" s="134">
        <v>1</v>
      </c>
      <c r="I4" s="134"/>
      <c r="J4" s="134">
        <v>2</v>
      </c>
      <c r="K4" s="170">
        <f>SUM(C4:J4)</f>
        <v>6</v>
      </c>
    </row>
    <row r="5" spans="1:11" x14ac:dyDescent="0.2">
      <c r="A5" s="134" t="s">
        <v>309</v>
      </c>
      <c r="B5" s="170">
        <v>1</v>
      </c>
      <c r="C5" s="134"/>
      <c r="D5" s="134"/>
      <c r="E5" s="134"/>
      <c r="F5" s="134"/>
      <c r="G5" s="134">
        <v>1</v>
      </c>
      <c r="H5" s="134"/>
      <c r="I5" s="134"/>
      <c r="J5" s="134"/>
      <c r="K5" s="170">
        <f>SUM(C5:J5)</f>
        <v>1</v>
      </c>
    </row>
    <row r="6" spans="1:11" x14ac:dyDescent="0.2">
      <c r="A6" s="134" t="s">
        <v>310</v>
      </c>
      <c r="B6" s="170">
        <v>1</v>
      </c>
      <c r="C6" s="134"/>
      <c r="D6" s="134"/>
      <c r="E6" s="134"/>
      <c r="F6" s="134"/>
      <c r="G6" s="134">
        <v>1</v>
      </c>
      <c r="H6" s="134"/>
      <c r="I6" s="134"/>
      <c r="J6" s="134"/>
      <c r="K6" s="170">
        <f>SUM(C6:J6)</f>
        <v>1</v>
      </c>
    </row>
    <row r="7" spans="1:11" x14ac:dyDescent="0.2">
      <c r="A7" s="134" t="s">
        <v>311</v>
      </c>
      <c r="B7" s="170">
        <v>1</v>
      </c>
      <c r="C7" s="134"/>
      <c r="D7" s="134"/>
      <c r="E7" s="134"/>
      <c r="F7" s="134"/>
      <c r="G7" s="134">
        <v>1</v>
      </c>
      <c r="H7" s="134"/>
      <c r="I7" s="134"/>
      <c r="J7" s="134"/>
      <c r="K7" s="170">
        <f>SUM(C7:J7)</f>
        <v>1</v>
      </c>
    </row>
    <row r="8" spans="1:11" x14ac:dyDescent="0.2">
      <c r="A8" s="288" t="s">
        <v>177</v>
      </c>
      <c r="B8" s="169">
        <f t="shared" ref="B8:J8" si="0">SUM(B4:B7)</f>
        <v>9</v>
      </c>
      <c r="C8" s="169">
        <f t="shared" si="0"/>
        <v>0</v>
      </c>
      <c r="D8" s="169">
        <f t="shared" si="0"/>
        <v>0</v>
      </c>
      <c r="E8" s="169">
        <f t="shared" si="0"/>
        <v>0</v>
      </c>
      <c r="F8" s="169">
        <f t="shared" si="0"/>
        <v>0</v>
      </c>
      <c r="G8" s="169">
        <f t="shared" si="0"/>
        <v>6</v>
      </c>
      <c r="H8" s="169">
        <f t="shared" si="0"/>
        <v>1</v>
      </c>
      <c r="I8" s="169">
        <f t="shared" si="0"/>
        <v>0</v>
      </c>
      <c r="J8" s="169">
        <f t="shared" si="0"/>
        <v>2</v>
      </c>
      <c r="K8" s="170">
        <f>SUM(C8:J8)</f>
        <v>9</v>
      </c>
    </row>
    <row r="9" spans="1:11" x14ac:dyDescent="0.2">
      <c r="A9" s="171" t="s">
        <v>312</v>
      </c>
      <c r="B9" s="171">
        <v>16.5</v>
      </c>
      <c r="C9" s="171">
        <v>16.5</v>
      </c>
      <c r="D9" s="171"/>
      <c r="E9" s="171"/>
      <c r="F9" s="171"/>
      <c r="G9" s="171"/>
      <c r="H9" s="171"/>
      <c r="I9" s="171"/>
      <c r="J9" s="171"/>
      <c r="K9" s="170">
        <v>16.5</v>
      </c>
    </row>
    <row r="10" spans="1:11" x14ac:dyDescent="0.2">
      <c r="A10" s="287" t="s">
        <v>313</v>
      </c>
      <c r="B10" s="170"/>
      <c r="C10" s="134"/>
      <c r="D10" s="134"/>
      <c r="E10" s="134"/>
      <c r="F10" s="134"/>
      <c r="G10" s="134"/>
      <c r="H10" s="134"/>
      <c r="I10" s="134"/>
      <c r="J10" s="134"/>
      <c r="K10" s="170"/>
    </row>
    <row r="11" spans="1:11" x14ac:dyDescent="0.2">
      <c r="A11" s="134" t="s">
        <v>314</v>
      </c>
      <c r="B11" s="170">
        <v>13</v>
      </c>
      <c r="C11" s="134"/>
      <c r="D11" s="134">
        <v>7</v>
      </c>
      <c r="E11" s="134"/>
      <c r="F11" s="134"/>
      <c r="G11" s="134">
        <v>4</v>
      </c>
      <c r="H11" s="134"/>
      <c r="I11" s="134">
        <v>0.5</v>
      </c>
      <c r="J11" s="134">
        <v>1.5</v>
      </c>
      <c r="K11" s="170">
        <f>SUM(D11:J11)</f>
        <v>13</v>
      </c>
    </row>
    <row r="12" spans="1:11" x14ac:dyDescent="0.2">
      <c r="A12" s="134" t="s">
        <v>315</v>
      </c>
      <c r="B12" s="170">
        <v>6</v>
      </c>
      <c r="C12" s="134"/>
      <c r="D12" s="134"/>
      <c r="E12" s="134">
        <v>4</v>
      </c>
      <c r="F12" s="134"/>
      <c r="G12" s="134">
        <v>2</v>
      </c>
      <c r="H12" s="134"/>
      <c r="I12" s="134"/>
      <c r="J12" s="134">
        <v>0</v>
      </c>
      <c r="K12" s="170">
        <f>SUM(D12:J12)</f>
        <v>6</v>
      </c>
    </row>
    <row r="13" spans="1:11" x14ac:dyDescent="0.2">
      <c r="A13" s="134" t="s">
        <v>316</v>
      </c>
      <c r="B13" s="170">
        <v>7</v>
      </c>
      <c r="C13" s="134"/>
      <c r="D13" s="134"/>
      <c r="E13" s="134"/>
      <c r="F13" s="134"/>
      <c r="G13" s="134">
        <v>2</v>
      </c>
      <c r="H13" s="134"/>
      <c r="I13" s="134">
        <v>1</v>
      </c>
      <c r="J13" s="134">
        <v>4</v>
      </c>
      <c r="K13" s="170">
        <f>SUM(D13:J13)</f>
        <v>7</v>
      </c>
    </row>
    <row r="14" spans="1:11" x14ac:dyDescent="0.2">
      <c r="A14" s="169" t="s">
        <v>235</v>
      </c>
      <c r="B14" s="169">
        <f>SUM(B11:B13)</f>
        <v>26</v>
      </c>
      <c r="C14" s="169">
        <f>SUM(C10:C13)</f>
        <v>0</v>
      </c>
      <c r="D14" s="169">
        <f>SUM(D10:D13)</f>
        <v>7</v>
      </c>
      <c r="E14" s="169">
        <f>SUM(E10:E13)</f>
        <v>4</v>
      </c>
      <c r="F14" s="169">
        <f>SUM(F10:F13)</f>
        <v>0</v>
      </c>
      <c r="G14" s="169">
        <f>SUM(G10:G13)</f>
        <v>8</v>
      </c>
      <c r="H14" s="169"/>
      <c r="I14" s="169">
        <f>SUM(I10:I13)</f>
        <v>1.5</v>
      </c>
      <c r="J14" s="169">
        <f>SUM(J10:J13)</f>
        <v>5.5</v>
      </c>
      <c r="K14" s="169">
        <f>SUM(K10:K13)</f>
        <v>26</v>
      </c>
    </row>
    <row r="15" spans="1:11" x14ac:dyDescent="0.2">
      <c r="A15" s="135" t="s">
        <v>259</v>
      </c>
      <c r="B15" s="171"/>
      <c r="C15" s="135"/>
      <c r="D15" s="135"/>
      <c r="E15" s="135"/>
      <c r="F15" s="135"/>
      <c r="G15" s="135"/>
      <c r="H15" s="135"/>
      <c r="I15" s="135"/>
      <c r="J15" s="135"/>
      <c r="K15" s="171"/>
    </row>
    <row r="16" spans="1:11" x14ac:dyDescent="0.2">
      <c r="A16" s="136" t="s">
        <v>317</v>
      </c>
      <c r="B16" s="172">
        <v>0.6</v>
      </c>
      <c r="C16" s="136"/>
      <c r="D16" s="136"/>
      <c r="E16" s="136"/>
      <c r="F16" s="134">
        <v>0.6</v>
      </c>
      <c r="G16" s="136"/>
      <c r="H16" s="136"/>
      <c r="I16" s="136"/>
      <c r="J16" s="136"/>
      <c r="K16" s="170">
        <f>SUM(D16:J16)</f>
        <v>0.6</v>
      </c>
    </row>
    <row r="17" spans="1:11" x14ac:dyDescent="0.2">
      <c r="A17" s="136" t="s">
        <v>318</v>
      </c>
      <c r="B17" s="172">
        <v>4</v>
      </c>
      <c r="C17" s="136"/>
      <c r="D17" s="136"/>
      <c r="E17" s="136"/>
      <c r="F17" s="134"/>
      <c r="G17" s="136">
        <v>3</v>
      </c>
      <c r="H17" s="136"/>
      <c r="I17" s="136"/>
      <c r="J17" s="136">
        <v>1</v>
      </c>
      <c r="K17" s="170">
        <f>SUM(D17:J17)</f>
        <v>4</v>
      </c>
    </row>
    <row r="18" spans="1:11" x14ac:dyDescent="0.2">
      <c r="A18" s="169" t="s">
        <v>298</v>
      </c>
      <c r="B18" s="169">
        <f t="shared" ref="B18:G18" si="1">B16+B17</f>
        <v>4.5999999999999996</v>
      </c>
      <c r="C18" s="169">
        <f t="shared" si="1"/>
        <v>0</v>
      </c>
      <c r="D18" s="169">
        <f t="shared" si="1"/>
        <v>0</v>
      </c>
      <c r="E18" s="169">
        <f t="shared" si="1"/>
        <v>0</v>
      </c>
      <c r="F18" s="169">
        <f t="shared" si="1"/>
        <v>0.6</v>
      </c>
      <c r="G18" s="169">
        <f t="shared" si="1"/>
        <v>3</v>
      </c>
      <c r="H18" s="169"/>
      <c r="I18" s="169">
        <f>I16+I17</f>
        <v>0</v>
      </c>
      <c r="J18" s="169">
        <f>J16+J17</f>
        <v>1</v>
      </c>
      <c r="K18" s="169">
        <f>K16+K17</f>
        <v>4.5999999999999996</v>
      </c>
    </row>
    <row r="19" spans="1:11" x14ac:dyDescent="0.2">
      <c r="A19" s="171" t="s">
        <v>319</v>
      </c>
      <c r="B19" s="171">
        <f t="shared" ref="B19:G19" si="2">SUM(B14+B9+B8+B18)</f>
        <v>56.1</v>
      </c>
      <c r="C19" s="171">
        <f t="shared" si="2"/>
        <v>16.5</v>
      </c>
      <c r="D19" s="171">
        <f t="shared" si="2"/>
        <v>7</v>
      </c>
      <c r="E19" s="171">
        <f t="shared" si="2"/>
        <v>4</v>
      </c>
      <c r="F19" s="171">
        <f t="shared" si="2"/>
        <v>0.6</v>
      </c>
      <c r="G19" s="171">
        <f t="shared" si="2"/>
        <v>17</v>
      </c>
      <c r="H19" s="171">
        <f>G8+H14+H18</f>
        <v>6</v>
      </c>
      <c r="I19" s="171">
        <f>SUM(I14+I9+I8+I18)</f>
        <v>1.5</v>
      </c>
      <c r="J19" s="171">
        <f>SUM(J14+J9+J8+J18)</f>
        <v>8.5</v>
      </c>
      <c r="K19" s="171">
        <f>SUM(K14+K9+K8+K18)</f>
        <v>56.1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headerFooter>
    <oddHeader>&amp;C&amp;"Times New Roman CE,Félkövér dőlt"ZALAKAROS VÁROS ÖNKORMÁNYZATA ÉS KÖLTSÉGVETÉSI SZERVEI
 LÉTSZÁMÁNAK ALAKULÁSA 2021.ÉVBEN 2/2021.( II.25.  )Ör.&amp;R10. melléklet
adatok fő-ben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Layout" topLeftCell="B1" zoomScaleNormal="100" workbookViewId="0">
      <selection activeCell="I2" sqref="I2:I3"/>
    </sheetView>
  </sheetViews>
  <sheetFormatPr defaultColWidth="10.6640625" defaultRowHeight="12.75" x14ac:dyDescent="0.2"/>
  <cols>
    <col min="1" max="1" width="9.33203125" style="72" customWidth="1"/>
    <col min="2" max="2" width="32" style="72" customWidth="1"/>
    <col min="3" max="3" width="17.33203125" style="72" customWidth="1"/>
    <col min="4" max="4" width="1.6640625" style="72" hidden="1" customWidth="1"/>
    <col min="5" max="5" width="18.33203125" style="72" customWidth="1"/>
    <col min="6" max="6" width="10.6640625" style="72"/>
    <col min="7" max="7" width="13.5" style="72" customWidth="1"/>
    <col min="8" max="8" width="14.6640625" style="72" customWidth="1"/>
    <col min="9" max="10" width="10.6640625" style="72"/>
    <col min="11" max="11" width="14" style="72" customWidth="1"/>
    <col min="12" max="16384" width="10.6640625" style="72"/>
  </cols>
  <sheetData>
    <row r="1" spans="1:15" x14ac:dyDescent="0.2">
      <c r="A1" s="344" t="s">
        <v>320</v>
      </c>
      <c r="B1" s="345" t="s">
        <v>321</v>
      </c>
      <c r="C1" s="345"/>
      <c r="D1" s="345"/>
      <c r="E1" s="346" t="s">
        <v>322</v>
      </c>
      <c r="F1" s="346"/>
      <c r="G1" s="346"/>
      <c r="H1" s="346" t="s">
        <v>323</v>
      </c>
      <c r="I1" s="346"/>
      <c r="J1" s="346"/>
      <c r="K1" s="175" t="s">
        <v>130</v>
      </c>
    </row>
    <row r="2" spans="1:15" ht="41.25" customHeight="1" x14ac:dyDescent="0.2">
      <c r="A2" s="344"/>
      <c r="B2" s="345"/>
      <c r="C2" s="345"/>
      <c r="D2" s="345"/>
      <c r="E2" s="345" t="s">
        <v>324</v>
      </c>
      <c r="F2" s="345" t="s">
        <v>325</v>
      </c>
      <c r="G2" s="345" t="s">
        <v>326</v>
      </c>
      <c r="H2" s="345" t="s">
        <v>324</v>
      </c>
      <c r="I2" s="345" t="s">
        <v>325</v>
      </c>
      <c r="J2" s="345" t="s">
        <v>326</v>
      </c>
      <c r="K2" s="340" t="s">
        <v>327</v>
      </c>
    </row>
    <row r="3" spans="1:15" ht="31.5" customHeight="1" x14ac:dyDescent="0.2">
      <c r="A3" s="344"/>
      <c r="B3" s="345"/>
      <c r="C3" s="345"/>
      <c r="D3" s="345"/>
      <c r="E3" s="345"/>
      <c r="F3" s="345"/>
      <c r="G3" s="345"/>
      <c r="H3" s="345"/>
      <c r="I3" s="345"/>
      <c r="J3" s="345"/>
      <c r="K3" s="340"/>
    </row>
    <row r="4" spans="1:15" ht="32.25" customHeight="1" x14ac:dyDescent="0.2">
      <c r="A4" s="137" t="s">
        <v>256</v>
      </c>
      <c r="B4" s="341" t="s">
        <v>328</v>
      </c>
      <c r="C4" s="342"/>
      <c r="D4" s="343"/>
      <c r="E4" s="140"/>
      <c r="F4" s="140"/>
      <c r="G4" s="140"/>
      <c r="H4" s="140"/>
      <c r="I4" s="140"/>
      <c r="J4" s="140"/>
      <c r="K4" s="174"/>
    </row>
    <row r="5" spans="1:15" ht="69" customHeight="1" x14ac:dyDescent="0.2">
      <c r="A5" s="138" t="s">
        <v>268</v>
      </c>
      <c r="B5" s="336" t="s">
        <v>329</v>
      </c>
      <c r="C5" s="336"/>
      <c r="D5" s="336"/>
      <c r="E5" s="141" t="s">
        <v>339</v>
      </c>
      <c r="F5" s="151" t="s">
        <v>330</v>
      </c>
      <c r="G5" s="142">
        <v>6301936</v>
      </c>
      <c r="H5" s="143" t="s">
        <v>331</v>
      </c>
      <c r="I5" s="143" t="s">
        <v>331</v>
      </c>
      <c r="J5" s="143"/>
      <c r="K5" s="146">
        <f>J5+G5</f>
        <v>6301936</v>
      </c>
      <c r="O5" s="72">
        <f>130084+3299539+3960+2868353</f>
        <v>6301936</v>
      </c>
    </row>
    <row r="6" spans="1:15" ht="33.75" customHeight="1" x14ac:dyDescent="0.2">
      <c r="A6" s="138" t="s">
        <v>269</v>
      </c>
      <c r="B6" s="336" t="s">
        <v>332</v>
      </c>
      <c r="C6" s="336"/>
      <c r="D6" s="336"/>
      <c r="E6" s="143" t="s">
        <v>331</v>
      </c>
      <c r="F6" s="143" t="s">
        <v>331</v>
      </c>
      <c r="G6" s="143" t="s">
        <v>331</v>
      </c>
      <c r="H6" s="143" t="s">
        <v>331</v>
      </c>
      <c r="I6" s="143" t="s">
        <v>331</v>
      </c>
      <c r="J6" s="143" t="s">
        <v>331</v>
      </c>
      <c r="K6" s="176" t="s">
        <v>331</v>
      </c>
    </row>
    <row r="7" spans="1:15" ht="17.25" customHeight="1" x14ac:dyDescent="0.2">
      <c r="A7" s="138" t="s">
        <v>270</v>
      </c>
      <c r="B7" s="336" t="s">
        <v>333</v>
      </c>
      <c r="C7" s="336"/>
      <c r="D7" s="336"/>
      <c r="E7" s="143" t="s">
        <v>354</v>
      </c>
      <c r="F7" s="173">
        <v>0.3</v>
      </c>
      <c r="G7" s="142">
        <v>7576300</v>
      </c>
      <c r="H7" s="143" t="s">
        <v>331</v>
      </c>
      <c r="I7" s="143" t="s">
        <v>331</v>
      </c>
      <c r="J7" s="143" t="s">
        <v>331</v>
      </c>
      <c r="K7" s="146">
        <f>G7</f>
        <v>7576300</v>
      </c>
    </row>
    <row r="8" spans="1:15" ht="38.25" x14ac:dyDescent="0.2">
      <c r="A8" s="138" t="s">
        <v>272</v>
      </c>
      <c r="B8" s="336" t="s">
        <v>334</v>
      </c>
      <c r="C8" s="336"/>
      <c r="D8" s="336"/>
      <c r="E8" s="144" t="s">
        <v>353</v>
      </c>
      <c r="F8" s="173">
        <v>0.25</v>
      </c>
      <c r="G8" s="143">
        <v>49152</v>
      </c>
      <c r="H8" s="144" t="s">
        <v>338</v>
      </c>
      <c r="I8" s="143" t="s">
        <v>331</v>
      </c>
      <c r="J8" s="143">
        <v>0</v>
      </c>
      <c r="K8" s="146">
        <f>G8+J8</f>
        <v>49152</v>
      </c>
    </row>
    <row r="9" spans="1:15" x14ac:dyDescent="0.2">
      <c r="A9" s="138"/>
      <c r="B9" s="335" t="s">
        <v>337</v>
      </c>
      <c r="C9" s="335"/>
      <c r="D9" s="335"/>
      <c r="E9" s="148"/>
      <c r="F9" s="149"/>
      <c r="G9" s="150">
        <f>SUM(G4:G8)</f>
        <v>13927388</v>
      </c>
      <c r="H9" s="148"/>
      <c r="I9" s="149"/>
      <c r="J9" s="150">
        <f>SUM(J5:J8)</f>
        <v>0</v>
      </c>
      <c r="K9" s="150">
        <f>SUM(K5:K8)</f>
        <v>13927388</v>
      </c>
    </row>
    <row r="10" spans="1:15" ht="45" x14ac:dyDescent="0.2">
      <c r="A10" s="138" t="s">
        <v>82</v>
      </c>
      <c r="B10" s="336" t="s">
        <v>335</v>
      </c>
      <c r="C10" s="336"/>
      <c r="D10" s="336"/>
      <c r="E10" s="145" t="s">
        <v>340</v>
      </c>
      <c r="F10" s="152">
        <v>1</v>
      </c>
      <c r="G10" s="146">
        <v>360000</v>
      </c>
      <c r="H10" s="145"/>
      <c r="I10" s="147"/>
      <c r="J10" s="146"/>
      <c r="K10" s="146">
        <f>G10+J10</f>
        <v>360000</v>
      </c>
    </row>
    <row r="11" spans="1:15" x14ac:dyDescent="0.2">
      <c r="A11" s="139"/>
      <c r="B11" s="337" t="s">
        <v>336</v>
      </c>
      <c r="C11" s="338"/>
      <c r="D11" s="339"/>
      <c r="E11" s="148"/>
      <c r="F11" s="149"/>
      <c r="G11" s="150">
        <f>SUM(G9:G10)</f>
        <v>14287388</v>
      </c>
      <c r="H11" s="148"/>
      <c r="I11" s="149"/>
      <c r="J11" s="150">
        <f>SUM(J9:J10)</f>
        <v>0</v>
      </c>
      <c r="K11" s="150">
        <f>SUM(K9:K10)</f>
        <v>14287388</v>
      </c>
    </row>
    <row r="12" spans="1:15" x14ac:dyDescent="0.2">
      <c r="B12" s="73"/>
    </row>
    <row r="13" spans="1:15" x14ac:dyDescent="0.2">
      <c r="B13" s="73"/>
    </row>
  </sheetData>
  <mergeCells count="19">
    <mergeCell ref="A1:A3"/>
    <mergeCell ref="B1:D3"/>
    <mergeCell ref="E1:G1"/>
    <mergeCell ref="H1:J1"/>
    <mergeCell ref="E2:E3"/>
    <mergeCell ref="F2:F3"/>
    <mergeCell ref="G2:G3"/>
    <mergeCell ref="H2:H3"/>
    <mergeCell ref="I2:I3"/>
    <mergeCell ref="J2:J3"/>
    <mergeCell ref="B9:D9"/>
    <mergeCell ref="B10:D10"/>
    <mergeCell ref="B11:D11"/>
    <mergeCell ref="K2:K3"/>
    <mergeCell ref="B4:D4"/>
    <mergeCell ref="B5:D5"/>
    <mergeCell ref="B6:D6"/>
    <mergeCell ref="B7:D7"/>
    <mergeCell ref="B8:D8"/>
  </mergeCells>
  <phoneticPr fontId="14" type="noConversion"/>
  <pageMargins left="0.78740157480314965" right="0.78740157480314965" top="2.1653543307086616" bottom="0.98425196850393704" header="1.4960629921259843" footer="0.51181102362204722"/>
  <pageSetup paperSize="9" scale="89" orientation="landscape" horizontalDpi="300" verticalDpi="300" r:id="rId1"/>
  <headerFooter alignWithMargins="0">
    <oddHeader>&amp;C&amp;"Times New Roman CE,Félkövér dőlt"KÖZVETETT TÁMOGATÁSOK JOGCÍMEI ÉS ÖSSZEGEI 2021. ÉVBEN2/2021.( II.25.  )Ör.&amp;R&amp;"Times New Roman CE,Félkövér dőlt"11. melléklet
Adatok Ft-ban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view="pageLayout" topLeftCell="A13" zoomScaleNormal="100" workbookViewId="0">
      <selection activeCell="G5" sqref="G5"/>
    </sheetView>
  </sheetViews>
  <sheetFormatPr defaultColWidth="10.33203125" defaultRowHeight="12.75" x14ac:dyDescent="0.2"/>
  <cols>
    <col min="1" max="1" width="30.6640625" style="74" customWidth="1"/>
    <col min="2" max="2" width="13.1640625" style="29" customWidth="1"/>
    <col min="3" max="4" width="12.5" style="29" customWidth="1"/>
    <col min="5" max="5" width="13.1640625" style="29" customWidth="1"/>
    <col min="6" max="6" width="13" style="29" customWidth="1"/>
    <col min="7" max="8" width="12.33203125" style="29" customWidth="1"/>
    <col min="9" max="9" width="12.6640625" style="29" customWidth="1"/>
    <col min="10" max="10" width="12.33203125" style="29" customWidth="1"/>
    <col min="11" max="11" width="12.6640625" style="29" customWidth="1"/>
    <col min="12" max="12" width="12.5" style="29" customWidth="1"/>
    <col min="13" max="13" width="12.6640625" style="29" customWidth="1"/>
    <col min="14" max="14" width="14.83203125" style="29" customWidth="1"/>
    <col min="15" max="251" width="9.33203125" style="29" customWidth="1"/>
    <col min="252" max="252" width="30.6640625" style="29" customWidth="1"/>
    <col min="253" max="253" width="10.5" style="29" customWidth="1"/>
    <col min="254" max="254" width="30.6640625" style="29" customWidth="1"/>
    <col min="255" max="255" width="10.5" style="29" customWidth="1"/>
    <col min="256" max="16384" width="10.33203125" style="29"/>
  </cols>
  <sheetData>
    <row r="1" spans="1:14" s="30" customFormat="1" ht="42" customHeight="1" x14ac:dyDescent="0.2">
      <c r="A1" s="106" t="s">
        <v>129</v>
      </c>
      <c r="B1" s="153" t="s">
        <v>160</v>
      </c>
      <c r="C1" s="105" t="s">
        <v>161</v>
      </c>
      <c r="D1" s="105" t="s">
        <v>162</v>
      </c>
      <c r="E1" s="105" t="s">
        <v>163</v>
      </c>
      <c r="F1" s="105" t="s">
        <v>164</v>
      </c>
      <c r="G1" s="105" t="s">
        <v>165</v>
      </c>
      <c r="H1" s="105" t="s">
        <v>166</v>
      </c>
      <c r="I1" s="105" t="s">
        <v>167</v>
      </c>
      <c r="J1" s="105" t="s">
        <v>168</v>
      </c>
      <c r="K1" s="105" t="s">
        <v>169</v>
      </c>
      <c r="L1" s="105" t="s">
        <v>170</v>
      </c>
      <c r="M1" s="105" t="s">
        <v>171</v>
      </c>
      <c r="N1" s="106" t="s">
        <v>130</v>
      </c>
    </row>
    <row r="2" spans="1:14" ht="18.75" customHeight="1" x14ac:dyDescent="0.2">
      <c r="A2" s="347" t="s">
        <v>172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9"/>
    </row>
    <row r="3" spans="1:14" ht="27" customHeight="1" x14ac:dyDescent="0.2">
      <c r="A3" s="156" t="s">
        <v>22</v>
      </c>
      <c r="B3" s="76">
        <f>('2.a'!D19-'2.a'!D18)/12</f>
        <v>27550381.916666668</v>
      </c>
      <c r="C3" s="76">
        <v>27550381.916666668</v>
      </c>
      <c r="D3" s="76">
        <v>27550381.916666668</v>
      </c>
      <c r="E3" s="76">
        <f>27550381.9166667+'2.a'!D18</f>
        <v>46463131.916666701</v>
      </c>
      <c r="F3" s="76">
        <v>27550381.916666668</v>
      </c>
      <c r="G3" s="76">
        <v>27550381.916666668</v>
      </c>
      <c r="H3" s="76">
        <v>27550381.916666668</v>
      </c>
      <c r="I3" s="76">
        <v>27550381.916666668</v>
      </c>
      <c r="J3" s="76">
        <v>27550381.916666668</v>
      </c>
      <c r="K3" s="76">
        <v>27550381.916666668</v>
      </c>
      <c r="L3" s="76">
        <v>27550381.916666668</v>
      </c>
      <c r="M3" s="76">
        <v>27550381.916666668</v>
      </c>
      <c r="N3" s="157">
        <f t="shared" ref="N3:N10" si="0">SUM(B3:M3)</f>
        <v>349517333.00000006</v>
      </c>
    </row>
    <row r="4" spans="1:14" ht="23.25" customHeight="1" x14ac:dyDescent="0.2">
      <c r="A4" s="156" t="s">
        <v>34</v>
      </c>
      <c r="B4" s="76">
        <v>0</v>
      </c>
      <c r="C4" s="45">
        <v>0</v>
      </c>
      <c r="D4" s="45">
        <f>'2.a'!D27</f>
        <v>261652856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57">
        <f t="shared" si="0"/>
        <v>261652856</v>
      </c>
    </row>
    <row r="5" spans="1:14" ht="18.75" customHeight="1" x14ac:dyDescent="0.2">
      <c r="A5" s="75" t="s">
        <v>10</v>
      </c>
      <c r="B5" s="76">
        <v>0</v>
      </c>
      <c r="C5" s="76">
        <v>0</v>
      </c>
      <c r="D5" s="76">
        <f>('2.a'!D28+'2.a'!D32)/2</f>
        <v>30000000</v>
      </c>
      <c r="E5" s="76">
        <v>0</v>
      </c>
      <c r="F5" s="76">
        <f>'2.a'!D29/4</f>
        <v>37500000</v>
      </c>
      <c r="G5" s="76">
        <v>37500000</v>
      </c>
      <c r="H5" s="76">
        <v>0</v>
      </c>
      <c r="I5" s="76">
        <f>50000000</f>
        <v>50000000</v>
      </c>
      <c r="J5" s="76">
        <f>30000000+37500000+50000000</f>
        <v>117500000</v>
      </c>
      <c r="K5" s="76">
        <f>37500000+20000000</f>
        <v>57500000</v>
      </c>
      <c r="L5" s="76">
        <v>20000000</v>
      </c>
      <c r="M5" s="76">
        <v>20000000</v>
      </c>
      <c r="N5" s="157">
        <f t="shared" si="0"/>
        <v>370000000</v>
      </c>
    </row>
    <row r="6" spans="1:14" ht="18.75" customHeight="1" x14ac:dyDescent="0.2">
      <c r="A6" s="75" t="s">
        <v>186</v>
      </c>
      <c r="B6" s="76">
        <f>'2.a'!D34/12</f>
        <v>6201431.583333333</v>
      </c>
      <c r="C6" s="76">
        <v>6201431.583333333</v>
      </c>
      <c r="D6" s="76">
        <v>6201431.583333333</v>
      </c>
      <c r="E6" s="76">
        <v>6201431.583333333</v>
      </c>
      <c r="F6" s="76">
        <v>6201431.583333333</v>
      </c>
      <c r="G6" s="76">
        <v>6201431.583333333</v>
      </c>
      <c r="H6" s="76">
        <v>6201431.583333333</v>
      </c>
      <c r="I6" s="76">
        <v>6201431.583333333</v>
      </c>
      <c r="J6" s="76">
        <v>6201431.583333333</v>
      </c>
      <c r="K6" s="76">
        <v>6201431.583333333</v>
      </c>
      <c r="L6" s="76">
        <v>6201431.583333333</v>
      </c>
      <c r="M6" s="76">
        <v>6201431.583333333</v>
      </c>
      <c r="N6" s="157">
        <f t="shared" si="0"/>
        <v>74417179</v>
      </c>
    </row>
    <row r="7" spans="1:14" ht="18.75" customHeight="1" x14ac:dyDescent="0.2">
      <c r="A7" s="75" t="s">
        <v>187</v>
      </c>
      <c r="B7" s="76">
        <v>0</v>
      </c>
      <c r="C7" s="76">
        <v>0</v>
      </c>
      <c r="D7" s="76">
        <v>0</v>
      </c>
      <c r="E7" s="76">
        <f>'2.a'!D39</f>
        <v>20598765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157">
        <f t="shared" si="0"/>
        <v>20598765</v>
      </c>
    </row>
    <row r="8" spans="1:14" ht="18.75" customHeight="1" x14ac:dyDescent="0.2">
      <c r="A8" s="75" t="s">
        <v>341</v>
      </c>
      <c r="B8" s="76">
        <f>'2.a'!D40/12</f>
        <v>117451.66666666667</v>
      </c>
      <c r="C8" s="76">
        <v>117451.66666666667</v>
      </c>
      <c r="D8" s="76">
        <v>117451.66666666667</v>
      </c>
      <c r="E8" s="76">
        <v>117451.66666666667</v>
      </c>
      <c r="F8" s="76">
        <v>117451.66666666667</v>
      </c>
      <c r="G8" s="76">
        <v>117451.66666666667</v>
      </c>
      <c r="H8" s="76">
        <v>117451.66666666667</v>
      </c>
      <c r="I8" s="76">
        <v>117451.66666666667</v>
      </c>
      <c r="J8" s="76">
        <v>117451.66666666667</v>
      </c>
      <c r="K8" s="76">
        <v>117451.66666666667</v>
      </c>
      <c r="L8" s="76">
        <v>117451.66666666667</v>
      </c>
      <c r="M8" s="76">
        <v>117451.66666666667</v>
      </c>
      <c r="N8" s="157">
        <f t="shared" si="0"/>
        <v>1409420.0000000002</v>
      </c>
    </row>
    <row r="9" spans="1:14" ht="18.75" customHeight="1" x14ac:dyDescent="0.2">
      <c r="A9" s="75" t="s">
        <v>189</v>
      </c>
      <c r="B9" s="76">
        <f>'2.a'!D43/12</f>
        <v>68602.916666666672</v>
      </c>
      <c r="C9" s="76">
        <v>68602.916666666672</v>
      </c>
      <c r="D9" s="76">
        <v>68602.916666666672</v>
      </c>
      <c r="E9" s="76">
        <v>68602.916666666672</v>
      </c>
      <c r="F9" s="76">
        <v>68602.916666666672</v>
      </c>
      <c r="G9" s="76">
        <v>68602.916666666672</v>
      </c>
      <c r="H9" s="76">
        <v>68602.916666666672</v>
      </c>
      <c r="I9" s="76">
        <v>68602.916666666672</v>
      </c>
      <c r="J9" s="76">
        <v>68602.916666666672</v>
      </c>
      <c r="K9" s="76">
        <v>68602.916666666672</v>
      </c>
      <c r="L9" s="76">
        <v>68602.916666666672</v>
      </c>
      <c r="M9" s="76">
        <v>68602.916666666672</v>
      </c>
      <c r="N9" s="157">
        <f t="shared" si="0"/>
        <v>823234.99999999988</v>
      </c>
    </row>
    <row r="10" spans="1:14" ht="18.75" customHeight="1" x14ac:dyDescent="0.2">
      <c r="A10" s="75" t="s">
        <v>190</v>
      </c>
      <c r="B10" s="76">
        <v>28006360</v>
      </c>
      <c r="C10" s="76">
        <f>125000000+17006358+17006360</f>
        <v>159012718</v>
      </c>
      <c r="D10" s="76">
        <v>0</v>
      </c>
      <c r="E10" s="76">
        <v>0</v>
      </c>
      <c r="F10" s="76">
        <v>0</v>
      </c>
      <c r="G10" s="76">
        <v>17006360</v>
      </c>
      <c r="H10" s="76">
        <v>17006360</v>
      </c>
      <c r="I10" s="76">
        <v>17006360</v>
      </c>
      <c r="J10" s="76">
        <v>17006360</v>
      </c>
      <c r="K10" s="76">
        <v>17006360</v>
      </c>
      <c r="L10" s="76">
        <v>17006360</v>
      </c>
      <c r="M10" s="76">
        <v>17006360</v>
      </c>
      <c r="N10" s="157">
        <f t="shared" si="0"/>
        <v>306063598</v>
      </c>
    </row>
    <row r="11" spans="1:14" ht="18.75" customHeight="1" x14ac:dyDescent="0.2">
      <c r="A11" s="154" t="s">
        <v>260</v>
      </c>
      <c r="B11" s="155">
        <f>SUM(B3:B10)</f>
        <v>61944228.083333328</v>
      </c>
      <c r="C11" s="155">
        <f t="shared" ref="C11:N11" si="1">SUM(C3:C10)</f>
        <v>192950586.08333331</v>
      </c>
      <c r="D11" s="155">
        <f t="shared" si="1"/>
        <v>325590724.08333337</v>
      </c>
      <c r="E11" s="155">
        <f t="shared" si="1"/>
        <v>73449383.083333373</v>
      </c>
      <c r="F11" s="155">
        <f t="shared" si="1"/>
        <v>71437868.083333343</v>
      </c>
      <c r="G11" s="155">
        <f t="shared" si="1"/>
        <v>88444228.083333343</v>
      </c>
      <c r="H11" s="155">
        <f t="shared" si="1"/>
        <v>50944228.083333328</v>
      </c>
      <c r="I11" s="155">
        <f t="shared" si="1"/>
        <v>100944228.08333334</v>
      </c>
      <c r="J11" s="155">
        <f t="shared" si="1"/>
        <v>168444228.08333331</v>
      </c>
      <c r="K11" s="155">
        <f t="shared" si="1"/>
        <v>108444228.08333334</v>
      </c>
      <c r="L11" s="155">
        <f t="shared" si="1"/>
        <v>70944228.083333343</v>
      </c>
      <c r="M11" s="155">
        <f t="shared" si="1"/>
        <v>70944228.083333343</v>
      </c>
      <c r="N11" s="155">
        <f t="shared" si="1"/>
        <v>1384482386</v>
      </c>
    </row>
    <row r="12" spans="1:14" ht="18" customHeight="1" x14ac:dyDescent="0.2">
      <c r="A12" s="347" t="s">
        <v>342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9"/>
    </row>
    <row r="13" spans="1:14" ht="19.5" customHeight="1" x14ac:dyDescent="0.2">
      <c r="A13" s="44" t="s">
        <v>235</v>
      </c>
      <c r="B13" s="76">
        <f>'4'!F9/12+1790460</f>
        <v>6602770.833333333</v>
      </c>
      <c r="C13" s="76">
        <v>4812310.833333333</v>
      </c>
      <c r="D13" s="76">
        <v>4812310.833333333</v>
      </c>
      <c r="E13" s="76">
        <v>4812310.833333333</v>
      </c>
      <c r="F13" s="76">
        <v>4812310.833333333</v>
      </c>
      <c r="G13" s="76">
        <v>4812310.833333333</v>
      </c>
      <c r="H13" s="76">
        <v>4812310.833333333</v>
      </c>
      <c r="I13" s="76">
        <v>4812310.833333333</v>
      </c>
      <c r="J13" s="76">
        <v>4812310.833333333</v>
      </c>
      <c r="K13" s="76">
        <v>4812310.833333333</v>
      </c>
      <c r="L13" s="76">
        <v>4812310.833333333</v>
      </c>
      <c r="M13" s="76">
        <v>4812310.833333333</v>
      </c>
      <c r="N13" s="45">
        <f>SUM(B13:M13)</f>
        <v>59538190.000000007</v>
      </c>
    </row>
    <row r="14" spans="1:14" ht="24.75" customHeight="1" x14ac:dyDescent="0.2">
      <c r="A14" s="44" t="s">
        <v>233</v>
      </c>
      <c r="B14" s="77">
        <f>'4'!D9/12</f>
        <v>125000</v>
      </c>
      <c r="C14" s="77">
        <v>125000</v>
      </c>
      <c r="D14" s="77">
        <v>125000</v>
      </c>
      <c r="E14" s="77">
        <v>125000</v>
      </c>
      <c r="F14" s="77">
        <v>125000</v>
      </c>
      <c r="G14" s="77">
        <v>125000</v>
      </c>
      <c r="H14" s="77">
        <v>125000</v>
      </c>
      <c r="I14" s="77">
        <v>125000</v>
      </c>
      <c r="J14" s="77">
        <v>125000</v>
      </c>
      <c r="K14" s="77">
        <v>125000</v>
      </c>
      <c r="L14" s="77">
        <v>125000</v>
      </c>
      <c r="M14" s="77">
        <v>125000</v>
      </c>
      <c r="N14" s="45">
        <f>SUM(B14:M14)</f>
        <v>1500000</v>
      </c>
    </row>
    <row r="15" spans="1:14" ht="24" x14ac:dyDescent="0.2">
      <c r="A15" s="44" t="s">
        <v>234</v>
      </c>
      <c r="B15" s="77">
        <v>15000</v>
      </c>
      <c r="C15" s="77">
        <v>15000</v>
      </c>
      <c r="D15" s="77">
        <v>15000</v>
      </c>
      <c r="E15" s="77">
        <f>15000+5450173</f>
        <v>5465173</v>
      </c>
      <c r="F15" s="77">
        <v>15000</v>
      </c>
      <c r="G15" s="77">
        <v>1015000</v>
      </c>
      <c r="H15" s="77">
        <v>2346450</v>
      </c>
      <c r="I15" s="77">
        <v>2346450</v>
      </c>
      <c r="J15" s="77">
        <v>15000</v>
      </c>
      <c r="K15" s="77">
        <v>15000</v>
      </c>
      <c r="L15" s="77">
        <v>15000</v>
      </c>
      <c r="M15" s="77">
        <v>15000</v>
      </c>
      <c r="N15" s="45">
        <f>SUM(B15:M15)</f>
        <v>11293073</v>
      </c>
    </row>
    <row r="16" spans="1:14" ht="36" x14ac:dyDescent="0.2">
      <c r="A16" s="158" t="s">
        <v>343</v>
      </c>
      <c r="B16" s="159">
        <f>SUM(B13:B15)</f>
        <v>6742770.833333333</v>
      </c>
      <c r="C16" s="159">
        <f t="shared" ref="C16:M16" si="2">SUM(C13:C15)</f>
        <v>4952310.833333333</v>
      </c>
      <c r="D16" s="159">
        <f t="shared" si="2"/>
        <v>4952310.833333333</v>
      </c>
      <c r="E16" s="159">
        <f t="shared" si="2"/>
        <v>10402483.833333332</v>
      </c>
      <c r="F16" s="159">
        <f t="shared" si="2"/>
        <v>4952310.833333333</v>
      </c>
      <c r="G16" s="159">
        <f t="shared" si="2"/>
        <v>5952310.833333333</v>
      </c>
      <c r="H16" s="159">
        <f t="shared" si="2"/>
        <v>7283760.833333333</v>
      </c>
      <c r="I16" s="159">
        <f t="shared" si="2"/>
        <v>7283760.833333333</v>
      </c>
      <c r="J16" s="159">
        <f t="shared" si="2"/>
        <v>4952310.833333333</v>
      </c>
      <c r="K16" s="159">
        <f t="shared" si="2"/>
        <v>4952310.833333333</v>
      </c>
      <c r="L16" s="159">
        <f t="shared" si="2"/>
        <v>4952310.833333333</v>
      </c>
      <c r="M16" s="159">
        <f t="shared" si="2"/>
        <v>4952310.833333333</v>
      </c>
      <c r="N16" s="159">
        <f>SUM(N13:N15)</f>
        <v>72331263</v>
      </c>
    </row>
    <row r="17" spans="1:14" ht="23.25" customHeight="1" x14ac:dyDescent="0.2">
      <c r="A17" s="161" t="s">
        <v>173</v>
      </c>
      <c r="B17" s="160">
        <f>B11+B16</f>
        <v>68686998.916666657</v>
      </c>
      <c r="C17" s="160">
        <f t="shared" ref="C17:M17" si="3">C11+C16</f>
        <v>197902896.91666666</v>
      </c>
      <c r="D17" s="160">
        <f t="shared" si="3"/>
        <v>330543034.91666669</v>
      </c>
      <c r="E17" s="160">
        <f t="shared" si="3"/>
        <v>83851866.916666701</v>
      </c>
      <c r="F17" s="160">
        <f t="shared" si="3"/>
        <v>76390178.916666672</v>
      </c>
      <c r="G17" s="160">
        <f t="shared" si="3"/>
        <v>94396538.916666672</v>
      </c>
      <c r="H17" s="160">
        <f t="shared" si="3"/>
        <v>58227988.916666664</v>
      </c>
      <c r="I17" s="160">
        <f t="shared" si="3"/>
        <v>108227988.91666667</v>
      </c>
      <c r="J17" s="160">
        <f t="shared" si="3"/>
        <v>173396538.91666666</v>
      </c>
      <c r="K17" s="160">
        <f t="shared" si="3"/>
        <v>113396538.91666667</v>
      </c>
      <c r="L17" s="160">
        <f t="shared" si="3"/>
        <v>75896538.916666672</v>
      </c>
      <c r="M17" s="160">
        <f t="shared" si="3"/>
        <v>75896538.916666672</v>
      </c>
      <c r="N17" s="160">
        <f>N11+N16</f>
        <v>1456813649</v>
      </c>
    </row>
  </sheetData>
  <mergeCells count="2">
    <mergeCell ref="A12:N12"/>
    <mergeCell ref="A2:N2"/>
  </mergeCells>
  <phoneticPr fontId="0" type="noConversion"/>
  <printOptions horizontalCentered="1"/>
  <pageMargins left="0.27559055118110237" right="0.35433070866141736" top="1.2204724409448819" bottom="0.78740157480314965" header="0.86614173228346458" footer="0.51181102362204722"/>
  <pageSetup paperSize="9" scale="80" orientation="landscape" r:id="rId1"/>
  <headerFooter alignWithMargins="0">
    <oddHeader>&amp;C&amp;"Times New Roman,Félkövér dőlt"ZALAKAROS VÁROS ÉS KÖLTSÉGVETÉSI SZERVEI
2021. ÉVI BEVÉTELI ELŐIRÁNYZATAI NAK FELHASZNÁLÁSI ÜTEMTERVE2/2021.( II.25.  )Ör.&amp;R&amp;"Times New Roman,Félkövér dőlt"12.a melléklet
Adatok Ft-ban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Layout" topLeftCell="B28" zoomScaleNormal="100" workbookViewId="0">
      <selection activeCell="A2" sqref="A2:N2"/>
    </sheetView>
  </sheetViews>
  <sheetFormatPr defaultColWidth="10.33203125" defaultRowHeight="12.75" x14ac:dyDescent="0.2"/>
  <cols>
    <col min="1" max="1" width="30.6640625" style="74" customWidth="1"/>
    <col min="2" max="2" width="13.1640625" style="29" customWidth="1"/>
    <col min="3" max="4" width="12.5" style="29" customWidth="1"/>
    <col min="5" max="5" width="13.1640625" style="29" customWidth="1"/>
    <col min="6" max="6" width="13" style="29" customWidth="1"/>
    <col min="7" max="8" width="12.33203125" style="29" customWidth="1"/>
    <col min="9" max="9" width="12.6640625" style="29" customWidth="1"/>
    <col min="10" max="10" width="12.33203125" style="29" customWidth="1"/>
    <col min="11" max="11" width="12.6640625" style="29" customWidth="1"/>
    <col min="12" max="12" width="12.5" style="29" customWidth="1"/>
    <col min="13" max="13" width="12.6640625" style="29" customWidth="1"/>
    <col min="14" max="14" width="15.6640625" style="29" customWidth="1"/>
    <col min="15" max="15" width="9.33203125" style="29" customWidth="1"/>
    <col min="16" max="16" width="20.1640625" style="29" customWidth="1"/>
    <col min="17" max="251" width="9.33203125" style="29" customWidth="1"/>
    <col min="252" max="252" width="30.6640625" style="29" customWidth="1"/>
    <col min="253" max="253" width="10.5" style="29" customWidth="1"/>
    <col min="254" max="254" width="30.6640625" style="29" customWidth="1"/>
    <col min="255" max="255" width="10.5" style="29" customWidth="1"/>
    <col min="256" max="16384" width="10.33203125" style="29"/>
  </cols>
  <sheetData>
    <row r="1" spans="1:16" s="30" customFormat="1" ht="42" customHeight="1" x14ac:dyDescent="0.2">
      <c r="A1" s="106" t="s">
        <v>129</v>
      </c>
      <c r="B1" s="153" t="s">
        <v>160</v>
      </c>
      <c r="C1" s="105" t="s">
        <v>161</v>
      </c>
      <c r="D1" s="105" t="s">
        <v>162</v>
      </c>
      <c r="E1" s="105" t="s">
        <v>163</v>
      </c>
      <c r="F1" s="105" t="s">
        <v>164</v>
      </c>
      <c r="G1" s="105" t="s">
        <v>165</v>
      </c>
      <c r="H1" s="105" t="s">
        <v>166</v>
      </c>
      <c r="I1" s="105" t="s">
        <v>167</v>
      </c>
      <c r="J1" s="105" t="s">
        <v>168</v>
      </c>
      <c r="K1" s="105" t="s">
        <v>169</v>
      </c>
      <c r="L1" s="105" t="s">
        <v>170</v>
      </c>
      <c r="M1" s="105" t="s">
        <v>171</v>
      </c>
      <c r="N1" s="106" t="s">
        <v>130</v>
      </c>
    </row>
    <row r="2" spans="1:16" ht="18.75" customHeight="1" x14ac:dyDescent="0.2">
      <c r="A2" s="347" t="s">
        <v>344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9"/>
    </row>
    <row r="3" spans="1:16" ht="27" customHeight="1" x14ac:dyDescent="0.2">
      <c r="A3" s="156" t="s">
        <v>116</v>
      </c>
      <c r="B3" s="76">
        <f>'3.a'!H3/12</f>
        <v>5719274.666666667</v>
      </c>
      <c r="C3" s="76">
        <v>5719274.666666667</v>
      </c>
      <c r="D3" s="76">
        <v>5719274.666666667</v>
      </c>
      <c r="E3" s="76">
        <v>5719274.666666667</v>
      </c>
      <c r="F3" s="76">
        <v>5719274.666666667</v>
      </c>
      <c r="G3" s="76">
        <v>5719274.666666667</v>
      </c>
      <c r="H3" s="76">
        <v>5719274.666666667</v>
      </c>
      <c r="I3" s="76">
        <v>5719274.666666667</v>
      </c>
      <c r="J3" s="76">
        <v>5719274.666666667</v>
      </c>
      <c r="K3" s="76">
        <v>5719274.666666667</v>
      </c>
      <c r="L3" s="76">
        <v>5719274.666666667</v>
      </c>
      <c r="M3" s="76">
        <v>5719274.666666667</v>
      </c>
      <c r="N3" s="157">
        <f>SUM(B3:M3)</f>
        <v>68631295.999999985</v>
      </c>
    </row>
    <row r="4" spans="1:16" ht="23.25" customHeight="1" x14ac:dyDescent="0.2">
      <c r="A4" s="156" t="s">
        <v>345</v>
      </c>
      <c r="B4" s="76">
        <f>'3.a'!H4/12</f>
        <v>893197.83333333337</v>
      </c>
      <c r="C4" s="45">
        <v>893197.83333333337</v>
      </c>
      <c r="D4" s="45">
        <v>893197.83333333337</v>
      </c>
      <c r="E4" s="45">
        <v>893197.83333333337</v>
      </c>
      <c r="F4" s="45">
        <v>893197.83333333337</v>
      </c>
      <c r="G4" s="45">
        <v>893197.83333333337</v>
      </c>
      <c r="H4" s="45">
        <v>893197.83333333337</v>
      </c>
      <c r="I4" s="45">
        <v>893197.83333333337</v>
      </c>
      <c r="J4" s="45">
        <v>893197.83333333337</v>
      </c>
      <c r="K4" s="45">
        <v>893197.83333333337</v>
      </c>
      <c r="L4" s="45">
        <v>893197.83333333337</v>
      </c>
      <c r="M4" s="45">
        <v>893197.83333333337</v>
      </c>
      <c r="N4" s="157">
        <f>SUM(B4:M4)</f>
        <v>10718374</v>
      </c>
    </row>
    <row r="5" spans="1:16" ht="18.75" customHeight="1" x14ac:dyDescent="0.2">
      <c r="A5" s="75" t="s">
        <v>184</v>
      </c>
      <c r="B5" s="76">
        <f>454796457/12</f>
        <v>37899704.75</v>
      </c>
      <c r="C5" s="76">
        <f>125000000+37899705</f>
        <v>162899705</v>
      </c>
      <c r="D5" s="76">
        <v>37899704.75</v>
      </c>
      <c r="E5" s="76">
        <v>37899704.75</v>
      </c>
      <c r="F5" s="76">
        <v>37899704.75</v>
      </c>
      <c r="G5" s="76">
        <v>37899704.75</v>
      </c>
      <c r="H5" s="76">
        <v>37899704.75</v>
      </c>
      <c r="I5" s="76">
        <v>37899704.75</v>
      </c>
      <c r="J5" s="76">
        <v>37899704.75</v>
      </c>
      <c r="K5" s="76">
        <v>37899704.75</v>
      </c>
      <c r="L5" s="76">
        <v>37899704.75</v>
      </c>
      <c r="M5" s="76">
        <v>37899704.75</v>
      </c>
      <c r="N5" s="157">
        <f>SUM(B5:M5)</f>
        <v>579796457.25</v>
      </c>
    </row>
    <row r="6" spans="1:16" ht="18.75" customHeight="1" x14ac:dyDescent="0.2">
      <c r="A6" s="75" t="s">
        <v>11</v>
      </c>
      <c r="B6" s="76">
        <f>'3.a'!H6/12</f>
        <v>416666.66666666669</v>
      </c>
      <c r="C6" s="76">
        <v>416666.66666666669</v>
      </c>
      <c r="D6" s="76">
        <v>416666.66666666669</v>
      </c>
      <c r="E6" s="76">
        <v>416666.66666666669</v>
      </c>
      <c r="F6" s="76">
        <v>416666.66666666669</v>
      </c>
      <c r="G6" s="76">
        <v>416666.66666666669</v>
      </c>
      <c r="H6" s="76">
        <v>416666.66666666669</v>
      </c>
      <c r="I6" s="76">
        <v>416666.66666666669</v>
      </c>
      <c r="J6" s="76">
        <v>416666.66666666669</v>
      </c>
      <c r="K6" s="76">
        <v>416666.66666666669</v>
      </c>
      <c r="L6" s="76">
        <v>416666.66666666669</v>
      </c>
      <c r="M6" s="76">
        <v>416666.66666666669</v>
      </c>
      <c r="N6" s="157">
        <f>SUM(B6:M6)</f>
        <v>5000000</v>
      </c>
    </row>
    <row r="7" spans="1:16" ht="18.75" customHeight="1" x14ac:dyDescent="0.2">
      <c r="A7" s="75" t="s">
        <v>19</v>
      </c>
      <c r="B7" s="76">
        <v>6000000</v>
      </c>
      <c r="C7" s="76">
        <f>9783852.5+3000000</f>
        <v>12783852.5</v>
      </c>
      <c r="D7" s="76">
        <f>9783852.5+3000000</f>
        <v>12783852.5</v>
      </c>
      <c r="E7" s="76">
        <f>12783852.5+717000+2000000</f>
        <v>15500852.5</v>
      </c>
      <c r="F7" s="76">
        <f>12783852.5+4000000</f>
        <v>16783852.5</v>
      </c>
      <c r="G7" s="76">
        <f>9783852.5+7000000</f>
        <v>16783852.5</v>
      </c>
      <c r="H7" s="76">
        <f>16783852.5+4638000</f>
        <v>21421852.5</v>
      </c>
      <c r="I7" s="76">
        <f>16783852.5+2500000+2984650-200000</f>
        <v>22068502.5</v>
      </c>
      <c r="J7" s="76">
        <v>18783853</v>
      </c>
      <c r="K7" s="76">
        <v>18783853</v>
      </c>
      <c r="L7" s="76">
        <v>18783853</v>
      </c>
      <c r="M7" s="76">
        <v>18783853</v>
      </c>
      <c r="N7" s="157">
        <f>SUM(B7:M7)</f>
        <v>199262029.5</v>
      </c>
      <c r="P7" s="296"/>
    </row>
    <row r="8" spans="1:16" ht="18.75" customHeight="1" x14ac:dyDescent="0.2">
      <c r="A8" s="75" t="s">
        <v>346</v>
      </c>
      <c r="B8" s="76">
        <v>0</v>
      </c>
      <c r="C8" s="76">
        <v>0</v>
      </c>
      <c r="D8" s="76">
        <v>4000000</v>
      </c>
      <c r="E8" s="76">
        <v>58500000</v>
      </c>
      <c r="F8" s="76">
        <v>90000000</v>
      </c>
      <c r="G8" s="76">
        <f>20000000+10270000</f>
        <v>30270000</v>
      </c>
      <c r="H8" s="76">
        <v>26000000</v>
      </c>
      <c r="I8" s="76">
        <v>32000000</v>
      </c>
      <c r="J8" s="76">
        <v>3498225</v>
      </c>
      <c r="K8" s="76">
        <v>1600000</v>
      </c>
      <c r="L8" s="76">
        <v>0</v>
      </c>
      <c r="M8" s="76">
        <v>0</v>
      </c>
      <c r="N8" s="223">
        <f>SUM(C8:M8)</f>
        <v>245868225</v>
      </c>
      <c r="P8" s="296"/>
    </row>
    <row r="9" spans="1:16" ht="18.75" customHeight="1" x14ac:dyDescent="0.2">
      <c r="A9" s="75" t="s">
        <v>131</v>
      </c>
      <c r="B9" s="76">
        <v>10947463</v>
      </c>
      <c r="C9" s="76">
        <v>0</v>
      </c>
      <c r="D9" s="76">
        <f>'3.a'!F36/4</f>
        <v>4390000</v>
      </c>
      <c r="E9" s="76">
        <v>0</v>
      </c>
      <c r="F9" s="76">
        <v>0</v>
      </c>
      <c r="G9" s="76">
        <v>4390000</v>
      </c>
      <c r="H9" s="76">
        <v>0</v>
      </c>
      <c r="I9" s="76">
        <v>0</v>
      </c>
      <c r="J9" s="76">
        <v>4390000</v>
      </c>
      <c r="K9" s="76">
        <v>0</v>
      </c>
      <c r="L9" s="76">
        <v>0</v>
      </c>
      <c r="M9" s="76">
        <v>4390000</v>
      </c>
      <c r="N9" s="157">
        <f>SUM(B9:M9)</f>
        <v>28507463</v>
      </c>
    </row>
    <row r="10" spans="1:16" ht="18.75" customHeight="1" x14ac:dyDescent="0.2">
      <c r="A10" s="154" t="s">
        <v>260</v>
      </c>
      <c r="B10" s="155">
        <f>SUM(B3:B9)</f>
        <v>61876306.916666664</v>
      </c>
      <c r="C10" s="155">
        <f t="shared" ref="C10:M10" si="0">SUM(C3:C9)</f>
        <v>182712696.66666666</v>
      </c>
      <c r="D10" s="155">
        <f t="shared" si="0"/>
        <v>66102696.416666664</v>
      </c>
      <c r="E10" s="155">
        <f t="shared" si="0"/>
        <v>118929696.41666666</v>
      </c>
      <c r="F10" s="155">
        <f t="shared" si="0"/>
        <v>151712696.41666666</v>
      </c>
      <c r="G10" s="155">
        <f t="shared" si="0"/>
        <v>96372696.416666657</v>
      </c>
      <c r="H10" s="155">
        <f t="shared" si="0"/>
        <v>92350696.416666657</v>
      </c>
      <c r="I10" s="155">
        <f t="shared" si="0"/>
        <v>98997346.416666657</v>
      </c>
      <c r="J10" s="155">
        <f t="shared" si="0"/>
        <v>71600921.916666657</v>
      </c>
      <c r="K10" s="155">
        <f t="shared" si="0"/>
        <v>65312696.916666664</v>
      </c>
      <c r="L10" s="155">
        <f t="shared" si="0"/>
        <v>63712696.916666664</v>
      </c>
      <c r="M10" s="155">
        <f t="shared" si="0"/>
        <v>68102696.916666657</v>
      </c>
      <c r="N10" s="155">
        <f>SUM(N3:N9)</f>
        <v>1137783844.75</v>
      </c>
    </row>
    <row r="11" spans="1:16" ht="18" customHeight="1" x14ac:dyDescent="0.2">
      <c r="A11" s="347" t="s">
        <v>347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9"/>
    </row>
    <row r="12" spans="1:16" ht="19.5" customHeight="1" x14ac:dyDescent="0.2">
      <c r="A12" s="44" t="s">
        <v>233</v>
      </c>
      <c r="B12" s="76">
        <f>'4'!D39/12</f>
        <v>8574272.333333334</v>
      </c>
      <c r="C12" s="76">
        <v>8574272.333333334</v>
      </c>
      <c r="D12" s="76">
        <v>8574272.333333334</v>
      </c>
      <c r="E12" s="76">
        <v>8574272.333333334</v>
      </c>
      <c r="F12" s="76">
        <v>8574272.333333334</v>
      </c>
      <c r="G12" s="76">
        <v>8574272.333333334</v>
      </c>
      <c r="H12" s="76">
        <v>8574272.333333334</v>
      </c>
      <c r="I12" s="76">
        <v>8574272.333333334</v>
      </c>
      <c r="J12" s="76">
        <v>8574272.333333334</v>
      </c>
      <c r="K12" s="76">
        <v>8574272.333333334</v>
      </c>
      <c r="L12" s="76">
        <v>8574272.333333334</v>
      </c>
      <c r="M12" s="76">
        <v>8574272.333333334</v>
      </c>
      <c r="N12" s="45">
        <f>SUM(B12:M12)</f>
        <v>102891267.99999999</v>
      </c>
    </row>
    <row r="13" spans="1:16" ht="24.75" customHeight="1" x14ac:dyDescent="0.2">
      <c r="A13" s="44" t="s">
        <v>235</v>
      </c>
      <c r="B13" s="77">
        <f>'4'!F39/12</f>
        <v>14436883.833333334</v>
      </c>
      <c r="C13" s="77">
        <v>14436883.833333334</v>
      </c>
      <c r="D13" s="77">
        <v>14436883.833333334</v>
      </c>
      <c r="E13" s="77">
        <v>14436883.833333334</v>
      </c>
      <c r="F13" s="77">
        <v>14436883.833333334</v>
      </c>
      <c r="G13" s="77">
        <v>14436883.833333334</v>
      </c>
      <c r="H13" s="77">
        <v>14436883.833333334</v>
      </c>
      <c r="I13" s="77">
        <v>14436883.833333334</v>
      </c>
      <c r="J13" s="77">
        <v>14436883.833333334</v>
      </c>
      <c r="K13" s="77">
        <v>14436883.833333334</v>
      </c>
      <c r="L13" s="77">
        <v>14436883.833333334</v>
      </c>
      <c r="M13" s="77">
        <v>14436883.833333334</v>
      </c>
      <c r="N13" s="45">
        <f>SUM(B13:M13)</f>
        <v>173242606</v>
      </c>
    </row>
    <row r="14" spans="1:16" ht="24" x14ac:dyDescent="0.2">
      <c r="A14" s="44" t="s">
        <v>234</v>
      </c>
      <c r="B14" s="77">
        <f>'4'!H39/12</f>
        <v>3574660.8333333335</v>
      </c>
      <c r="C14" s="77">
        <v>3574660.8333333335</v>
      </c>
      <c r="D14" s="77">
        <v>3574660.8333333335</v>
      </c>
      <c r="E14" s="77">
        <v>3574660.8333333335</v>
      </c>
      <c r="F14" s="77">
        <v>3574660.8333333335</v>
      </c>
      <c r="G14" s="77">
        <v>3574660.8333333335</v>
      </c>
      <c r="H14" s="77">
        <v>3574660.8333333335</v>
      </c>
      <c r="I14" s="77">
        <v>3574660.8333333335</v>
      </c>
      <c r="J14" s="77">
        <v>3574660.8333333335</v>
      </c>
      <c r="K14" s="77">
        <v>3574660.8333333335</v>
      </c>
      <c r="L14" s="77">
        <v>3574660.8333333335</v>
      </c>
      <c r="M14" s="77">
        <v>3574660.8333333335</v>
      </c>
      <c r="N14" s="45">
        <f>SUM(B14:M14)</f>
        <v>42895930</v>
      </c>
    </row>
    <row r="15" spans="1:16" ht="36" x14ac:dyDescent="0.2">
      <c r="A15" s="158" t="s">
        <v>348</v>
      </c>
      <c r="B15" s="159">
        <f>SUM(B12:B14)</f>
        <v>26585817</v>
      </c>
      <c r="C15" s="159">
        <f t="shared" ref="C15:M15" si="1">SUM(C12:C14)</f>
        <v>26585817</v>
      </c>
      <c r="D15" s="159">
        <f t="shared" si="1"/>
        <v>26585817</v>
      </c>
      <c r="E15" s="159">
        <f t="shared" si="1"/>
        <v>26585817</v>
      </c>
      <c r="F15" s="159">
        <f t="shared" si="1"/>
        <v>26585817</v>
      </c>
      <c r="G15" s="159">
        <f t="shared" si="1"/>
        <v>26585817</v>
      </c>
      <c r="H15" s="159">
        <f t="shared" si="1"/>
        <v>26585817</v>
      </c>
      <c r="I15" s="159">
        <f t="shared" si="1"/>
        <v>26585817</v>
      </c>
      <c r="J15" s="159">
        <f t="shared" si="1"/>
        <v>26585817</v>
      </c>
      <c r="K15" s="159">
        <f t="shared" si="1"/>
        <v>26585817</v>
      </c>
      <c r="L15" s="159">
        <f t="shared" si="1"/>
        <v>26585817</v>
      </c>
      <c r="M15" s="159">
        <f t="shared" si="1"/>
        <v>26585817</v>
      </c>
      <c r="N15" s="159">
        <f>SUM(N12:N14)</f>
        <v>319029804</v>
      </c>
    </row>
    <row r="16" spans="1:16" ht="23.25" customHeight="1" x14ac:dyDescent="0.2">
      <c r="A16" s="161" t="s">
        <v>173</v>
      </c>
      <c r="B16" s="160">
        <f>B10+B15</f>
        <v>88462123.916666657</v>
      </c>
      <c r="C16" s="160">
        <f t="shared" ref="C16:M16" si="2">C10+C15</f>
        <v>209298513.66666666</v>
      </c>
      <c r="D16" s="160">
        <f t="shared" si="2"/>
        <v>92688513.416666657</v>
      </c>
      <c r="E16" s="160">
        <f t="shared" si="2"/>
        <v>145515513.41666666</v>
      </c>
      <c r="F16" s="160">
        <f t="shared" si="2"/>
        <v>178298513.41666666</v>
      </c>
      <c r="G16" s="160">
        <f t="shared" si="2"/>
        <v>122958513.41666666</v>
      </c>
      <c r="H16" s="160">
        <f t="shared" si="2"/>
        <v>118936513.41666666</v>
      </c>
      <c r="I16" s="160">
        <f t="shared" si="2"/>
        <v>125583163.41666666</v>
      </c>
      <c r="J16" s="160">
        <f t="shared" si="2"/>
        <v>98186738.916666657</v>
      </c>
      <c r="K16" s="160">
        <f t="shared" si="2"/>
        <v>91898513.916666657</v>
      </c>
      <c r="L16" s="160">
        <f t="shared" si="2"/>
        <v>90298513.916666657</v>
      </c>
      <c r="M16" s="160">
        <f t="shared" si="2"/>
        <v>94688513.916666657</v>
      </c>
      <c r="N16" s="160">
        <f>N10+N15</f>
        <v>1456813648.75</v>
      </c>
    </row>
  </sheetData>
  <mergeCells count="2">
    <mergeCell ref="A2:N2"/>
    <mergeCell ref="A11:N11"/>
  </mergeCells>
  <printOptions horizontalCentered="1"/>
  <pageMargins left="0.27559055118110237" right="0.35433070866141736" top="1.2204724409448819" bottom="0.78740157480314965" header="0.86614173228346458" footer="0.51181102362204722"/>
  <pageSetup paperSize="9" scale="79" orientation="landscape" r:id="rId1"/>
  <headerFooter alignWithMargins="0">
    <oddHeader>&amp;C&amp;"Times New Roman,Félkövér dőlt"ZALAKAROS VÁROS ÉS KÖLTSÉGVETÉSI SZERVEI
2021. ÉVI KIADÁSI ELŐIRÁNYZATAI NAK FELHASZNÁLÁSI ÜTEMTERVE2/2021.( II.25.  )Ör.&amp;R&amp;"Times New Roman,Félkövér dőlt"12.b melléklet
Adatok Ft-ban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view="pageLayout" topLeftCell="A10" zoomScaleNormal="100" workbookViewId="0">
      <selection activeCell="F13" sqref="F13"/>
    </sheetView>
  </sheetViews>
  <sheetFormatPr defaultRowHeight="12.75" x14ac:dyDescent="0.2"/>
  <cols>
    <col min="1" max="1" width="9.33203125" customWidth="1"/>
    <col min="2" max="2" width="43.6640625" customWidth="1"/>
    <col min="3" max="3" width="15.6640625" customWidth="1"/>
    <col min="4" max="4" width="14.5" customWidth="1"/>
    <col min="5" max="5" width="14.83203125" customWidth="1"/>
    <col min="6" max="6" width="14.33203125" customWidth="1"/>
    <col min="8" max="8" width="11.1640625" bestFit="1" customWidth="1"/>
  </cols>
  <sheetData>
    <row r="2" spans="1:8" ht="38.25" customHeight="1" x14ac:dyDescent="0.2">
      <c r="A2" s="201" t="s">
        <v>149</v>
      </c>
      <c r="B2" s="201" t="s">
        <v>129</v>
      </c>
      <c r="C2" s="201" t="s">
        <v>406</v>
      </c>
      <c r="D2" s="289" t="s">
        <v>358</v>
      </c>
      <c r="E2" s="289" t="s">
        <v>385</v>
      </c>
      <c r="F2" s="201" t="s">
        <v>435</v>
      </c>
    </row>
    <row r="3" spans="1:8" ht="24" customHeight="1" x14ac:dyDescent="0.2">
      <c r="A3" s="201" t="s">
        <v>20</v>
      </c>
      <c r="B3" s="81" t="s">
        <v>113</v>
      </c>
      <c r="C3" s="81"/>
      <c r="D3" s="81"/>
      <c r="E3" s="81"/>
      <c r="F3" s="81"/>
    </row>
    <row r="4" spans="1:8" ht="24" customHeight="1" x14ac:dyDescent="0.2">
      <c r="A4" s="178" t="s">
        <v>21</v>
      </c>
      <c r="B4" s="179" t="s">
        <v>22</v>
      </c>
      <c r="C4" s="180">
        <f>'2'!D21</f>
        <v>349517333</v>
      </c>
      <c r="D4" s="180">
        <f>C4*1.05</f>
        <v>366993199.65000004</v>
      </c>
      <c r="E4" s="180">
        <f>D4*1.05</f>
        <v>385342859.63250005</v>
      </c>
      <c r="F4" s="180">
        <f>E4*1.05</f>
        <v>404610002.61412507</v>
      </c>
    </row>
    <row r="5" spans="1:8" ht="24" customHeight="1" x14ac:dyDescent="0.2">
      <c r="A5" s="178" t="s">
        <v>33</v>
      </c>
      <c r="B5" s="179" t="s">
        <v>34</v>
      </c>
      <c r="C5" s="180">
        <f>'2'!D29</f>
        <v>261652856</v>
      </c>
      <c r="D5" s="180">
        <v>100000000</v>
      </c>
      <c r="E5" s="180">
        <v>100000000</v>
      </c>
      <c r="F5" s="180">
        <v>100000000</v>
      </c>
    </row>
    <row r="6" spans="1:8" ht="24" customHeight="1" x14ac:dyDescent="0.2">
      <c r="A6" s="178" t="s">
        <v>38</v>
      </c>
      <c r="B6" s="179" t="s">
        <v>10</v>
      </c>
      <c r="C6" s="180">
        <f>'2'!D35</f>
        <v>370000000</v>
      </c>
      <c r="D6" s="180">
        <v>430000000</v>
      </c>
      <c r="E6" s="180">
        <v>430000000</v>
      </c>
      <c r="F6" s="180">
        <v>430000000</v>
      </c>
    </row>
    <row r="7" spans="1:8" ht="24" customHeight="1" x14ac:dyDescent="0.2">
      <c r="A7" s="178" t="s">
        <v>50</v>
      </c>
      <c r="B7" s="179" t="s">
        <v>186</v>
      </c>
      <c r="C7" s="179">
        <f>'2'!D36</f>
        <v>139507809</v>
      </c>
      <c r="D7" s="179">
        <v>140000000</v>
      </c>
      <c r="E7" s="179">
        <v>140000000</v>
      </c>
      <c r="F7" s="179">
        <v>140000000</v>
      </c>
    </row>
    <row r="8" spans="1:8" ht="24" customHeight="1" x14ac:dyDescent="0.2">
      <c r="A8" s="178" t="s">
        <v>51</v>
      </c>
      <c r="B8" s="179" t="s">
        <v>187</v>
      </c>
      <c r="C8" s="181">
        <f>'2'!D41</f>
        <v>20598765</v>
      </c>
      <c r="D8" s="181"/>
      <c r="E8" s="181"/>
      <c r="F8" s="181"/>
    </row>
    <row r="9" spans="1:8" ht="24" customHeight="1" x14ac:dyDescent="0.2">
      <c r="A9" s="178" t="s">
        <v>54</v>
      </c>
      <c r="B9" s="179" t="s">
        <v>188</v>
      </c>
      <c r="C9" s="179">
        <f>'2'!D42</f>
        <v>1409420</v>
      </c>
      <c r="D9" s="179">
        <v>500000</v>
      </c>
      <c r="E9" s="179">
        <v>500000</v>
      </c>
      <c r="F9" s="179">
        <v>500000</v>
      </c>
    </row>
    <row r="10" spans="1:8" ht="24" customHeight="1" x14ac:dyDescent="0.2">
      <c r="A10" s="182" t="s">
        <v>55</v>
      </c>
      <c r="B10" s="180" t="s">
        <v>189</v>
      </c>
      <c r="C10" s="180">
        <f>'2'!D43</f>
        <v>823235</v>
      </c>
      <c r="D10" s="180">
        <v>600000</v>
      </c>
      <c r="E10" s="180">
        <v>600000</v>
      </c>
      <c r="F10" s="180">
        <v>600000</v>
      </c>
    </row>
    <row r="11" spans="1:8" ht="24" customHeight="1" x14ac:dyDescent="0.2">
      <c r="A11" s="201" t="s">
        <v>60</v>
      </c>
      <c r="B11" s="81" t="s">
        <v>132</v>
      </c>
      <c r="C11" s="81">
        <f>C4+C5+C6+C7+C9+C10</f>
        <v>1122910653</v>
      </c>
      <c r="D11" s="81">
        <f>D4+D5+D6+D7+D9+D10</f>
        <v>1038093199.6500001</v>
      </c>
      <c r="E11" s="81">
        <f>E4+E5+E6+E7+E9+E10</f>
        <v>1056442859.6325001</v>
      </c>
      <c r="F11" s="81">
        <f>F4+F5+F6+F7+F9+F10</f>
        <v>1075710002.614125</v>
      </c>
    </row>
    <row r="12" spans="1:8" ht="24" customHeight="1" x14ac:dyDescent="0.2">
      <c r="A12" s="178" t="s">
        <v>61</v>
      </c>
      <c r="B12" s="179" t="s">
        <v>190</v>
      </c>
      <c r="C12" s="179">
        <f>'2'!D50</f>
        <v>313304231</v>
      </c>
      <c r="D12" s="179">
        <v>99906800</v>
      </c>
      <c r="E12" s="179">
        <v>87257140</v>
      </c>
      <c r="F12" s="179">
        <v>73689997</v>
      </c>
      <c r="H12" s="177">
        <f>F27-F13</f>
        <v>0.38587498664855957</v>
      </c>
    </row>
    <row r="13" spans="1:8" ht="24" customHeight="1" x14ac:dyDescent="0.2">
      <c r="A13" s="201"/>
      <c r="B13" s="81" t="s">
        <v>66</v>
      </c>
      <c r="C13" s="81">
        <f>C11+C12</f>
        <v>1436214884</v>
      </c>
      <c r="D13" s="81">
        <f>D11+D12</f>
        <v>1137999999.6500001</v>
      </c>
      <c r="E13" s="81">
        <f>E11+E12</f>
        <v>1143699999.6325002</v>
      </c>
      <c r="F13" s="81">
        <f>F11+F12</f>
        <v>1149399999.614125</v>
      </c>
    </row>
    <row r="14" spans="1:8" ht="24" customHeight="1" x14ac:dyDescent="0.2">
      <c r="A14" s="183" t="s">
        <v>243</v>
      </c>
      <c r="B14" s="94" t="s">
        <v>253</v>
      </c>
      <c r="C14" s="183"/>
      <c r="D14" s="183"/>
      <c r="E14" s="183"/>
      <c r="F14" s="183"/>
    </row>
    <row r="15" spans="1:8" ht="24" customHeight="1" x14ac:dyDescent="0.2">
      <c r="A15" s="184" t="s">
        <v>150</v>
      </c>
      <c r="B15" s="185" t="s">
        <v>116</v>
      </c>
      <c r="C15" s="186">
        <f>'3'!H3</f>
        <v>270513204</v>
      </c>
      <c r="D15" s="186">
        <v>275000000</v>
      </c>
      <c r="E15" s="186">
        <v>280000000</v>
      </c>
      <c r="F15" s="186">
        <v>285000000</v>
      </c>
    </row>
    <row r="16" spans="1:8" ht="24" customHeight="1" x14ac:dyDescent="0.2">
      <c r="A16" s="184" t="s">
        <v>151</v>
      </c>
      <c r="B16" s="185" t="s">
        <v>182</v>
      </c>
      <c r="C16" s="186">
        <f>'3'!H4</f>
        <v>43480230</v>
      </c>
      <c r="D16" s="186">
        <v>44000000</v>
      </c>
      <c r="E16" s="186">
        <v>44700000</v>
      </c>
      <c r="F16" s="186">
        <v>45400000</v>
      </c>
    </row>
    <row r="17" spans="1:8" ht="24" customHeight="1" x14ac:dyDescent="0.2">
      <c r="A17" s="184" t="s">
        <v>152</v>
      </c>
      <c r="B17" s="187" t="s">
        <v>183</v>
      </c>
      <c r="C17" s="186">
        <f>'3'!H5</f>
        <v>663582496.5</v>
      </c>
      <c r="D17" s="186">
        <v>545000000</v>
      </c>
      <c r="E17" s="186">
        <v>545000000</v>
      </c>
      <c r="F17" s="186">
        <v>545000000</v>
      </c>
    </row>
    <row r="18" spans="1:8" ht="24" customHeight="1" x14ac:dyDescent="0.2">
      <c r="A18" s="184" t="s">
        <v>153</v>
      </c>
      <c r="B18" s="187" t="s">
        <v>11</v>
      </c>
      <c r="C18" s="186">
        <f>'3'!H6</f>
        <v>5000000</v>
      </c>
      <c r="D18" s="186">
        <v>5000000</v>
      </c>
      <c r="E18" s="186">
        <v>5000000</v>
      </c>
      <c r="F18" s="186">
        <v>5000000</v>
      </c>
      <c r="H18" s="177"/>
    </row>
    <row r="19" spans="1:8" ht="24" customHeight="1" x14ac:dyDescent="0.2">
      <c r="A19" s="184" t="s">
        <v>154</v>
      </c>
      <c r="B19" s="187" t="s">
        <v>19</v>
      </c>
      <c r="C19" s="186">
        <f>'3'!H7</f>
        <v>199262030</v>
      </c>
      <c r="D19" s="186">
        <v>150000000</v>
      </c>
      <c r="E19" s="186">
        <v>150000000</v>
      </c>
      <c r="F19" s="186">
        <v>150000000</v>
      </c>
    </row>
    <row r="20" spans="1:8" ht="24" customHeight="1" x14ac:dyDescent="0.2">
      <c r="A20" s="86"/>
      <c r="B20" s="82" t="s">
        <v>194</v>
      </c>
      <c r="C20" s="83">
        <f>SUM(C15:C19)</f>
        <v>1181837960.5</v>
      </c>
      <c r="D20" s="83">
        <f>SUM(D15:D19)</f>
        <v>1019000000</v>
      </c>
      <c r="E20" s="83">
        <f>SUM(E15:E19)</f>
        <v>1024700000</v>
      </c>
      <c r="F20" s="83">
        <f>SUM(F15:F19)</f>
        <v>1030400000</v>
      </c>
    </row>
    <row r="21" spans="1:8" ht="24" customHeight="1" x14ac:dyDescent="0.2">
      <c r="A21" s="188" t="s">
        <v>155</v>
      </c>
      <c r="B21" s="189" t="s">
        <v>17</v>
      </c>
      <c r="C21" s="189">
        <f>'3'!H25</f>
        <v>233998225</v>
      </c>
      <c r="D21" s="189">
        <v>100000000</v>
      </c>
      <c r="E21" s="189">
        <v>100000000</v>
      </c>
      <c r="F21" s="189">
        <v>100000000</v>
      </c>
    </row>
    <row r="22" spans="1:8" ht="24" customHeight="1" x14ac:dyDescent="0.2">
      <c r="A22" s="188" t="s">
        <v>156</v>
      </c>
      <c r="B22" s="189" t="s">
        <v>16</v>
      </c>
      <c r="C22" s="189">
        <f>'3'!H26</f>
        <v>0</v>
      </c>
      <c r="D22" s="189">
        <v>0</v>
      </c>
      <c r="E22" s="189">
        <v>0</v>
      </c>
      <c r="F22" s="189">
        <v>0</v>
      </c>
    </row>
    <row r="23" spans="1:8" ht="24" customHeight="1" x14ac:dyDescent="0.2">
      <c r="A23" s="188" t="s">
        <v>157</v>
      </c>
      <c r="B23" s="189" t="s">
        <v>78</v>
      </c>
      <c r="C23" s="189">
        <f>'3'!H27</f>
        <v>12470000</v>
      </c>
      <c r="D23" s="189">
        <v>2000000</v>
      </c>
      <c r="E23" s="189">
        <v>2000000</v>
      </c>
      <c r="F23" s="189">
        <v>2000000</v>
      </c>
    </row>
    <row r="24" spans="1:8" ht="24" customHeight="1" x14ac:dyDescent="0.2">
      <c r="A24" s="84"/>
      <c r="B24" s="82" t="s">
        <v>195</v>
      </c>
      <c r="C24" s="83">
        <f>SUM(C21:C23)</f>
        <v>246468225</v>
      </c>
      <c r="D24" s="83">
        <f>SUM(D21:D23)</f>
        <v>102000000</v>
      </c>
      <c r="E24" s="83">
        <f>SUM(E21:E23)</f>
        <v>102000000</v>
      </c>
      <c r="F24" s="83">
        <f>SUM(F21:F23)</f>
        <v>102000000</v>
      </c>
    </row>
    <row r="25" spans="1:8" ht="24" customHeight="1" x14ac:dyDescent="0.2">
      <c r="A25" s="85" t="s">
        <v>79</v>
      </c>
      <c r="B25" s="82" t="s">
        <v>80</v>
      </c>
      <c r="C25" s="83">
        <f>SUM(C20+C24)</f>
        <v>1428306185.5</v>
      </c>
      <c r="D25" s="83">
        <f>SUM(D20+D24)</f>
        <v>1121000000</v>
      </c>
      <c r="E25" s="83">
        <f>SUM(E20+E24)</f>
        <v>1126700000</v>
      </c>
      <c r="F25" s="83">
        <f>SUM(F20+F24)</f>
        <v>1132400000</v>
      </c>
    </row>
    <row r="26" spans="1:8" ht="24" customHeight="1" x14ac:dyDescent="0.2">
      <c r="A26" s="188" t="s">
        <v>81</v>
      </c>
      <c r="B26" s="190" t="s">
        <v>131</v>
      </c>
      <c r="C26" s="191">
        <f>'3'!H36</f>
        <v>28507463</v>
      </c>
      <c r="D26" s="191">
        <v>17000000</v>
      </c>
      <c r="E26" s="191">
        <v>17000000</v>
      </c>
      <c r="F26" s="191">
        <v>17000000</v>
      </c>
    </row>
    <row r="27" spans="1:8" ht="24" customHeight="1" x14ac:dyDescent="0.2">
      <c r="A27" s="84"/>
      <c r="B27" s="82" t="s">
        <v>122</v>
      </c>
      <c r="C27" s="83">
        <f>SUM(C25:C26)</f>
        <v>1456813648.5</v>
      </c>
      <c r="D27" s="83">
        <f>SUM(D25:D26)</f>
        <v>1138000000</v>
      </c>
      <c r="E27" s="83">
        <f>SUM(E25:E26)</f>
        <v>1143700000</v>
      </c>
      <c r="F27" s="83">
        <f>SUM(F25:F26)</f>
        <v>1149400000</v>
      </c>
    </row>
  </sheetData>
  <pageMargins left="0.70866141732283472" right="0.70866141732283472" top="1.7322834645669292" bottom="0.74803149606299213" header="0.9055118110236221" footer="0.31496062992125984"/>
  <pageSetup paperSize="9" scale="86" orientation="portrait" r:id="rId1"/>
  <headerFooter>
    <oddHeader>&amp;C&amp;"Times New Roman CE,Félkövér dőlt"ZALAKAROS VÁROS ÖNKORMÁNYZATA VÁRHATÓ BEVÉTELI ÉS KIADÁSI 
ELŐIRÁNYZATAI A TÁRGYÉVET KÖVETŐ 3 ÉVRE 2/2021.( II.25.  )Ör. &amp;R13. melléklet
adatok Ft-ban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Layout" topLeftCell="A46" zoomScaleNormal="100" workbookViewId="0">
      <selection activeCell="F9" sqref="F9"/>
    </sheetView>
  </sheetViews>
  <sheetFormatPr defaultRowHeight="12" x14ac:dyDescent="0.2"/>
  <cols>
    <col min="1" max="1" width="7.5" style="9" customWidth="1"/>
    <col min="2" max="2" width="65.5" style="7" customWidth="1"/>
    <col min="3" max="3" width="18" style="7" customWidth="1"/>
    <col min="4" max="4" width="17.1640625" style="7" customWidth="1"/>
    <col min="5" max="5" width="9.33203125" style="6"/>
    <col min="6" max="6" width="11.5" style="6" bestFit="1" customWidth="1"/>
    <col min="7" max="16384" width="9.33203125" style="6"/>
  </cols>
  <sheetData>
    <row r="1" spans="1:6" s="3" customFormat="1" ht="55.5" customHeight="1" x14ac:dyDescent="0.2">
      <c r="A1" s="201" t="s">
        <v>149</v>
      </c>
      <c r="B1" s="201" t="s">
        <v>129</v>
      </c>
      <c r="C1" s="201" t="s">
        <v>360</v>
      </c>
      <c r="D1" s="201" t="s">
        <v>406</v>
      </c>
    </row>
    <row r="2" spans="1:6" s="8" customFormat="1" ht="14.45" customHeight="1" x14ac:dyDescent="0.2">
      <c r="A2" s="12" t="s">
        <v>20</v>
      </c>
      <c r="B2" s="15" t="s">
        <v>113</v>
      </c>
      <c r="C2" s="101"/>
      <c r="D2" s="15"/>
    </row>
    <row r="3" spans="1:6" s="3" customFormat="1" ht="14.45" customHeight="1" x14ac:dyDescent="0.2">
      <c r="A3" s="96" t="s">
        <v>21</v>
      </c>
      <c r="B3" s="97" t="s">
        <v>22</v>
      </c>
      <c r="C3" s="99">
        <v>531954353</v>
      </c>
      <c r="D3" s="99">
        <f>SUM(D4:D12)</f>
        <v>349517333</v>
      </c>
    </row>
    <row r="4" spans="1:6" s="3" customFormat="1" ht="14.45" customHeight="1" x14ac:dyDescent="0.2">
      <c r="A4" s="27" t="s">
        <v>23</v>
      </c>
      <c r="B4" s="17" t="s">
        <v>24</v>
      </c>
      <c r="C4" s="103"/>
      <c r="D4" s="17"/>
    </row>
    <row r="5" spans="1:6" s="3" customFormat="1" ht="18" customHeight="1" x14ac:dyDescent="0.2">
      <c r="A5" s="28" t="s">
        <v>25</v>
      </c>
      <c r="B5" s="17" t="s">
        <v>26</v>
      </c>
      <c r="C5" s="53">
        <v>335493884</v>
      </c>
      <c r="D5" s="53">
        <f>'2.a'!D4</f>
        <v>129392457</v>
      </c>
      <c r="E5"/>
      <c r="F5"/>
    </row>
    <row r="6" spans="1:6" s="3" customFormat="1" ht="18" customHeight="1" x14ac:dyDescent="0.2">
      <c r="A6" s="28" t="s">
        <v>27</v>
      </c>
      <c r="B6" s="17" t="s">
        <v>37</v>
      </c>
      <c r="C6" s="202">
        <v>47362030</v>
      </c>
      <c r="D6" s="53">
        <f>'2.a'!D5</f>
        <v>51944080</v>
      </c>
      <c r="E6"/>
      <c r="F6"/>
    </row>
    <row r="7" spans="1:6" s="3" customFormat="1" ht="24.95" customHeight="1" x14ac:dyDescent="0.2">
      <c r="A7" s="28" t="s">
        <v>28</v>
      </c>
      <c r="B7" s="17" t="s">
        <v>29</v>
      </c>
      <c r="C7" s="202">
        <v>79671359</v>
      </c>
      <c r="D7" s="53">
        <f>'2.a'!D6</f>
        <v>86588696</v>
      </c>
      <c r="E7"/>
      <c r="F7"/>
    </row>
    <row r="8" spans="1:6" s="3" customFormat="1" ht="15" customHeight="1" x14ac:dyDescent="0.2">
      <c r="A8" s="28" t="s">
        <v>30</v>
      </c>
      <c r="B8" s="17" t="s">
        <v>32</v>
      </c>
      <c r="C8" s="202">
        <v>3185046</v>
      </c>
      <c r="D8" s="53">
        <f>'2.a'!D7</f>
        <v>5761350</v>
      </c>
      <c r="E8"/>
      <c r="F8"/>
    </row>
    <row r="9" spans="1:6" s="3" customFormat="1" ht="16.5" customHeight="1" x14ac:dyDescent="0.2">
      <c r="A9" s="28" t="s">
        <v>31</v>
      </c>
      <c r="B9" s="17" t="s">
        <v>93</v>
      </c>
      <c r="C9" s="103">
        <v>0</v>
      </c>
      <c r="D9" s="53">
        <f>'2.a'!D8</f>
        <v>0</v>
      </c>
    </row>
    <row r="10" spans="1:6" s="3" customFormat="1" ht="15" customHeight="1" x14ac:dyDescent="0.2">
      <c r="A10" s="28" t="s">
        <v>201</v>
      </c>
      <c r="B10" s="17" t="s">
        <v>202</v>
      </c>
      <c r="C10" s="103">
        <v>0</v>
      </c>
      <c r="D10" s="53">
        <f>'2.a'!D9</f>
        <v>0</v>
      </c>
    </row>
    <row r="11" spans="1:6" s="3" customFormat="1" ht="24.75" customHeight="1" x14ac:dyDescent="0.2">
      <c r="A11" s="27" t="s">
        <v>203</v>
      </c>
      <c r="B11" s="17" t="s">
        <v>204</v>
      </c>
      <c r="C11" s="103">
        <v>0</v>
      </c>
      <c r="D11" s="53">
        <f>'2.a'!D10</f>
        <v>0</v>
      </c>
    </row>
    <row r="12" spans="1:6" s="3" customFormat="1" ht="18.75" customHeight="1" x14ac:dyDescent="0.2">
      <c r="A12" s="27" t="s">
        <v>123</v>
      </c>
      <c r="B12" s="17" t="s">
        <v>124</v>
      </c>
      <c r="C12" s="103">
        <f>SUM(C13:C20)</f>
        <v>66242034</v>
      </c>
      <c r="D12" s="103">
        <f>SUM(D13:D20)</f>
        <v>75830750</v>
      </c>
      <c r="E12" s="103"/>
      <c r="F12" s="203"/>
    </row>
    <row r="13" spans="1:6" s="3" customFormat="1" ht="18.75" customHeight="1" x14ac:dyDescent="0.2">
      <c r="A13" s="27"/>
      <c r="B13" s="17" t="s">
        <v>362</v>
      </c>
      <c r="C13" s="17">
        <v>1150000</v>
      </c>
      <c r="D13" s="17">
        <f>'2.a'!D12</f>
        <v>1150000</v>
      </c>
    </row>
    <row r="14" spans="1:6" s="3" customFormat="1" ht="18.75" customHeight="1" x14ac:dyDescent="0.2">
      <c r="A14" s="27"/>
      <c r="B14" s="17" t="s">
        <v>363</v>
      </c>
      <c r="C14" s="17">
        <v>25774444</v>
      </c>
      <c r="D14" s="17">
        <f>'2.a'!D13</f>
        <v>28134000</v>
      </c>
      <c r="F14" s="203"/>
    </row>
    <row r="15" spans="1:6" s="3" customFormat="1" ht="18.75" customHeight="1" x14ac:dyDescent="0.2">
      <c r="A15" s="27"/>
      <c r="B15" s="17" t="s">
        <v>364</v>
      </c>
      <c r="C15" s="17">
        <v>18266714</v>
      </c>
      <c r="D15" s="17">
        <f>'2.a'!D14</f>
        <v>18469200</v>
      </c>
    </row>
    <row r="16" spans="1:6" s="3" customFormat="1" ht="18.75" customHeight="1" x14ac:dyDescent="0.2">
      <c r="A16" s="27"/>
      <c r="B16" s="17" t="s">
        <v>365</v>
      </c>
      <c r="C16" s="17">
        <v>7718400</v>
      </c>
      <c r="D16" s="17">
        <f>'2.a'!D15</f>
        <v>9002800</v>
      </c>
    </row>
    <row r="17" spans="1:4" s="3" customFormat="1" ht="18.75" customHeight="1" x14ac:dyDescent="0.2">
      <c r="A17" s="27"/>
      <c r="B17" s="17" t="s">
        <v>366</v>
      </c>
      <c r="C17" s="17">
        <v>153600</v>
      </c>
      <c r="D17" s="17">
        <f>'2.a'!D16</f>
        <v>162000</v>
      </c>
    </row>
    <row r="18" spans="1:4" s="3" customFormat="1" ht="18.75" customHeight="1" x14ac:dyDescent="0.2">
      <c r="A18" s="27"/>
      <c r="B18" s="17" t="s">
        <v>367</v>
      </c>
      <c r="C18" s="17">
        <v>8400000</v>
      </c>
      <c r="D18" s="17">
        <f>'2.a'!D17</f>
        <v>0</v>
      </c>
    </row>
    <row r="19" spans="1:4" s="3" customFormat="1" ht="26.25" customHeight="1" x14ac:dyDescent="0.2">
      <c r="A19" s="27"/>
      <c r="B19" s="17" t="s">
        <v>368</v>
      </c>
      <c r="C19" s="17">
        <v>4778876</v>
      </c>
      <c r="D19" s="17">
        <f>'4'!D5</f>
        <v>0</v>
      </c>
    </row>
    <row r="20" spans="1:4" s="3" customFormat="1" ht="26.25" customHeight="1" x14ac:dyDescent="0.2">
      <c r="A20" s="27"/>
      <c r="B20" s="17" t="s">
        <v>407</v>
      </c>
      <c r="C20" s="17">
        <v>0</v>
      </c>
      <c r="D20" s="17">
        <f>'2.a'!D18</f>
        <v>18912750</v>
      </c>
    </row>
    <row r="21" spans="1:4" s="3" customFormat="1" ht="14.45" customHeight="1" x14ac:dyDescent="0.2">
      <c r="A21" s="96" t="s">
        <v>21</v>
      </c>
      <c r="B21" s="97" t="s">
        <v>22</v>
      </c>
      <c r="C21" s="97">
        <f>C5+C6+C7+C8+C12</f>
        <v>531954353</v>
      </c>
      <c r="D21" s="97">
        <f>D5+D6+D7+D8+D12</f>
        <v>349517333</v>
      </c>
    </row>
    <row r="22" spans="1:4" s="3" customFormat="1" ht="17.25" customHeight="1" x14ac:dyDescent="0.2">
      <c r="A22" s="27" t="s">
        <v>35</v>
      </c>
      <c r="B22" s="17" t="s">
        <v>36</v>
      </c>
      <c r="C22" s="17">
        <v>637000332</v>
      </c>
      <c r="D22" s="17">
        <f>'2.a'!D20</f>
        <v>261652856</v>
      </c>
    </row>
    <row r="23" spans="1:4" s="3" customFormat="1" ht="17.25" customHeight="1" x14ac:dyDescent="0.2">
      <c r="A23" s="27"/>
      <c r="B23" s="250" t="s">
        <v>361</v>
      </c>
      <c r="C23" s="250">
        <v>2500000</v>
      </c>
      <c r="D23" s="17">
        <f>'2.a'!D21</f>
        <v>2500000</v>
      </c>
    </row>
    <row r="24" spans="1:4" s="3" customFormat="1" ht="17.25" customHeight="1" x14ac:dyDescent="0.2">
      <c r="A24" s="27"/>
      <c r="B24" s="250" t="s">
        <v>244</v>
      </c>
      <c r="C24" s="103">
        <v>5591795</v>
      </c>
      <c r="D24" s="17">
        <f>'2.a'!D22</f>
        <v>0</v>
      </c>
    </row>
    <row r="25" spans="1:4" s="3" customFormat="1" ht="17.25" customHeight="1" x14ac:dyDescent="0.2">
      <c r="A25" s="27"/>
      <c r="B25" s="250" t="s">
        <v>245</v>
      </c>
      <c r="C25" s="103">
        <v>103334259</v>
      </c>
      <c r="D25" s="17">
        <f>'2.a'!D23</f>
        <v>0</v>
      </c>
    </row>
    <row r="26" spans="1:4" s="3" customFormat="1" ht="17.25" customHeight="1" x14ac:dyDescent="0.2">
      <c r="A26" s="27"/>
      <c r="B26" s="250" t="s">
        <v>246</v>
      </c>
      <c r="C26" s="103">
        <v>5900000</v>
      </c>
      <c r="D26" s="17">
        <f>'2.a'!D24</f>
        <v>0</v>
      </c>
    </row>
    <row r="27" spans="1:4" s="3" customFormat="1" ht="17.25" customHeight="1" x14ac:dyDescent="0.2">
      <c r="A27" s="27"/>
      <c r="B27" s="250" t="s">
        <v>355</v>
      </c>
      <c r="C27" s="103">
        <v>519674278</v>
      </c>
      <c r="D27" s="17">
        <f>'2.a'!D25</f>
        <v>199152856</v>
      </c>
    </row>
    <row r="28" spans="1:4" s="3" customFormat="1" ht="17.25" customHeight="1" x14ac:dyDescent="0.2">
      <c r="A28" s="27"/>
      <c r="B28" s="250" t="s">
        <v>408</v>
      </c>
      <c r="C28" s="103">
        <v>0</v>
      </c>
      <c r="D28" s="17">
        <v>60000000</v>
      </c>
    </row>
    <row r="29" spans="1:4" s="3" customFormat="1" ht="17.25" customHeight="1" x14ac:dyDescent="0.2">
      <c r="A29" s="96" t="s">
        <v>33</v>
      </c>
      <c r="B29" s="97" t="s">
        <v>34</v>
      </c>
      <c r="C29" s="98">
        <f>SUM(C23:C28)</f>
        <v>637000332</v>
      </c>
      <c r="D29" s="98">
        <f>SUM(D23:D28)</f>
        <v>261652856</v>
      </c>
    </row>
    <row r="30" spans="1:4" s="3" customFormat="1" ht="14.45" customHeight="1" x14ac:dyDescent="0.2">
      <c r="A30" s="251" t="s">
        <v>94</v>
      </c>
      <c r="B30" s="31" t="s">
        <v>95</v>
      </c>
      <c r="C30" s="103">
        <v>57000000</v>
      </c>
      <c r="D30" s="17">
        <f>'2.a'!D28</f>
        <v>58500000</v>
      </c>
    </row>
    <row r="31" spans="1:4" s="3" customFormat="1" ht="14.45" customHeight="1" x14ac:dyDescent="0.2">
      <c r="A31" s="27" t="s">
        <v>39</v>
      </c>
      <c r="B31" s="17" t="s">
        <v>0</v>
      </c>
      <c r="C31" s="103">
        <v>220000000</v>
      </c>
      <c r="D31" s="17">
        <f>'2.a'!D29</f>
        <v>150000000</v>
      </c>
    </row>
    <row r="32" spans="1:4" s="3" customFormat="1" ht="14.45" customHeight="1" x14ac:dyDescent="0.2">
      <c r="A32" s="27" t="s">
        <v>40</v>
      </c>
      <c r="B32" s="17" t="s">
        <v>47</v>
      </c>
      <c r="C32" s="103">
        <v>10000000</v>
      </c>
      <c r="D32" s="17">
        <f>'2.a'!D30</f>
        <v>0</v>
      </c>
    </row>
    <row r="33" spans="1:4" s="3" customFormat="1" ht="26.25" customHeight="1" x14ac:dyDescent="0.2">
      <c r="A33" s="27" t="s">
        <v>48</v>
      </c>
      <c r="B33" s="17" t="s">
        <v>139</v>
      </c>
      <c r="C33" s="103">
        <v>265000000</v>
      </c>
      <c r="D33" s="17">
        <f>'2.a'!D31</f>
        <v>160000000</v>
      </c>
    </row>
    <row r="34" spans="1:4" s="3" customFormat="1" ht="14.45" customHeight="1" x14ac:dyDescent="0.2">
      <c r="A34" s="27" t="s">
        <v>49</v>
      </c>
      <c r="B34" s="17" t="s">
        <v>140</v>
      </c>
      <c r="C34" s="103">
        <v>1000000</v>
      </c>
      <c r="D34" s="17">
        <f>'2.a'!D32</f>
        <v>1500000</v>
      </c>
    </row>
    <row r="35" spans="1:4" s="3" customFormat="1" ht="14.45" customHeight="1" x14ac:dyDescent="0.2">
      <c r="A35" s="96" t="s">
        <v>38</v>
      </c>
      <c r="B35" s="97" t="s">
        <v>10</v>
      </c>
      <c r="C35" s="97">
        <f>SUM(C30:C34)</f>
        <v>553000000</v>
      </c>
      <c r="D35" s="97">
        <f>SUM(D30:D34)</f>
        <v>370000000</v>
      </c>
    </row>
    <row r="36" spans="1:4" s="3" customFormat="1" ht="15" customHeight="1" x14ac:dyDescent="0.2">
      <c r="A36" s="96" t="s">
        <v>50</v>
      </c>
      <c r="B36" s="97" t="s">
        <v>186</v>
      </c>
      <c r="C36" s="97">
        <v>131760828</v>
      </c>
      <c r="D36" s="97">
        <f>'2.a'!D34+'4'!D9+'4'!F9+'4'!H9</f>
        <v>139507809</v>
      </c>
    </row>
    <row r="37" spans="1:4" s="3" customFormat="1" ht="15" customHeight="1" x14ac:dyDescent="0.2">
      <c r="A37" s="16" t="s">
        <v>52</v>
      </c>
      <c r="B37" s="17" t="s">
        <v>53</v>
      </c>
      <c r="C37" s="17">
        <v>0</v>
      </c>
      <c r="D37" s="17">
        <f>'2.a'!D35</f>
        <v>20598765</v>
      </c>
    </row>
    <row r="38" spans="1:4" s="3" customFormat="1" ht="15" customHeight="1" x14ac:dyDescent="0.2">
      <c r="A38" s="16" t="s">
        <v>96</v>
      </c>
      <c r="B38" s="17" t="s">
        <v>97</v>
      </c>
      <c r="C38" s="17">
        <v>0</v>
      </c>
      <c r="D38" s="17">
        <f>'2.a'!D36</f>
        <v>0</v>
      </c>
    </row>
    <row r="39" spans="1:4" s="3" customFormat="1" ht="15" customHeight="1" x14ac:dyDescent="0.2">
      <c r="A39" s="16" t="s">
        <v>98</v>
      </c>
      <c r="B39" s="17" t="s">
        <v>99</v>
      </c>
      <c r="C39" s="17">
        <v>0</v>
      </c>
      <c r="D39" s="17">
        <f>'2.a'!D37</f>
        <v>0</v>
      </c>
    </row>
    <row r="40" spans="1:4" s="3" customFormat="1" ht="15" customHeight="1" x14ac:dyDescent="0.2">
      <c r="A40" s="16" t="s">
        <v>100</v>
      </c>
      <c r="B40" s="17" t="s">
        <v>101</v>
      </c>
      <c r="C40" s="17">
        <v>0</v>
      </c>
      <c r="D40" s="17">
        <f>'2.a'!D38</f>
        <v>0</v>
      </c>
    </row>
    <row r="41" spans="1:4" s="3" customFormat="1" ht="15" customHeight="1" x14ac:dyDescent="0.2">
      <c r="A41" s="96" t="s">
        <v>51</v>
      </c>
      <c r="B41" s="97" t="s">
        <v>187</v>
      </c>
      <c r="C41" s="97">
        <v>0</v>
      </c>
      <c r="D41" s="97">
        <f>SUM(D37:D40)</f>
        <v>20598765</v>
      </c>
    </row>
    <row r="42" spans="1:4" s="3" customFormat="1" ht="15" customHeight="1" x14ac:dyDescent="0.2">
      <c r="A42" s="96" t="s">
        <v>54</v>
      </c>
      <c r="B42" s="97" t="s">
        <v>188</v>
      </c>
      <c r="C42" s="97">
        <v>6448800</v>
      </c>
      <c r="D42" s="97">
        <f>'2.a'!D40+'4'!D11+'4'!F11+'4'!H11</f>
        <v>1409420</v>
      </c>
    </row>
    <row r="43" spans="1:4" s="3" customFormat="1" ht="15" customHeight="1" x14ac:dyDescent="0.2">
      <c r="A43" s="100" t="s">
        <v>55</v>
      </c>
      <c r="B43" s="99" t="s">
        <v>189</v>
      </c>
      <c r="C43" s="99">
        <v>791592</v>
      </c>
      <c r="D43" s="99">
        <f>D44+D45</f>
        <v>823235</v>
      </c>
    </row>
    <row r="44" spans="1:4" s="3" customFormat="1" ht="24.95" customHeight="1" x14ac:dyDescent="0.2">
      <c r="A44" s="16" t="s">
        <v>56</v>
      </c>
      <c r="B44" s="17" t="s">
        <v>57</v>
      </c>
      <c r="C44" s="103">
        <v>659418</v>
      </c>
      <c r="D44" s="17">
        <f>'2.a'!D41+'4'!D13</f>
        <v>465540</v>
      </c>
    </row>
    <row r="45" spans="1:4" s="3" customFormat="1" ht="15" customHeight="1" x14ac:dyDescent="0.2">
      <c r="A45" s="16" t="s">
        <v>58</v>
      </c>
      <c r="B45" s="17" t="s">
        <v>59</v>
      </c>
      <c r="C45" s="103">
        <v>132174</v>
      </c>
      <c r="D45" s="17">
        <f>'2.a'!D42</f>
        <v>357695</v>
      </c>
    </row>
    <row r="46" spans="1:4" s="3" customFormat="1" ht="15" customHeight="1" x14ac:dyDescent="0.2">
      <c r="A46" s="201" t="s">
        <v>60</v>
      </c>
      <c r="B46" s="81" t="s">
        <v>132</v>
      </c>
      <c r="C46" s="81">
        <f>C21+C29+C35+C36+C42+C43+C41</f>
        <v>1860955905</v>
      </c>
      <c r="D46" s="81">
        <f>D21+D29+D35+D36+D42+D43+D41</f>
        <v>1143509418</v>
      </c>
    </row>
    <row r="47" spans="1:4" s="3" customFormat="1" ht="14.45" customHeight="1" x14ac:dyDescent="0.2">
      <c r="A47" s="17" t="s">
        <v>62</v>
      </c>
      <c r="B47" s="17" t="s">
        <v>63</v>
      </c>
      <c r="C47" s="103"/>
      <c r="D47" s="17"/>
    </row>
    <row r="48" spans="1:4" s="3" customFormat="1" ht="21" customHeight="1" x14ac:dyDescent="0.2">
      <c r="A48" s="17" t="s">
        <v>64</v>
      </c>
      <c r="B48" s="17" t="s">
        <v>247</v>
      </c>
      <c r="C48" s="103">
        <v>0</v>
      </c>
      <c r="D48" s="17">
        <f>'2.a'!D46</f>
        <v>0</v>
      </c>
    </row>
    <row r="49" spans="1:4" s="3" customFormat="1" ht="14.45" customHeight="1" x14ac:dyDescent="0.2">
      <c r="A49" s="17" t="s">
        <v>199</v>
      </c>
      <c r="B49" s="27" t="s">
        <v>198</v>
      </c>
      <c r="C49" s="103">
        <v>0</v>
      </c>
      <c r="D49" s="17">
        <f>'2.a'!D47</f>
        <v>0</v>
      </c>
    </row>
    <row r="50" spans="1:4" s="3" customFormat="1" ht="14.45" customHeight="1" x14ac:dyDescent="0.2">
      <c r="A50" s="17" t="s">
        <v>65</v>
      </c>
      <c r="B50" s="17" t="s">
        <v>248</v>
      </c>
      <c r="C50" s="103">
        <v>937444981</v>
      </c>
      <c r="D50" s="17">
        <f>'2.a'!D48+'4'!F16+'4'!H16</f>
        <v>313304231</v>
      </c>
    </row>
    <row r="51" spans="1:4" s="3" customFormat="1" ht="14.45" customHeight="1" x14ac:dyDescent="0.2">
      <c r="A51" s="96" t="s">
        <v>61</v>
      </c>
      <c r="B51" s="97" t="s">
        <v>190</v>
      </c>
      <c r="C51" s="97">
        <f>SUM(C48:C50)</f>
        <v>937444981</v>
      </c>
      <c r="D51" s="97">
        <f>SUM(D48:D50)</f>
        <v>313304231</v>
      </c>
    </row>
    <row r="52" spans="1:4" ht="15.95" customHeight="1" x14ac:dyDescent="0.2">
      <c r="A52" s="201"/>
      <c r="B52" s="81" t="s">
        <v>66</v>
      </c>
      <c r="C52" s="81">
        <v>2798400886</v>
      </c>
      <c r="D52" s="81">
        <f>D46+D51</f>
        <v>1456813649</v>
      </c>
    </row>
  </sheetData>
  <printOptions horizontalCentered="1"/>
  <pageMargins left="0.15748031496062992" right="0.15748031496062992" top="1.1023622047244095" bottom="0.23622047244094491" header="0.51181102362204722" footer="0.35433070866141736"/>
  <pageSetup paperSize="9" scale="81" orientation="portrait" horizontalDpi="300" verticalDpi="300" r:id="rId1"/>
  <headerFooter alignWithMargins="0">
    <oddHeader>&amp;C&amp;"Times New Roman CE,Félkövér dőlt"ZALAKAROS VÁROS  ÖNKORMÁNYZATA ÉS KÖLTSÉGVETÉSI SZERVEI ÖSSZESÍTETT
 BEVÉTELI ELŐIRÁNYZATAI ROVATONKÉNT
2020-2021. ÉVBEN 2/2021.( II.25.  )Ör.&amp;R&amp;"Times New Roman CE,Félkövér dőlt"2. melléklet
Adatok Ft-ban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view="pageLayout" topLeftCell="A40" zoomScaleNormal="100" workbookViewId="0">
      <selection activeCell="F4" sqref="F4"/>
    </sheetView>
  </sheetViews>
  <sheetFormatPr defaultRowHeight="12" x14ac:dyDescent="0.2"/>
  <cols>
    <col min="1" max="1" width="7.5" style="9" customWidth="1"/>
    <col min="2" max="2" width="65.5" style="7" customWidth="1"/>
    <col min="3" max="3" width="15.6640625" style="7" customWidth="1"/>
    <col min="4" max="4" width="15.33203125" style="7" customWidth="1"/>
    <col min="5" max="16384" width="9.33203125" style="6"/>
  </cols>
  <sheetData>
    <row r="1" spans="1:6" s="3" customFormat="1" ht="55.5" customHeight="1" x14ac:dyDescent="0.2">
      <c r="A1" s="201" t="s">
        <v>149</v>
      </c>
      <c r="B1" s="201" t="s">
        <v>129</v>
      </c>
      <c r="C1" s="201" t="s">
        <v>360</v>
      </c>
      <c r="D1" s="201" t="s">
        <v>406</v>
      </c>
    </row>
    <row r="2" spans="1:6" s="8" customFormat="1" ht="14.45" customHeight="1" x14ac:dyDescent="0.2">
      <c r="A2" s="12" t="s">
        <v>20</v>
      </c>
      <c r="B2" s="15" t="s">
        <v>113</v>
      </c>
      <c r="C2" s="101"/>
      <c r="D2" s="15"/>
    </row>
    <row r="3" spans="1:6" s="3" customFormat="1" ht="14.45" customHeight="1" x14ac:dyDescent="0.2">
      <c r="A3" s="27" t="s">
        <v>23</v>
      </c>
      <c r="B3" s="17" t="s">
        <v>24</v>
      </c>
      <c r="C3" s="103"/>
      <c r="D3" s="17"/>
    </row>
    <row r="4" spans="1:6" s="3" customFormat="1" ht="18" customHeight="1" x14ac:dyDescent="0.2">
      <c r="A4" s="28" t="s">
        <v>25</v>
      </c>
      <c r="B4" s="17" t="s">
        <v>26</v>
      </c>
      <c r="C4" s="53">
        <v>335493884</v>
      </c>
      <c r="D4" s="53">
        <v>129392457</v>
      </c>
      <c r="E4"/>
      <c r="F4"/>
    </row>
    <row r="5" spans="1:6" s="3" customFormat="1" ht="18" customHeight="1" x14ac:dyDescent="0.2">
      <c r="A5" s="28" t="s">
        <v>27</v>
      </c>
      <c r="B5" s="17" t="s">
        <v>37</v>
      </c>
      <c r="C5" s="202">
        <v>47362030</v>
      </c>
      <c r="D5" s="26">
        <v>51944080</v>
      </c>
      <c r="E5"/>
      <c r="F5"/>
    </row>
    <row r="6" spans="1:6" s="3" customFormat="1" ht="24.95" customHeight="1" x14ac:dyDescent="0.2">
      <c r="A6" s="28" t="s">
        <v>28</v>
      </c>
      <c r="B6" s="17" t="s">
        <v>29</v>
      </c>
      <c r="C6" s="202">
        <v>79671359</v>
      </c>
      <c r="D6" s="26">
        <v>86588696</v>
      </c>
      <c r="E6"/>
      <c r="F6"/>
    </row>
    <row r="7" spans="1:6" s="3" customFormat="1" ht="15" customHeight="1" x14ac:dyDescent="0.2">
      <c r="A7" s="28" t="s">
        <v>30</v>
      </c>
      <c r="B7" s="17" t="s">
        <v>32</v>
      </c>
      <c r="C7" s="202">
        <v>3185046</v>
      </c>
      <c r="D7" s="26">
        <v>5761350</v>
      </c>
      <c r="E7"/>
      <c r="F7"/>
    </row>
    <row r="8" spans="1:6" s="3" customFormat="1" ht="16.5" customHeight="1" x14ac:dyDescent="0.2">
      <c r="A8" s="28" t="s">
        <v>31</v>
      </c>
      <c r="B8" s="17" t="s">
        <v>93</v>
      </c>
      <c r="C8" s="103">
        <v>0</v>
      </c>
      <c r="D8" s="17">
        <v>0</v>
      </c>
    </row>
    <row r="9" spans="1:6" s="3" customFormat="1" ht="15" customHeight="1" x14ac:dyDescent="0.2">
      <c r="A9" s="28" t="s">
        <v>201</v>
      </c>
      <c r="B9" s="17" t="s">
        <v>202</v>
      </c>
      <c r="C9" s="103">
        <v>0</v>
      </c>
      <c r="D9" s="17">
        <v>0</v>
      </c>
    </row>
    <row r="10" spans="1:6" s="3" customFormat="1" ht="24.75" customHeight="1" x14ac:dyDescent="0.2">
      <c r="A10" s="27" t="s">
        <v>203</v>
      </c>
      <c r="B10" s="17" t="s">
        <v>204</v>
      </c>
      <c r="C10" s="103">
        <v>0</v>
      </c>
      <c r="D10" s="17">
        <v>0</v>
      </c>
    </row>
    <row r="11" spans="1:6" s="3" customFormat="1" ht="18.75" customHeight="1" x14ac:dyDescent="0.2">
      <c r="A11" s="27" t="s">
        <v>123</v>
      </c>
      <c r="B11" s="17" t="s">
        <v>124</v>
      </c>
      <c r="C11" s="103">
        <v>61463158</v>
      </c>
      <c r="D11" s="17">
        <f>SUM(D12:D18)</f>
        <v>75830750</v>
      </c>
    </row>
    <row r="12" spans="1:6" s="3" customFormat="1" ht="18.75" customHeight="1" x14ac:dyDescent="0.2">
      <c r="A12" s="27"/>
      <c r="B12" s="17" t="s">
        <v>362</v>
      </c>
      <c r="C12" s="17">
        <v>1150000</v>
      </c>
      <c r="D12" s="17">
        <v>1150000</v>
      </c>
    </row>
    <row r="13" spans="1:6" s="3" customFormat="1" ht="18.75" customHeight="1" x14ac:dyDescent="0.2">
      <c r="A13" s="27"/>
      <c r="B13" s="17" t="s">
        <v>363</v>
      </c>
      <c r="C13" s="17">
        <v>25774444</v>
      </c>
      <c r="D13" s="17">
        <v>28134000</v>
      </c>
    </row>
    <row r="14" spans="1:6" s="3" customFormat="1" ht="18.75" customHeight="1" x14ac:dyDescent="0.2">
      <c r="A14" s="27"/>
      <c r="B14" s="17" t="s">
        <v>364</v>
      </c>
      <c r="C14" s="17">
        <v>18266714</v>
      </c>
      <c r="D14" s="17">
        <v>18469200</v>
      </c>
    </row>
    <row r="15" spans="1:6" s="3" customFormat="1" ht="18.75" customHeight="1" x14ac:dyDescent="0.2">
      <c r="A15" s="27"/>
      <c r="B15" s="17" t="s">
        <v>365</v>
      </c>
      <c r="C15" s="17">
        <v>7718400</v>
      </c>
      <c r="D15" s="17">
        <v>9002800</v>
      </c>
    </row>
    <row r="16" spans="1:6" s="3" customFormat="1" ht="18.75" customHeight="1" x14ac:dyDescent="0.2">
      <c r="A16" s="27"/>
      <c r="B16" s="17" t="s">
        <v>366</v>
      </c>
      <c r="C16" s="17">
        <v>153600</v>
      </c>
      <c r="D16" s="17">
        <v>162000</v>
      </c>
    </row>
    <row r="17" spans="1:4" s="3" customFormat="1" ht="18.75" customHeight="1" x14ac:dyDescent="0.2">
      <c r="A17" s="27"/>
      <c r="B17" s="17" t="s">
        <v>367</v>
      </c>
      <c r="C17" s="17">
        <v>8400000</v>
      </c>
      <c r="D17" s="17">
        <v>0</v>
      </c>
    </row>
    <row r="18" spans="1:4" s="3" customFormat="1" ht="18.75" customHeight="1" x14ac:dyDescent="0.2">
      <c r="A18" s="27"/>
      <c r="B18" s="17" t="s">
        <v>407</v>
      </c>
      <c r="C18" s="17">
        <v>0</v>
      </c>
      <c r="D18" s="17">
        <v>18912750</v>
      </c>
    </row>
    <row r="19" spans="1:4" s="3" customFormat="1" ht="14.45" customHeight="1" x14ac:dyDescent="0.2">
      <c r="A19" s="96" t="s">
        <v>21</v>
      </c>
      <c r="B19" s="97" t="s">
        <v>22</v>
      </c>
      <c r="C19" s="97">
        <f>C4+C5+C6+C7+C11</f>
        <v>527175477</v>
      </c>
      <c r="D19" s="97">
        <f>D4+D5+D6+D7+D11</f>
        <v>349517333</v>
      </c>
    </row>
    <row r="20" spans="1:4" s="3" customFormat="1" ht="17.25" customHeight="1" x14ac:dyDescent="0.2">
      <c r="A20" s="27" t="s">
        <v>35</v>
      </c>
      <c r="B20" s="17" t="s">
        <v>36</v>
      </c>
      <c r="C20" s="17">
        <v>637000332</v>
      </c>
      <c r="D20" s="17">
        <f>SUM(D21:D26)</f>
        <v>261652856</v>
      </c>
    </row>
    <row r="21" spans="1:4" s="3" customFormat="1" ht="17.25" customHeight="1" x14ac:dyDescent="0.2">
      <c r="A21" s="27"/>
      <c r="B21" s="250" t="s">
        <v>361</v>
      </c>
      <c r="C21" s="290">
        <v>2500000</v>
      </c>
      <c r="D21" s="17">
        <v>2500000</v>
      </c>
    </row>
    <row r="22" spans="1:4" s="3" customFormat="1" ht="17.25" customHeight="1" x14ac:dyDescent="0.2">
      <c r="A22" s="27"/>
      <c r="B22" s="250" t="s">
        <v>244</v>
      </c>
      <c r="C22" s="103">
        <v>5591795</v>
      </c>
      <c r="D22" s="17">
        <v>0</v>
      </c>
    </row>
    <row r="23" spans="1:4" s="3" customFormat="1" ht="17.25" customHeight="1" x14ac:dyDescent="0.2">
      <c r="A23" s="27"/>
      <c r="B23" s="250" t="s">
        <v>245</v>
      </c>
      <c r="C23" s="103">
        <v>103334259</v>
      </c>
      <c r="D23" s="17">
        <v>0</v>
      </c>
    </row>
    <row r="24" spans="1:4" s="3" customFormat="1" ht="17.25" customHeight="1" x14ac:dyDescent="0.2">
      <c r="A24" s="27"/>
      <c r="B24" s="250" t="s">
        <v>246</v>
      </c>
      <c r="C24" s="103">
        <v>5900000</v>
      </c>
      <c r="D24" s="17">
        <v>0</v>
      </c>
    </row>
    <row r="25" spans="1:4" s="3" customFormat="1" ht="17.25" customHeight="1" x14ac:dyDescent="0.2">
      <c r="A25" s="27"/>
      <c r="B25" s="250" t="s">
        <v>355</v>
      </c>
      <c r="C25" s="103">
        <v>519674278</v>
      </c>
      <c r="D25" s="17">
        <v>199152856</v>
      </c>
    </row>
    <row r="26" spans="1:4" s="3" customFormat="1" ht="17.25" customHeight="1" x14ac:dyDescent="0.2">
      <c r="A26" s="27"/>
      <c r="B26" s="250" t="s">
        <v>408</v>
      </c>
      <c r="C26" s="103">
        <v>0</v>
      </c>
      <c r="D26" s="17">
        <v>60000000</v>
      </c>
    </row>
    <row r="27" spans="1:4" s="3" customFormat="1" ht="14.45" customHeight="1" x14ac:dyDescent="0.2">
      <c r="A27" s="96" t="s">
        <v>33</v>
      </c>
      <c r="B27" s="97" t="s">
        <v>34</v>
      </c>
      <c r="C27" s="97">
        <f>C20</f>
        <v>637000332</v>
      </c>
      <c r="D27" s="97">
        <f>D20</f>
        <v>261652856</v>
      </c>
    </row>
    <row r="28" spans="1:4" s="3" customFormat="1" ht="14.45" customHeight="1" x14ac:dyDescent="0.2">
      <c r="A28" s="251" t="s">
        <v>94</v>
      </c>
      <c r="B28" s="31" t="s">
        <v>95</v>
      </c>
      <c r="C28" s="103">
        <v>57000000</v>
      </c>
      <c r="D28" s="17">
        <v>58500000</v>
      </c>
    </row>
    <row r="29" spans="1:4" s="3" customFormat="1" ht="14.45" customHeight="1" x14ac:dyDescent="0.2">
      <c r="A29" s="27" t="s">
        <v>39</v>
      </c>
      <c r="B29" s="17" t="s">
        <v>0</v>
      </c>
      <c r="C29" s="103">
        <v>220000000</v>
      </c>
      <c r="D29" s="17">
        <v>150000000</v>
      </c>
    </row>
    <row r="30" spans="1:4" s="3" customFormat="1" ht="14.45" customHeight="1" x14ac:dyDescent="0.2">
      <c r="A30" s="27" t="s">
        <v>40</v>
      </c>
      <c r="B30" s="17" t="s">
        <v>47</v>
      </c>
      <c r="C30" s="103">
        <v>10000000</v>
      </c>
      <c r="D30" s="17">
        <v>0</v>
      </c>
    </row>
    <row r="31" spans="1:4" s="3" customFormat="1" ht="26.25" customHeight="1" x14ac:dyDescent="0.2">
      <c r="A31" s="27" t="s">
        <v>48</v>
      </c>
      <c r="B31" s="17" t="s">
        <v>139</v>
      </c>
      <c r="C31" s="103">
        <v>265000000</v>
      </c>
      <c r="D31" s="17">
        <v>160000000</v>
      </c>
    </row>
    <row r="32" spans="1:4" s="3" customFormat="1" ht="14.45" customHeight="1" x14ac:dyDescent="0.2">
      <c r="A32" s="27" t="s">
        <v>49</v>
      </c>
      <c r="B32" s="17" t="s">
        <v>140</v>
      </c>
      <c r="C32" s="103">
        <v>1000000</v>
      </c>
      <c r="D32" s="17">
        <v>1500000</v>
      </c>
    </row>
    <row r="33" spans="1:4" s="3" customFormat="1" ht="14.45" customHeight="1" x14ac:dyDescent="0.2">
      <c r="A33" s="96" t="s">
        <v>38</v>
      </c>
      <c r="B33" s="97" t="s">
        <v>10</v>
      </c>
      <c r="C33" s="97">
        <f>SUM(C28:C32)</f>
        <v>553000000</v>
      </c>
      <c r="D33" s="97">
        <f>SUM(D28:D32)</f>
        <v>370000000</v>
      </c>
    </row>
    <row r="34" spans="1:4" s="3" customFormat="1" ht="15" customHeight="1" x14ac:dyDescent="0.2">
      <c r="A34" s="96" t="s">
        <v>50</v>
      </c>
      <c r="B34" s="97" t="s">
        <v>186</v>
      </c>
      <c r="C34" s="97">
        <v>65188484</v>
      </c>
      <c r="D34" s="97">
        <v>74417179</v>
      </c>
    </row>
    <row r="35" spans="1:4" s="3" customFormat="1" ht="15" customHeight="1" x14ac:dyDescent="0.2">
      <c r="A35" s="16" t="s">
        <v>52</v>
      </c>
      <c r="B35" s="17" t="s">
        <v>53</v>
      </c>
      <c r="C35" s="103">
        <v>0</v>
      </c>
      <c r="D35" s="17">
        <v>20598765</v>
      </c>
    </row>
    <row r="36" spans="1:4" s="3" customFormat="1" ht="15" customHeight="1" x14ac:dyDescent="0.2">
      <c r="A36" s="16" t="s">
        <v>96</v>
      </c>
      <c r="B36" s="17" t="s">
        <v>97</v>
      </c>
      <c r="C36" s="103">
        <v>0</v>
      </c>
      <c r="D36" s="17">
        <v>0</v>
      </c>
    </row>
    <row r="37" spans="1:4" s="3" customFormat="1" ht="15" customHeight="1" x14ac:dyDescent="0.2">
      <c r="A37" s="16" t="s">
        <v>98</v>
      </c>
      <c r="B37" s="17" t="s">
        <v>99</v>
      </c>
      <c r="C37" s="103">
        <v>0</v>
      </c>
      <c r="D37" s="17">
        <v>0</v>
      </c>
    </row>
    <row r="38" spans="1:4" s="3" customFormat="1" ht="15" customHeight="1" x14ac:dyDescent="0.2">
      <c r="A38" s="16" t="s">
        <v>100</v>
      </c>
      <c r="B38" s="17" t="s">
        <v>101</v>
      </c>
      <c r="C38" s="103">
        <v>0</v>
      </c>
      <c r="D38" s="17">
        <v>0</v>
      </c>
    </row>
    <row r="39" spans="1:4" s="3" customFormat="1" ht="15" customHeight="1" x14ac:dyDescent="0.2">
      <c r="A39" s="96" t="s">
        <v>51</v>
      </c>
      <c r="B39" s="97" t="s">
        <v>187</v>
      </c>
      <c r="C39" s="98">
        <f>SUM(C35:C38)</f>
        <v>0</v>
      </c>
      <c r="D39" s="97">
        <f>SUM(D35:D38)</f>
        <v>20598765</v>
      </c>
    </row>
    <row r="40" spans="1:4" s="3" customFormat="1" ht="15" customHeight="1" x14ac:dyDescent="0.2">
      <c r="A40" s="96" t="s">
        <v>54</v>
      </c>
      <c r="B40" s="97" t="s">
        <v>188</v>
      </c>
      <c r="C40" s="97">
        <v>6448800</v>
      </c>
      <c r="D40" s="97">
        <v>1409420</v>
      </c>
    </row>
    <row r="41" spans="1:4" s="3" customFormat="1" ht="24.95" customHeight="1" x14ac:dyDescent="0.2">
      <c r="A41" s="16" t="s">
        <v>56</v>
      </c>
      <c r="B41" s="17" t="s">
        <v>57</v>
      </c>
      <c r="C41" s="103">
        <v>434418</v>
      </c>
      <c r="D41" s="17">
        <v>465540</v>
      </c>
    </row>
    <row r="42" spans="1:4" s="3" customFormat="1" ht="15" customHeight="1" x14ac:dyDescent="0.2">
      <c r="A42" s="16" t="s">
        <v>58</v>
      </c>
      <c r="B42" s="17" t="s">
        <v>59</v>
      </c>
      <c r="C42" s="103">
        <v>132174</v>
      </c>
      <c r="D42" s="17">
        <v>357695</v>
      </c>
    </row>
    <row r="43" spans="1:4" s="3" customFormat="1" ht="15" customHeight="1" x14ac:dyDescent="0.2">
      <c r="A43" s="96" t="s">
        <v>55</v>
      </c>
      <c r="B43" s="97" t="s">
        <v>189</v>
      </c>
      <c r="C43" s="97">
        <f>SUM(C41:C42)</f>
        <v>566592</v>
      </c>
      <c r="D43" s="97">
        <f>SUM(D41:D42)</f>
        <v>823235</v>
      </c>
    </row>
    <row r="44" spans="1:4" s="3" customFormat="1" ht="15" customHeight="1" x14ac:dyDescent="0.2">
      <c r="A44" s="201" t="s">
        <v>60</v>
      </c>
      <c r="B44" s="81" t="s">
        <v>132</v>
      </c>
      <c r="C44" s="81">
        <f>C19+C27+C33+C34+C39+C40+C43</f>
        <v>1789379685</v>
      </c>
      <c r="D44" s="81">
        <f>D19+D27+D33+D34+D39+D40+D43</f>
        <v>1078418788</v>
      </c>
    </row>
    <row r="45" spans="1:4" s="3" customFormat="1" ht="14.45" customHeight="1" x14ac:dyDescent="0.2">
      <c r="A45" s="17" t="s">
        <v>62</v>
      </c>
      <c r="B45" s="17" t="s">
        <v>63</v>
      </c>
      <c r="C45" s="103">
        <f>SUM(C46:C48)</f>
        <v>930000000</v>
      </c>
      <c r="D45" s="103">
        <f>SUM(D46:D48)</f>
        <v>306063598</v>
      </c>
    </row>
    <row r="46" spans="1:4" s="3" customFormat="1" ht="21" customHeight="1" x14ac:dyDescent="0.2">
      <c r="A46" s="17" t="s">
        <v>64</v>
      </c>
      <c r="B46" s="17" t="s">
        <v>247</v>
      </c>
      <c r="C46" s="103">
        <v>0</v>
      </c>
      <c r="D46" s="17">
        <v>0</v>
      </c>
    </row>
    <row r="47" spans="1:4" s="3" customFormat="1" ht="14.45" customHeight="1" x14ac:dyDescent="0.2">
      <c r="A47" s="17" t="s">
        <v>199</v>
      </c>
      <c r="B47" s="27" t="s">
        <v>198</v>
      </c>
      <c r="C47" s="103">
        <v>0</v>
      </c>
      <c r="D47" s="17">
        <v>0</v>
      </c>
    </row>
    <row r="48" spans="1:4" s="3" customFormat="1" ht="14.45" customHeight="1" x14ac:dyDescent="0.2">
      <c r="A48" s="17" t="s">
        <v>65</v>
      </c>
      <c r="B48" s="17" t="s">
        <v>248</v>
      </c>
      <c r="C48" s="103">
        <v>930000000</v>
      </c>
      <c r="D48" s="17">
        <v>306063598</v>
      </c>
    </row>
    <row r="49" spans="1:4" s="3" customFormat="1" ht="14.45" customHeight="1" x14ac:dyDescent="0.2">
      <c r="A49" s="96" t="s">
        <v>61</v>
      </c>
      <c r="B49" s="97" t="s">
        <v>190</v>
      </c>
      <c r="C49" s="97">
        <f>C45</f>
        <v>930000000</v>
      </c>
      <c r="D49" s="97">
        <f>D45</f>
        <v>306063598</v>
      </c>
    </row>
    <row r="50" spans="1:4" ht="15.95" customHeight="1" x14ac:dyDescent="0.2">
      <c r="A50" s="201"/>
      <c r="B50" s="81" t="s">
        <v>66</v>
      </c>
      <c r="C50" s="81">
        <v>2719379685</v>
      </c>
      <c r="D50" s="81">
        <f>D44+D49</f>
        <v>1384482386</v>
      </c>
    </row>
  </sheetData>
  <phoneticPr fontId="0" type="noConversion"/>
  <printOptions horizontalCentered="1"/>
  <pageMargins left="0.15748031496062992" right="0.15748031496062992" top="1.1023622047244095" bottom="0.23622047244094491" header="0.51181102362204722" footer="0.35433070866141736"/>
  <pageSetup paperSize="9" scale="85" orientation="portrait" horizontalDpi="300" verticalDpi="300" r:id="rId1"/>
  <headerFooter alignWithMargins="0">
    <oddHeader>&amp;C&amp;"Times New Roman CE,Félkövér dőlt"ZALAKAROS VÁROS  ÖNKORMÁNYZATA
 BEVÉTELI ELŐIRÁNYZATAI ROVATONKÉNT
2020-2021. ÉVBEN 2/2021.( II.25.  )Ör.&amp;R&amp;"Times New Roman CE,Félkövér dőlt"2.a melléklet
Adatok Ft-ban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Layout" topLeftCell="A31" zoomScaleNormal="100" workbookViewId="0">
      <selection activeCell="I12" sqref="I12"/>
    </sheetView>
  </sheetViews>
  <sheetFormatPr defaultRowHeight="12" x14ac:dyDescent="0.2"/>
  <cols>
    <col min="1" max="1" width="9.33203125" style="6"/>
    <col min="2" max="2" width="55.6640625" style="6" customWidth="1"/>
    <col min="3" max="3" width="16.83203125" style="6" customWidth="1"/>
    <col min="4" max="4" width="14.6640625" style="6" customWidth="1"/>
    <col min="5" max="6" width="16.33203125" style="6" customWidth="1"/>
    <col min="7" max="7" width="12.33203125" style="6" customWidth="1"/>
    <col min="8" max="8" width="14.6640625" style="6" customWidth="1"/>
    <col min="9" max="9" width="11.5" style="6" bestFit="1" customWidth="1"/>
    <col min="10" max="10" width="14.5" style="6" bestFit="1" customWidth="1"/>
    <col min="11" max="11" width="12.6640625" style="6" bestFit="1" customWidth="1"/>
    <col min="12" max="12" width="14.5" style="6" bestFit="1" customWidth="1"/>
    <col min="13" max="16384" width="9.33203125" style="6"/>
  </cols>
  <sheetData>
    <row r="1" spans="1:9" s="13" customFormat="1" ht="50.1" customHeight="1" x14ac:dyDescent="0.2">
      <c r="A1" s="225" t="s">
        <v>149</v>
      </c>
      <c r="B1" s="225" t="s">
        <v>129</v>
      </c>
      <c r="C1" s="300" t="s">
        <v>356</v>
      </c>
      <c r="D1" s="300"/>
      <c r="E1" s="300"/>
      <c r="F1" s="300" t="s">
        <v>357</v>
      </c>
      <c r="G1" s="300"/>
      <c r="H1" s="300"/>
    </row>
    <row r="2" spans="1:9" s="13" customFormat="1" ht="36.75" customHeight="1" x14ac:dyDescent="0.2">
      <c r="A2" s="162" t="s">
        <v>243</v>
      </c>
      <c r="B2" s="252" t="s">
        <v>253</v>
      </c>
      <c r="C2" s="204" t="s">
        <v>349</v>
      </c>
      <c r="D2" s="163" t="s">
        <v>350</v>
      </c>
      <c r="E2" s="163" t="s">
        <v>130</v>
      </c>
      <c r="F2" s="162" t="s">
        <v>349</v>
      </c>
      <c r="G2" s="163" t="s">
        <v>350</v>
      </c>
      <c r="H2" s="163" t="s">
        <v>130</v>
      </c>
    </row>
    <row r="3" spans="1:9" s="14" customFormat="1" ht="12.75" x14ac:dyDescent="0.2">
      <c r="A3" s="88" t="s">
        <v>150</v>
      </c>
      <c r="B3" s="89" t="s">
        <v>116</v>
      </c>
      <c r="C3" s="90">
        <v>292201962</v>
      </c>
      <c r="D3" s="93">
        <f>'3.a'!D3</f>
        <v>0</v>
      </c>
      <c r="E3" s="93">
        <f>SUM(C3:D3)</f>
        <v>292201962</v>
      </c>
      <c r="F3" s="90">
        <f>'3.a'!F3+'4'!D21+'4'!F21+'4'!H21</f>
        <v>270513204</v>
      </c>
      <c r="G3" s="93">
        <f>'3.a'!G3</f>
        <v>0</v>
      </c>
      <c r="H3" s="93">
        <f>SUM(F3:G3)</f>
        <v>270513204</v>
      </c>
    </row>
    <row r="4" spans="1:9" s="10" customFormat="1" ht="12.75" x14ac:dyDescent="0.2">
      <c r="A4" s="88" t="s">
        <v>151</v>
      </c>
      <c r="B4" s="89" t="s">
        <v>182</v>
      </c>
      <c r="C4" s="90">
        <v>56801927</v>
      </c>
      <c r="D4" s="93">
        <v>0</v>
      </c>
      <c r="E4" s="93">
        <f>SUM(C4:D4)</f>
        <v>56801927</v>
      </c>
      <c r="F4" s="90">
        <f>'3.a'!F4+'4'!D24+'4'!F24+'4'!H24</f>
        <v>43480230</v>
      </c>
      <c r="G4" s="93">
        <v>0</v>
      </c>
      <c r="H4" s="93">
        <f t="shared" ref="H4:H38" si="0">SUM(F4:G4)</f>
        <v>43480230</v>
      </c>
    </row>
    <row r="5" spans="1:9" s="10" customFormat="1" ht="12.75" x14ac:dyDescent="0.2">
      <c r="A5" s="88" t="s">
        <v>152</v>
      </c>
      <c r="B5" s="91" t="s">
        <v>183</v>
      </c>
      <c r="C5" s="90">
        <v>529087254</v>
      </c>
      <c r="D5" s="93">
        <f>2598500*1.27</f>
        <v>3300095</v>
      </c>
      <c r="E5" s="93">
        <f>SUM(C5:D5)</f>
        <v>532387349</v>
      </c>
      <c r="F5" s="90">
        <f>'3.a'!F5+'4'!D25+'4'!F25+'4'!H25</f>
        <v>661932449</v>
      </c>
      <c r="G5" s="93">
        <f>'3.a'!G5</f>
        <v>1650047.5</v>
      </c>
      <c r="H5" s="93">
        <f t="shared" si="0"/>
        <v>663582496.5</v>
      </c>
    </row>
    <row r="6" spans="1:9" s="10" customFormat="1" ht="12.75" x14ac:dyDescent="0.2">
      <c r="A6" s="88" t="s">
        <v>153</v>
      </c>
      <c r="B6" s="91" t="s">
        <v>11</v>
      </c>
      <c r="C6" s="90">
        <f>'3.a'!C6</f>
        <v>7500000</v>
      </c>
      <c r="D6" s="93">
        <v>0</v>
      </c>
      <c r="E6" s="93">
        <f>SUM(C6:D6)</f>
        <v>7500000</v>
      </c>
      <c r="F6" s="90">
        <f>'3.a'!F6</f>
        <v>5000000</v>
      </c>
      <c r="G6" s="93">
        <v>0</v>
      </c>
      <c r="H6" s="93">
        <f t="shared" si="0"/>
        <v>5000000</v>
      </c>
    </row>
    <row r="7" spans="1:9" s="10" customFormat="1" ht="12.75" x14ac:dyDescent="0.2">
      <c r="A7" s="88" t="s">
        <v>154</v>
      </c>
      <c r="B7" s="91" t="s">
        <v>19</v>
      </c>
      <c r="C7" s="90">
        <f>SUM(C8:C23)</f>
        <v>308382949</v>
      </c>
      <c r="D7" s="93">
        <v>15000000</v>
      </c>
      <c r="E7" s="93">
        <f>SUM(C7:D7)</f>
        <v>323382949</v>
      </c>
      <c r="F7" s="90">
        <f>'3.a'!F7+'4'!D32+'4'!F32+'4'!H32</f>
        <v>193262030</v>
      </c>
      <c r="G7" s="93">
        <f>SUM(G8:G23)</f>
        <v>6000000</v>
      </c>
      <c r="H7" s="93">
        <f>SUM(F7:G7)</f>
        <v>199262030</v>
      </c>
    </row>
    <row r="8" spans="1:9" s="10" customFormat="1" ht="12.75" x14ac:dyDescent="0.2">
      <c r="A8" s="18"/>
      <c r="B8" s="78" t="s">
        <v>221</v>
      </c>
      <c r="C8" s="292">
        <f>'3.a'!C8</f>
        <v>32365000</v>
      </c>
      <c r="D8" s="21">
        <v>0</v>
      </c>
      <c r="E8" s="293">
        <f t="shared" ref="E8:E21" si="1">SUM(C8:D8)</f>
        <v>32365000</v>
      </c>
      <c r="F8" s="25">
        <f>'3.a'!F8</f>
        <v>35574000</v>
      </c>
      <c r="G8" s="21">
        <v>0</v>
      </c>
      <c r="H8" s="224">
        <f t="shared" si="0"/>
        <v>35574000</v>
      </c>
    </row>
    <row r="9" spans="1:9" s="10" customFormat="1" ht="12.75" x14ac:dyDescent="0.2">
      <c r="A9" s="18"/>
      <c r="B9" s="78" t="s">
        <v>222</v>
      </c>
      <c r="C9" s="292">
        <f>'3.a'!C9</f>
        <v>450000</v>
      </c>
      <c r="D9" s="21">
        <v>0</v>
      </c>
      <c r="E9" s="293">
        <f t="shared" si="1"/>
        <v>450000</v>
      </c>
      <c r="F9" s="25">
        <f>'3.a'!F9</f>
        <v>0</v>
      </c>
      <c r="G9" s="21">
        <v>0</v>
      </c>
      <c r="H9" s="224">
        <f t="shared" si="0"/>
        <v>0</v>
      </c>
    </row>
    <row r="10" spans="1:9" s="10" customFormat="1" ht="12.75" x14ac:dyDescent="0.2">
      <c r="A10" s="18"/>
      <c r="B10" s="78" t="s">
        <v>223</v>
      </c>
      <c r="C10" s="292">
        <f>'3.a'!C10</f>
        <v>19000000</v>
      </c>
      <c r="D10" s="21">
        <v>0</v>
      </c>
      <c r="E10" s="293">
        <f t="shared" si="1"/>
        <v>19000000</v>
      </c>
      <c r="F10" s="25">
        <f>'3.a'!F10</f>
        <v>12000000</v>
      </c>
      <c r="G10" s="21">
        <v>0</v>
      </c>
      <c r="H10" s="224">
        <f t="shared" si="0"/>
        <v>12000000</v>
      </c>
      <c r="I10" s="10">
        <f>H8+H20</f>
        <v>36291800</v>
      </c>
    </row>
    <row r="11" spans="1:9" s="10" customFormat="1" ht="12.75" x14ac:dyDescent="0.2">
      <c r="A11" s="18"/>
      <c r="B11" s="78" t="s">
        <v>224</v>
      </c>
      <c r="C11" s="292">
        <f>'3.a'!C11</f>
        <v>72250000</v>
      </c>
      <c r="D11" s="21">
        <v>0</v>
      </c>
      <c r="E11" s="293">
        <f t="shared" si="1"/>
        <v>72250000</v>
      </c>
      <c r="F11" s="25">
        <f>'3.a'!F11</f>
        <v>55000000</v>
      </c>
      <c r="G11" s="21">
        <v>0</v>
      </c>
      <c r="H11" s="224">
        <f t="shared" si="0"/>
        <v>55000000</v>
      </c>
      <c r="I11" s="10">
        <f>H10+H11+H15+H16+H19+H22</f>
        <v>80138000</v>
      </c>
    </row>
    <row r="12" spans="1:9" s="10" customFormat="1" ht="25.5" x14ac:dyDescent="0.2">
      <c r="A12" s="18"/>
      <c r="B12" s="253" t="s">
        <v>225</v>
      </c>
      <c r="C12" s="292">
        <f>'3.a'!C12</f>
        <v>450000</v>
      </c>
      <c r="D12" s="21">
        <v>0</v>
      </c>
      <c r="E12" s="293">
        <f t="shared" si="1"/>
        <v>450000</v>
      </c>
      <c r="F12" s="25">
        <f>'3.a'!F12</f>
        <v>0</v>
      </c>
      <c r="G12" s="21">
        <v>0</v>
      </c>
      <c r="H12" s="224">
        <f t="shared" si="0"/>
        <v>0</v>
      </c>
    </row>
    <row r="13" spans="1:9" s="10" customFormat="1" ht="12.75" x14ac:dyDescent="0.2">
      <c r="A13" s="18"/>
      <c r="B13" s="254" t="s">
        <v>369</v>
      </c>
      <c r="C13" s="291">
        <f>'3.a'!C13</f>
        <v>4328876</v>
      </c>
      <c r="D13" s="255">
        <v>0</v>
      </c>
      <c r="E13" s="291">
        <f t="shared" si="1"/>
        <v>4328876</v>
      </c>
      <c r="F13" s="25">
        <f>'3.a'!F13</f>
        <v>0</v>
      </c>
      <c r="G13" s="21">
        <v>0</v>
      </c>
      <c r="H13" s="224">
        <f t="shared" si="0"/>
        <v>0</v>
      </c>
    </row>
    <row r="14" spans="1:9" s="10" customFormat="1" ht="12.75" x14ac:dyDescent="0.2">
      <c r="A14" s="18"/>
      <c r="B14" s="254" t="s">
        <v>226</v>
      </c>
      <c r="C14" s="292">
        <f>'3.a'!C14</f>
        <v>1000000</v>
      </c>
      <c r="D14" s="293">
        <v>0</v>
      </c>
      <c r="E14" s="293">
        <f t="shared" si="1"/>
        <v>1000000</v>
      </c>
      <c r="F14" s="25">
        <f>'3.a'!F14</f>
        <v>1000000</v>
      </c>
      <c r="G14" s="21">
        <v>0</v>
      </c>
      <c r="H14" s="224">
        <f t="shared" si="0"/>
        <v>1000000</v>
      </c>
    </row>
    <row r="15" spans="1:9" s="10" customFormat="1" ht="12.75" x14ac:dyDescent="0.2">
      <c r="A15" s="18"/>
      <c r="B15" s="254" t="s">
        <v>370</v>
      </c>
      <c r="C15" s="291">
        <f>'3.a'!C15</f>
        <v>2000000</v>
      </c>
      <c r="D15" s="255"/>
      <c r="E15" s="291">
        <f t="shared" si="1"/>
        <v>2000000</v>
      </c>
      <c r="F15" s="25">
        <f>'3.a'!F15</f>
        <v>0</v>
      </c>
      <c r="G15" s="21">
        <v>4000000</v>
      </c>
      <c r="H15" s="224">
        <f t="shared" si="0"/>
        <v>4000000</v>
      </c>
    </row>
    <row r="16" spans="1:9" s="10" customFormat="1" ht="12.75" x14ac:dyDescent="0.2">
      <c r="A16" s="18"/>
      <c r="B16" s="254" t="s">
        <v>410</v>
      </c>
      <c r="C16" s="291">
        <v>0</v>
      </c>
      <c r="D16" s="255">
        <v>0</v>
      </c>
      <c r="E16" s="291">
        <v>0</v>
      </c>
      <c r="F16" s="25">
        <v>0</v>
      </c>
      <c r="G16" s="21">
        <v>2000000</v>
      </c>
      <c r="H16" s="224">
        <v>2000000</v>
      </c>
    </row>
    <row r="17" spans="1:8" s="10" customFormat="1" ht="12.75" x14ac:dyDescent="0.2">
      <c r="A17" s="18"/>
      <c r="B17" s="254" t="s">
        <v>409</v>
      </c>
      <c r="C17" s="291">
        <v>0</v>
      </c>
      <c r="D17" s="291">
        <v>0</v>
      </c>
      <c r="E17" s="291">
        <f>SUM(C17:D17)</f>
        <v>0</v>
      </c>
      <c r="F17" s="25">
        <v>39714536</v>
      </c>
      <c r="G17" s="21">
        <v>0</v>
      </c>
      <c r="H17" s="87">
        <f>SUM(F17:G17)</f>
        <v>39714536</v>
      </c>
    </row>
    <row r="18" spans="1:8" s="10" customFormat="1" ht="12.75" x14ac:dyDescent="0.2">
      <c r="A18" s="18"/>
      <c r="B18" s="254" t="s">
        <v>371</v>
      </c>
      <c r="C18" s="291">
        <f>'3.a'!C18</f>
        <v>500000</v>
      </c>
      <c r="D18" s="255">
        <v>0</v>
      </c>
      <c r="E18" s="291">
        <f t="shared" si="1"/>
        <v>500000</v>
      </c>
      <c r="F18" s="25">
        <f>'3.a'!F18</f>
        <v>0</v>
      </c>
      <c r="G18" s="21">
        <v>0</v>
      </c>
      <c r="H18" s="224">
        <f t="shared" si="0"/>
        <v>0</v>
      </c>
    </row>
    <row r="19" spans="1:8" s="10" customFormat="1" ht="12.75" x14ac:dyDescent="0.2">
      <c r="A19" s="18"/>
      <c r="B19" s="254" t="s">
        <v>372</v>
      </c>
      <c r="C19" s="291">
        <f>'3.a'!C19</f>
        <v>2500000</v>
      </c>
      <c r="D19" s="255">
        <v>0</v>
      </c>
      <c r="E19" s="291">
        <f t="shared" si="1"/>
        <v>2500000</v>
      </c>
      <c r="F19" s="25">
        <f>'3.a'!F19</f>
        <v>2500000</v>
      </c>
      <c r="G19" s="21">
        <v>0</v>
      </c>
      <c r="H19" s="224">
        <f t="shared" si="0"/>
        <v>2500000</v>
      </c>
    </row>
    <row r="20" spans="1:8" s="10" customFormat="1" ht="12.75" x14ac:dyDescent="0.2">
      <c r="A20" s="18"/>
      <c r="B20" s="254" t="s">
        <v>373</v>
      </c>
      <c r="C20" s="291">
        <f>'3.a'!C20</f>
        <v>508000</v>
      </c>
      <c r="D20" s="255">
        <v>0</v>
      </c>
      <c r="E20" s="291">
        <f t="shared" si="1"/>
        <v>508000</v>
      </c>
      <c r="F20" s="25">
        <f>'3.a'!F20</f>
        <v>717800</v>
      </c>
      <c r="G20" s="21">
        <v>0</v>
      </c>
      <c r="H20" s="224">
        <f t="shared" si="0"/>
        <v>717800</v>
      </c>
    </row>
    <row r="21" spans="1:8" s="10" customFormat="1" ht="12.75" x14ac:dyDescent="0.2">
      <c r="A21" s="18"/>
      <c r="B21" s="254" t="s">
        <v>390</v>
      </c>
      <c r="C21" s="291">
        <f>'3.a'!C21</f>
        <v>200000</v>
      </c>
      <c r="D21" s="255"/>
      <c r="E21" s="291">
        <f t="shared" si="1"/>
        <v>200000</v>
      </c>
      <c r="F21" s="25">
        <f>'3.a'!F21</f>
        <v>0</v>
      </c>
      <c r="G21" s="21">
        <v>0</v>
      </c>
      <c r="H21" s="224">
        <f t="shared" si="0"/>
        <v>0</v>
      </c>
    </row>
    <row r="22" spans="1:8" s="10" customFormat="1" ht="12.75" x14ac:dyDescent="0.2">
      <c r="A22" s="18"/>
      <c r="B22" s="254" t="s">
        <v>399</v>
      </c>
      <c r="C22" s="291">
        <f>'3.a'!C22</f>
        <v>8940000</v>
      </c>
      <c r="D22" s="255">
        <v>0</v>
      </c>
      <c r="E22" s="291">
        <f t="shared" ref="E22:E29" si="2">SUM(C22:D22)</f>
        <v>8940000</v>
      </c>
      <c r="F22" s="25">
        <f>'3.a'!F22</f>
        <v>4638000</v>
      </c>
      <c r="G22" s="21">
        <v>0</v>
      </c>
      <c r="H22" s="224">
        <f>SUM(F22:G22)</f>
        <v>4638000</v>
      </c>
    </row>
    <row r="23" spans="1:8" s="10" customFormat="1" ht="12.75" x14ac:dyDescent="0.2">
      <c r="A23" s="18"/>
      <c r="B23" s="78" t="s">
        <v>227</v>
      </c>
      <c r="C23" s="292">
        <f>'3.a'!C23</f>
        <v>163891073</v>
      </c>
      <c r="D23" s="21">
        <v>15000000</v>
      </c>
      <c r="E23" s="293">
        <f t="shared" si="2"/>
        <v>178891073</v>
      </c>
      <c r="F23" s="25">
        <f>'3.a'!F23</f>
        <v>42117694</v>
      </c>
      <c r="G23" s="21">
        <v>0</v>
      </c>
      <c r="H23" s="224">
        <f t="shared" si="0"/>
        <v>42117694</v>
      </c>
    </row>
    <row r="24" spans="1:8" s="10" customFormat="1" ht="13.5" x14ac:dyDescent="0.2">
      <c r="A24" s="86"/>
      <c r="B24" s="82" t="s">
        <v>194</v>
      </c>
      <c r="C24" s="205">
        <f>SUM(C3:C7)</f>
        <v>1193974092</v>
      </c>
      <c r="D24" s="205">
        <f>SUM(D3:D7)</f>
        <v>18300095</v>
      </c>
      <c r="E24" s="205">
        <f t="shared" si="2"/>
        <v>1212274187</v>
      </c>
      <c r="F24" s="83">
        <f>SUM(F3:F7)</f>
        <v>1174187913</v>
      </c>
      <c r="G24" s="83">
        <f>SUM(G3:G7)</f>
        <v>7650047.5</v>
      </c>
      <c r="H24" s="193">
        <f>SUM(F24:G24)</f>
        <v>1181837960.5</v>
      </c>
    </row>
    <row r="25" spans="1:8" s="10" customFormat="1" ht="12.75" x14ac:dyDescent="0.2">
      <c r="A25" s="92" t="s">
        <v>155</v>
      </c>
      <c r="B25" s="93" t="s">
        <v>17</v>
      </c>
      <c r="C25" s="93">
        <v>1389670457</v>
      </c>
      <c r="D25" s="93">
        <v>0</v>
      </c>
      <c r="E25" s="93">
        <f t="shared" si="2"/>
        <v>1389670457</v>
      </c>
      <c r="F25" s="93">
        <f>'3.a'!F25+'4'!D34+'4'!F34+'4'!H34</f>
        <v>233998225</v>
      </c>
      <c r="G25" s="93">
        <v>0</v>
      </c>
      <c r="H25" s="93">
        <f t="shared" si="0"/>
        <v>233998225</v>
      </c>
    </row>
    <row r="26" spans="1:8" s="10" customFormat="1" ht="12.75" x14ac:dyDescent="0.2">
      <c r="A26" s="92" t="s">
        <v>156</v>
      </c>
      <c r="B26" s="93" t="s">
        <v>16</v>
      </c>
      <c r="C26" s="93">
        <v>149243092</v>
      </c>
      <c r="D26" s="93">
        <v>0</v>
      </c>
      <c r="E26" s="93">
        <f t="shared" si="2"/>
        <v>149243092</v>
      </c>
      <c r="F26" s="93">
        <f>'3.a'!F26+'4'!D35+'4'!F35+'4'!H35</f>
        <v>0</v>
      </c>
      <c r="G26" s="93">
        <v>0</v>
      </c>
      <c r="H26" s="93">
        <f t="shared" si="0"/>
        <v>0</v>
      </c>
    </row>
    <row r="27" spans="1:8" s="10" customFormat="1" ht="12.75" x14ac:dyDescent="0.2">
      <c r="A27" s="92" t="s">
        <v>157</v>
      </c>
      <c r="B27" s="93" t="s">
        <v>78</v>
      </c>
      <c r="C27" s="93">
        <f>'3.a'!C27+'4'!A36+'4'!C36+'4'!E36</f>
        <v>11584658</v>
      </c>
      <c r="D27" s="93">
        <v>0</v>
      </c>
      <c r="E27" s="93">
        <f t="shared" si="2"/>
        <v>11584658</v>
      </c>
      <c r="F27" s="93">
        <f>'3.a'!F27+'4'!D36+'4'!F36+'4'!H36</f>
        <v>12470000</v>
      </c>
      <c r="G27" s="93">
        <v>0</v>
      </c>
      <c r="H27" s="93">
        <f>SUM(F27:G27)</f>
        <v>12470000</v>
      </c>
    </row>
    <row r="28" spans="1:8" s="10" customFormat="1" ht="12.75" x14ac:dyDescent="0.2">
      <c r="A28" s="19"/>
      <c r="B28" s="256" t="s">
        <v>228</v>
      </c>
      <c r="C28" s="21">
        <v>1600000</v>
      </c>
      <c r="D28" s="21">
        <v>0</v>
      </c>
      <c r="E28" s="21">
        <f t="shared" si="2"/>
        <v>1600000</v>
      </c>
      <c r="F28" s="21">
        <f>'3.a'!F28+'4'!D37</f>
        <v>1600000</v>
      </c>
      <c r="G28" s="21">
        <v>0</v>
      </c>
      <c r="H28" s="189">
        <f t="shared" si="0"/>
        <v>1600000</v>
      </c>
    </row>
    <row r="29" spans="1:8" s="10" customFormat="1" ht="12.75" x14ac:dyDescent="0.2">
      <c r="A29" s="19"/>
      <c r="B29" s="79" t="s">
        <v>229</v>
      </c>
      <c r="C29" s="21">
        <f>'3.a'!C29</f>
        <v>600000</v>
      </c>
      <c r="D29" s="21">
        <v>0</v>
      </c>
      <c r="E29" s="21">
        <f t="shared" si="2"/>
        <v>600000</v>
      </c>
      <c r="F29" s="21">
        <f>'3.a'!F29</f>
        <v>600000</v>
      </c>
      <c r="G29" s="21">
        <v>0</v>
      </c>
      <c r="H29" s="189">
        <f t="shared" si="0"/>
        <v>600000</v>
      </c>
    </row>
    <row r="30" spans="1:8" s="10" customFormat="1" ht="12.75" x14ac:dyDescent="0.2">
      <c r="A30" s="19"/>
      <c r="B30" s="80" t="s">
        <v>374</v>
      </c>
      <c r="C30" s="297">
        <f>'3.a'!C30</f>
        <v>396658</v>
      </c>
      <c r="D30" s="297">
        <v>0</v>
      </c>
      <c r="E30" s="297">
        <f>SUM(C30:D30)</f>
        <v>396658</v>
      </c>
      <c r="F30" s="21">
        <f>'3.a'!F30</f>
        <v>0</v>
      </c>
      <c r="G30" s="21">
        <v>0</v>
      </c>
      <c r="H30" s="189">
        <f t="shared" si="0"/>
        <v>0</v>
      </c>
    </row>
    <row r="31" spans="1:8" s="10" customFormat="1" ht="12.75" x14ac:dyDescent="0.2">
      <c r="A31" s="19"/>
      <c r="B31" s="80" t="s">
        <v>375</v>
      </c>
      <c r="C31" s="297">
        <f>'3.a'!C31</f>
        <v>4000000</v>
      </c>
      <c r="D31" s="297">
        <v>0</v>
      </c>
      <c r="E31" s="297">
        <f>SUM(C31:D31)</f>
        <v>4000000</v>
      </c>
      <c r="F31" s="21">
        <f>'3.a'!F31</f>
        <v>10270000</v>
      </c>
      <c r="G31" s="21">
        <v>0</v>
      </c>
      <c r="H31" s="189">
        <f t="shared" si="0"/>
        <v>10270000</v>
      </c>
    </row>
    <row r="32" spans="1:8" s="10" customFormat="1" ht="12.75" x14ac:dyDescent="0.2">
      <c r="A32" s="19"/>
      <c r="B32" s="80" t="s">
        <v>376</v>
      </c>
      <c r="C32" s="297">
        <f>'3.a'!C32</f>
        <v>488000</v>
      </c>
      <c r="D32" s="297">
        <v>0</v>
      </c>
      <c r="E32" s="297">
        <f>SUM(C32:D32)</f>
        <v>488000</v>
      </c>
      <c r="F32" s="21">
        <f>'3.a'!F32</f>
        <v>0</v>
      </c>
      <c r="G32" s="21">
        <v>0</v>
      </c>
      <c r="H32" s="189">
        <f t="shared" si="0"/>
        <v>0</v>
      </c>
    </row>
    <row r="33" spans="1:8" s="10" customFormat="1" ht="12.75" x14ac:dyDescent="0.2">
      <c r="A33" s="19"/>
      <c r="B33" s="80" t="s">
        <v>401</v>
      </c>
      <c r="C33" s="297">
        <f>'3.a'!C33</f>
        <v>4500000</v>
      </c>
      <c r="D33" s="297">
        <v>0</v>
      </c>
      <c r="E33" s="297">
        <v>4500000</v>
      </c>
      <c r="F33" s="21">
        <f>'3.a'!F33</f>
        <v>0</v>
      </c>
      <c r="G33" s="21">
        <v>0</v>
      </c>
      <c r="H33" s="189">
        <v>0</v>
      </c>
    </row>
    <row r="34" spans="1:8" s="10" customFormat="1" ht="13.5" x14ac:dyDescent="0.2">
      <c r="A34" s="84"/>
      <c r="B34" s="82" t="s">
        <v>195</v>
      </c>
      <c r="C34" s="205">
        <f>SUM(C25:C27)</f>
        <v>1550498207</v>
      </c>
      <c r="D34" s="205">
        <f>SUM(D25:D27)</f>
        <v>0</v>
      </c>
      <c r="E34" s="205">
        <f t="shared" ref="E34:E39" si="3">SUM(C34:D34)</f>
        <v>1550498207</v>
      </c>
      <c r="F34" s="83">
        <f>SUM(F25:F27)</f>
        <v>246468225</v>
      </c>
      <c r="G34" s="83">
        <f>SUM(G25:G27)</f>
        <v>0</v>
      </c>
      <c r="H34" s="93">
        <f>SUM(F34:G34)</f>
        <v>246468225</v>
      </c>
    </row>
    <row r="35" spans="1:8" s="10" customFormat="1" ht="18" customHeight="1" x14ac:dyDescent="0.2">
      <c r="A35" s="85" t="s">
        <v>79</v>
      </c>
      <c r="B35" s="82" t="s">
        <v>80</v>
      </c>
      <c r="C35" s="205">
        <f>SUM(C24+C34)</f>
        <v>2744472299</v>
      </c>
      <c r="D35" s="205">
        <f>SUM(D24+D34)</f>
        <v>18300095</v>
      </c>
      <c r="E35" s="205">
        <f t="shared" si="3"/>
        <v>2762772394</v>
      </c>
      <c r="F35" s="83">
        <f>SUM(F24+F34)</f>
        <v>1420656138</v>
      </c>
      <c r="G35" s="83">
        <f>SUM(G24+G34)</f>
        <v>7650047.5</v>
      </c>
      <c r="H35" s="93">
        <f>SUM(F35:G35)</f>
        <v>1428306185.5</v>
      </c>
    </row>
    <row r="36" spans="1:8" s="10" customFormat="1" ht="16.5" customHeight="1" x14ac:dyDescent="0.2">
      <c r="A36" s="92" t="s">
        <v>81</v>
      </c>
      <c r="B36" s="94" t="s">
        <v>131</v>
      </c>
      <c r="C36" s="206">
        <f>SUM(C37:C38)</f>
        <v>35628492</v>
      </c>
      <c r="D36" s="206">
        <v>0</v>
      </c>
      <c r="E36" s="206">
        <f t="shared" si="3"/>
        <v>35628492</v>
      </c>
      <c r="F36" s="95">
        <f>SUM(F37:F38)</f>
        <v>28507463</v>
      </c>
      <c r="G36" s="95">
        <v>0</v>
      </c>
      <c r="H36" s="93">
        <f t="shared" si="0"/>
        <v>28507463</v>
      </c>
    </row>
    <row r="37" spans="1:8" s="10" customFormat="1" ht="16.5" customHeight="1" x14ac:dyDescent="0.2">
      <c r="A37" s="19"/>
      <c r="B37" s="20" t="s">
        <v>230</v>
      </c>
      <c r="C37" s="21">
        <f>'3.a'!C36</f>
        <v>17000000</v>
      </c>
      <c r="D37" s="21">
        <v>0</v>
      </c>
      <c r="E37" s="21">
        <f t="shared" si="3"/>
        <v>17000000</v>
      </c>
      <c r="F37" s="87">
        <f>'3.a'!F36</f>
        <v>17560000</v>
      </c>
      <c r="G37" s="21">
        <v>0</v>
      </c>
      <c r="H37" s="189">
        <f t="shared" si="0"/>
        <v>17560000</v>
      </c>
    </row>
    <row r="38" spans="1:8" s="10" customFormat="1" ht="16.5" customHeight="1" x14ac:dyDescent="0.2">
      <c r="A38" s="19"/>
      <c r="B38" s="20" t="s">
        <v>231</v>
      </c>
      <c r="C38" s="21">
        <f>'3.a'!C37</f>
        <v>18628492</v>
      </c>
      <c r="D38" s="21">
        <v>0</v>
      </c>
      <c r="E38" s="21">
        <f t="shared" si="3"/>
        <v>18628492</v>
      </c>
      <c r="F38" s="87">
        <f>'3.a'!F37</f>
        <v>10947463</v>
      </c>
      <c r="G38" s="21">
        <v>0</v>
      </c>
      <c r="H38" s="189">
        <f t="shared" si="0"/>
        <v>10947463</v>
      </c>
    </row>
    <row r="39" spans="1:8" s="11" customFormat="1" ht="18.75" customHeight="1" x14ac:dyDescent="0.2">
      <c r="A39" s="84"/>
      <c r="B39" s="82" t="s">
        <v>122</v>
      </c>
      <c r="C39" s="205">
        <f>SUM(C35:C36)</f>
        <v>2780100791</v>
      </c>
      <c r="D39" s="205">
        <f>SUM(D35:D36)</f>
        <v>18300095</v>
      </c>
      <c r="E39" s="205">
        <f t="shared" si="3"/>
        <v>2798400886</v>
      </c>
      <c r="F39" s="83">
        <f>SUM(F35:F36)</f>
        <v>1449163601</v>
      </c>
      <c r="G39" s="83">
        <f>SUM(G35:G36)</f>
        <v>7650047.5</v>
      </c>
      <c r="H39" s="164">
        <f>SUM(F39:G39)</f>
        <v>1456813648.5</v>
      </c>
    </row>
    <row r="40" spans="1:8" s="2" customFormat="1" ht="12.75" x14ac:dyDescent="0.2">
      <c r="A40" s="23"/>
      <c r="B40" s="22"/>
      <c r="C40" s="22"/>
      <c r="D40" s="22"/>
      <c r="E40" s="22"/>
      <c r="F40" s="22"/>
    </row>
    <row r="41" spans="1:8" s="1" customFormat="1" ht="12.75" x14ac:dyDescent="0.2">
      <c r="A41" s="23"/>
      <c r="B41" s="23"/>
      <c r="C41" s="23"/>
      <c r="D41" s="23"/>
      <c r="E41" s="23"/>
      <c r="F41" s="23"/>
    </row>
    <row r="42" spans="1:8" s="1" customFormat="1" ht="12.75" x14ac:dyDescent="0.2">
      <c r="A42" s="23"/>
      <c r="B42" s="23"/>
      <c r="C42" s="23"/>
      <c r="D42" s="23"/>
      <c r="E42" s="23"/>
      <c r="F42" s="23"/>
    </row>
    <row r="43" spans="1:8" s="1" customFormat="1" ht="12.75" x14ac:dyDescent="0.2">
      <c r="A43" s="23"/>
      <c r="B43" s="23"/>
      <c r="C43" s="23"/>
      <c r="D43" s="23"/>
      <c r="E43" s="23"/>
      <c r="F43" s="23"/>
    </row>
    <row r="44" spans="1:8" s="1" customFormat="1" ht="12.75" x14ac:dyDescent="0.2">
      <c r="A44" s="23"/>
      <c r="B44" s="23"/>
      <c r="C44" s="23"/>
      <c r="D44" s="23"/>
      <c r="E44" s="23"/>
      <c r="F44" s="23"/>
    </row>
    <row r="45" spans="1:8" s="1" customFormat="1" ht="12.75" x14ac:dyDescent="0.2">
      <c r="A45" s="23"/>
      <c r="B45" s="23"/>
      <c r="C45" s="23"/>
      <c r="D45" s="23"/>
      <c r="E45" s="23"/>
      <c r="F45" s="23"/>
    </row>
    <row r="46" spans="1:8" s="1" customFormat="1" ht="12.75" x14ac:dyDescent="0.2">
      <c r="A46" s="23"/>
      <c r="B46" s="23"/>
      <c r="C46" s="23"/>
      <c r="D46" s="23"/>
      <c r="E46" s="23"/>
      <c r="F46" s="23"/>
    </row>
    <row r="47" spans="1:8" s="1" customFormat="1" ht="12.75" x14ac:dyDescent="0.2">
      <c r="A47" s="23"/>
      <c r="B47" s="23"/>
      <c r="C47" s="23"/>
      <c r="D47" s="23"/>
      <c r="E47" s="23"/>
      <c r="F47" s="23"/>
    </row>
    <row r="48" spans="1:8" s="1" customFormat="1" ht="12.75" x14ac:dyDescent="0.2">
      <c r="A48" s="23"/>
      <c r="B48" s="23"/>
      <c r="C48" s="23"/>
      <c r="D48" s="23"/>
      <c r="E48" s="23"/>
      <c r="F48" s="23"/>
    </row>
    <row r="49" spans="1:6" s="1" customFormat="1" ht="12.75" x14ac:dyDescent="0.2">
      <c r="A49" s="23"/>
      <c r="B49" s="23"/>
      <c r="C49" s="23"/>
      <c r="D49" s="23"/>
      <c r="E49" s="23"/>
      <c r="F49" s="23"/>
    </row>
    <row r="50" spans="1:6" s="1" customFormat="1" ht="12.75" x14ac:dyDescent="0.2">
      <c r="A50" s="24"/>
      <c r="B50" s="23"/>
      <c r="C50" s="23"/>
      <c r="D50" s="23"/>
      <c r="E50" s="23"/>
      <c r="F50" s="23"/>
    </row>
    <row r="51" spans="1:6" ht="12.75" x14ac:dyDescent="0.2">
      <c r="A51" s="24"/>
      <c r="B51" s="24"/>
      <c r="C51" s="24"/>
      <c r="D51" s="24"/>
      <c r="E51" s="24"/>
      <c r="F51" s="24"/>
    </row>
    <row r="52" spans="1:6" ht="12.75" x14ac:dyDescent="0.2">
      <c r="A52" s="24"/>
      <c r="B52" s="24"/>
      <c r="C52" s="24"/>
      <c r="D52" s="24"/>
      <c r="E52" s="24"/>
      <c r="F52" s="24"/>
    </row>
    <row r="53" spans="1:6" ht="12.75" x14ac:dyDescent="0.2">
      <c r="A53" s="24"/>
      <c r="B53" s="24"/>
      <c r="C53" s="24"/>
      <c r="D53" s="24"/>
      <c r="E53" s="24"/>
      <c r="F53" s="24"/>
    </row>
    <row r="54" spans="1:6" ht="12.75" x14ac:dyDescent="0.2">
      <c r="A54" s="24"/>
      <c r="B54" s="24"/>
      <c r="C54" s="24"/>
      <c r="D54" s="24"/>
      <c r="E54" s="24"/>
      <c r="F54" s="24"/>
    </row>
    <row r="55" spans="1:6" ht="12.75" x14ac:dyDescent="0.2">
      <c r="A55" s="24"/>
      <c r="B55" s="24"/>
      <c r="C55" s="24"/>
      <c r="D55" s="24"/>
      <c r="E55" s="24"/>
      <c r="F55" s="24"/>
    </row>
    <row r="56" spans="1:6" ht="12.75" x14ac:dyDescent="0.2">
      <c r="B56" s="24"/>
      <c r="C56" s="24"/>
      <c r="D56" s="24"/>
      <c r="E56" s="24"/>
      <c r="F56" s="24"/>
    </row>
  </sheetData>
  <mergeCells count="2">
    <mergeCell ref="F1:H1"/>
    <mergeCell ref="C1:E1"/>
  </mergeCells>
  <printOptions horizontalCentered="1"/>
  <pageMargins left="0.39370078740157483" right="0.35433070866141736" top="1.3779527559055118" bottom="0.6692913385826772" header="0.78740157480314965" footer="0.51181102362204722"/>
  <pageSetup paperSize="9" scale="68" orientation="landscape" horizontalDpi="300" verticalDpi="300" r:id="rId1"/>
  <headerFooter alignWithMargins="0">
    <oddHeader>&amp;C&amp;"Times New Roman CE,Félkövér dőlt"ZALAKAROS VÁROS  ÖNKORMÁNYZATA ÉS KÖLTSÉGVETÉSI SZERVEI
ÖSSZESÍTETT KIADÁSI ELŐIRÁNYZATAI 
ROVATONKÉNT 2020-2021.  ÉVBEN 2/2021.( II.25.  )Ör.
&amp;R&amp;"Times New Roman CE,Félkövér dőlt"3. melléklet
Adatok Ft-ban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Layout" topLeftCell="A28" zoomScaleNormal="100" workbookViewId="0">
      <selection activeCell="H8" sqref="H8"/>
    </sheetView>
  </sheetViews>
  <sheetFormatPr defaultRowHeight="12" x14ac:dyDescent="0.2"/>
  <cols>
    <col min="1" max="1" width="9.33203125" style="6"/>
    <col min="2" max="2" width="50.5" style="6" customWidth="1"/>
    <col min="3" max="3" width="19" style="6" customWidth="1"/>
    <col min="4" max="4" width="15.33203125" style="6" customWidth="1"/>
    <col min="5" max="5" width="15.1640625" style="6" customWidth="1"/>
    <col min="6" max="6" width="16.33203125" style="6" customWidth="1"/>
    <col min="7" max="7" width="12.33203125" style="6" customWidth="1"/>
    <col min="8" max="8" width="14.6640625" style="6" customWidth="1"/>
    <col min="9" max="9" width="9.33203125" style="6"/>
    <col min="10" max="10" width="14.5" style="6" bestFit="1" customWidth="1"/>
    <col min="11" max="11" width="9.33203125" style="6"/>
    <col min="12" max="12" width="12.6640625" style="6" bestFit="1" customWidth="1"/>
    <col min="13" max="16384" width="9.33203125" style="6"/>
  </cols>
  <sheetData>
    <row r="1" spans="1:8" s="13" customFormat="1" ht="50.1" customHeight="1" x14ac:dyDescent="0.2">
      <c r="A1" s="225" t="s">
        <v>149</v>
      </c>
      <c r="B1" s="225" t="s">
        <v>129</v>
      </c>
      <c r="C1" s="300" t="s">
        <v>356</v>
      </c>
      <c r="D1" s="300"/>
      <c r="E1" s="300"/>
      <c r="F1" s="300" t="s">
        <v>357</v>
      </c>
      <c r="G1" s="300"/>
      <c r="H1" s="300"/>
    </row>
    <row r="2" spans="1:8" s="13" customFormat="1" ht="36.75" customHeight="1" x14ac:dyDescent="0.2">
      <c r="A2" s="162" t="s">
        <v>243</v>
      </c>
      <c r="B2" s="252" t="s">
        <v>253</v>
      </c>
      <c r="C2" s="204" t="s">
        <v>349</v>
      </c>
      <c r="D2" s="163" t="s">
        <v>350</v>
      </c>
      <c r="E2" s="163" t="s">
        <v>130</v>
      </c>
      <c r="F2" s="162" t="s">
        <v>349</v>
      </c>
      <c r="G2" s="163" t="s">
        <v>350</v>
      </c>
      <c r="H2" s="163" t="s">
        <v>130</v>
      </c>
    </row>
    <row r="3" spans="1:8" s="14" customFormat="1" ht="12.75" x14ac:dyDescent="0.2">
      <c r="A3" s="88" t="s">
        <v>150</v>
      </c>
      <c r="B3" s="89" t="s">
        <v>116</v>
      </c>
      <c r="C3" s="90">
        <v>73030657</v>
      </c>
      <c r="D3" s="93">
        <v>0</v>
      </c>
      <c r="E3" s="93">
        <f>SUM(C3:D3)</f>
        <v>73030657</v>
      </c>
      <c r="F3" s="90">
        <v>68631296</v>
      </c>
      <c r="G3" s="93">
        <v>0</v>
      </c>
      <c r="H3" s="93">
        <f>SUM(F3:G3)</f>
        <v>68631296</v>
      </c>
    </row>
    <row r="4" spans="1:8" s="10" customFormat="1" ht="12.75" x14ac:dyDescent="0.2">
      <c r="A4" s="88" t="s">
        <v>151</v>
      </c>
      <c r="B4" s="89" t="s">
        <v>182</v>
      </c>
      <c r="C4" s="90">
        <v>14927610</v>
      </c>
      <c r="D4" s="93">
        <v>0</v>
      </c>
      <c r="E4" s="93">
        <f>SUM(C4:D4)</f>
        <v>14927610</v>
      </c>
      <c r="F4" s="90">
        <v>10718374</v>
      </c>
      <c r="G4" s="93">
        <v>0</v>
      </c>
      <c r="H4" s="93">
        <f>SUM(F4:G4)</f>
        <v>10718374</v>
      </c>
    </row>
    <row r="5" spans="1:8" s="10" customFormat="1" ht="12.75" x14ac:dyDescent="0.2">
      <c r="A5" s="88" t="s">
        <v>152</v>
      </c>
      <c r="B5" s="91" t="s">
        <v>183</v>
      </c>
      <c r="C5" s="90">
        <v>431457857</v>
      </c>
      <c r="D5" s="93">
        <f>2598500*1.27</f>
        <v>3300095</v>
      </c>
      <c r="E5" s="93">
        <f>SUM(C5:D5)</f>
        <v>434757952</v>
      </c>
      <c r="F5" s="90">
        <f>579796457-1650048</f>
        <v>578146409</v>
      </c>
      <c r="G5" s="93">
        <f>2598500*1.27/2</f>
        <v>1650047.5</v>
      </c>
      <c r="H5" s="93">
        <f>SUM(F5:G5)</f>
        <v>579796456.5</v>
      </c>
    </row>
    <row r="6" spans="1:8" s="10" customFormat="1" ht="12.75" x14ac:dyDescent="0.2">
      <c r="A6" s="88" t="s">
        <v>153</v>
      </c>
      <c r="B6" s="91" t="s">
        <v>11</v>
      </c>
      <c r="C6" s="90">
        <v>7500000</v>
      </c>
      <c r="D6" s="93">
        <v>0</v>
      </c>
      <c r="E6" s="93">
        <f>SUM(C6:D6)</f>
        <v>7500000</v>
      </c>
      <c r="F6" s="90">
        <v>5000000</v>
      </c>
      <c r="G6" s="93">
        <v>0</v>
      </c>
      <c r="H6" s="93">
        <f>SUM(F6:G6)</f>
        <v>5000000</v>
      </c>
    </row>
    <row r="7" spans="1:8" s="10" customFormat="1" ht="12.75" x14ac:dyDescent="0.2">
      <c r="A7" s="88" t="s">
        <v>154</v>
      </c>
      <c r="B7" s="91" t="s">
        <v>19</v>
      </c>
      <c r="C7" s="207">
        <f>SUM(C8:C23)</f>
        <v>308382949</v>
      </c>
      <c r="D7" s="207">
        <f>SUM(D8:D23)</f>
        <v>15000000</v>
      </c>
      <c r="E7" s="207">
        <f>SUM(E8:E23)</f>
        <v>323382949</v>
      </c>
      <c r="F7" s="90">
        <f>SUM(F8:F23)</f>
        <v>193262030</v>
      </c>
      <c r="G7" s="93">
        <f>SUM(G8:G23)</f>
        <v>6000000</v>
      </c>
      <c r="H7" s="93">
        <f>SUM(F7:G7)</f>
        <v>199262030</v>
      </c>
    </row>
    <row r="8" spans="1:8" s="10" customFormat="1" ht="12.75" x14ac:dyDescent="0.2">
      <c r="A8" s="18"/>
      <c r="B8" s="78" t="s">
        <v>221</v>
      </c>
      <c r="C8" s="292">
        <v>32365000</v>
      </c>
      <c r="D8" s="293">
        <v>0</v>
      </c>
      <c r="E8" s="293">
        <f t="shared" ref="E8:E15" si="0">SUM(C8:D8)</f>
        <v>32365000</v>
      </c>
      <c r="F8" s="25">
        <v>35574000</v>
      </c>
      <c r="G8" s="21">
        <v>0</v>
      </c>
      <c r="H8" s="87">
        <f t="shared" ref="H8:H33" si="1">SUM(F8:G8)</f>
        <v>35574000</v>
      </c>
    </row>
    <row r="9" spans="1:8" s="10" customFormat="1" ht="12.75" x14ac:dyDescent="0.2">
      <c r="A9" s="18"/>
      <c r="B9" s="78" t="s">
        <v>222</v>
      </c>
      <c r="C9" s="292">
        <v>450000</v>
      </c>
      <c r="D9" s="293">
        <v>0</v>
      </c>
      <c r="E9" s="293">
        <f t="shared" si="0"/>
        <v>450000</v>
      </c>
      <c r="F9" s="25">
        <v>0</v>
      </c>
      <c r="G9" s="21">
        <v>0</v>
      </c>
      <c r="H9" s="87">
        <f t="shared" si="1"/>
        <v>0</v>
      </c>
    </row>
    <row r="10" spans="1:8" s="10" customFormat="1" ht="12.75" x14ac:dyDescent="0.2">
      <c r="A10" s="18"/>
      <c r="B10" s="78" t="s">
        <v>223</v>
      </c>
      <c r="C10" s="292">
        <v>19000000</v>
      </c>
      <c r="D10" s="293">
        <v>0</v>
      </c>
      <c r="E10" s="293">
        <f t="shared" si="0"/>
        <v>19000000</v>
      </c>
      <c r="F10" s="25">
        <v>12000000</v>
      </c>
      <c r="G10" s="21">
        <v>0</v>
      </c>
      <c r="H10" s="87">
        <f t="shared" si="1"/>
        <v>12000000</v>
      </c>
    </row>
    <row r="11" spans="1:8" s="10" customFormat="1" ht="12.75" x14ac:dyDescent="0.2">
      <c r="A11" s="18"/>
      <c r="B11" s="78" t="s">
        <v>224</v>
      </c>
      <c r="C11" s="292">
        <v>72250000</v>
      </c>
      <c r="D11" s="293">
        <v>0</v>
      </c>
      <c r="E11" s="293">
        <f t="shared" si="0"/>
        <v>72250000</v>
      </c>
      <c r="F11" s="25">
        <v>55000000</v>
      </c>
      <c r="G11" s="21">
        <v>0</v>
      </c>
      <c r="H11" s="87">
        <f t="shared" si="1"/>
        <v>55000000</v>
      </c>
    </row>
    <row r="12" spans="1:8" s="10" customFormat="1" ht="25.5" x14ac:dyDescent="0.2">
      <c r="A12" s="18"/>
      <c r="B12" s="253" t="s">
        <v>225</v>
      </c>
      <c r="C12" s="292">
        <v>450000</v>
      </c>
      <c r="D12" s="293">
        <v>0</v>
      </c>
      <c r="E12" s="293">
        <f t="shared" si="0"/>
        <v>450000</v>
      </c>
      <c r="F12" s="25">
        <v>0</v>
      </c>
      <c r="G12" s="21">
        <v>0</v>
      </c>
      <c r="H12" s="87">
        <f t="shared" si="1"/>
        <v>0</v>
      </c>
    </row>
    <row r="13" spans="1:8" s="10" customFormat="1" ht="12.75" x14ac:dyDescent="0.2">
      <c r="A13" s="18"/>
      <c r="B13" s="254" t="s">
        <v>369</v>
      </c>
      <c r="C13" s="291">
        <v>4328876</v>
      </c>
      <c r="D13" s="291">
        <v>0</v>
      </c>
      <c r="E13" s="293">
        <f t="shared" si="0"/>
        <v>4328876</v>
      </c>
      <c r="F13" s="25">
        <v>0</v>
      </c>
      <c r="G13" s="21">
        <v>0</v>
      </c>
      <c r="H13" s="87">
        <f t="shared" si="1"/>
        <v>0</v>
      </c>
    </row>
    <row r="14" spans="1:8" s="10" customFormat="1" ht="12.75" x14ac:dyDescent="0.2">
      <c r="A14" s="18"/>
      <c r="B14" s="254" t="s">
        <v>226</v>
      </c>
      <c r="C14" s="292">
        <v>1000000</v>
      </c>
      <c r="D14" s="293">
        <v>0</v>
      </c>
      <c r="E14" s="293">
        <f t="shared" si="0"/>
        <v>1000000</v>
      </c>
      <c r="F14" s="25">
        <v>1000000</v>
      </c>
      <c r="G14" s="21">
        <v>0</v>
      </c>
      <c r="H14" s="87">
        <f t="shared" si="1"/>
        <v>1000000</v>
      </c>
    </row>
    <row r="15" spans="1:8" s="10" customFormat="1" ht="12.75" x14ac:dyDescent="0.2">
      <c r="A15" s="18"/>
      <c r="B15" s="254" t="s">
        <v>370</v>
      </c>
      <c r="C15" s="291">
        <v>2000000</v>
      </c>
      <c r="D15" s="291">
        <v>0</v>
      </c>
      <c r="E15" s="291">
        <f t="shared" si="0"/>
        <v>2000000</v>
      </c>
      <c r="F15" s="25">
        <v>0</v>
      </c>
      <c r="G15" s="21">
        <v>4000000</v>
      </c>
      <c r="H15" s="87">
        <f t="shared" si="1"/>
        <v>4000000</v>
      </c>
    </row>
    <row r="16" spans="1:8" s="10" customFormat="1" ht="12.75" x14ac:dyDescent="0.2">
      <c r="A16" s="18"/>
      <c r="B16" s="254" t="s">
        <v>410</v>
      </c>
      <c r="C16" s="291">
        <v>0</v>
      </c>
      <c r="D16" s="291">
        <v>0</v>
      </c>
      <c r="E16" s="291">
        <v>0</v>
      </c>
      <c r="F16" s="25">
        <v>0</v>
      </c>
      <c r="G16" s="21">
        <v>2000000</v>
      </c>
      <c r="H16" s="87">
        <f t="shared" si="1"/>
        <v>2000000</v>
      </c>
    </row>
    <row r="17" spans="1:8" s="10" customFormat="1" ht="12.75" x14ac:dyDescent="0.2">
      <c r="A17" s="18"/>
      <c r="B17" s="254" t="s">
        <v>409</v>
      </c>
      <c r="C17" s="291">
        <v>0</v>
      </c>
      <c r="D17" s="291">
        <v>0</v>
      </c>
      <c r="E17" s="291">
        <f>SUM(C17:D17)</f>
        <v>0</v>
      </c>
      <c r="F17" s="25">
        <v>39714536</v>
      </c>
      <c r="G17" s="21">
        <v>0</v>
      </c>
      <c r="H17" s="87">
        <f t="shared" si="1"/>
        <v>39714536</v>
      </c>
    </row>
    <row r="18" spans="1:8" s="10" customFormat="1" ht="12.75" x14ac:dyDescent="0.2">
      <c r="A18" s="18"/>
      <c r="B18" s="254" t="s">
        <v>371</v>
      </c>
      <c r="C18" s="291">
        <v>500000</v>
      </c>
      <c r="D18" s="291">
        <v>0</v>
      </c>
      <c r="E18" s="291">
        <f t="shared" ref="E18:E23" si="2">SUM(C18:D18)</f>
        <v>500000</v>
      </c>
      <c r="F18" s="25">
        <v>0</v>
      </c>
      <c r="G18" s="21">
        <v>0</v>
      </c>
      <c r="H18" s="87">
        <f t="shared" si="1"/>
        <v>0</v>
      </c>
    </row>
    <row r="19" spans="1:8" s="10" customFormat="1" ht="12.75" x14ac:dyDescent="0.2">
      <c r="A19" s="18"/>
      <c r="B19" s="254" t="s">
        <v>372</v>
      </c>
      <c r="C19" s="291">
        <v>2500000</v>
      </c>
      <c r="D19" s="291">
        <v>0</v>
      </c>
      <c r="E19" s="291">
        <f t="shared" si="2"/>
        <v>2500000</v>
      </c>
      <c r="F19" s="25">
        <v>2500000</v>
      </c>
      <c r="G19" s="21">
        <v>0</v>
      </c>
      <c r="H19" s="87">
        <f t="shared" si="1"/>
        <v>2500000</v>
      </c>
    </row>
    <row r="20" spans="1:8" s="10" customFormat="1" ht="12.75" x14ac:dyDescent="0.2">
      <c r="A20" s="18"/>
      <c r="B20" s="254" t="s">
        <v>373</v>
      </c>
      <c r="C20" s="291">
        <v>508000</v>
      </c>
      <c r="D20" s="291">
        <v>0</v>
      </c>
      <c r="E20" s="291">
        <f t="shared" si="2"/>
        <v>508000</v>
      </c>
      <c r="F20" s="25">
        <v>717800</v>
      </c>
      <c r="G20" s="21">
        <v>0</v>
      </c>
      <c r="H20" s="87">
        <f t="shared" si="1"/>
        <v>717800</v>
      </c>
    </row>
    <row r="21" spans="1:8" s="10" customFormat="1" ht="12.75" x14ac:dyDescent="0.2">
      <c r="A21" s="18"/>
      <c r="B21" s="254" t="s">
        <v>391</v>
      </c>
      <c r="C21" s="291">
        <v>200000</v>
      </c>
      <c r="D21" s="291">
        <v>0</v>
      </c>
      <c r="E21" s="291">
        <f t="shared" si="2"/>
        <v>200000</v>
      </c>
      <c r="F21" s="25">
        <v>0</v>
      </c>
      <c r="G21" s="21">
        <v>0</v>
      </c>
      <c r="H21" s="87">
        <f t="shared" si="1"/>
        <v>0</v>
      </c>
    </row>
    <row r="22" spans="1:8" s="10" customFormat="1" ht="12.75" x14ac:dyDescent="0.2">
      <c r="A22" s="18"/>
      <c r="B22" s="254" t="s">
        <v>399</v>
      </c>
      <c r="C22" s="291">
        <v>8940000</v>
      </c>
      <c r="D22" s="291">
        <v>0</v>
      </c>
      <c r="E22" s="291">
        <f t="shared" si="2"/>
        <v>8940000</v>
      </c>
      <c r="F22" s="25">
        <v>4638000</v>
      </c>
      <c r="G22" s="21">
        <v>0</v>
      </c>
      <c r="H22" s="87">
        <f t="shared" si="1"/>
        <v>4638000</v>
      </c>
    </row>
    <row r="23" spans="1:8" s="10" customFormat="1" ht="12.75" x14ac:dyDescent="0.2">
      <c r="A23" s="18"/>
      <c r="B23" s="78" t="s">
        <v>227</v>
      </c>
      <c r="C23" s="292">
        <v>163891073</v>
      </c>
      <c r="D23" s="293">
        <v>15000000</v>
      </c>
      <c r="E23" s="291">
        <f t="shared" si="2"/>
        <v>178891073</v>
      </c>
      <c r="F23" s="25">
        <v>42117694</v>
      </c>
      <c r="G23" s="21">
        <v>0</v>
      </c>
      <c r="H23" s="87">
        <f t="shared" si="1"/>
        <v>42117694</v>
      </c>
    </row>
    <row r="24" spans="1:8" s="10" customFormat="1" ht="13.5" x14ac:dyDescent="0.2">
      <c r="A24" s="86"/>
      <c r="B24" s="82" t="s">
        <v>194</v>
      </c>
      <c r="C24" s="205">
        <f>SUM(C3:C7)</f>
        <v>835299073</v>
      </c>
      <c r="D24" s="205">
        <f>SUM(D3:D7)</f>
        <v>18300095</v>
      </c>
      <c r="E24" s="205">
        <f>SUM(C24:D24)</f>
        <v>853599168</v>
      </c>
      <c r="F24" s="83">
        <f>SUM(F3:F7)</f>
        <v>855758109</v>
      </c>
      <c r="G24" s="83">
        <f>SUM(G3:G7)</f>
        <v>7650047.5</v>
      </c>
      <c r="H24" s="164">
        <f>SUM(F24:G24)</f>
        <v>863408156.5</v>
      </c>
    </row>
    <row r="25" spans="1:8" s="10" customFormat="1" ht="12.75" x14ac:dyDescent="0.2">
      <c r="A25" s="92" t="s">
        <v>155</v>
      </c>
      <c r="B25" s="93" t="s">
        <v>17</v>
      </c>
      <c r="C25" s="93">
        <v>1384979957</v>
      </c>
      <c r="D25" s="93">
        <v>0</v>
      </c>
      <c r="E25" s="93">
        <v>173717898</v>
      </c>
      <c r="F25" s="93">
        <v>233998225</v>
      </c>
      <c r="G25" s="93">
        <v>0</v>
      </c>
      <c r="H25" s="164">
        <f t="shared" si="1"/>
        <v>233998225</v>
      </c>
    </row>
    <row r="26" spans="1:8" s="10" customFormat="1" ht="12.75" x14ac:dyDescent="0.2">
      <c r="A26" s="92" t="s">
        <v>156</v>
      </c>
      <c r="B26" s="93" t="s">
        <v>16</v>
      </c>
      <c r="C26" s="93">
        <v>149243092</v>
      </c>
      <c r="D26" s="93">
        <v>0</v>
      </c>
      <c r="E26" s="93">
        <v>216471104</v>
      </c>
      <c r="F26" s="93">
        <v>0</v>
      </c>
      <c r="G26" s="93">
        <v>0</v>
      </c>
      <c r="H26" s="164">
        <v>0</v>
      </c>
    </row>
    <row r="27" spans="1:8" s="10" customFormat="1" ht="12.75" x14ac:dyDescent="0.2">
      <c r="A27" s="92" t="s">
        <v>157</v>
      </c>
      <c r="B27" s="93" t="s">
        <v>78</v>
      </c>
      <c r="C27" s="93">
        <f>SUM(C28:C33)</f>
        <v>10984658</v>
      </c>
      <c r="D27" s="93">
        <f>SUM(D28:D32)</f>
        <v>0</v>
      </c>
      <c r="E27" s="93">
        <f>SUM(E28:E33)</f>
        <v>10984658</v>
      </c>
      <c r="F27" s="93">
        <f>SUM(F28:F33)</f>
        <v>11870000</v>
      </c>
      <c r="G27" s="93">
        <f>SUM(G28:G33)</f>
        <v>0</v>
      </c>
      <c r="H27" s="93">
        <f>SUM(H28:H33)</f>
        <v>11870000</v>
      </c>
    </row>
    <row r="28" spans="1:8" s="10" customFormat="1" ht="12.75" x14ac:dyDescent="0.2">
      <c r="A28" s="19"/>
      <c r="B28" s="256" t="s">
        <v>228</v>
      </c>
      <c r="C28" s="21">
        <v>1000000</v>
      </c>
      <c r="D28" s="21">
        <v>0</v>
      </c>
      <c r="E28" s="21">
        <f t="shared" ref="E28:E38" si="3">SUM(C28:D28)</f>
        <v>1000000</v>
      </c>
      <c r="F28" s="21">
        <v>1000000</v>
      </c>
      <c r="G28" s="21">
        <v>0</v>
      </c>
      <c r="H28" s="87">
        <f t="shared" si="1"/>
        <v>1000000</v>
      </c>
    </row>
    <row r="29" spans="1:8" s="10" customFormat="1" ht="12.75" x14ac:dyDescent="0.2">
      <c r="A29" s="19"/>
      <c r="B29" s="79" t="s">
        <v>229</v>
      </c>
      <c r="C29" s="21">
        <v>600000</v>
      </c>
      <c r="D29" s="21">
        <v>0</v>
      </c>
      <c r="E29" s="21">
        <f t="shared" si="3"/>
        <v>600000</v>
      </c>
      <c r="F29" s="21">
        <v>600000</v>
      </c>
      <c r="G29" s="21">
        <v>0</v>
      </c>
      <c r="H29" s="87">
        <f t="shared" si="1"/>
        <v>600000</v>
      </c>
    </row>
    <row r="30" spans="1:8" s="10" customFormat="1" ht="12.75" x14ac:dyDescent="0.2">
      <c r="A30" s="19"/>
      <c r="B30" s="80" t="s">
        <v>374</v>
      </c>
      <c r="C30" s="294">
        <v>396658</v>
      </c>
      <c r="D30" s="80">
        <v>0</v>
      </c>
      <c r="E30" s="21">
        <f t="shared" si="3"/>
        <v>396658</v>
      </c>
      <c r="F30" s="21">
        <v>0</v>
      </c>
      <c r="G30" s="21">
        <v>0</v>
      </c>
      <c r="H30" s="87">
        <f t="shared" si="1"/>
        <v>0</v>
      </c>
    </row>
    <row r="31" spans="1:8" s="10" customFormat="1" ht="12.75" x14ac:dyDescent="0.2">
      <c r="A31" s="19"/>
      <c r="B31" s="80" t="s">
        <v>375</v>
      </c>
      <c r="C31" s="294">
        <v>4000000</v>
      </c>
      <c r="D31" s="80">
        <v>0</v>
      </c>
      <c r="E31" s="21">
        <f t="shared" si="3"/>
        <v>4000000</v>
      </c>
      <c r="F31" s="21">
        <v>10270000</v>
      </c>
      <c r="G31" s="21">
        <v>0</v>
      </c>
      <c r="H31" s="87">
        <f t="shared" si="1"/>
        <v>10270000</v>
      </c>
    </row>
    <row r="32" spans="1:8" s="10" customFormat="1" ht="12.75" x14ac:dyDescent="0.2">
      <c r="A32" s="19"/>
      <c r="B32" s="80" t="s">
        <v>376</v>
      </c>
      <c r="C32" s="294">
        <v>488000</v>
      </c>
      <c r="D32" s="80">
        <v>0</v>
      </c>
      <c r="E32" s="21">
        <f t="shared" si="3"/>
        <v>488000</v>
      </c>
      <c r="F32" s="21">
        <v>0</v>
      </c>
      <c r="G32" s="21">
        <v>0</v>
      </c>
      <c r="H32" s="87">
        <f t="shared" si="1"/>
        <v>0</v>
      </c>
    </row>
    <row r="33" spans="1:9" s="10" customFormat="1" ht="12.75" x14ac:dyDescent="0.2">
      <c r="A33" s="19"/>
      <c r="B33" s="80" t="s">
        <v>400</v>
      </c>
      <c r="C33" s="294">
        <v>4500000</v>
      </c>
      <c r="D33" s="80"/>
      <c r="E33" s="21">
        <f t="shared" si="3"/>
        <v>4500000</v>
      </c>
      <c r="F33" s="21">
        <v>0</v>
      </c>
      <c r="G33" s="21">
        <v>0</v>
      </c>
      <c r="H33" s="87">
        <f t="shared" si="1"/>
        <v>0</v>
      </c>
    </row>
    <row r="34" spans="1:9" s="10" customFormat="1" ht="13.5" x14ac:dyDescent="0.2">
      <c r="A34" s="84"/>
      <c r="B34" s="82" t="s">
        <v>195</v>
      </c>
      <c r="C34" s="205">
        <f>SUM(C25:C27)</f>
        <v>1545207707</v>
      </c>
      <c r="D34" s="205">
        <f>SUM(D25:D27)</f>
        <v>0</v>
      </c>
      <c r="E34" s="205">
        <f t="shared" si="3"/>
        <v>1545207707</v>
      </c>
      <c r="F34" s="83">
        <f>SUM(F25:F27)</f>
        <v>245868225</v>
      </c>
      <c r="G34" s="83">
        <f>SUM(G25:G27)</f>
        <v>0</v>
      </c>
      <c r="H34" s="164">
        <f>SUM(F34:G34)</f>
        <v>245868225</v>
      </c>
    </row>
    <row r="35" spans="1:9" s="10" customFormat="1" ht="18" customHeight="1" x14ac:dyDescent="0.2">
      <c r="A35" s="85" t="s">
        <v>79</v>
      </c>
      <c r="B35" s="82" t="s">
        <v>80</v>
      </c>
      <c r="C35" s="205">
        <f>SUM(C24+C34)</f>
        <v>2380506780</v>
      </c>
      <c r="D35" s="205">
        <f>SUM(D24+D34)</f>
        <v>18300095</v>
      </c>
      <c r="E35" s="205">
        <f t="shared" si="3"/>
        <v>2398806875</v>
      </c>
      <c r="F35" s="83">
        <f>SUM(F24+F34)</f>
        <v>1101626334</v>
      </c>
      <c r="G35" s="83">
        <f>SUM(G24+G34)</f>
        <v>7650047.5</v>
      </c>
      <c r="H35" s="164">
        <f>SUM(F35:G35)</f>
        <v>1109276381.5</v>
      </c>
    </row>
    <row r="36" spans="1:9" s="10" customFormat="1" ht="16.5" customHeight="1" x14ac:dyDescent="0.2">
      <c r="A36" s="19"/>
      <c r="B36" s="20" t="s">
        <v>230</v>
      </c>
      <c r="C36" s="21">
        <v>17000000</v>
      </c>
      <c r="D36" s="21">
        <v>0</v>
      </c>
      <c r="E36" s="21">
        <f t="shared" si="3"/>
        <v>17000000</v>
      </c>
      <c r="F36" s="87">
        <v>17560000</v>
      </c>
      <c r="G36" s="21">
        <v>0</v>
      </c>
      <c r="H36" s="299">
        <f>SUM(F36:G36)</f>
        <v>17560000</v>
      </c>
    </row>
    <row r="37" spans="1:9" s="10" customFormat="1" ht="16.5" customHeight="1" x14ac:dyDescent="0.2">
      <c r="A37" s="19"/>
      <c r="B37" s="20" t="s">
        <v>231</v>
      </c>
      <c r="C37" s="21">
        <v>18628492</v>
      </c>
      <c r="D37" s="21">
        <v>0</v>
      </c>
      <c r="E37" s="21">
        <f t="shared" si="3"/>
        <v>18628492</v>
      </c>
      <c r="F37" s="87">
        <v>10947463</v>
      </c>
      <c r="G37" s="21">
        <v>0</v>
      </c>
      <c r="H37" s="299">
        <f>SUM(F37:G37)</f>
        <v>10947463</v>
      </c>
    </row>
    <row r="38" spans="1:9" s="10" customFormat="1" ht="16.5" customHeight="1" x14ac:dyDescent="0.2">
      <c r="A38" s="19"/>
      <c r="B38" s="20" t="s">
        <v>232</v>
      </c>
      <c r="C38" s="21">
        <v>284944318</v>
      </c>
      <c r="D38" s="21">
        <v>0</v>
      </c>
      <c r="E38" s="21">
        <f t="shared" si="3"/>
        <v>284944318</v>
      </c>
      <c r="F38" s="87">
        <v>246698541</v>
      </c>
      <c r="G38" s="21">
        <v>0</v>
      </c>
      <c r="H38" s="299">
        <f>SUM(F38:G38)</f>
        <v>246698541</v>
      </c>
    </row>
    <row r="39" spans="1:9" s="10" customFormat="1" ht="16.5" customHeight="1" x14ac:dyDescent="0.2">
      <c r="A39" s="92" t="s">
        <v>81</v>
      </c>
      <c r="B39" s="94" t="s">
        <v>131</v>
      </c>
      <c r="C39" s="206">
        <f t="shared" ref="C39:H39" si="4">SUM(C36:C38)</f>
        <v>320572810</v>
      </c>
      <c r="D39" s="206">
        <f t="shared" si="4"/>
        <v>0</v>
      </c>
      <c r="E39" s="206">
        <f t="shared" si="4"/>
        <v>320572810</v>
      </c>
      <c r="F39" s="206">
        <f t="shared" si="4"/>
        <v>275206004</v>
      </c>
      <c r="G39" s="206">
        <f t="shared" si="4"/>
        <v>0</v>
      </c>
      <c r="H39" s="206">
        <f t="shared" si="4"/>
        <v>275206004</v>
      </c>
    </row>
    <row r="40" spans="1:9" s="11" customFormat="1" ht="18.75" customHeight="1" x14ac:dyDescent="0.2">
      <c r="A40" s="84"/>
      <c r="B40" s="82" t="s">
        <v>122</v>
      </c>
      <c r="C40" s="205">
        <f t="shared" ref="C40:H40" si="5">C35+C39</f>
        <v>2701079590</v>
      </c>
      <c r="D40" s="205">
        <f t="shared" si="5"/>
        <v>18300095</v>
      </c>
      <c r="E40" s="205">
        <f t="shared" si="5"/>
        <v>2719379685</v>
      </c>
      <c r="F40" s="205">
        <f t="shared" si="5"/>
        <v>1376832338</v>
      </c>
      <c r="G40" s="205">
        <f t="shared" si="5"/>
        <v>7650047.5</v>
      </c>
      <c r="H40" s="205">
        <f t="shared" si="5"/>
        <v>1384482385.5</v>
      </c>
      <c r="I40" s="298"/>
    </row>
    <row r="41" spans="1:9" s="2" customFormat="1" ht="12.75" x14ac:dyDescent="0.2">
      <c r="A41" s="23"/>
      <c r="B41" s="22"/>
      <c r="C41" s="22"/>
      <c r="D41" s="22"/>
      <c r="E41" s="22"/>
      <c r="F41" s="22"/>
    </row>
    <row r="42" spans="1:9" s="1" customFormat="1" ht="12.75" x14ac:dyDescent="0.2">
      <c r="A42" s="23"/>
      <c r="B42" s="23"/>
      <c r="C42" s="23"/>
      <c r="D42" s="23"/>
      <c r="E42" s="23"/>
      <c r="F42" s="23"/>
    </row>
    <row r="43" spans="1:9" s="1" customFormat="1" ht="12.75" x14ac:dyDescent="0.2">
      <c r="A43" s="23"/>
      <c r="B43" s="23"/>
      <c r="C43" s="23"/>
      <c r="D43" s="23"/>
      <c r="E43" s="23"/>
      <c r="F43" s="23"/>
    </row>
    <row r="44" spans="1:9" s="1" customFormat="1" ht="12.75" x14ac:dyDescent="0.2">
      <c r="A44" s="23"/>
      <c r="B44" s="23"/>
      <c r="C44" s="23"/>
      <c r="D44" s="23"/>
      <c r="E44" s="23"/>
      <c r="F44" s="23"/>
    </row>
    <row r="45" spans="1:9" s="1" customFormat="1" ht="12.75" x14ac:dyDescent="0.2">
      <c r="A45" s="23"/>
      <c r="B45" s="23"/>
      <c r="C45" s="23"/>
      <c r="D45" s="23"/>
      <c r="E45" s="23"/>
      <c r="F45" s="23"/>
    </row>
    <row r="46" spans="1:9" s="1" customFormat="1" ht="12.75" x14ac:dyDescent="0.2">
      <c r="A46" s="23"/>
      <c r="B46" s="23"/>
      <c r="C46" s="23"/>
      <c r="D46" s="23"/>
      <c r="E46" s="23"/>
      <c r="F46" s="23"/>
    </row>
    <row r="47" spans="1:9" s="1" customFormat="1" ht="12.75" x14ac:dyDescent="0.2">
      <c r="A47" s="23"/>
      <c r="B47" s="23"/>
      <c r="C47" s="23"/>
      <c r="D47" s="23"/>
      <c r="E47" s="23"/>
      <c r="F47" s="23"/>
    </row>
    <row r="48" spans="1:9" s="1" customFormat="1" ht="12.75" x14ac:dyDescent="0.2">
      <c r="A48" s="23"/>
      <c r="B48" s="23"/>
      <c r="C48" s="23"/>
      <c r="D48" s="23"/>
      <c r="E48" s="23"/>
      <c r="F48" s="23"/>
    </row>
    <row r="49" spans="1:6" s="1" customFormat="1" ht="12.75" x14ac:dyDescent="0.2">
      <c r="A49" s="23"/>
      <c r="B49" s="23"/>
      <c r="C49" s="23"/>
      <c r="D49" s="23"/>
      <c r="E49" s="23"/>
      <c r="F49" s="23"/>
    </row>
    <row r="50" spans="1:6" s="1" customFormat="1" ht="12.75" x14ac:dyDescent="0.2">
      <c r="A50" s="23"/>
      <c r="B50" s="23"/>
      <c r="C50" s="23"/>
      <c r="D50" s="23"/>
      <c r="E50" s="23"/>
      <c r="F50" s="23"/>
    </row>
    <row r="51" spans="1:6" s="1" customFormat="1" ht="12.75" x14ac:dyDescent="0.2">
      <c r="A51" s="24"/>
      <c r="B51" s="23"/>
      <c r="C51" s="23"/>
      <c r="D51" s="23"/>
      <c r="E51" s="23"/>
      <c r="F51" s="23"/>
    </row>
    <row r="52" spans="1:6" ht="12.75" x14ac:dyDescent="0.2">
      <c r="A52" s="24"/>
      <c r="B52" s="24"/>
      <c r="C52" s="24"/>
      <c r="D52" s="24"/>
      <c r="E52" s="24"/>
      <c r="F52" s="24"/>
    </row>
    <row r="53" spans="1:6" ht="12.75" x14ac:dyDescent="0.2">
      <c r="A53" s="24"/>
      <c r="B53" s="24"/>
      <c r="C53" s="24"/>
      <c r="D53" s="24"/>
      <c r="E53" s="24"/>
      <c r="F53" s="24"/>
    </row>
    <row r="54" spans="1:6" ht="12.75" x14ac:dyDescent="0.2">
      <c r="A54" s="24"/>
      <c r="B54" s="24"/>
      <c r="C54" s="24"/>
      <c r="D54" s="24"/>
      <c r="E54" s="24"/>
      <c r="F54" s="24"/>
    </row>
    <row r="55" spans="1:6" ht="12.75" x14ac:dyDescent="0.2">
      <c r="A55" s="24"/>
      <c r="B55" s="24"/>
      <c r="C55" s="24"/>
      <c r="D55" s="24"/>
      <c r="E55" s="24"/>
      <c r="F55" s="24"/>
    </row>
    <row r="56" spans="1:6" ht="12.75" x14ac:dyDescent="0.2">
      <c r="A56" s="24"/>
      <c r="B56" s="24"/>
      <c r="C56" s="24"/>
      <c r="D56" s="24"/>
      <c r="E56" s="24"/>
      <c r="F56" s="24"/>
    </row>
    <row r="57" spans="1:6" ht="12.75" x14ac:dyDescent="0.2">
      <c r="B57" s="24"/>
      <c r="C57" s="24"/>
      <c r="D57" s="24"/>
      <c r="E57" s="24"/>
      <c r="F57" s="24"/>
    </row>
  </sheetData>
  <mergeCells count="2">
    <mergeCell ref="F1:H1"/>
    <mergeCell ref="C1:E1"/>
  </mergeCells>
  <printOptions horizontalCentered="1"/>
  <pageMargins left="0.39370078740157483" right="0.35433070866141736" top="1.3779527559055118" bottom="0.6692913385826772" header="0.78740157480314965" footer="0.51181102362204722"/>
  <pageSetup paperSize="9" scale="69" orientation="landscape" horizontalDpi="300" verticalDpi="300" r:id="rId1"/>
  <headerFooter alignWithMargins="0">
    <oddHeader>&amp;C&amp;"Times New Roman CE,Félkövér dőlt"ZALAKAROS VÁROS  ÖNKORMÁNYZATA
 KIADÁSI ELŐIRÁNYZATAI 
ROVATONKÉNT 2020-2021.  ÉVBEN 2/2021.( II.25.  )Ör.
&amp;R&amp;"Times New Roman CE,Félkövér dőlt"3.a melléklet
Adatok Ft-ban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Layout" zoomScaleNormal="100" workbookViewId="0">
      <selection activeCell="D5" sqref="D5"/>
    </sheetView>
  </sheetViews>
  <sheetFormatPr defaultRowHeight="12" x14ac:dyDescent="0.2"/>
  <cols>
    <col min="1" max="1" width="7.5" style="9" customWidth="1"/>
    <col min="2" max="2" width="59" style="7" customWidth="1"/>
    <col min="3" max="3" width="18.5" style="7" customWidth="1"/>
    <col min="4" max="4" width="16.33203125" style="7" customWidth="1"/>
    <col min="5" max="6" width="15.33203125" style="7" customWidth="1"/>
    <col min="7" max="8" width="15" style="7" customWidth="1"/>
    <col min="9" max="9" width="12.6640625" style="6" bestFit="1" customWidth="1"/>
    <col min="10" max="10" width="11.5" style="6" bestFit="1" customWidth="1"/>
    <col min="11" max="16384" width="9.33203125" style="6"/>
  </cols>
  <sheetData>
    <row r="1" spans="1:8" s="3" customFormat="1" ht="43.5" customHeight="1" x14ac:dyDescent="0.2">
      <c r="A1" s="301" t="s">
        <v>149</v>
      </c>
      <c r="B1" s="301" t="s">
        <v>129</v>
      </c>
      <c r="C1" s="301" t="s">
        <v>249</v>
      </c>
      <c r="D1" s="301"/>
      <c r="E1" s="301" t="s">
        <v>250</v>
      </c>
      <c r="F1" s="301"/>
      <c r="G1" s="301" t="s">
        <v>251</v>
      </c>
      <c r="H1" s="301"/>
    </row>
    <row r="2" spans="1:8" s="3" customFormat="1" ht="55.5" customHeight="1" x14ac:dyDescent="0.2">
      <c r="A2" s="301"/>
      <c r="B2" s="301"/>
      <c r="C2" s="111" t="s">
        <v>360</v>
      </c>
      <c r="D2" s="111" t="s">
        <v>406</v>
      </c>
      <c r="E2" s="111" t="s">
        <v>360</v>
      </c>
      <c r="F2" s="111" t="s">
        <v>406</v>
      </c>
      <c r="G2" s="111" t="s">
        <v>360</v>
      </c>
      <c r="H2" s="111" t="s">
        <v>406</v>
      </c>
    </row>
    <row r="3" spans="1:8" s="8" customFormat="1" ht="14.45" customHeight="1" x14ac:dyDescent="0.2">
      <c r="A3" s="12" t="s">
        <v>20</v>
      </c>
      <c r="B3" s="15" t="s">
        <v>113</v>
      </c>
      <c r="C3" s="101"/>
      <c r="D3" s="15"/>
      <c r="E3" s="101"/>
      <c r="F3" s="15"/>
      <c r="G3" s="101"/>
      <c r="H3" s="15"/>
    </row>
    <row r="4" spans="1:8" s="3" customFormat="1" ht="14.45" customHeight="1" x14ac:dyDescent="0.2">
      <c r="A4" s="96" t="s">
        <v>21</v>
      </c>
      <c r="B4" s="97" t="s">
        <v>22</v>
      </c>
      <c r="C4" s="99">
        <f t="shared" ref="C4:H4" si="0">SUM(C5:C5)</f>
        <v>4778876</v>
      </c>
      <c r="D4" s="99">
        <f t="shared" si="0"/>
        <v>0</v>
      </c>
      <c r="E4" s="99">
        <f t="shared" si="0"/>
        <v>0</v>
      </c>
      <c r="F4" s="99">
        <f t="shared" si="0"/>
        <v>0</v>
      </c>
      <c r="G4" s="99">
        <f t="shared" si="0"/>
        <v>0</v>
      </c>
      <c r="H4" s="99">
        <f t="shared" si="0"/>
        <v>0</v>
      </c>
    </row>
    <row r="5" spans="1:8" s="3" customFormat="1" ht="24" customHeight="1" x14ac:dyDescent="0.2">
      <c r="A5" s="27" t="s">
        <v>123</v>
      </c>
      <c r="B5" s="17" t="s">
        <v>124</v>
      </c>
      <c r="C5" s="103">
        <v>4778876</v>
      </c>
      <c r="D5" s="17">
        <v>0</v>
      </c>
      <c r="E5" s="103">
        <v>0</v>
      </c>
      <c r="F5" s="17">
        <v>0</v>
      </c>
      <c r="G5" s="103">
        <v>0</v>
      </c>
      <c r="H5" s="17">
        <v>0</v>
      </c>
    </row>
    <row r="6" spans="1:8" s="3" customFormat="1" ht="14.45" customHeight="1" x14ac:dyDescent="0.2">
      <c r="A6" s="96" t="s">
        <v>33</v>
      </c>
      <c r="B6" s="97" t="s">
        <v>34</v>
      </c>
      <c r="C6" s="99">
        <f t="shared" ref="C6:H6" si="1">C7</f>
        <v>0</v>
      </c>
      <c r="D6" s="99">
        <f t="shared" si="1"/>
        <v>0</v>
      </c>
      <c r="E6" s="99">
        <f t="shared" si="1"/>
        <v>0</v>
      </c>
      <c r="F6" s="99">
        <f t="shared" si="1"/>
        <v>0</v>
      </c>
      <c r="G6" s="99">
        <f t="shared" si="1"/>
        <v>0</v>
      </c>
      <c r="H6" s="99">
        <f t="shared" si="1"/>
        <v>0</v>
      </c>
    </row>
    <row r="7" spans="1:8" s="3" customFormat="1" ht="22.5" customHeight="1" x14ac:dyDescent="0.2">
      <c r="A7" s="27" t="s">
        <v>35</v>
      </c>
      <c r="B7" s="17" t="s">
        <v>36</v>
      </c>
      <c r="C7" s="103">
        <v>0</v>
      </c>
      <c r="D7" s="17">
        <v>0</v>
      </c>
      <c r="E7" s="103">
        <v>0</v>
      </c>
      <c r="F7" s="17">
        <v>0</v>
      </c>
      <c r="G7" s="103">
        <v>0</v>
      </c>
      <c r="H7" s="17">
        <v>0</v>
      </c>
    </row>
    <row r="8" spans="1:8" s="3" customFormat="1" ht="14.45" customHeight="1" x14ac:dyDescent="0.2">
      <c r="A8" s="96" t="s">
        <v>38</v>
      </c>
      <c r="B8" s="97" t="s">
        <v>10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</row>
    <row r="9" spans="1:8" s="3" customFormat="1" ht="15" customHeight="1" x14ac:dyDescent="0.2">
      <c r="A9" s="96" t="s">
        <v>50</v>
      </c>
      <c r="B9" s="97" t="s">
        <v>186</v>
      </c>
      <c r="C9" s="97">
        <v>1969900</v>
      </c>
      <c r="D9" s="97">
        <v>1500000</v>
      </c>
      <c r="E9" s="97">
        <v>51068218</v>
      </c>
      <c r="F9" s="97">
        <v>57747730</v>
      </c>
      <c r="G9" s="97">
        <v>9127000</v>
      </c>
      <c r="H9" s="97">
        <v>5842900</v>
      </c>
    </row>
    <row r="10" spans="1:8" s="3" customFormat="1" ht="15" customHeight="1" x14ac:dyDescent="0.2">
      <c r="A10" s="96" t="s">
        <v>51</v>
      </c>
      <c r="B10" s="97" t="s">
        <v>187</v>
      </c>
      <c r="C10" s="98"/>
      <c r="D10" s="98"/>
      <c r="E10" s="98"/>
      <c r="F10" s="98"/>
      <c r="G10" s="98"/>
      <c r="H10" s="98"/>
    </row>
    <row r="11" spans="1:8" s="3" customFormat="1" ht="15" customHeight="1" x14ac:dyDescent="0.2">
      <c r="A11" s="96" t="s">
        <v>54</v>
      </c>
      <c r="B11" s="97" t="s">
        <v>188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</row>
    <row r="12" spans="1:8" s="3" customFormat="1" ht="15" customHeight="1" x14ac:dyDescent="0.2">
      <c r="A12" s="100" t="s">
        <v>55</v>
      </c>
      <c r="B12" s="99" t="s">
        <v>189</v>
      </c>
      <c r="C12" s="99">
        <f t="shared" ref="C12:H12" si="2">C13</f>
        <v>225000</v>
      </c>
      <c r="D12" s="99">
        <f t="shared" si="2"/>
        <v>0</v>
      </c>
      <c r="E12" s="99">
        <f t="shared" si="2"/>
        <v>0</v>
      </c>
      <c r="F12" s="99">
        <f t="shared" si="2"/>
        <v>0</v>
      </c>
      <c r="G12" s="99">
        <f t="shared" si="2"/>
        <v>0</v>
      </c>
      <c r="H12" s="99">
        <f t="shared" si="2"/>
        <v>0</v>
      </c>
    </row>
    <row r="13" spans="1:8" s="3" customFormat="1" ht="24.95" customHeight="1" x14ac:dyDescent="0.2">
      <c r="A13" s="16" t="s">
        <v>56</v>
      </c>
      <c r="B13" s="17" t="s">
        <v>57</v>
      </c>
      <c r="C13" s="103">
        <v>225000</v>
      </c>
      <c r="D13" s="17">
        <v>0</v>
      </c>
      <c r="E13" s="103">
        <v>0</v>
      </c>
      <c r="F13" s="17">
        <v>0</v>
      </c>
      <c r="G13" s="103">
        <v>0</v>
      </c>
      <c r="H13" s="17">
        <v>0</v>
      </c>
    </row>
    <row r="14" spans="1:8" s="3" customFormat="1" ht="15" customHeight="1" x14ac:dyDescent="0.2">
      <c r="A14" s="201" t="s">
        <v>60</v>
      </c>
      <c r="B14" s="81" t="s">
        <v>132</v>
      </c>
      <c r="C14" s="81">
        <f>C4+C6+C8+C9+C11+C12</f>
        <v>6973776</v>
      </c>
      <c r="D14" s="81">
        <f>D4+D6+D8+D9+D11+D12</f>
        <v>1500000</v>
      </c>
      <c r="E14" s="81">
        <f>E4+E6+E8+E9+E11+E12</f>
        <v>51068218</v>
      </c>
      <c r="F14" s="81">
        <f>F4+F6+F8+F9+F11+F12</f>
        <v>57747730</v>
      </c>
      <c r="G14" s="81">
        <f>G4+G6+G8+G9+G11+G12</f>
        <v>9127000</v>
      </c>
      <c r="H14" s="81">
        <f>H4+H6+H8+H9+H10+H11+H12</f>
        <v>5842900</v>
      </c>
    </row>
    <row r="15" spans="1:8" s="3" customFormat="1" ht="15.95" customHeight="1" x14ac:dyDescent="0.2">
      <c r="A15" s="96" t="s">
        <v>61</v>
      </c>
      <c r="B15" s="97" t="s">
        <v>190</v>
      </c>
      <c r="C15" s="97">
        <f t="shared" ref="C15:H15" si="3">C16+C17</f>
        <v>127840752</v>
      </c>
      <c r="D15" s="97">
        <f t="shared" si="3"/>
        <v>101391268</v>
      </c>
      <c r="E15" s="97">
        <f t="shared" si="3"/>
        <v>123920666</v>
      </c>
      <c r="F15" s="97">
        <f t="shared" si="3"/>
        <v>115494876</v>
      </c>
      <c r="G15" s="97">
        <f t="shared" si="3"/>
        <v>40627881</v>
      </c>
      <c r="H15" s="97">
        <f t="shared" si="3"/>
        <v>37053030</v>
      </c>
    </row>
    <row r="16" spans="1:8" s="3" customFormat="1" ht="14.45" customHeight="1" x14ac:dyDescent="0.2">
      <c r="A16" s="17" t="s">
        <v>65</v>
      </c>
      <c r="B16" s="17" t="s">
        <v>248</v>
      </c>
      <c r="C16" s="103">
        <v>0</v>
      </c>
      <c r="D16" s="17">
        <v>0</v>
      </c>
      <c r="E16" s="103">
        <v>2741281</v>
      </c>
      <c r="F16" s="17">
        <v>1790460</v>
      </c>
      <c r="G16" s="103">
        <v>4703700</v>
      </c>
      <c r="H16" s="17">
        <v>5450173</v>
      </c>
    </row>
    <row r="17" spans="1:10" s="3" customFormat="1" ht="14.45" customHeight="1" x14ac:dyDescent="0.2">
      <c r="A17" s="17"/>
      <c r="B17" s="17" t="s">
        <v>92</v>
      </c>
      <c r="C17" s="103">
        <v>127840752</v>
      </c>
      <c r="D17" s="17">
        <v>101391268</v>
      </c>
      <c r="E17" s="103">
        <v>121179385</v>
      </c>
      <c r="F17" s="17">
        <v>113704416</v>
      </c>
      <c r="G17" s="103">
        <v>35924181</v>
      </c>
      <c r="H17" s="17">
        <v>31602857</v>
      </c>
      <c r="I17" s="203"/>
    </row>
    <row r="18" spans="1:10" ht="15.95" customHeight="1" x14ac:dyDescent="0.2">
      <c r="A18" s="201"/>
      <c r="B18" s="81" t="s">
        <v>66</v>
      </c>
      <c r="C18" s="81">
        <f t="shared" ref="C18:H18" si="4">C14+C15</f>
        <v>134814528</v>
      </c>
      <c r="D18" s="81">
        <f t="shared" si="4"/>
        <v>102891268</v>
      </c>
      <c r="E18" s="81">
        <f t="shared" si="4"/>
        <v>174988884</v>
      </c>
      <c r="F18" s="81">
        <f t="shared" si="4"/>
        <v>173242606</v>
      </c>
      <c r="G18" s="81">
        <f t="shared" si="4"/>
        <v>49754881</v>
      </c>
      <c r="H18" s="81">
        <f t="shared" si="4"/>
        <v>42895930</v>
      </c>
      <c r="I18" s="192"/>
    </row>
    <row r="19" spans="1:10" ht="15.95" customHeight="1" x14ac:dyDescent="0.2">
      <c r="A19" s="178"/>
      <c r="B19" s="179"/>
      <c r="C19" s="179"/>
      <c r="D19" s="179"/>
      <c r="E19" s="179"/>
      <c r="F19" s="179"/>
      <c r="G19" s="179"/>
      <c r="H19" s="179"/>
      <c r="I19" s="192"/>
    </row>
    <row r="20" spans="1:10" ht="13.5" x14ac:dyDescent="0.2">
      <c r="A20" s="162" t="s">
        <v>243</v>
      </c>
      <c r="B20" s="252" t="s">
        <v>253</v>
      </c>
      <c r="C20" s="204"/>
      <c r="D20" s="162"/>
      <c r="E20" s="204"/>
      <c r="F20" s="162"/>
      <c r="G20" s="204"/>
      <c r="H20" s="162"/>
    </row>
    <row r="21" spans="1:10" ht="12.75" x14ac:dyDescent="0.2">
      <c r="A21" s="88" t="s">
        <v>150</v>
      </c>
      <c r="B21" s="89" t="s">
        <v>116</v>
      </c>
      <c r="C21" s="90">
        <f>SUM(C22:C23)</f>
        <v>100692539</v>
      </c>
      <c r="D21" s="90">
        <f>SUM(D22:D23)</f>
        <v>79043888</v>
      </c>
      <c r="E21" s="90">
        <f>SUM(E22:E23)</f>
        <v>101319249</v>
      </c>
      <c r="F21" s="90">
        <f>SUM(F22:F23)</f>
        <v>103104007</v>
      </c>
      <c r="G21" s="90">
        <f>SUM(G22:G23)</f>
        <v>17159517</v>
      </c>
      <c r="H21" s="90">
        <f>H22+H23</f>
        <v>19734013</v>
      </c>
      <c r="J21" s="192"/>
    </row>
    <row r="22" spans="1:10" ht="12.75" x14ac:dyDescent="0.2">
      <c r="A22" s="88"/>
      <c r="B22" s="185" t="s">
        <v>392</v>
      </c>
      <c r="C22" s="221">
        <v>100092539</v>
      </c>
      <c r="D22" s="221">
        <v>78743888</v>
      </c>
      <c r="E22" s="221">
        <v>100773249</v>
      </c>
      <c r="F22" s="221">
        <v>102599007</v>
      </c>
      <c r="G22" s="221">
        <v>14711267</v>
      </c>
      <c r="H22" s="221">
        <v>18557513</v>
      </c>
      <c r="J22" s="192"/>
    </row>
    <row r="23" spans="1:10" ht="12.75" x14ac:dyDescent="0.2">
      <c r="A23" s="88"/>
      <c r="B23" s="185" t="s">
        <v>393</v>
      </c>
      <c r="C23" s="221">
        <v>600000</v>
      </c>
      <c r="D23" s="221">
        <v>300000</v>
      </c>
      <c r="E23" s="221">
        <v>546000</v>
      </c>
      <c r="F23" s="221">
        <v>505000</v>
      </c>
      <c r="G23" s="221">
        <v>2448250</v>
      </c>
      <c r="H23" s="221">
        <v>1176500</v>
      </c>
      <c r="J23" s="192"/>
    </row>
    <row r="24" spans="1:10" ht="12.75" x14ac:dyDescent="0.2">
      <c r="A24" s="88" t="s">
        <v>151</v>
      </c>
      <c r="B24" s="89" t="s">
        <v>182</v>
      </c>
      <c r="C24" s="90">
        <v>18141983</v>
      </c>
      <c r="D24" s="90">
        <v>12127475</v>
      </c>
      <c r="E24" s="90">
        <v>20291354</v>
      </c>
      <c r="F24" s="90">
        <v>17683112</v>
      </c>
      <c r="G24" s="90">
        <v>3440980</v>
      </c>
      <c r="H24" s="90">
        <v>2951269</v>
      </c>
    </row>
    <row r="25" spans="1:10" ht="12.75" x14ac:dyDescent="0.2">
      <c r="A25" s="88" t="s">
        <v>152</v>
      </c>
      <c r="B25" s="91" t="s">
        <v>183</v>
      </c>
      <c r="C25" s="90">
        <f>SUM(C26:C30)</f>
        <v>14880006</v>
      </c>
      <c r="D25" s="90">
        <f>SUM(D26:D30)</f>
        <v>11119905</v>
      </c>
      <c r="E25" s="90">
        <f>SUM(E26:E30)</f>
        <v>56210707</v>
      </c>
      <c r="F25" s="90">
        <f>SUM(F26:F30)</f>
        <v>52455487</v>
      </c>
      <c r="G25" s="90">
        <f>SUM(G26:G30)</f>
        <v>26538684</v>
      </c>
      <c r="H25" s="90">
        <f>H26+H27+H28+H29+H30</f>
        <v>20210648</v>
      </c>
    </row>
    <row r="26" spans="1:10" ht="12.75" x14ac:dyDescent="0.2">
      <c r="A26" s="88"/>
      <c r="B26" s="222" t="s">
        <v>394</v>
      </c>
      <c r="C26" s="221">
        <v>2026800</v>
      </c>
      <c r="D26" s="221">
        <v>1441000</v>
      </c>
      <c r="E26" s="221">
        <v>37849487</v>
      </c>
      <c r="F26" s="221">
        <v>37339487</v>
      </c>
      <c r="G26" s="221">
        <v>1991700</v>
      </c>
      <c r="H26" s="221">
        <v>1206701</v>
      </c>
    </row>
    <row r="27" spans="1:10" ht="12.75" x14ac:dyDescent="0.2">
      <c r="A27" s="88"/>
      <c r="B27" s="222" t="s">
        <v>395</v>
      </c>
      <c r="C27" s="221">
        <v>1150000</v>
      </c>
      <c r="D27" s="221">
        <v>1254200</v>
      </c>
      <c r="E27" s="221">
        <v>280000</v>
      </c>
      <c r="F27" s="221">
        <v>280000</v>
      </c>
      <c r="G27" s="221">
        <v>256000</v>
      </c>
      <c r="H27" s="221">
        <v>263000</v>
      </c>
    </row>
    <row r="28" spans="1:10" ht="12.75" x14ac:dyDescent="0.2">
      <c r="A28" s="88"/>
      <c r="B28" s="222" t="s">
        <v>396</v>
      </c>
      <c r="C28" s="221">
        <v>8611000</v>
      </c>
      <c r="D28" s="221">
        <v>6528181</v>
      </c>
      <c r="E28" s="221">
        <v>6067920</v>
      </c>
      <c r="F28" s="221">
        <v>5756000</v>
      </c>
      <c r="G28" s="221">
        <v>18785721</v>
      </c>
      <c r="H28" s="221">
        <v>15879232</v>
      </c>
      <c r="I28" s="192"/>
      <c r="J28" s="192"/>
    </row>
    <row r="29" spans="1:10" ht="12.75" x14ac:dyDescent="0.2">
      <c r="A29" s="88"/>
      <c r="B29" s="222" t="s">
        <v>397</v>
      </c>
      <c r="C29" s="221">
        <v>400000</v>
      </c>
      <c r="D29" s="221">
        <v>200000</v>
      </c>
      <c r="E29" s="221">
        <v>80000</v>
      </c>
      <c r="F29" s="221">
        <v>80000</v>
      </c>
      <c r="G29" s="221">
        <v>100000</v>
      </c>
      <c r="H29" s="221">
        <v>50000</v>
      </c>
    </row>
    <row r="30" spans="1:10" ht="12.75" x14ac:dyDescent="0.2">
      <c r="A30" s="88"/>
      <c r="B30" s="222" t="s">
        <v>398</v>
      </c>
      <c r="C30" s="221">
        <v>2692206</v>
      </c>
      <c r="D30" s="221">
        <v>1696524</v>
      </c>
      <c r="E30" s="221">
        <v>11933300</v>
      </c>
      <c r="F30" s="221">
        <v>9000000</v>
      </c>
      <c r="G30" s="221">
        <v>5405263</v>
      </c>
      <c r="H30" s="221">
        <v>2811715</v>
      </c>
    </row>
    <row r="31" spans="1:10" ht="12.75" x14ac:dyDescent="0.2">
      <c r="A31" s="88" t="s">
        <v>153</v>
      </c>
      <c r="B31" s="91" t="s">
        <v>11</v>
      </c>
      <c r="C31" s="90">
        <v>0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</row>
    <row r="32" spans="1:10" ht="12.75" x14ac:dyDescent="0.2">
      <c r="A32" s="88" t="s">
        <v>154</v>
      </c>
      <c r="B32" s="91" t="s">
        <v>19</v>
      </c>
      <c r="C32" s="90">
        <v>0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192"/>
    </row>
    <row r="33" spans="1:9" ht="13.5" x14ac:dyDescent="0.2">
      <c r="A33" s="211" t="s">
        <v>155</v>
      </c>
      <c r="B33" s="212" t="s">
        <v>194</v>
      </c>
      <c r="C33" s="213">
        <f t="shared" ref="C33:H33" si="5">C21+C24+C25+C31+C32</f>
        <v>133714528</v>
      </c>
      <c r="D33" s="213">
        <f t="shared" si="5"/>
        <v>102291268</v>
      </c>
      <c r="E33" s="213">
        <f t="shared" si="5"/>
        <v>177821310</v>
      </c>
      <c r="F33" s="213">
        <f t="shared" si="5"/>
        <v>173242606</v>
      </c>
      <c r="G33" s="213">
        <f t="shared" si="5"/>
        <v>47139181</v>
      </c>
      <c r="H33" s="213">
        <f t="shared" si="5"/>
        <v>42895930</v>
      </c>
    </row>
    <row r="34" spans="1:9" ht="12.75" x14ac:dyDescent="0.2">
      <c r="A34" s="92" t="s">
        <v>156</v>
      </c>
      <c r="B34" s="93" t="s">
        <v>17</v>
      </c>
      <c r="C34" s="93">
        <v>500000</v>
      </c>
      <c r="D34" s="93">
        <v>0</v>
      </c>
      <c r="E34" s="93">
        <v>1574800</v>
      </c>
      <c r="F34" s="93">
        <v>0</v>
      </c>
      <c r="G34" s="93">
        <v>2615700</v>
      </c>
      <c r="H34" s="93">
        <v>0</v>
      </c>
    </row>
    <row r="35" spans="1:9" ht="12.75" x14ac:dyDescent="0.2">
      <c r="A35" s="92" t="s">
        <v>157</v>
      </c>
      <c r="B35" s="93" t="s">
        <v>16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</row>
    <row r="36" spans="1:9" ht="12.75" x14ac:dyDescent="0.2">
      <c r="A36" s="209"/>
      <c r="B36" s="93" t="s">
        <v>78</v>
      </c>
      <c r="C36" s="93">
        <f t="shared" ref="C36:H36" si="6">C37</f>
        <v>600000</v>
      </c>
      <c r="D36" s="93">
        <f t="shared" si="6"/>
        <v>600000</v>
      </c>
      <c r="E36" s="93">
        <f t="shared" si="6"/>
        <v>0</v>
      </c>
      <c r="F36" s="93">
        <f t="shared" si="6"/>
        <v>0</v>
      </c>
      <c r="G36" s="93">
        <f t="shared" si="6"/>
        <v>0</v>
      </c>
      <c r="H36" s="93">
        <f t="shared" si="6"/>
        <v>0</v>
      </c>
    </row>
    <row r="37" spans="1:9" ht="12.75" x14ac:dyDescent="0.2">
      <c r="A37" s="208"/>
      <c r="B37" s="256" t="s">
        <v>228</v>
      </c>
      <c r="C37" s="21">
        <v>600000</v>
      </c>
      <c r="D37" s="21">
        <v>600000</v>
      </c>
      <c r="E37" s="21">
        <v>0</v>
      </c>
      <c r="F37" s="21">
        <v>0</v>
      </c>
      <c r="G37" s="21">
        <v>0</v>
      </c>
      <c r="H37" s="21">
        <v>0</v>
      </c>
    </row>
    <row r="38" spans="1:9" ht="13.5" x14ac:dyDescent="0.2">
      <c r="A38" s="211" t="s">
        <v>79</v>
      </c>
      <c r="B38" s="212" t="s">
        <v>195</v>
      </c>
      <c r="C38" s="213">
        <f t="shared" ref="C38:H38" si="7">SUM(C34:C36)</f>
        <v>1100000</v>
      </c>
      <c r="D38" s="213">
        <f t="shared" si="7"/>
        <v>600000</v>
      </c>
      <c r="E38" s="213">
        <f t="shared" si="7"/>
        <v>1574800</v>
      </c>
      <c r="F38" s="213">
        <f t="shared" si="7"/>
        <v>0</v>
      </c>
      <c r="G38" s="213">
        <f t="shared" si="7"/>
        <v>2615700</v>
      </c>
      <c r="H38" s="213">
        <f t="shared" si="7"/>
        <v>0</v>
      </c>
    </row>
    <row r="39" spans="1:9" ht="13.5" x14ac:dyDescent="0.2">
      <c r="A39" s="92" t="s">
        <v>81</v>
      </c>
      <c r="B39" s="94" t="s">
        <v>80</v>
      </c>
      <c r="C39" s="95">
        <f t="shared" ref="C39:H39" si="8">SUM(C33+C38)</f>
        <v>134814528</v>
      </c>
      <c r="D39" s="95">
        <f>SUM(D33+D38)</f>
        <v>102891268</v>
      </c>
      <c r="E39" s="95">
        <f t="shared" si="8"/>
        <v>179396110</v>
      </c>
      <c r="F39" s="95">
        <f t="shared" si="8"/>
        <v>173242606</v>
      </c>
      <c r="G39" s="95">
        <f t="shared" si="8"/>
        <v>49754881</v>
      </c>
      <c r="H39" s="95">
        <f t="shared" si="8"/>
        <v>42895930</v>
      </c>
    </row>
    <row r="40" spans="1:9" ht="13.5" x14ac:dyDescent="0.2">
      <c r="A40" s="209"/>
      <c r="B40" s="94" t="s">
        <v>131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203"/>
    </row>
    <row r="41" spans="1:9" ht="13.5" x14ac:dyDescent="0.2">
      <c r="A41" s="210"/>
      <c r="B41" s="212" t="s">
        <v>252</v>
      </c>
      <c r="C41" s="213">
        <f t="shared" ref="C41:H41" si="9">SUM(C39:C40)</f>
        <v>134814528</v>
      </c>
      <c r="D41" s="213">
        <f>SUM(D39:D40)</f>
        <v>102891268</v>
      </c>
      <c r="E41" s="213">
        <f t="shared" si="9"/>
        <v>179396110</v>
      </c>
      <c r="F41" s="213">
        <f t="shared" si="9"/>
        <v>173242606</v>
      </c>
      <c r="G41" s="213">
        <f t="shared" si="9"/>
        <v>49754881</v>
      </c>
      <c r="H41" s="213">
        <f t="shared" si="9"/>
        <v>42895930</v>
      </c>
      <c r="I41" s="192"/>
    </row>
    <row r="42" spans="1:9" x14ac:dyDescent="0.2">
      <c r="I42" s="192"/>
    </row>
    <row r="43" spans="1:9" x14ac:dyDescent="0.2">
      <c r="C43" s="302"/>
      <c r="D43" s="302"/>
      <c r="E43" s="302"/>
      <c r="F43" s="302"/>
      <c r="G43" s="302"/>
      <c r="H43" s="302"/>
    </row>
  </sheetData>
  <mergeCells count="6">
    <mergeCell ref="C1:D1"/>
    <mergeCell ref="E1:F1"/>
    <mergeCell ref="G1:H1"/>
    <mergeCell ref="C43:H43"/>
    <mergeCell ref="A1:A2"/>
    <mergeCell ref="B1:B2"/>
  </mergeCells>
  <printOptions horizontalCentered="1"/>
  <pageMargins left="0.15748031496062992" right="0.15748031496062992" top="1.1023622047244095" bottom="0.23622047244094491" header="0.51181102362204722" footer="0.35433070866141736"/>
  <pageSetup paperSize="9" scale="64" orientation="portrait" horizontalDpi="300" verticalDpi="300" r:id="rId1"/>
  <headerFooter alignWithMargins="0">
    <oddHeader>&amp;C&amp;"Times New Roman CE,Félkövér dőlt"ZALAKAROS VÁROS  ÖNKORMÁNYZATA ÁLTAL IRÁNYÍTOTT KÖLTSÉGVETÉSI SZERVEK 
 BEVÉTELI ÉS KIADÁSI ELŐIRÁNYZATAI  ROVATONKÉNT
2020-2021. ÉVBEN 2/2021.(II.25.)Ör.&amp;R&amp;"Times New Roman CE,Félkövér dőlt"4. melléklet
Adatok Ft-ban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Layout" zoomScaleNormal="90" workbookViewId="0">
      <selection activeCell="G8" sqref="G8"/>
    </sheetView>
  </sheetViews>
  <sheetFormatPr defaultRowHeight="12" x14ac:dyDescent="0.2"/>
  <cols>
    <col min="1" max="1" width="66.33203125" style="32" customWidth="1"/>
    <col min="2" max="2" width="8.33203125" style="32" customWidth="1"/>
    <col min="3" max="3" width="7.6640625" style="32" customWidth="1"/>
    <col min="4" max="4" width="10.83203125" style="32" customWidth="1"/>
    <col min="5" max="5" width="13.5" style="32" customWidth="1"/>
    <col min="6" max="6" width="14.6640625" style="32" bestFit="1" customWidth="1"/>
    <col min="7" max="8" width="9.6640625" style="39" customWidth="1"/>
    <col min="9" max="9" width="11.6640625" style="39" customWidth="1"/>
    <col min="10" max="10" width="13.33203125" style="39" customWidth="1"/>
    <col min="11" max="11" width="15.5" style="39" customWidth="1"/>
    <col min="12" max="12" width="15" style="39" hidden="1" customWidth="1"/>
    <col min="13" max="13" width="9.33203125" style="32"/>
    <col min="14" max="14" width="11.5" style="32" bestFit="1" customWidth="1"/>
    <col min="15" max="16384" width="9.33203125" style="32"/>
  </cols>
  <sheetData>
    <row r="1" spans="1:16" ht="15" customHeight="1" x14ac:dyDescent="0.2">
      <c r="A1" s="307" t="s">
        <v>3</v>
      </c>
      <c r="B1" s="303" t="s">
        <v>377</v>
      </c>
      <c r="C1" s="303"/>
      <c r="D1" s="303"/>
      <c r="E1" s="303"/>
      <c r="F1" s="303"/>
      <c r="G1" s="303" t="s">
        <v>411</v>
      </c>
      <c r="H1" s="303"/>
      <c r="I1" s="303"/>
      <c r="J1" s="303"/>
      <c r="K1" s="303"/>
      <c r="L1" s="304" t="s">
        <v>141</v>
      </c>
    </row>
    <row r="2" spans="1:16" s="33" customFormat="1" ht="32.25" customHeight="1" x14ac:dyDescent="0.2">
      <c r="A2" s="308"/>
      <c r="B2" s="226" t="s">
        <v>4</v>
      </c>
      <c r="C2" s="226" t="s">
        <v>5</v>
      </c>
      <c r="D2" s="226" t="s">
        <v>6</v>
      </c>
      <c r="E2" s="226" t="s">
        <v>133</v>
      </c>
      <c r="F2" s="226" t="s">
        <v>236</v>
      </c>
      <c r="G2" s="226" t="s">
        <v>4</v>
      </c>
      <c r="H2" s="226" t="s">
        <v>5</v>
      </c>
      <c r="I2" s="226" t="s">
        <v>6</v>
      </c>
      <c r="J2" s="226" t="s">
        <v>133</v>
      </c>
      <c r="K2" s="226" t="s">
        <v>236</v>
      </c>
      <c r="L2" s="305"/>
      <c r="O2" s="306"/>
      <c r="P2" s="306"/>
    </row>
    <row r="3" spans="1:16" s="33" customFormat="1" ht="11.25" customHeight="1" x14ac:dyDescent="0.2">
      <c r="A3" s="227"/>
      <c r="B3" s="227"/>
      <c r="C3" s="227"/>
      <c r="D3" s="227"/>
      <c r="E3" s="227"/>
      <c r="F3" s="227"/>
      <c r="G3" s="228"/>
      <c r="H3" s="229"/>
      <c r="I3" s="229"/>
      <c r="J3" s="229"/>
      <c r="K3" s="229"/>
      <c r="L3" s="54"/>
    </row>
    <row r="4" spans="1:16" ht="13.5" customHeight="1" x14ac:dyDescent="0.2">
      <c r="A4" s="231" t="s">
        <v>7</v>
      </c>
      <c r="B4" s="107"/>
      <c r="C4" s="107"/>
      <c r="D4" s="107"/>
      <c r="E4" s="107"/>
      <c r="F4" s="108">
        <f>F6+F18</f>
        <v>335493884</v>
      </c>
      <c r="G4" s="107"/>
      <c r="H4" s="107"/>
      <c r="I4" s="107"/>
      <c r="J4" s="107"/>
      <c r="K4" s="108">
        <f>K6+K7</f>
        <v>129392457</v>
      </c>
      <c r="L4" s="54"/>
    </row>
    <row r="5" spans="1:16" ht="15" customHeight="1" x14ac:dyDescent="0.2">
      <c r="A5" s="230" t="s">
        <v>102</v>
      </c>
      <c r="B5" s="214"/>
      <c r="C5" s="214">
        <v>14.17</v>
      </c>
      <c r="D5" s="215">
        <v>5450000</v>
      </c>
      <c r="E5" s="215">
        <v>77264600</v>
      </c>
      <c r="F5" s="215"/>
      <c r="G5" s="35"/>
      <c r="H5" s="35">
        <v>15.88</v>
      </c>
      <c r="I5" s="34">
        <v>5475000</v>
      </c>
      <c r="J5" s="34">
        <f>I5*H5</f>
        <v>86943000</v>
      </c>
      <c r="K5" s="34"/>
      <c r="L5" s="55"/>
    </row>
    <row r="6" spans="1:16" ht="15" customHeight="1" x14ac:dyDescent="0.2">
      <c r="A6" s="230" t="s">
        <v>134</v>
      </c>
      <c r="B6" s="214"/>
      <c r="C6" s="214"/>
      <c r="D6" s="215"/>
      <c r="E6" s="215"/>
      <c r="F6" s="215">
        <f>E5</f>
        <v>77264600</v>
      </c>
      <c r="G6" s="35"/>
      <c r="H6" s="35"/>
      <c r="I6" s="34"/>
      <c r="J6" s="34"/>
      <c r="K6" s="34">
        <v>89603066</v>
      </c>
      <c r="L6" s="55"/>
    </row>
    <row r="7" spans="1:16" ht="15" customHeight="1" x14ac:dyDescent="0.2">
      <c r="A7" s="230" t="s">
        <v>135</v>
      </c>
      <c r="B7" s="215"/>
      <c r="C7" s="215"/>
      <c r="D7" s="215"/>
      <c r="E7" s="215"/>
      <c r="F7" s="215">
        <f>E8+E9+E10+E11</f>
        <v>30535091</v>
      </c>
      <c r="G7" s="34"/>
      <c r="H7" s="34"/>
      <c r="I7" s="34"/>
      <c r="J7" s="34"/>
      <c r="K7" s="34">
        <f>SUM(J8:J15)</f>
        <v>39789391</v>
      </c>
      <c r="L7" s="55"/>
    </row>
    <row r="8" spans="1:16" ht="25.5" x14ac:dyDescent="0.2">
      <c r="A8" s="230" t="s">
        <v>178</v>
      </c>
      <c r="B8" s="215"/>
      <c r="C8" s="216">
        <v>302.01746031746029</v>
      </c>
      <c r="D8" s="215">
        <v>25200</v>
      </c>
      <c r="E8" s="215">
        <v>7610840</v>
      </c>
      <c r="F8" s="215"/>
      <c r="G8" s="34"/>
      <c r="H8" s="36">
        <v>341.7</v>
      </c>
      <c r="I8" s="34">
        <v>25200</v>
      </c>
      <c r="J8" s="34">
        <f>H8*I8</f>
        <v>8610840</v>
      </c>
      <c r="K8" s="34"/>
      <c r="L8" s="55"/>
    </row>
    <row r="9" spans="1:16" ht="15" customHeight="1" x14ac:dyDescent="0.2">
      <c r="A9" s="230" t="s">
        <v>179</v>
      </c>
      <c r="B9" s="215"/>
      <c r="C9" s="216">
        <v>46.9</v>
      </c>
      <c r="D9" s="215">
        <v>320000</v>
      </c>
      <c r="E9" s="215">
        <v>15008000</v>
      </c>
      <c r="F9" s="215"/>
      <c r="G9" s="34"/>
      <c r="H9" s="36">
        <f>J9/I9</f>
        <v>46.9</v>
      </c>
      <c r="I9" s="34">
        <v>320000</v>
      </c>
      <c r="J9" s="34">
        <v>15008000</v>
      </c>
      <c r="K9" s="34"/>
      <c r="L9" s="55"/>
    </row>
    <row r="10" spans="1:16" ht="15" customHeight="1" x14ac:dyDescent="0.2">
      <c r="A10" s="230" t="s">
        <v>180</v>
      </c>
      <c r="B10" s="215"/>
      <c r="C10" s="215"/>
      <c r="D10" s="215"/>
      <c r="E10" s="215">
        <v>672681</v>
      </c>
      <c r="F10" s="215"/>
      <c r="G10" s="34"/>
      <c r="H10" s="34"/>
      <c r="I10" s="34"/>
      <c r="J10" s="34">
        <v>672681</v>
      </c>
      <c r="K10" s="34"/>
      <c r="L10" s="55"/>
    </row>
    <row r="11" spans="1:16" ht="15" customHeight="1" x14ac:dyDescent="0.2">
      <c r="A11" s="230" t="s">
        <v>402</v>
      </c>
      <c r="B11" s="215"/>
      <c r="C11" s="214">
        <v>31.91</v>
      </c>
      <c r="D11" s="215">
        <v>227000</v>
      </c>
      <c r="E11" s="215">
        <v>7243570</v>
      </c>
      <c r="F11" s="215"/>
      <c r="G11" s="34"/>
      <c r="H11" s="35">
        <v>32.11</v>
      </c>
      <c r="I11" s="34">
        <v>227000</v>
      </c>
      <c r="J11" s="34">
        <f>H11*I11</f>
        <v>7288970</v>
      </c>
      <c r="K11" s="34"/>
      <c r="L11" s="55"/>
    </row>
    <row r="12" spans="1:16" ht="25.5" x14ac:dyDescent="0.2">
      <c r="A12" s="230" t="s">
        <v>136</v>
      </c>
      <c r="B12" s="215"/>
      <c r="C12" s="215"/>
      <c r="D12" s="215"/>
      <c r="E12" s="215"/>
      <c r="F12" s="215">
        <v>0</v>
      </c>
      <c r="G12" s="34"/>
      <c r="H12" s="34"/>
      <c r="I12" s="34"/>
      <c r="J12" s="34"/>
      <c r="K12" s="34">
        <v>0</v>
      </c>
      <c r="L12" s="55"/>
    </row>
    <row r="13" spans="1:16" ht="15" customHeight="1" x14ac:dyDescent="0.2">
      <c r="A13" s="230" t="s">
        <v>137</v>
      </c>
      <c r="B13" s="215">
        <v>2546</v>
      </c>
      <c r="C13" s="215"/>
      <c r="D13" s="215">
        <v>2700</v>
      </c>
      <c r="E13" s="215">
        <v>6874200</v>
      </c>
      <c r="F13" s="215"/>
      <c r="G13" s="34">
        <f>J13/I13</f>
        <v>2655</v>
      </c>
      <c r="H13" s="34"/>
      <c r="I13" s="34">
        <v>2700</v>
      </c>
      <c r="J13" s="34">
        <v>7168500</v>
      </c>
      <c r="K13" s="34"/>
      <c r="L13" s="55"/>
    </row>
    <row r="14" spans="1:16" ht="25.5" x14ac:dyDescent="0.2">
      <c r="A14" s="230" t="s">
        <v>138</v>
      </c>
      <c r="B14" s="215"/>
      <c r="C14" s="215"/>
      <c r="D14" s="215"/>
      <c r="E14" s="215"/>
      <c r="F14" s="215">
        <f>E13</f>
        <v>6874200</v>
      </c>
      <c r="G14" s="34"/>
      <c r="H14" s="34"/>
      <c r="I14" s="34"/>
      <c r="J14" s="34"/>
      <c r="K14" s="34">
        <v>0</v>
      </c>
      <c r="L14" s="55"/>
    </row>
    <row r="15" spans="1:16" ht="15" customHeight="1" x14ac:dyDescent="0.2">
      <c r="A15" s="230" t="s">
        <v>181</v>
      </c>
      <c r="B15" s="215">
        <v>384</v>
      </c>
      <c r="C15" s="215"/>
      <c r="D15" s="215">
        <v>2550</v>
      </c>
      <c r="E15" s="215">
        <v>979200</v>
      </c>
      <c r="F15" s="215"/>
      <c r="G15" s="34">
        <v>408</v>
      </c>
      <c r="H15" s="34"/>
      <c r="I15" s="34">
        <v>2550</v>
      </c>
      <c r="J15" s="34">
        <f>I15*G15</f>
        <v>1040400</v>
      </c>
      <c r="K15" s="34"/>
      <c r="L15" s="55"/>
    </row>
    <row r="16" spans="1:16" ht="25.5" x14ac:dyDescent="0.2">
      <c r="A16" s="230" t="s">
        <v>197</v>
      </c>
      <c r="B16" s="215"/>
      <c r="C16" s="215"/>
      <c r="D16" s="215"/>
      <c r="E16" s="215"/>
      <c r="F16" s="215">
        <f>E15</f>
        <v>979200</v>
      </c>
      <c r="G16" s="34"/>
      <c r="H16" s="34"/>
      <c r="I16" s="34"/>
      <c r="J16" s="34"/>
      <c r="K16" s="34">
        <v>0</v>
      </c>
      <c r="L16" s="55"/>
    </row>
    <row r="17" spans="1:14" ht="15" customHeight="1" x14ac:dyDescent="0.2">
      <c r="A17" s="230" t="s">
        <v>207</v>
      </c>
      <c r="B17" s="216"/>
      <c r="C17" s="215"/>
      <c r="D17" s="214">
        <v>1</v>
      </c>
      <c r="E17" s="215">
        <v>273206415</v>
      </c>
      <c r="F17" s="215">
        <v>0</v>
      </c>
      <c r="G17" s="36"/>
      <c r="H17" s="34"/>
      <c r="I17" s="35">
        <v>0</v>
      </c>
      <c r="J17" s="34">
        <v>0</v>
      </c>
      <c r="K17" s="34">
        <v>0</v>
      </c>
      <c r="L17" s="55"/>
    </row>
    <row r="18" spans="1:14" ht="15" customHeight="1" x14ac:dyDescent="0.2">
      <c r="A18" s="230" t="s">
        <v>208</v>
      </c>
      <c r="B18" s="215"/>
      <c r="C18" s="215"/>
      <c r="D18" s="214"/>
      <c r="E18" s="215">
        <v>0</v>
      </c>
      <c r="F18" s="215">
        <v>258229284</v>
      </c>
      <c r="G18" s="34"/>
      <c r="H18" s="34"/>
      <c r="I18" s="35"/>
      <c r="J18" s="34">
        <v>0</v>
      </c>
      <c r="K18" s="34">
        <v>0</v>
      </c>
      <c r="L18" s="55"/>
    </row>
    <row r="19" spans="1:14" ht="15" customHeight="1" x14ac:dyDescent="0.2">
      <c r="A19" s="230" t="s">
        <v>209</v>
      </c>
      <c r="B19" s="215"/>
      <c r="C19" s="215"/>
      <c r="D19" s="215"/>
      <c r="E19" s="215">
        <v>0</v>
      </c>
      <c r="F19" s="215">
        <v>54365622</v>
      </c>
      <c r="G19" s="34"/>
      <c r="H19" s="34"/>
      <c r="I19" s="34"/>
      <c r="J19" s="34">
        <v>0</v>
      </c>
      <c r="K19" s="34">
        <v>0</v>
      </c>
      <c r="L19" s="55"/>
    </row>
    <row r="20" spans="1:14" ht="15" customHeight="1" x14ac:dyDescent="0.2">
      <c r="A20" s="230" t="s">
        <v>142</v>
      </c>
      <c r="B20" s="215"/>
      <c r="C20" s="215"/>
      <c r="D20" s="215"/>
      <c r="E20" s="215">
        <v>0</v>
      </c>
      <c r="F20" s="215"/>
      <c r="G20" s="34"/>
      <c r="H20" s="34"/>
      <c r="I20" s="34"/>
      <c r="J20" s="34">
        <v>0</v>
      </c>
      <c r="K20" s="34"/>
      <c r="L20" s="55"/>
    </row>
    <row r="21" spans="1:14" ht="15" customHeight="1" x14ac:dyDescent="0.2">
      <c r="A21" s="230" t="s">
        <v>205</v>
      </c>
      <c r="B21" s="215"/>
      <c r="C21" s="215"/>
      <c r="D21" s="215"/>
      <c r="E21" s="215"/>
      <c r="F21" s="215">
        <v>0</v>
      </c>
      <c r="G21" s="34"/>
      <c r="H21" s="34"/>
      <c r="I21" s="34"/>
      <c r="J21" s="34"/>
      <c r="K21" s="34">
        <v>0</v>
      </c>
      <c r="L21" s="55"/>
    </row>
    <row r="22" spans="1:14" ht="12.75" x14ac:dyDescent="0.2">
      <c r="A22" s="230" t="s">
        <v>210</v>
      </c>
      <c r="B22" s="215"/>
      <c r="C22" s="215">
        <v>0</v>
      </c>
      <c r="D22" s="215">
        <v>0</v>
      </c>
      <c r="E22" s="215"/>
      <c r="F22" s="215">
        <f>SUM(C22*D22)/1000</f>
        <v>0</v>
      </c>
      <c r="G22" s="34"/>
      <c r="H22" s="34">
        <v>0</v>
      </c>
      <c r="I22" s="34">
        <v>0</v>
      </c>
      <c r="J22" s="34"/>
      <c r="K22" s="34">
        <f>SUM(H22*I22)/1000</f>
        <v>0</v>
      </c>
      <c r="L22" s="55">
        <v>80000</v>
      </c>
    </row>
    <row r="23" spans="1:14" ht="15" hidden="1" customHeight="1" x14ac:dyDescent="0.2">
      <c r="A23" s="230" t="s">
        <v>146</v>
      </c>
      <c r="B23" s="215"/>
      <c r="C23" s="215"/>
      <c r="D23" s="215"/>
      <c r="E23" s="215"/>
      <c r="F23" s="47"/>
      <c r="G23" s="34"/>
      <c r="H23" s="34"/>
      <c r="I23" s="34"/>
      <c r="J23" s="34"/>
      <c r="K23" s="47"/>
      <c r="L23" s="56"/>
    </row>
    <row r="24" spans="1:14" ht="25.5" x14ac:dyDescent="0.2">
      <c r="A24" s="231" t="s">
        <v>8</v>
      </c>
      <c r="B24" s="107"/>
      <c r="C24" s="107"/>
      <c r="D24" s="107"/>
      <c r="E24" s="107"/>
      <c r="F24" s="108">
        <f>SUM(F26:F31)</f>
        <v>47362030</v>
      </c>
      <c r="G24" s="107"/>
      <c r="H24" s="107"/>
      <c r="I24" s="107"/>
      <c r="J24" s="107"/>
      <c r="K24" s="108">
        <f>SUM(K26:K30)</f>
        <v>51944080</v>
      </c>
      <c r="L24" s="55"/>
    </row>
    <row r="25" spans="1:14" ht="24.95" customHeight="1" x14ac:dyDescent="0.2">
      <c r="A25" s="230" t="s">
        <v>185</v>
      </c>
      <c r="B25" s="215"/>
      <c r="C25" s="215"/>
      <c r="D25" s="215"/>
      <c r="E25" s="215"/>
      <c r="F25" s="215"/>
      <c r="G25" s="34"/>
      <c r="H25" s="34"/>
      <c r="I25" s="34"/>
      <c r="J25" s="34"/>
      <c r="K25" s="34"/>
      <c r="L25" s="55"/>
    </row>
    <row r="26" spans="1:14" ht="15" customHeight="1" x14ac:dyDescent="0.2">
      <c r="A26" s="230" t="s">
        <v>378</v>
      </c>
      <c r="B26" s="215"/>
      <c r="C26" s="216">
        <v>6.7</v>
      </c>
      <c r="D26" s="215">
        <v>4371500</v>
      </c>
      <c r="E26" s="214"/>
      <c r="F26" s="215">
        <v>29289050</v>
      </c>
      <c r="G26" s="34"/>
      <c r="H26" s="36">
        <v>6.6</v>
      </c>
      <c r="I26" s="34">
        <v>4861500</v>
      </c>
      <c r="J26" s="35"/>
      <c r="K26" s="34">
        <f>I26*H26</f>
        <v>32085900</v>
      </c>
      <c r="L26" s="34">
        <v>407137200</v>
      </c>
    </row>
    <row r="27" spans="1:14" ht="24.95" customHeight="1" x14ac:dyDescent="0.2">
      <c r="A27" s="230" t="s">
        <v>211</v>
      </c>
      <c r="B27" s="215"/>
      <c r="C27" s="215">
        <v>4</v>
      </c>
      <c r="D27" s="215">
        <v>2400000</v>
      </c>
      <c r="E27" s="217"/>
      <c r="F27" s="215">
        <v>9600000</v>
      </c>
      <c r="G27" s="34"/>
      <c r="H27" s="34">
        <v>4</v>
      </c>
      <c r="I27" s="34">
        <v>2919000</v>
      </c>
      <c r="J27" s="37"/>
      <c r="K27" s="34">
        <f>H27*I27</f>
        <v>11676000</v>
      </c>
      <c r="L27" s="55">
        <v>133770000</v>
      </c>
      <c r="N27" s="39"/>
    </row>
    <row r="28" spans="1:14" ht="19.5" customHeight="1" x14ac:dyDescent="0.2">
      <c r="A28" s="230" t="s">
        <v>9</v>
      </c>
      <c r="B28" s="215">
        <v>70.7</v>
      </c>
      <c r="C28" s="215"/>
      <c r="D28" s="215">
        <v>97400</v>
      </c>
      <c r="E28" s="217"/>
      <c r="F28" s="215">
        <v>6886180</v>
      </c>
      <c r="G28" s="295">
        <v>70.7</v>
      </c>
      <c r="H28" s="34"/>
      <c r="I28" s="34">
        <v>97400</v>
      </c>
      <c r="J28" s="37"/>
      <c r="K28" s="34">
        <f>I28*G28</f>
        <v>6886180</v>
      </c>
      <c r="L28" s="55">
        <v>83878667</v>
      </c>
    </row>
    <row r="29" spans="1:14" ht="15" customHeight="1" x14ac:dyDescent="0.2">
      <c r="A29" s="257" t="s">
        <v>239</v>
      </c>
      <c r="B29" s="215"/>
      <c r="C29" s="215"/>
      <c r="D29" s="215"/>
      <c r="E29" s="217"/>
      <c r="F29" s="215"/>
      <c r="G29" s="34"/>
      <c r="H29" s="34"/>
      <c r="I29" s="34"/>
      <c r="J29" s="37"/>
      <c r="K29" s="34"/>
      <c r="L29" s="55"/>
    </row>
    <row r="30" spans="1:14" ht="15" customHeight="1" x14ac:dyDescent="0.2">
      <c r="A30" s="257" t="s">
        <v>9</v>
      </c>
      <c r="B30" s="216">
        <v>4</v>
      </c>
      <c r="C30" s="215"/>
      <c r="D30" s="215">
        <v>396700</v>
      </c>
      <c r="E30" s="217"/>
      <c r="F30" s="215">
        <f>D30*B30</f>
        <v>1586800</v>
      </c>
      <c r="G30" s="36">
        <v>3</v>
      </c>
      <c r="H30" s="34"/>
      <c r="I30" s="34">
        <v>432000</v>
      </c>
      <c r="J30" s="37"/>
      <c r="K30" s="34">
        <f>I30*G30</f>
        <v>1296000</v>
      </c>
      <c r="L30" s="55">
        <v>14035000</v>
      </c>
    </row>
    <row r="31" spans="1:14" ht="15" customHeight="1" x14ac:dyDescent="0.2">
      <c r="A31" s="257" t="s">
        <v>386</v>
      </c>
      <c r="B31" s="215"/>
      <c r="C31" s="215"/>
      <c r="D31" s="215"/>
      <c r="E31" s="217"/>
      <c r="F31" s="215">
        <f>D31*B31</f>
        <v>0</v>
      </c>
      <c r="G31" s="36"/>
      <c r="H31" s="34"/>
      <c r="I31" s="34"/>
      <c r="J31" s="37"/>
      <c r="K31" s="34"/>
      <c r="L31" s="55"/>
    </row>
    <row r="32" spans="1:14" ht="15" customHeight="1" x14ac:dyDescent="0.2">
      <c r="A32" s="231" t="s">
        <v>14</v>
      </c>
      <c r="B32" s="107"/>
      <c r="C32" s="107"/>
      <c r="D32" s="109"/>
      <c r="E32" s="109"/>
      <c r="F32" s="108">
        <f>SUM(F33:F46)</f>
        <v>79671359</v>
      </c>
      <c r="G32" s="107"/>
      <c r="H32" s="107"/>
      <c r="I32" s="109"/>
      <c r="J32" s="109"/>
      <c r="K32" s="108">
        <f>SUM(K33:K46)</f>
        <v>86588696</v>
      </c>
      <c r="L32" s="55"/>
    </row>
    <row r="33" spans="1:16" ht="12.75" customHeight="1" x14ac:dyDescent="0.2">
      <c r="A33" s="230" t="s">
        <v>103</v>
      </c>
      <c r="B33" s="215"/>
      <c r="C33" s="215"/>
      <c r="D33" s="215"/>
      <c r="E33" s="215"/>
      <c r="F33" s="215">
        <v>3400000</v>
      </c>
      <c r="G33" s="34"/>
      <c r="H33" s="34"/>
      <c r="I33" s="34"/>
      <c r="J33" s="34"/>
      <c r="K33" s="34">
        <v>4100000</v>
      </c>
      <c r="L33" s="55">
        <v>21618080</v>
      </c>
    </row>
    <row r="34" spans="1:16" ht="9.75" customHeight="1" x14ac:dyDescent="0.2">
      <c r="A34" s="230" t="s">
        <v>191</v>
      </c>
      <c r="B34" s="215"/>
      <c r="C34" s="215">
        <v>80</v>
      </c>
      <c r="D34" s="215">
        <v>65360</v>
      </c>
      <c r="E34" s="215"/>
      <c r="F34" s="215">
        <f>D34*C34</f>
        <v>5228800</v>
      </c>
      <c r="G34" s="34"/>
      <c r="H34" s="34">
        <v>90</v>
      </c>
      <c r="I34" s="34">
        <v>66360</v>
      </c>
      <c r="J34" s="34"/>
      <c r="K34" s="34">
        <f>I34*H34</f>
        <v>5972400</v>
      </c>
      <c r="L34" s="55"/>
    </row>
    <row r="35" spans="1:16" ht="15" customHeight="1" x14ac:dyDescent="0.2">
      <c r="A35" s="230" t="s">
        <v>192</v>
      </c>
      <c r="B35" s="215"/>
      <c r="C35" s="215"/>
      <c r="D35" s="215"/>
      <c r="E35" s="215"/>
      <c r="F35" s="215">
        <f>SUM(C35*D35)/1000</f>
        <v>0</v>
      </c>
      <c r="G35" s="34"/>
      <c r="H35" s="34"/>
      <c r="I35" s="34"/>
      <c r="J35" s="34"/>
      <c r="K35" s="34">
        <f>SUM(H35*I35)/1000</f>
        <v>0</v>
      </c>
      <c r="L35" s="55">
        <v>100000</v>
      </c>
    </row>
    <row r="36" spans="1:16" ht="15" customHeight="1" x14ac:dyDescent="0.2">
      <c r="A36" s="230" t="s">
        <v>143</v>
      </c>
      <c r="B36" s="215"/>
      <c r="C36" s="215">
        <v>1</v>
      </c>
      <c r="D36" s="215">
        <v>25000</v>
      </c>
      <c r="E36" s="215"/>
      <c r="F36" s="215">
        <f>D36*C36</f>
        <v>25000</v>
      </c>
      <c r="G36" s="34"/>
      <c r="H36" s="34">
        <v>0</v>
      </c>
      <c r="I36" s="34">
        <v>25000</v>
      </c>
      <c r="J36" s="34"/>
      <c r="K36" s="34">
        <f>I36*H36</f>
        <v>0</v>
      </c>
      <c r="L36" s="55">
        <v>23595000</v>
      </c>
    </row>
    <row r="37" spans="1:16" ht="15" customHeight="1" x14ac:dyDescent="0.2">
      <c r="A37" s="230" t="s">
        <v>144</v>
      </c>
      <c r="B37" s="215"/>
      <c r="C37" s="215">
        <v>60</v>
      </c>
      <c r="D37" s="215">
        <v>429000</v>
      </c>
      <c r="E37" s="215"/>
      <c r="F37" s="215">
        <f>D37*C37</f>
        <v>25740000</v>
      </c>
      <c r="G37" s="34"/>
      <c r="H37" s="34">
        <v>60</v>
      </c>
      <c r="I37" s="34">
        <v>471900</v>
      </c>
      <c r="J37" s="34"/>
      <c r="K37" s="34">
        <f>I37*H37</f>
        <v>28314000</v>
      </c>
      <c r="L37" s="55"/>
    </row>
    <row r="38" spans="1:16" ht="15" customHeight="1" x14ac:dyDescent="0.2">
      <c r="A38" s="230" t="s">
        <v>144</v>
      </c>
      <c r="B38" s="215"/>
      <c r="C38" s="215">
        <v>20</v>
      </c>
      <c r="D38" s="215">
        <v>330000</v>
      </c>
      <c r="E38" s="215"/>
      <c r="F38" s="215">
        <f>D38*C38</f>
        <v>6600000</v>
      </c>
      <c r="G38" s="34"/>
      <c r="H38" s="34">
        <v>20</v>
      </c>
      <c r="I38" s="34">
        <v>363000</v>
      </c>
      <c r="J38" s="34"/>
      <c r="K38" s="34">
        <f>I38*H38</f>
        <v>7260000</v>
      </c>
      <c r="L38" s="55"/>
    </row>
    <row r="39" spans="1:16" ht="14.25" customHeight="1" x14ac:dyDescent="0.2">
      <c r="A39" s="230" t="s">
        <v>193</v>
      </c>
      <c r="B39" s="218"/>
      <c r="C39" s="215"/>
      <c r="D39" s="215"/>
      <c r="E39" s="215"/>
      <c r="F39" s="215"/>
      <c r="G39" s="38"/>
      <c r="H39" s="34"/>
      <c r="I39" s="34"/>
      <c r="J39" s="34"/>
      <c r="K39" s="34"/>
      <c r="L39" s="57"/>
    </row>
    <row r="40" spans="1:16" ht="25.5" x14ac:dyDescent="0.2">
      <c r="A40" s="230" t="s">
        <v>240</v>
      </c>
      <c r="B40" s="216"/>
      <c r="C40" s="216"/>
      <c r="D40" s="215"/>
      <c r="E40" s="215"/>
      <c r="F40" s="215"/>
      <c r="G40" s="36"/>
      <c r="H40" s="36"/>
      <c r="I40" s="34"/>
      <c r="J40" s="34"/>
      <c r="K40" s="34"/>
      <c r="L40" s="57">
        <v>150547900</v>
      </c>
      <c r="M40" s="58"/>
      <c r="N40" s="58"/>
      <c r="O40" s="58"/>
      <c r="P40" s="58"/>
    </row>
    <row r="41" spans="1:16" ht="13.5" customHeight="1" x14ac:dyDescent="0.2">
      <c r="A41" s="230" t="s">
        <v>206</v>
      </c>
      <c r="B41" s="216"/>
      <c r="C41" s="216">
        <v>4.3</v>
      </c>
      <c r="D41" s="215">
        <v>2993000</v>
      </c>
      <c r="E41" s="216"/>
      <c r="F41" s="215">
        <f>D41*C41</f>
        <v>12869900</v>
      </c>
      <c r="G41" s="36"/>
      <c r="H41" s="36">
        <v>4.3</v>
      </c>
      <c r="I41" s="34">
        <v>4260000</v>
      </c>
      <c r="J41" s="36"/>
      <c r="K41" s="34">
        <f>I41*H41</f>
        <v>18318000</v>
      </c>
      <c r="L41" s="34">
        <v>4477000</v>
      </c>
    </row>
    <row r="42" spans="1:16" ht="13.5" customHeight="1" x14ac:dyDescent="0.2">
      <c r="A42" s="230" t="s">
        <v>237</v>
      </c>
      <c r="B42" s="215"/>
      <c r="C42" s="215"/>
      <c r="D42" s="215"/>
      <c r="E42" s="218"/>
      <c r="F42" s="215">
        <v>6196000</v>
      </c>
      <c r="G42" s="34"/>
      <c r="H42" s="34"/>
      <c r="I42" s="34"/>
      <c r="J42" s="38"/>
      <c r="K42" s="34">
        <v>1216000</v>
      </c>
      <c r="L42" s="57"/>
    </row>
    <row r="43" spans="1:16" ht="13.5" customHeight="1" x14ac:dyDescent="0.2">
      <c r="A43" s="258" t="s">
        <v>241</v>
      </c>
      <c r="B43" s="215"/>
      <c r="C43" s="215"/>
      <c r="D43" s="217"/>
      <c r="E43" s="219"/>
      <c r="F43" s="215"/>
      <c r="G43" s="34"/>
      <c r="H43" s="34"/>
      <c r="I43" s="37"/>
      <c r="J43" s="40"/>
      <c r="K43" s="34"/>
      <c r="L43" s="57">
        <v>200621000</v>
      </c>
    </row>
    <row r="44" spans="1:16" ht="25.5" x14ac:dyDescent="0.2">
      <c r="A44" s="258" t="s">
        <v>158</v>
      </c>
      <c r="B44" s="214">
        <v>7.52</v>
      </c>
      <c r="C44" s="215"/>
      <c r="D44" s="215">
        <v>2200000</v>
      </c>
      <c r="E44" s="219"/>
      <c r="F44" s="215">
        <f>D44*B44</f>
        <v>16543999.999999998</v>
      </c>
      <c r="G44" s="35">
        <v>7.32</v>
      </c>
      <c r="H44" s="34"/>
      <c r="I44" s="34">
        <v>2376000</v>
      </c>
      <c r="J44" s="40"/>
      <c r="K44" s="34">
        <f>I44*G44</f>
        <v>17392320</v>
      </c>
      <c r="L44" s="34">
        <v>175117817</v>
      </c>
    </row>
    <row r="45" spans="1:16" ht="13.5" customHeight="1" x14ac:dyDescent="0.2">
      <c r="A45" s="258" t="s">
        <v>159</v>
      </c>
      <c r="B45" s="215"/>
      <c r="C45" s="215"/>
      <c r="D45" s="217"/>
      <c r="E45" s="219"/>
      <c r="F45" s="215">
        <v>2931429</v>
      </c>
      <c r="G45" s="34"/>
      <c r="H45" s="34"/>
      <c r="I45" s="37"/>
      <c r="J45" s="40"/>
      <c r="K45" s="34">
        <v>3957836</v>
      </c>
      <c r="L45" s="57">
        <v>658350</v>
      </c>
    </row>
    <row r="46" spans="1:16" ht="13.5" customHeight="1" x14ac:dyDescent="0.2">
      <c r="A46" s="258" t="s">
        <v>1</v>
      </c>
      <c r="B46" s="215">
        <v>478</v>
      </c>
      <c r="C46" s="215" t="s">
        <v>145</v>
      </c>
      <c r="D46" s="215">
        <v>285</v>
      </c>
      <c r="E46" s="219"/>
      <c r="F46" s="215">
        <f>D46*B46</f>
        <v>136230</v>
      </c>
      <c r="G46" s="34">
        <v>204</v>
      </c>
      <c r="H46" s="34" t="s">
        <v>145</v>
      </c>
      <c r="I46" s="34">
        <v>285</v>
      </c>
      <c r="J46" s="40"/>
      <c r="K46" s="34">
        <f>I46*G46</f>
        <v>58140</v>
      </c>
      <c r="L46" s="57"/>
    </row>
    <row r="47" spans="1:16" ht="23.25" customHeight="1" x14ac:dyDescent="0.2">
      <c r="A47" s="231" t="s">
        <v>15</v>
      </c>
      <c r="B47" s="107"/>
      <c r="C47" s="107"/>
      <c r="D47" s="110"/>
      <c r="E47" s="110"/>
      <c r="F47" s="108">
        <f>F48</f>
        <v>3185046</v>
      </c>
      <c r="G47" s="107"/>
      <c r="H47" s="107"/>
      <c r="I47" s="110"/>
      <c r="J47" s="110"/>
      <c r="K47" s="108">
        <f>K48</f>
        <v>5761350</v>
      </c>
      <c r="L47" s="34">
        <v>106000000</v>
      </c>
    </row>
    <row r="48" spans="1:16" s="33" customFormat="1" ht="22.5" customHeight="1" x14ac:dyDescent="0.2">
      <c r="A48" s="230" t="s">
        <v>238</v>
      </c>
      <c r="B48" s="215"/>
      <c r="C48" s="215"/>
      <c r="D48" s="218">
        <v>1210</v>
      </c>
      <c r="E48" s="218"/>
      <c r="F48" s="215">
        <v>3185046</v>
      </c>
      <c r="G48" s="34"/>
      <c r="H48" s="34"/>
      <c r="I48" s="38">
        <v>1210</v>
      </c>
      <c r="J48" s="38"/>
      <c r="K48" s="34">
        <v>5761350</v>
      </c>
      <c r="L48" s="41">
        <f>SUM(L22:L47)</f>
        <v>1321636014</v>
      </c>
    </row>
    <row r="49" spans="1:15" ht="12.75" hidden="1" customHeight="1" x14ac:dyDescent="0.2">
      <c r="A49" s="259" t="s">
        <v>105</v>
      </c>
      <c r="B49" s="232"/>
      <c r="C49" s="232"/>
      <c r="D49" s="232"/>
      <c r="E49" s="232"/>
      <c r="F49" s="233">
        <f>SUM(F47+F32+F24+F4)</f>
        <v>465712319</v>
      </c>
      <c r="G49" s="232"/>
      <c r="H49" s="232"/>
      <c r="I49" s="232"/>
      <c r="J49" s="232"/>
      <c r="K49" s="233">
        <f>SUM(K47+K32+K24+K4)</f>
        <v>273686583</v>
      </c>
      <c r="L49" s="42"/>
      <c r="M49" s="43"/>
      <c r="N49" s="43"/>
      <c r="O49" s="43"/>
    </row>
    <row r="50" spans="1:15" ht="13.5" customHeight="1" x14ac:dyDescent="0.2">
      <c r="A50" s="234" t="s">
        <v>387</v>
      </c>
      <c r="B50" s="235"/>
      <c r="C50" s="235"/>
      <c r="D50" s="235"/>
      <c r="E50" s="235"/>
      <c r="F50" s="236">
        <f>F47+F32+F24+F4</f>
        <v>465712319</v>
      </c>
      <c r="G50" s="236"/>
      <c r="H50" s="236"/>
      <c r="I50" s="236"/>
      <c r="J50" s="236"/>
      <c r="K50" s="236">
        <f>K47+K32+K24+K4</f>
        <v>273686583</v>
      </c>
      <c r="L50" s="42"/>
      <c r="M50" s="43"/>
      <c r="N50" s="43"/>
      <c r="O50" s="43"/>
    </row>
    <row r="51" spans="1:15" x14ac:dyDescent="0.2">
      <c r="K51" s="42"/>
      <c r="L51" s="42"/>
      <c r="M51" s="43"/>
      <c r="N51" s="43"/>
      <c r="O51" s="43"/>
    </row>
    <row r="52" spans="1:15" x14ac:dyDescent="0.2">
      <c r="K52" s="42"/>
    </row>
  </sheetData>
  <sheetProtection selectLockedCells="1" selectUnlockedCells="1"/>
  <mergeCells count="5">
    <mergeCell ref="G1:K1"/>
    <mergeCell ref="L1:L2"/>
    <mergeCell ref="O2:P2"/>
    <mergeCell ref="B1:F1"/>
    <mergeCell ref="A1:A2"/>
  </mergeCells>
  <phoneticPr fontId="36" type="noConversion"/>
  <printOptions horizontalCentered="1" verticalCentered="1"/>
  <pageMargins left="0.23622047244094491" right="0.23622047244094491" top="1.1811023622047245" bottom="0.74803149606299213" header="0.6692913385826772" footer="0.31496062992125984"/>
  <pageSetup paperSize="9" scale="56" firstPageNumber="0" orientation="portrait" horizontalDpi="300" verticalDpi="300" r:id="rId1"/>
  <headerFooter alignWithMargins="0">
    <oddHeader>&amp;C&amp;"Times New Roman,Félkövér dőlt"ZALAKAROS VÁROS ÖNKORMÁNYZATA
ÁLLAMI HOZZÁJÁRULÁSOKBÓL SZÁRMAZÓ BEVÉTELEI 2021. ÉVBEN 2/2021.( II.25.  )Ör.&amp;R&amp;"Times New Roman,Dőlt"5. melléklet
Adatok Ft-ba&amp;"Times New Roman,Normál"n</oddHeader>
    <oddFooter>&amp;C&amp;P</oddFooter>
  </headerFooter>
  <colBreaks count="1" manualBreakCount="1">
    <brk id="11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Layout" topLeftCell="A16" zoomScaleNormal="100" workbookViewId="0">
      <selection activeCell="B21" sqref="B21"/>
    </sheetView>
  </sheetViews>
  <sheetFormatPr defaultRowHeight="12.75" x14ac:dyDescent="0.2"/>
  <cols>
    <col min="2" max="2" width="66.5" customWidth="1"/>
    <col min="3" max="3" width="21.6640625" customWidth="1"/>
    <col min="5" max="5" width="10.1640625" bestFit="1" customWidth="1"/>
    <col min="7" max="7" width="12.6640625" bestFit="1" customWidth="1"/>
  </cols>
  <sheetData>
    <row r="1" spans="1:5" x14ac:dyDescent="0.2">
      <c r="A1" s="310" t="s">
        <v>13</v>
      </c>
      <c r="B1" s="311" t="s">
        <v>254</v>
      </c>
      <c r="C1" s="310" t="s">
        <v>406</v>
      </c>
    </row>
    <row r="2" spans="1:5" x14ac:dyDescent="0.2">
      <c r="A2" s="310"/>
      <c r="B2" s="311"/>
      <c r="C2" s="310"/>
    </row>
    <row r="3" spans="1:5" x14ac:dyDescent="0.2">
      <c r="A3" s="310"/>
      <c r="B3" s="311"/>
      <c r="C3" s="310"/>
    </row>
    <row r="4" spans="1:5" x14ac:dyDescent="0.2">
      <c r="A4" s="310"/>
      <c r="B4" s="311"/>
      <c r="C4" s="310"/>
    </row>
    <row r="5" spans="1:5" ht="14.25" x14ac:dyDescent="0.2">
      <c r="A5" s="260"/>
      <c r="B5" s="261" t="s">
        <v>255</v>
      </c>
      <c r="C5" s="260"/>
    </row>
    <row r="6" spans="1:5" ht="15.75" x14ac:dyDescent="0.2">
      <c r="A6" s="262" t="s">
        <v>256</v>
      </c>
      <c r="B6" s="263" t="s">
        <v>257</v>
      </c>
      <c r="C6" s="264"/>
    </row>
    <row r="7" spans="1:5" ht="14.25" x14ac:dyDescent="0.2">
      <c r="A7" s="265"/>
      <c r="B7" s="261" t="s">
        <v>258</v>
      </c>
      <c r="C7" s="260"/>
    </row>
    <row r="8" spans="1:5" ht="15.75" x14ac:dyDescent="0.2">
      <c r="A8" s="266" t="s">
        <v>89</v>
      </c>
      <c r="B8" s="267" t="s">
        <v>417</v>
      </c>
      <c r="C8" s="268">
        <v>19050000</v>
      </c>
      <c r="E8" s="177"/>
    </row>
    <row r="9" spans="1:5" ht="15.75" x14ac:dyDescent="0.2">
      <c r="A9" s="266" t="s">
        <v>88</v>
      </c>
      <c r="B9" s="267" t="s">
        <v>380</v>
      </c>
      <c r="C9" s="268">
        <v>1500000</v>
      </c>
    </row>
    <row r="10" spans="1:5" ht="15.75" x14ac:dyDescent="0.2">
      <c r="A10" s="266" t="s">
        <v>90</v>
      </c>
      <c r="B10" s="267" t="s">
        <v>381</v>
      </c>
      <c r="C10" s="269">
        <v>210000</v>
      </c>
    </row>
    <row r="11" spans="1:5" ht="15.75" x14ac:dyDescent="0.2">
      <c r="A11" s="266" t="s">
        <v>91</v>
      </c>
      <c r="B11" s="267" t="s">
        <v>382</v>
      </c>
      <c r="C11" s="269">
        <v>1270000</v>
      </c>
    </row>
    <row r="12" spans="1:5" ht="15.75" x14ac:dyDescent="0.2">
      <c r="A12" s="266" t="s">
        <v>83</v>
      </c>
      <c r="B12" s="267" t="s">
        <v>413</v>
      </c>
      <c r="C12" s="269">
        <v>31849678</v>
      </c>
    </row>
    <row r="13" spans="1:5" ht="15.75" x14ac:dyDescent="0.2">
      <c r="A13" s="266" t="s">
        <v>82</v>
      </c>
      <c r="B13" s="270" t="s">
        <v>412</v>
      </c>
      <c r="C13" s="269">
        <v>500000</v>
      </c>
    </row>
    <row r="14" spans="1:5" ht="15.75" x14ac:dyDescent="0.2">
      <c r="A14" s="266" t="s">
        <v>84</v>
      </c>
      <c r="B14" s="194" t="s">
        <v>414</v>
      </c>
      <c r="C14" s="114">
        <v>19461480</v>
      </c>
    </row>
    <row r="15" spans="1:5" ht="15.75" x14ac:dyDescent="0.2">
      <c r="A15" s="266" t="s">
        <v>85</v>
      </c>
      <c r="B15" s="271" t="s">
        <v>415</v>
      </c>
      <c r="C15" s="46">
        <v>86520316</v>
      </c>
    </row>
    <row r="16" spans="1:5" ht="15.75" x14ac:dyDescent="0.2">
      <c r="A16" s="266" t="s">
        <v>86</v>
      </c>
      <c r="B16" s="271" t="s">
        <v>416</v>
      </c>
      <c r="C16" s="46">
        <v>3722751</v>
      </c>
    </row>
    <row r="17" spans="1:7" ht="15.75" x14ac:dyDescent="0.2">
      <c r="A17" s="266" t="s">
        <v>18</v>
      </c>
      <c r="B17" s="271" t="s">
        <v>418</v>
      </c>
      <c r="C17" s="46">
        <v>69914000</v>
      </c>
    </row>
    <row r="18" spans="1:7" ht="15.75" x14ac:dyDescent="0.2">
      <c r="A18" s="312" t="s">
        <v>174</v>
      </c>
      <c r="B18" s="312"/>
      <c r="C18" s="272">
        <f>SUM(C8:C17)</f>
        <v>233998225</v>
      </c>
      <c r="G18" s="177"/>
    </row>
    <row r="19" spans="1:7" ht="15.75" x14ac:dyDescent="0.2">
      <c r="A19" s="309" t="s">
        <v>261</v>
      </c>
      <c r="B19" s="309"/>
      <c r="C19" s="273">
        <f>C18</f>
        <v>233998225</v>
      </c>
    </row>
    <row r="20" spans="1:7" ht="23.25" customHeight="1" x14ac:dyDescent="0.2">
      <c r="A20" s="309" t="s">
        <v>262</v>
      </c>
      <c r="B20" s="309"/>
      <c r="C20" s="273">
        <f>C19</f>
        <v>233998225</v>
      </c>
    </row>
  </sheetData>
  <mergeCells count="6">
    <mergeCell ref="A20:B20"/>
    <mergeCell ref="A19:B19"/>
    <mergeCell ref="A1:A4"/>
    <mergeCell ref="B1:B4"/>
    <mergeCell ref="C1:C4"/>
    <mergeCell ref="A18:B18"/>
  </mergeCells>
  <phoneticPr fontId="91" type="noConversion"/>
  <pageMargins left="0.9055118110236221" right="0.31496062992125984" top="1.7322834645669292" bottom="0.74803149606299213" header="0.9055118110236221" footer="0.31496062992125984"/>
  <pageSetup paperSize="9" scale="84" orientation="portrait" horizontalDpi="300" verticalDpi="300" r:id="rId1"/>
  <headerFooter>
    <oddHeader xml:space="preserve">&amp;C&amp;"Times New Roman CE,Félkövér dőlt"ZALAKAROS VÁROS ÖNKORMÁNYZATA ÉS INTÉZMÉNYEI BERUHÁZÁSI ÉS 
FELÚJÍTÁSI ELŐIRÁNYZATAI 2021. ÉVBEN 2/2021.( II.25.  )Ör.&amp;R
6. melléklet
adatok Ft-ban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view="pageLayout" topLeftCell="A13" zoomScaleNormal="100" workbookViewId="0">
      <selection activeCell="G14" sqref="G14"/>
    </sheetView>
  </sheetViews>
  <sheetFormatPr defaultRowHeight="12.75" x14ac:dyDescent="0.2"/>
  <cols>
    <col min="2" max="2" width="48.5" customWidth="1"/>
    <col min="3" max="3" width="18" customWidth="1"/>
    <col min="4" max="4" width="17.33203125" customWidth="1"/>
    <col min="5" max="5" width="11.1640625" bestFit="1" customWidth="1"/>
  </cols>
  <sheetData>
    <row r="2" spans="1:4" x14ac:dyDescent="0.2">
      <c r="A2" s="313" t="s">
        <v>13</v>
      </c>
      <c r="B2" s="313" t="s">
        <v>263</v>
      </c>
      <c r="C2" s="313" t="s">
        <v>419</v>
      </c>
      <c r="D2" s="314" t="s">
        <v>351</v>
      </c>
    </row>
    <row r="3" spans="1:4" x14ac:dyDescent="0.2">
      <c r="A3" s="313"/>
      <c r="B3" s="313"/>
      <c r="C3" s="313"/>
      <c r="D3" s="314"/>
    </row>
    <row r="4" spans="1:4" x14ac:dyDescent="0.2">
      <c r="A4" s="313"/>
      <c r="B4" s="313"/>
      <c r="C4" s="313"/>
      <c r="D4" s="314"/>
    </row>
    <row r="5" spans="1:4" x14ac:dyDescent="0.2">
      <c r="A5" s="313"/>
      <c r="B5" s="313"/>
      <c r="C5" s="313"/>
      <c r="D5" s="314"/>
    </row>
    <row r="6" spans="1:4" ht="19.5" customHeight="1" x14ac:dyDescent="0.25">
      <c r="A6" s="274" t="s">
        <v>264</v>
      </c>
      <c r="B6" s="275" t="s">
        <v>265</v>
      </c>
      <c r="C6" s="113"/>
      <c r="D6" s="134"/>
    </row>
    <row r="7" spans="1:4" ht="19.5" customHeight="1" x14ac:dyDescent="0.2">
      <c r="A7" s="274" t="s">
        <v>266</v>
      </c>
      <c r="B7" s="276" t="s">
        <v>267</v>
      </c>
      <c r="C7" s="113"/>
      <c r="D7" s="134"/>
    </row>
    <row r="8" spans="1:4" ht="20.85" customHeight="1" x14ac:dyDescent="0.2">
      <c r="A8" s="277" t="s">
        <v>89</v>
      </c>
      <c r="B8" s="194" t="s">
        <v>271</v>
      </c>
      <c r="C8" s="114">
        <v>5000000</v>
      </c>
      <c r="D8" s="167" t="s">
        <v>352</v>
      </c>
    </row>
    <row r="9" spans="1:4" ht="20.85" customHeight="1" x14ac:dyDescent="0.2">
      <c r="A9" s="277" t="s">
        <v>88</v>
      </c>
      <c r="B9" s="194" t="s">
        <v>420</v>
      </c>
      <c r="C9" s="114">
        <v>14292352</v>
      </c>
      <c r="D9" s="167" t="s">
        <v>352</v>
      </c>
    </row>
    <row r="10" spans="1:4" ht="28.5" customHeight="1" x14ac:dyDescent="0.2">
      <c r="A10" s="113"/>
      <c r="B10" s="278" t="s">
        <v>273</v>
      </c>
      <c r="C10" s="197">
        <f>SUM(C8:C9)</f>
        <v>19292352</v>
      </c>
      <c r="D10" s="134"/>
    </row>
    <row r="11" spans="1:4" ht="27.75" customHeight="1" x14ac:dyDescent="0.2">
      <c r="A11" s="274" t="s">
        <v>274</v>
      </c>
      <c r="B11" s="278" t="s">
        <v>275</v>
      </c>
      <c r="C11" s="115"/>
      <c r="D11" s="134"/>
    </row>
    <row r="12" spans="1:4" ht="20.85" customHeight="1" x14ac:dyDescent="0.2">
      <c r="A12" s="279" t="s">
        <v>89</v>
      </c>
      <c r="B12" s="194" t="s">
        <v>421</v>
      </c>
      <c r="C12" s="195">
        <v>5000000</v>
      </c>
      <c r="D12" s="167" t="s">
        <v>352</v>
      </c>
    </row>
    <row r="13" spans="1:4" ht="20.85" customHeight="1" x14ac:dyDescent="0.2">
      <c r="A13" s="279" t="s">
        <v>88</v>
      </c>
      <c r="B13" s="194" t="s">
        <v>422</v>
      </c>
      <c r="C13" s="195">
        <v>300000</v>
      </c>
      <c r="D13" s="167" t="s">
        <v>352</v>
      </c>
    </row>
    <row r="14" spans="1:4" ht="20.85" customHeight="1" x14ac:dyDescent="0.2">
      <c r="A14" s="279" t="s">
        <v>90</v>
      </c>
      <c r="B14" s="194" t="s">
        <v>423</v>
      </c>
      <c r="C14" s="195">
        <v>381000</v>
      </c>
      <c r="D14" s="167" t="s">
        <v>352</v>
      </c>
    </row>
    <row r="15" spans="1:4" ht="20.85" customHeight="1" x14ac:dyDescent="0.2">
      <c r="A15" s="279" t="s">
        <v>91</v>
      </c>
      <c r="B15" s="194" t="s">
        <v>424</v>
      </c>
      <c r="C15" s="196">
        <v>10160000</v>
      </c>
      <c r="D15" s="167" t="s">
        <v>352</v>
      </c>
    </row>
    <row r="16" spans="1:4" ht="15.75" x14ac:dyDescent="0.25">
      <c r="A16" s="280"/>
      <c r="B16" s="112" t="s">
        <v>276</v>
      </c>
      <c r="C16" s="116">
        <f>SUM(C12:C15)</f>
        <v>15841000</v>
      </c>
      <c r="D16" s="167"/>
    </row>
    <row r="17" spans="1:5" ht="25.5" customHeight="1" x14ac:dyDescent="0.25">
      <c r="A17" s="281"/>
      <c r="B17" s="282" t="s">
        <v>277</v>
      </c>
      <c r="C17" s="116">
        <f>C16+C10</f>
        <v>35133352</v>
      </c>
      <c r="D17" s="167"/>
    </row>
    <row r="18" spans="1:5" ht="15.75" x14ac:dyDescent="0.25">
      <c r="A18" s="283" t="s">
        <v>89</v>
      </c>
      <c r="B18" s="284" t="s">
        <v>278</v>
      </c>
      <c r="C18" s="117">
        <v>6984342</v>
      </c>
      <c r="D18" s="167" t="s">
        <v>352</v>
      </c>
      <c r="E18" s="177"/>
    </row>
    <row r="19" spans="1:5" ht="27" customHeight="1" x14ac:dyDescent="0.2">
      <c r="A19" s="285"/>
      <c r="B19" s="282" t="s">
        <v>279</v>
      </c>
      <c r="C19" s="116">
        <f>SUM(C17:C18)</f>
        <v>42117694</v>
      </c>
      <c r="D19" s="134"/>
      <c r="E19" s="177"/>
    </row>
  </sheetData>
  <mergeCells count="4">
    <mergeCell ref="A2:A5"/>
    <mergeCell ref="B2:B5"/>
    <mergeCell ref="C2:C5"/>
    <mergeCell ref="D2:D5"/>
  </mergeCells>
  <phoneticPr fontId="91" type="noConversion"/>
  <pageMargins left="0.70866141732283472" right="0.70866141732283472" top="1.7322834645669292" bottom="0.74803149606299213" header="0.9055118110236221" footer="0.31496062992125984"/>
  <pageSetup paperSize="9" orientation="portrait" horizontalDpi="300" verticalDpi="300" r:id="rId1"/>
  <headerFooter>
    <oddHeader>&amp;C&amp;"Times New Roman CE,Félkövér dőlt"ZALAKAROS VÁROS ÖNKORMÁNYZATA TARTALÉK
 ELŐIRÁNYZATAI 2021. ÉVBEN 2/2021.( II.25.  )Ör.&amp;R
7. melléklet
adatok Ft-ban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8</vt:i4>
      </vt:variant>
    </vt:vector>
  </HeadingPairs>
  <TitlesOfParts>
    <vt:vector size="24" baseType="lpstr">
      <vt:lpstr>1</vt:lpstr>
      <vt:lpstr>2</vt:lpstr>
      <vt:lpstr>2.a</vt:lpstr>
      <vt:lpstr>3</vt:lpstr>
      <vt:lpstr>3.a</vt:lpstr>
      <vt:lpstr>4</vt:lpstr>
      <vt:lpstr>5</vt:lpstr>
      <vt:lpstr>6</vt:lpstr>
      <vt:lpstr>7</vt:lpstr>
      <vt:lpstr>8</vt:lpstr>
      <vt:lpstr>9</vt:lpstr>
      <vt:lpstr>10</vt:lpstr>
      <vt:lpstr>11</vt:lpstr>
      <vt:lpstr>12.a</vt:lpstr>
      <vt:lpstr>12.b</vt:lpstr>
      <vt:lpstr>13</vt:lpstr>
      <vt:lpstr>'12.a'!Nyomtatási_cím</vt:lpstr>
      <vt:lpstr>'12.b'!Nyomtatási_cím</vt:lpstr>
      <vt:lpstr>'5'!Nyomtatási_cím</vt:lpstr>
      <vt:lpstr>'9'!Nyomtatási_cím</vt:lpstr>
      <vt:lpstr>'3.a'!Nyomtatási_terület</vt:lpstr>
      <vt:lpstr>'4'!Nyomtatási_terület</vt:lpstr>
      <vt:lpstr>'5'!Nyomtatási_terület</vt:lpstr>
      <vt:lpstr>'8'!Nyomtatási_terület</vt:lpstr>
    </vt:vector>
  </TitlesOfParts>
  <Company>ZMJV 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Közgazdasági Osztály</dc:creator>
  <cp:lastModifiedBy>User</cp:lastModifiedBy>
  <cp:lastPrinted>2021-03-05T09:57:00Z</cp:lastPrinted>
  <dcterms:created xsi:type="dcterms:W3CDTF">2002-12-30T13:12:46Z</dcterms:created>
  <dcterms:modified xsi:type="dcterms:W3CDTF">2021-06-20T10:58:01Z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1965301916</vt:i4>
  </property>
  <property fmtid="{D5CDD505-2E9C-101B-9397-08002B2CF9AE}" pid="3" name="_EmailSubject">
    <vt:lpwstr>2017.</vt:lpwstr>
  </property>
  <property fmtid="{D5CDD505-2E9C-101B-9397-08002B2CF9AE}" pid="4" name="_AuthorEmail">
    <vt:lpwstr>szlavecz@zelkanet.hu</vt:lpwstr>
  </property>
  <property fmtid="{D5CDD505-2E9C-101B-9397-08002B2CF9AE}" pid="5" name="_AuthorEmailDisplayName">
    <vt:lpwstr>Szlávecz Ferenc</vt:lpwstr>
  </property>
  <property fmtid="{D5CDD505-2E9C-101B-9397-08002B2CF9AE}" pid="6" name="_ReviewingToolsShownOnce">
    <vt:lpwstr/>
  </property>
</Properties>
</file>